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0" yWindow="30" windowWidth="16605" windowHeight="9435" tabRatio="932" firstSheet="7" activeTab="7"/>
  </bookViews>
  <sheets>
    <sheet name="Баллы" sheetId="2" state="hidden" r:id="rId1"/>
    <sheet name="Таблица оценок" sheetId="32" state="hidden" r:id="rId2"/>
    <sheet name="Общий" sheetId="106" state="hidden" r:id="rId3"/>
    <sheet name="Шаблон" sheetId="121" state="hidden" r:id="rId4"/>
    <sheet name="Св.ведомость 111" sheetId="142" state="hidden" r:id="rId5"/>
    <sheet name="Рейтинг111" sheetId="135" state="hidden" r:id="rId6"/>
    <sheet name="Св.ведомость с фп" sheetId="141" state="hidden" r:id="rId7"/>
    <sheet name="Св.ведомость." sheetId="146" r:id="rId8"/>
    <sheet name="Управления" sheetId="122" r:id="rId9"/>
    <sheet name="ВНИЦ." sheetId="123" r:id="rId10"/>
    <sheet name="ВНИЦ. (2)" sheetId="137" state="hidden" r:id="rId11"/>
    <sheet name="ВНИЦ. (3)" sheetId="138" state="hidden" r:id="rId12"/>
    <sheet name="ФАГШ." sheetId="132" r:id="rId13"/>
    <sheet name="ФВО" sheetId="133" r:id="rId14"/>
    <sheet name="ФСВ" sheetId="125" r:id="rId15"/>
    <sheet name="ФВДА" sheetId="129" r:id="rId16"/>
    <sheet name="ФНГ." sheetId="124" r:id="rId17"/>
    <sheet name="ФСВО" sheetId="126" r:id="rId18"/>
    <sheet name="ФСП." sheetId="148" state="hidden" r:id="rId19"/>
    <sheet name="ФВГН." sheetId="127" state="hidden" r:id="rId20"/>
    <sheet name="КЯ" sheetId="128" r:id="rId21"/>
    <sheet name="КГЗ" sheetId="147" r:id="rId22"/>
    <sheet name="ФМП" sheetId="131" r:id="rId23"/>
    <sheet name="НФ, НК РЕЙТИНГ " sheetId="150" state="hidden" r:id="rId24"/>
    <sheet name="РОиО" sheetId="139" r:id="rId25"/>
    <sheet name="ЗНУО" sheetId="144" state="hidden" r:id="rId26"/>
    <sheet name="Неудов" sheetId="152" state="hidden" r:id="rId27"/>
    <sheet name="ЗННУО, НФ, НК " sheetId="151" state="hidden" r:id="rId28"/>
    <sheet name="Лист2" sheetId="145" state="hidden" r:id="rId29"/>
    <sheet name="НУО" sheetId="136" state="hidden" r:id="rId30"/>
    <sheet name="Май" sheetId="108" state="hidden" r:id="rId31"/>
    <sheet name="ВНИЦ" sheetId="109" state="hidden" r:id="rId32"/>
    <sheet name="КШФ" sheetId="111" state="hidden" r:id="rId33"/>
    <sheet name="ФАГШ" sheetId="110" state="hidden" r:id="rId34"/>
    <sheet name="ФСП" sheetId="112" state="hidden" r:id="rId35"/>
    <sheet name="ФМТО" sheetId="113" state="hidden" r:id="rId36"/>
    <sheet name="ФВГН" sheetId="114" state="hidden" r:id="rId37"/>
    <sheet name="ФНГ" sheetId="115" state="hidden" r:id="rId38"/>
    <sheet name="ФПК" sheetId="116" state="hidden" r:id="rId39"/>
    <sheet name="ФЦТиБИС" sheetId="117" state="hidden" r:id="rId40"/>
    <sheet name="ШР" sheetId="118" state="hidden" r:id="rId41"/>
    <sheet name="Итоговая 2020" sheetId="119" state="hidden" r:id="rId42"/>
    <sheet name="Св.ведомость с фп (2)" sheetId="143" state="hidden" r:id="rId43"/>
  </sheets>
  <functionGroups builtInGroupCount="17"/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_xlnm._FilterDatabase" localSheetId="31" hidden="1">ВНИЦ!$E$9:$Z$91</definedName>
    <definedName name="_xlnm._FilterDatabase" localSheetId="9" hidden="1">ВНИЦ.!$E$9:$W$96</definedName>
    <definedName name="_xlnm._FilterDatabase" localSheetId="10" hidden="1">'ВНИЦ. (2)'!$E$9:$W$96</definedName>
    <definedName name="_xlnm._FilterDatabase" localSheetId="11" hidden="1">'ВНИЦ. (3)'!$E$9:$W$94</definedName>
    <definedName name="_xlnm._FilterDatabase" localSheetId="27" hidden="1">'ЗННУО, НФ, НК '!$E$9:$W$44</definedName>
    <definedName name="_xlnm._FilterDatabase" localSheetId="25" hidden="1">ЗНУО!$E$9:$W$16</definedName>
    <definedName name="_xlnm._FilterDatabase" localSheetId="41" hidden="1">'Итоговая 2020'!$E$9:$Z$103</definedName>
    <definedName name="_xlnm._FilterDatabase" localSheetId="21" hidden="1">КГЗ!$E$9:$X$18</definedName>
    <definedName name="_xlnm._FilterDatabase" localSheetId="32" hidden="1">КШФ!$E$9:$Z$59</definedName>
    <definedName name="_xlnm._FilterDatabase" localSheetId="20" hidden="1">КЯ!$E$9:$X$16</definedName>
    <definedName name="_xlnm._FilterDatabase" localSheetId="30" hidden="1">Май!$E$9:$Z$138</definedName>
    <definedName name="_xlnm._FilterDatabase" localSheetId="26" hidden="1">Неудов!$E$9:$W$67</definedName>
    <definedName name="_xlnm._FilterDatabase" localSheetId="29" hidden="1">НУО!$E$8:$W$56</definedName>
    <definedName name="_xlnm._FilterDatabase" localSheetId="23" hidden="1">'НФ, НК РЕЙТИНГ '!$E$9:$W$39</definedName>
    <definedName name="_xlnm._FilterDatabase" localSheetId="2" hidden="1">Общий!$E$9:$Z$538</definedName>
    <definedName name="_xlnm._FilterDatabase" localSheetId="24" hidden="1">РОиО!$E$5:$X$77</definedName>
    <definedName name="_xlnm._FilterDatabase" localSheetId="8" hidden="1">Управления!$E$5:$W$130</definedName>
    <definedName name="_xlnm._FilterDatabase" localSheetId="33" hidden="1">ФАГШ!$E$9:$Z$32</definedName>
    <definedName name="_xlnm._FilterDatabase" localSheetId="12" hidden="1">ФАГШ.!$E$9:$W$30</definedName>
    <definedName name="_xlnm._FilterDatabase" localSheetId="36" hidden="1">ФВГН!$E$9:$Z$30</definedName>
    <definedName name="_xlnm._FilterDatabase" localSheetId="19" hidden="1">ФВГН.!$E$9:$W$34</definedName>
    <definedName name="_xlnm._FilterDatabase" localSheetId="15" hidden="1">ФВДА!$E$9:$W$40</definedName>
    <definedName name="_xlnm._FilterDatabase" localSheetId="13" hidden="1">ФВО!$E$9:$W$84</definedName>
    <definedName name="_xlnm._FilterDatabase" localSheetId="22" hidden="1">ФМП!$E$9:$X$24</definedName>
    <definedName name="_xlnm._FilterDatabase" localSheetId="35" hidden="1">ФМТО!$E$9:$Z$33</definedName>
    <definedName name="_xlnm._FilterDatabase" localSheetId="37" hidden="1">ФНГ!$E$9:$Z$33</definedName>
    <definedName name="_xlnm._FilterDatabase" localSheetId="16" hidden="1">ФНГ.!$E$9:$W$34</definedName>
    <definedName name="_xlnm._FilterDatabase" localSheetId="38" hidden="1">ФПК!$E$9:$Z$15</definedName>
    <definedName name="_xlnm._FilterDatabase" localSheetId="14" hidden="1">ФСВ!$E$8:$W$46</definedName>
    <definedName name="_xlnm._FilterDatabase" localSheetId="17" hidden="1">ФСВО!$E$9:$W$26</definedName>
    <definedName name="_xlnm._FilterDatabase" localSheetId="34" hidden="1">ФСП!$E$9:$Z$53</definedName>
    <definedName name="_xlnm._FilterDatabase" localSheetId="18" hidden="1">ФСП.!$E$9:$W$31</definedName>
    <definedName name="_xlnm._FilterDatabase" localSheetId="39" hidden="1">ФЦТиБИС!$E$9:$Z$23</definedName>
    <definedName name="_xlnm._FilterDatabase" localSheetId="3" hidden="1">Шаблон!$E$9:$V$141</definedName>
    <definedName name="_xlnm._FilterDatabase" localSheetId="40" hidden="1">ШР!$E$9:$Z$55</definedName>
    <definedName name="а">'[1]7-8'!$C$1044215:$C$1044254</definedName>
    <definedName name="д" localSheetId="27">[2]ОБРАЗЕЦ!$B$1046015:$B$1046033</definedName>
    <definedName name="д" localSheetId="25">[2]ОБРАЗЕЦ!$B$1046015:$B$1046033</definedName>
    <definedName name="д" localSheetId="20">[2]ОБРАЗЕЦ!$B$1046015:$B$1046033</definedName>
    <definedName name="д" localSheetId="26">[2]ОБРАЗЕЦ!$B$1046015:$B$1046033</definedName>
    <definedName name="д" localSheetId="23">[2]ОБРАЗЕЦ!$B$1046015:$B$1046033</definedName>
    <definedName name="д" localSheetId="5">[3]ОБРАЗЕЦ!$B$1046015:$B$1046033</definedName>
    <definedName name="д" localSheetId="4">[3]ОБРАЗЕЦ!$B$1046015:$B$1046033</definedName>
    <definedName name="д" localSheetId="6">[3]ОБРАЗЕЦ!$B$1046015:$B$1046033</definedName>
    <definedName name="д" localSheetId="42">[3]ОБРАЗЕЦ!$B$1046015:$B$1046033</definedName>
    <definedName name="д" localSheetId="7">[3]ОБРАЗЕЦ!$B$1046015:$B$1046033</definedName>
    <definedName name="д" localSheetId="12">[2]ОБРАЗЕЦ!$B$1046015:$B$1046033</definedName>
    <definedName name="д" localSheetId="19">[2]ОБРАЗЕЦ!$B$1046015:$B$1046033</definedName>
    <definedName name="д" localSheetId="15">[2]ОБРАЗЕЦ!$B$1046015:$B$1046033</definedName>
    <definedName name="д" localSheetId="13">[2]ОБРАЗЕЦ!$B$1046015:$B$1046033</definedName>
    <definedName name="д" localSheetId="16">[2]ОБРАЗЕЦ!$B$1046015:$B$1046033</definedName>
    <definedName name="д" localSheetId="14">[2]ОБРАЗЕЦ!$B$1046015:$B$1046033</definedName>
    <definedName name="д" localSheetId="17">[2]ОБРАЗЕЦ!$B$1046015:$B$1046033</definedName>
    <definedName name="д" localSheetId="18">[2]ОБРАЗЕЦ!$B$1046015:$B$1046033</definedName>
    <definedName name="д">[4]ОБРАЗЕЦ!$B$1046015:$B$1046033</definedName>
    <definedName name="женщины" localSheetId="27">[5]Новый!$C$1048523:$C$1048551</definedName>
    <definedName name="женщины" localSheetId="25">[5]Новый!$C$1048523:$C$1048551</definedName>
    <definedName name="женщины" localSheetId="20">[5]Новый!$C$1048523:$C$1048551</definedName>
    <definedName name="женщины" localSheetId="26">[5]Новый!$C$1048523:$C$1048551</definedName>
    <definedName name="женщины" localSheetId="23">[5]Новый!$C$1048523:$C$1048551</definedName>
    <definedName name="женщины" localSheetId="5">[6]Новый!$C$1048523:$C$1048551</definedName>
    <definedName name="женщины" localSheetId="4">[6]Новый!$C$1048523:$C$1048551</definedName>
    <definedName name="женщины" localSheetId="6">[6]Новый!$C$1048523:$C$1048551</definedName>
    <definedName name="женщины" localSheetId="42">[6]Новый!$C$1048523:$C$1048551</definedName>
    <definedName name="женщины" localSheetId="7">[6]Новый!$C$1048523:$C$1048551</definedName>
    <definedName name="женщины" localSheetId="12">[5]Новый!$C$1048523:$C$1048551</definedName>
    <definedName name="женщины" localSheetId="19">[5]Новый!$C$1048523:$C$1048551</definedName>
    <definedName name="женщины" localSheetId="15">[5]Новый!$C$1048523:$C$1048551</definedName>
    <definedName name="женщины" localSheetId="13">[5]Новый!$C$1048523:$C$1048551</definedName>
    <definedName name="женщины" localSheetId="16">[5]Новый!$C$1048523:$C$1048551</definedName>
    <definedName name="женщины" localSheetId="14">[5]Новый!$C$1048523:$C$1048551</definedName>
    <definedName name="женщины" localSheetId="17">[5]Новый!$C$1048523:$C$1048551</definedName>
    <definedName name="женщины" localSheetId="18">[5]Новый!$C$1048523:$C$1048551</definedName>
    <definedName name="женщины">[7]Новый!$C$1048523:$C$1048551</definedName>
    <definedName name="Звания" localSheetId="27">[5]Новый!$B$1048516:$B$1048555</definedName>
    <definedName name="Звания" localSheetId="25">[5]Новый!$B$1048516:$B$1048555</definedName>
    <definedName name="Звания" localSheetId="20">[5]Новый!$B$1048516:$B$1048555</definedName>
    <definedName name="Звания" localSheetId="26">[5]Новый!$B$1048516:$B$1048555</definedName>
    <definedName name="Звания" localSheetId="23">[5]Новый!$B$1048516:$B$1048555</definedName>
    <definedName name="Звания" localSheetId="5">[6]Новый!$B$1048516:$B$1048555</definedName>
    <definedName name="Звания" localSheetId="4">[6]Новый!$B$1048516:$B$1048555</definedName>
    <definedName name="Звания" localSheetId="6">[6]Новый!$B$1048516:$B$1048555</definedName>
    <definedName name="Звания" localSheetId="42">[6]Новый!$B$1048516:$B$1048555</definedName>
    <definedName name="Звания" localSheetId="7">[6]Новый!$B$1048516:$B$1048555</definedName>
    <definedName name="Звания" localSheetId="12">[5]Новый!$B$1048516:$B$1048555</definedName>
    <definedName name="Звания" localSheetId="19">[5]Новый!$B$1048516:$B$1048555</definedName>
    <definedName name="Звания" localSheetId="15">[5]Новый!$B$1048516:$B$1048555</definedName>
    <definedName name="Звания" localSheetId="13">[5]Новый!$B$1048516:$B$1048555</definedName>
    <definedName name="Звания" localSheetId="16">[5]Новый!$B$1048516:$B$1048555</definedName>
    <definedName name="Звания" localSheetId="14">[5]Новый!$B$1048516:$B$1048555</definedName>
    <definedName name="Звания" localSheetId="17">[5]Новый!$B$1048516:$B$1048555</definedName>
    <definedName name="Звания" localSheetId="18">[5]Новый!$B$1048516:$B$1048555</definedName>
    <definedName name="Звания">[7]Новый!$B$1048516:$B$1048555</definedName>
    <definedName name="_xlnm.Print_Area" localSheetId="31">ВНИЦ!$D$1:$Y$108</definedName>
    <definedName name="_xlnm.Print_Area" localSheetId="9">ВНИЦ.!$D$1:$W$131</definedName>
    <definedName name="_xlnm.Print_Area" localSheetId="10">'ВНИЦ. (2)'!$D$1:$W$115</definedName>
    <definedName name="_xlnm.Print_Area" localSheetId="11">'ВНИЦ. (3)'!$D$1:$W$113</definedName>
    <definedName name="_xlnm.Print_Area" localSheetId="27">'ЗННУО, НФ, НК '!$D$1:$W$71</definedName>
    <definedName name="_xlnm.Print_Area" localSheetId="25">ЗНУО!$D$1:$W$44</definedName>
    <definedName name="_xlnm.Print_Area" localSheetId="41">'Итоговая 2020'!$D$1:$Y$130</definedName>
    <definedName name="_xlnm.Print_Area" localSheetId="21">КГЗ!$D$1:$W$39</definedName>
    <definedName name="_xlnm.Print_Area" localSheetId="32">КШФ!$D$1:$Y$73</definedName>
    <definedName name="_xlnm.Print_Area" localSheetId="20">КЯ!$D$1:$W$39</definedName>
    <definedName name="_xlnm.Print_Area" localSheetId="30">Май!$D$1:$Y$161</definedName>
    <definedName name="_xlnm.Print_Area" localSheetId="26">Неудов!$E$1:$W$82</definedName>
    <definedName name="_xlnm.Print_Area" localSheetId="29">НУО!$D$1:$W$258</definedName>
    <definedName name="_xlnm.Print_Area" localSheetId="23">'НФ, НК РЕЙТИНГ '!$D$1:$W$66</definedName>
    <definedName name="_xlnm.Print_Area" localSheetId="2">Общий!$D$1:$Y$562</definedName>
    <definedName name="_xlnm.Print_Area" localSheetId="5">Рейтинг111!$D$1:$W$22</definedName>
    <definedName name="_xlnm.Print_Area" localSheetId="24">РОиО!$D$1:$W$98</definedName>
    <definedName name="_xlnm.Print_Area" localSheetId="4">'Св.ведомость 111'!$D$1:$AC$25</definedName>
    <definedName name="_xlnm.Print_Area" localSheetId="6">'Св.ведомость с фп'!$D$1:$AC$25</definedName>
    <definedName name="_xlnm.Print_Area" localSheetId="42">'Св.ведомость с фп (2)'!$D$1:$AC$43</definedName>
    <definedName name="_xlnm.Print_Area" localSheetId="7">Св.ведомость.!$C$1:$AF$25</definedName>
    <definedName name="_xlnm.Print_Area" localSheetId="8">Управления!$D$1:$W$154</definedName>
    <definedName name="_xlnm.Print_Area" localSheetId="33">ФАГШ!$D$1:$Y$55</definedName>
    <definedName name="_xlnm.Print_Area" localSheetId="12">ФАГШ.!$E$1:$W$61</definedName>
    <definedName name="_xlnm.Print_Area" localSheetId="36">ФВГН!$D$1:$Y$55</definedName>
    <definedName name="_xlnm.Print_Area" localSheetId="19">ФВГН.!$D$1:$W$63</definedName>
    <definedName name="_xlnm.Print_Area" localSheetId="15">ФВДА!$D$1:$W$64</definedName>
    <definedName name="_xlnm.Print_Area" localSheetId="13">ФВО!$D$1:$W$106</definedName>
    <definedName name="_xlnm.Print_Area" localSheetId="22">ФМП!$D$1:$W$56</definedName>
    <definedName name="_xlnm.Print_Area" localSheetId="35">ФМТО!$D$1:$Y$56</definedName>
    <definedName name="_xlnm.Print_Area" localSheetId="37">ФНГ!$D$1:$Y$55</definedName>
    <definedName name="_xlnm.Print_Area" localSheetId="16">ФНГ.!$D$1:$W$65</definedName>
    <definedName name="_xlnm.Print_Area" localSheetId="38">ФПК!$D$1:$Y$36</definedName>
    <definedName name="_xlnm.Print_Area" localSheetId="14">ФСВ!$D$1:$W$68</definedName>
    <definedName name="_xlnm.Print_Area" localSheetId="17">ФСВО!$D$1:$W$57</definedName>
    <definedName name="_xlnm.Print_Area" localSheetId="34">ФСП!$D$1:$Y$75</definedName>
    <definedName name="_xlnm.Print_Area" localSheetId="18">ФСП.!$D$1:$W$56</definedName>
    <definedName name="_xlnm.Print_Area" localSheetId="39">ФЦТиБИС!$D$1:$Y$41</definedName>
    <definedName name="_xlnm.Print_Area" localSheetId="3">Шаблон!$D$1:$V$160</definedName>
    <definedName name="_xlnm.Print_Area" localSheetId="40">ШР!$D$1:$Y$80</definedName>
    <definedName name="рядовой" localSheetId="27">'[8]Билет №3'!$B$1046018:$B$1046036</definedName>
    <definedName name="рядовой" localSheetId="25">'[8]Билет №3'!$B$1046018:$B$1046036</definedName>
    <definedName name="рядовой" localSheetId="20">'[8]Билет №3'!$B$1046018:$B$1046036</definedName>
    <definedName name="рядовой" localSheetId="26">'[8]Билет №3'!$B$1046018:$B$1046036</definedName>
    <definedName name="рядовой" localSheetId="23">'[8]Билет №3'!$B$1046018:$B$1046036</definedName>
    <definedName name="рядовой" localSheetId="5">'[9]Билет №3'!$B$1046018:$B$1046036</definedName>
    <definedName name="рядовой" localSheetId="4">'[9]Билет №3'!$B$1046018:$B$1046036</definedName>
    <definedName name="рядовой" localSheetId="6">'[9]Билет №3'!$B$1046018:$B$1046036</definedName>
    <definedName name="рядовой" localSheetId="42">'[9]Билет №3'!$B$1046018:$B$1046036</definedName>
    <definedName name="рядовой" localSheetId="7">'[9]Билет №3'!$B$1046018:$B$1046036</definedName>
    <definedName name="рядовой" localSheetId="12">'[8]Билет №3'!$B$1046018:$B$1046036</definedName>
    <definedName name="рядовой" localSheetId="19">'[8]Билет №3'!$B$1046018:$B$1046036</definedName>
    <definedName name="рядовой" localSheetId="15">'[8]Билет №3'!$B$1046018:$B$1046036</definedName>
    <definedName name="рядовой" localSheetId="13">'[8]Билет №3'!$B$1046018:$B$1046036</definedName>
    <definedName name="рядовой" localSheetId="16">'[8]Билет №3'!$B$1046018:$B$1046036</definedName>
    <definedName name="рядовой" localSheetId="14">'[8]Билет №3'!$B$1046018:$B$1046036</definedName>
    <definedName name="рядовой" localSheetId="17">'[8]Билет №3'!$B$1046018:$B$1046036</definedName>
    <definedName name="рядовой" localSheetId="18">'[8]Билет №3'!$B$1046018:$B$1046036</definedName>
    <definedName name="рядовой">'[10]Билет №3'!$B$1046018:$B$1046036</definedName>
    <definedName name="серж" localSheetId="27">'[5]Итоговая проверка 2014 (2)'!$C$1046730:$C$1046752</definedName>
    <definedName name="серж" localSheetId="25">'[5]Итоговая проверка 2014 (2)'!$C$1046730:$C$1046752</definedName>
    <definedName name="серж" localSheetId="20">'[5]Итоговая проверка 2014 (2)'!$C$1046730:$C$1046752</definedName>
    <definedName name="серж" localSheetId="26">'[5]Итоговая проверка 2014 (2)'!$C$1046730:$C$1046752</definedName>
    <definedName name="серж" localSheetId="23">'[5]Итоговая проверка 2014 (2)'!$C$1046730:$C$1046752</definedName>
    <definedName name="серж" localSheetId="5">'[6]Итоговая проверка 2014 (2)'!$C$1046730:$C$1046752</definedName>
    <definedName name="серж" localSheetId="4">'[6]Итоговая проверка 2014 (2)'!$C$1046730:$C$1046752</definedName>
    <definedName name="серж" localSheetId="6">'[6]Итоговая проверка 2014 (2)'!$C$1046730:$C$1046752</definedName>
    <definedName name="серж" localSheetId="42">'[6]Итоговая проверка 2014 (2)'!$C$1046730:$C$1046752</definedName>
    <definedName name="серж" localSheetId="7">'[6]Итоговая проверка 2014 (2)'!$C$1046730:$C$1046752</definedName>
    <definedName name="серж" localSheetId="12">'[5]Итоговая проверка 2014 (2)'!$C$1046730:$C$1046752</definedName>
    <definedName name="серж" localSheetId="19">'[5]Итоговая проверка 2014 (2)'!$C$1046730:$C$1046752</definedName>
    <definedName name="серж" localSheetId="15">'[5]Итоговая проверка 2014 (2)'!$C$1046730:$C$1046752</definedName>
    <definedName name="серж" localSheetId="13">'[5]Итоговая проверка 2014 (2)'!$C$1046730:$C$1046752</definedName>
    <definedName name="серж" localSheetId="16">'[5]Итоговая проверка 2014 (2)'!$C$1046730:$C$1046752</definedName>
    <definedName name="серж" localSheetId="14">'[5]Итоговая проверка 2014 (2)'!$C$1046730:$C$1046752</definedName>
    <definedName name="серж" localSheetId="17">'[5]Итоговая проверка 2014 (2)'!$C$1046730:$C$1046752</definedName>
    <definedName name="серж" localSheetId="18">'[5]Итоговая проверка 2014 (2)'!$C$1046730:$C$1046752</definedName>
    <definedName name="серж">'[7]Итоговая проверка 2014 (2)'!$C$1046730:$C$1046752</definedName>
    <definedName name="сержант" localSheetId="27">'[8]Билет №3'!$C$1046015:$C$1046037</definedName>
    <definedName name="сержант" localSheetId="25">'[8]Билет №3'!$C$1046015:$C$1046037</definedName>
    <definedName name="сержант" localSheetId="20">'[8]Билет №3'!$C$1046015:$C$1046037</definedName>
    <definedName name="сержант" localSheetId="26">'[8]Билет №3'!$C$1046015:$C$1046037</definedName>
    <definedName name="сержант" localSheetId="23">'[8]Билет №3'!$C$1046015:$C$1046037</definedName>
    <definedName name="сержант" localSheetId="5">'[9]Билет №3'!$C$1046015:$C$1046037</definedName>
    <definedName name="сержант" localSheetId="4">'[9]Билет №3'!$C$1046015:$C$1046037</definedName>
    <definedName name="сержант" localSheetId="6">'[9]Билет №3'!$C$1046015:$C$1046037</definedName>
    <definedName name="сержант" localSheetId="42">'[9]Билет №3'!$C$1046015:$C$1046037</definedName>
    <definedName name="сержант" localSheetId="7">'[9]Билет №3'!$C$1046015:$C$1046037</definedName>
    <definedName name="сержант" localSheetId="12">'[8]Билет №3'!$C$1046015:$C$1046037</definedName>
    <definedName name="сержант" localSheetId="19">'[8]Билет №3'!$C$1046015:$C$1046037</definedName>
    <definedName name="сержант" localSheetId="15">'[8]Билет №3'!$C$1046015:$C$1046037</definedName>
    <definedName name="сержант" localSheetId="13">'[8]Билет №3'!$C$1046015:$C$1046037</definedName>
    <definedName name="сержант" localSheetId="16">'[8]Билет №3'!$C$1046015:$C$1046037</definedName>
    <definedName name="сержант" localSheetId="14">'[8]Билет №3'!$C$1046015:$C$1046037</definedName>
    <definedName name="сержант" localSheetId="17">'[8]Билет №3'!$C$1046015:$C$1046037</definedName>
    <definedName name="сержант" localSheetId="18">'[8]Билет №3'!$C$1046015:$C$1046037</definedName>
    <definedName name="сержант">'[10]Билет №3'!$C$1046015:$C$1046037</definedName>
    <definedName name="сержанты" localSheetId="27">[5]Новый!$C$1048554:$C$1048576</definedName>
    <definedName name="сержанты" localSheetId="25">[5]Новый!$C$1048554:$C$1048576</definedName>
    <definedName name="сержанты" localSheetId="20">[5]Новый!$C$1048554:$C$1048576</definedName>
    <definedName name="сержанты" localSheetId="26">[5]Новый!$C$1048554:$C$1048576</definedName>
    <definedName name="сержанты" localSheetId="23">[5]Новый!$C$1048554:$C$1048576</definedName>
    <definedName name="сержанты" localSheetId="5">[6]Новый!$C$1048554:$C$1048576</definedName>
    <definedName name="сержанты" localSheetId="4">[6]Новый!$C$1048554:$C$1048576</definedName>
    <definedName name="сержанты" localSheetId="6">[6]Новый!$C$1048554:$C$1048576</definedName>
    <definedName name="сержанты" localSheetId="42">[6]Новый!$C$1048554:$C$1048576</definedName>
    <definedName name="сержанты" localSheetId="7">[6]Новый!$C$1048554:$C$1048576</definedName>
    <definedName name="сержанты" localSheetId="12">[5]Новый!$C$1048554:$C$1048576</definedName>
    <definedName name="сержанты" localSheetId="19">[5]Новый!$C$1048554:$C$1048576</definedName>
    <definedName name="сержанты" localSheetId="15">[5]Новый!$C$1048554:$C$1048576</definedName>
    <definedName name="сержанты" localSheetId="13">[5]Новый!$C$1048554:$C$1048576</definedName>
    <definedName name="сержанты" localSheetId="16">[5]Новый!$C$1048554:$C$1048576</definedName>
    <definedName name="сержанты" localSheetId="14">[5]Новый!$C$1048554:$C$1048576</definedName>
    <definedName name="сержанты" localSheetId="17">[5]Новый!$C$1048554:$C$1048576</definedName>
    <definedName name="сержанты" localSheetId="18">[5]Новый!$C$1048554:$C$1048576</definedName>
    <definedName name="сержанты">[7]Новый!$C$1048554:$C$1048576</definedName>
    <definedName name="х" localSheetId="27">[11]ПРОТОКОЛ!$B$38:$B$97</definedName>
    <definedName name="х" localSheetId="25">[11]ПРОТОКОЛ!$B$38:$B$97</definedName>
    <definedName name="х" localSheetId="20">[11]ПРОТОКОЛ!$B$38:$B$97</definedName>
    <definedName name="х" localSheetId="26">[11]ПРОТОКОЛ!$B$38:$B$97</definedName>
    <definedName name="х" localSheetId="23">[11]ПРОТОКОЛ!$B$38:$B$97</definedName>
    <definedName name="х" localSheetId="5">[12]ПРОТОКОЛ!$B$38:$B$97</definedName>
    <definedName name="х" localSheetId="4">[12]ПРОТОКОЛ!$B$38:$B$97</definedName>
    <definedName name="х" localSheetId="6">[12]ПРОТОКОЛ!$B$38:$B$97</definedName>
    <definedName name="х" localSheetId="42">[12]ПРОТОКОЛ!$B$38:$B$97</definedName>
    <definedName name="х" localSheetId="7">[12]ПРОТОКОЛ!$B$38:$B$97</definedName>
    <definedName name="х" localSheetId="12">[11]ПРОТОКОЛ!$B$38:$B$97</definedName>
    <definedName name="х" localSheetId="19">[11]ПРОТОКОЛ!$B$38:$B$97</definedName>
    <definedName name="х" localSheetId="15">[11]ПРОТОКОЛ!$B$38:$B$97</definedName>
    <definedName name="х" localSheetId="13">[11]ПРОТОКОЛ!$B$38:$B$97</definedName>
    <definedName name="х" localSheetId="16">[11]ПРОТОКОЛ!$B$38:$B$97</definedName>
    <definedName name="х" localSheetId="14">[11]ПРОТОКОЛ!$B$38:$B$97</definedName>
    <definedName name="х" localSheetId="17">[11]ПРОТОКОЛ!$B$38:$B$97</definedName>
    <definedName name="х" localSheetId="18">[11]ПРОТОКОЛ!$B$38:$B$97</definedName>
    <definedName name="х">[13]ПРОТОКОЛ!$B$38:$B$97</definedName>
  </definedNames>
  <calcPr calcId="144525"/>
</workbook>
</file>

<file path=xl/calcChain.xml><?xml version="1.0" encoding="utf-8"?>
<calcChain xmlns="http://schemas.openxmlformats.org/spreadsheetml/2006/main">
  <c r="I159" i="122" l="1"/>
  <c r="I147" i="122"/>
  <c r="I146" i="122"/>
  <c r="M137" i="122"/>
  <c r="I134" i="123"/>
  <c r="I67" i="132"/>
  <c r="I68" i="129"/>
  <c r="S30" i="139"/>
  <c r="M30" i="139"/>
  <c r="U30" i="139" s="1"/>
  <c r="S86" i="122"/>
  <c r="M86" i="122"/>
  <c r="P69" i="123"/>
  <c r="S69" i="123"/>
  <c r="M69" i="123"/>
  <c r="P17" i="122"/>
  <c r="S17" i="122"/>
  <c r="M17" i="122"/>
  <c r="U17" i="122"/>
  <c r="U69" i="123"/>
  <c r="S88" i="122"/>
  <c r="M88" i="122"/>
  <c r="T88" i="122" l="1"/>
  <c r="T69" i="123"/>
  <c r="T17" i="122"/>
  <c r="T86" i="122"/>
  <c r="I62" i="131"/>
  <c r="Z18" i="146" s="1"/>
  <c r="I45" i="147"/>
  <c r="I42" i="128"/>
  <c r="I108" i="133"/>
  <c r="I60" i="126"/>
  <c r="I66" i="124"/>
  <c r="I73" i="125"/>
  <c r="Z10" i="146"/>
  <c r="C23" i="131"/>
  <c r="C26" i="132"/>
  <c r="M14" i="132"/>
  <c r="C22" i="131"/>
  <c r="C13" i="131"/>
  <c r="C20" i="131"/>
  <c r="C17" i="147"/>
  <c r="C28" i="125"/>
  <c r="C73" i="133"/>
  <c r="C15" i="131"/>
  <c r="I15" i="131" s="1"/>
  <c r="C14" i="131"/>
  <c r="C19" i="131"/>
  <c r="M15" i="131"/>
  <c r="I26" i="132"/>
  <c r="M16" i="131"/>
  <c r="C59" i="133"/>
  <c r="C74" i="133"/>
  <c r="C18" i="131"/>
  <c r="I13" i="131"/>
  <c r="C22" i="133"/>
  <c r="C21" i="125"/>
  <c r="I59" i="133"/>
  <c r="C15" i="133"/>
  <c r="S14" i="132"/>
  <c r="C24" i="131"/>
  <c r="C16" i="131"/>
  <c r="S16" i="131"/>
  <c r="S26" i="132"/>
  <c r="S13" i="131"/>
  <c r="M26" i="132"/>
  <c r="M59" i="133"/>
  <c r="S59" i="133"/>
  <c r="T14" i="132" l="1"/>
  <c r="U14" i="132" s="1"/>
  <c r="T59" i="133"/>
  <c r="U59" i="133" s="1"/>
  <c r="T26" i="132"/>
  <c r="U26" i="132" s="1"/>
  <c r="T16" i="131"/>
  <c r="U16" i="131" s="1"/>
  <c r="I15" i="133"/>
  <c r="I22" i="133"/>
  <c r="I28" i="125"/>
  <c r="C10" i="122"/>
  <c r="I21" i="125"/>
  <c r="S15" i="131"/>
  <c r="I17" i="147"/>
  <c r="I14" i="131"/>
  <c r="M13" i="131"/>
  <c r="I74" i="133"/>
  <c r="I18" i="131"/>
  <c r="S18" i="131" s="1"/>
  <c r="P15" i="131"/>
  <c r="U15" i="131"/>
  <c r="S14" i="131"/>
  <c r="M18" i="131"/>
  <c r="I73" i="133"/>
  <c r="I22" i="131"/>
  <c r="S22" i="131" s="1"/>
  <c r="I19" i="131"/>
  <c r="I24" i="131"/>
  <c r="C14" i="129"/>
  <c r="M22" i="131"/>
  <c r="I20" i="131"/>
  <c r="S19" i="131"/>
  <c r="C9" i="122"/>
  <c r="S73" i="133"/>
  <c r="M14" i="131"/>
  <c r="S24" i="131"/>
  <c r="P15" i="133"/>
  <c r="S15" i="133"/>
  <c r="M15" i="133"/>
  <c r="M22" i="133"/>
  <c r="S22" i="133"/>
  <c r="M28" i="125"/>
  <c r="S28" i="125"/>
  <c r="S17" i="147"/>
  <c r="M17" i="147"/>
  <c r="P73" i="133"/>
  <c r="M73" i="133"/>
  <c r="P24" i="131"/>
  <c r="M24" i="131"/>
  <c r="U24" i="131" s="1"/>
  <c r="S20" i="131"/>
  <c r="M20" i="131"/>
  <c r="U15" i="133"/>
  <c r="T17" i="147" l="1"/>
  <c r="U17" i="147" s="1"/>
  <c r="T22" i="133"/>
  <c r="U22" i="133" s="1"/>
  <c r="T15" i="133"/>
  <c r="T24" i="131"/>
  <c r="T14" i="131"/>
  <c r="U14" i="131" s="1"/>
  <c r="T73" i="133"/>
  <c r="T15" i="131"/>
  <c r="T13" i="131"/>
  <c r="U13" i="131" s="1"/>
  <c r="T22" i="131"/>
  <c r="U22" i="131" s="1"/>
  <c r="T18" i="131"/>
  <c r="U18" i="131" s="1"/>
  <c r="I10" i="122"/>
  <c r="I9" i="122"/>
  <c r="S22" i="139"/>
  <c r="M58" i="133"/>
  <c r="S58" i="133"/>
  <c r="U73" i="133"/>
  <c r="M19" i="131"/>
  <c r="M57" i="133"/>
  <c r="S57" i="133"/>
  <c r="P28" i="125"/>
  <c r="I14" i="129"/>
  <c r="P22" i="139"/>
  <c r="P20" i="131"/>
  <c r="M12" i="147"/>
  <c r="S12" i="147"/>
  <c r="U20" i="131"/>
  <c r="M9" i="122"/>
  <c r="U28" i="125"/>
  <c r="T28" i="125" l="1"/>
  <c r="T19" i="131"/>
  <c r="U19" i="131" s="1"/>
  <c r="T20" i="131"/>
  <c r="T70" i="139"/>
  <c r="T59" i="139"/>
  <c r="T61" i="139"/>
  <c r="T63" i="139"/>
  <c r="T60" i="139"/>
  <c r="T89" i="123"/>
  <c r="T86" i="123"/>
  <c r="T12" i="147"/>
  <c r="U12" i="147" s="1"/>
  <c r="T19" i="129"/>
  <c r="U19" i="129" s="1"/>
  <c r="T57" i="133"/>
  <c r="U57" i="133" s="1"/>
  <c r="T58" i="133"/>
  <c r="U58" i="133" s="1"/>
  <c r="S9" i="122"/>
  <c r="M22" i="139"/>
  <c r="M10" i="122"/>
  <c r="S20" i="139"/>
  <c r="S10" i="122"/>
  <c r="M20" i="139"/>
  <c r="P20" i="139"/>
  <c r="U22" i="139"/>
  <c r="U20" i="139"/>
  <c r="T9" i="122" l="1"/>
  <c r="U9" i="122" s="1"/>
  <c r="T20" i="139"/>
  <c r="T22" i="139"/>
  <c r="T10" i="122"/>
  <c r="U10" i="122" s="1"/>
  <c r="M57" i="123"/>
  <c r="S38" i="129"/>
  <c r="C14" i="122"/>
  <c r="C15" i="132"/>
  <c r="C27" i="123"/>
  <c r="S57" i="123"/>
  <c r="M97" i="122"/>
  <c r="M118" i="122"/>
  <c r="M38" i="129"/>
  <c r="C22" i="139"/>
  <c r="M36" i="123"/>
  <c r="S97" i="122"/>
  <c r="C85" i="123"/>
  <c r="S36" i="123"/>
  <c r="C15" i="122"/>
  <c r="S118" i="122"/>
  <c r="T57" i="123" l="1"/>
  <c r="U57" i="123" s="1"/>
  <c r="T38" i="123"/>
  <c r="U38" i="123" s="1"/>
  <c r="T38" i="129"/>
  <c r="U38" i="129" s="1"/>
  <c r="T36" i="123"/>
  <c r="U36" i="123" s="1"/>
  <c r="T35" i="129"/>
  <c r="U35" i="129" s="1"/>
  <c r="T118" i="122"/>
  <c r="U118" i="122" s="1"/>
  <c r="T97" i="122"/>
  <c r="U97" i="122" s="1"/>
  <c r="I126" i="123"/>
  <c r="I125" i="123"/>
  <c r="M116" i="123"/>
  <c r="I85" i="123"/>
  <c r="M61" i="122"/>
  <c r="C33" i="122"/>
  <c r="P92" i="122"/>
  <c r="I15" i="122"/>
  <c r="M79" i="122"/>
  <c r="I15" i="132"/>
  <c r="S61" i="122"/>
  <c r="C80" i="122"/>
  <c r="S48" i="122"/>
  <c r="M85" i="123"/>
  <c r="P15" i="132"/>
  <c r="M15" i="132"/>
  <c r="I27" i="123"/>
  <c r="C80" i="123"/>
  <c r="I80" i="123" s="1"/>
  <c r="M92" i="122"/>
  <c r="C66" i="123"/>
  <c r="C54" i="139"/>
  <c r="M27" i="122"/>
  <c r="S27" i="122"/>
  <c r="I14" i="122"/>
  <c r="S14" i="122" s="1"/>
  <c r="M14" i="122"/>
  <c r="S15" i="122"/>
  <c r="C13" i="123"/>
  <c r="S92" i="122"/>
  <c r="M48" i="122"/>
  <c r="S79" i="122"/>
  <c r="S85" i="123"/>
  <c r="P85" i="123"/>
  <c r="S15" i="132"/>
  <c r="U15" i="132" s="1"/>
  <c r="U85" i="123"/>
  <c r="T15" i="132" l="1"/>
  <c r="T85" i="123"/>
  <c r="T14" i="122"/>
  <c r="U14" i="122" s="1"/>
  <c r="T61" i="122"/>
  <c r="U61" i="122" s="1"/>
  <c r="T48" i="122"/>
  <c r="U48" i="122" s="1"/>
  <c r="T27" i="122"/>
  <c r="U27" i="122" s="1"/>
  <c r="T92" i="122"/>
  <c r="T79" i="122"/>
  <c r="U79" i="122" s="1"/>
  <c r="I54" i="139"/>
  <c r="I13" i="123"/>
  <c r="I80" i="122"/>
  <c r="M15" i="122"/>
  <c r="I66" i="123"/>
  <c r="M66" i="123" s="1"/>
  <c r="U92" i="122"/>
  <c r="S13" i="123"/>
  <c r="I33" i="122"/>
  <c r="S66" i="123"/>
  <c r="P66" i="123"/>
  <c r="U66" i="123" s="1"/>
  <c r="T15" i="122" l="1"/>
  <c r="U15" i="122" s="1"/>
  <c r="T66" i="123"/>
  <c r="C57" i="133"/>
  <c r="C58" i="133"/>
  <c r="S33" i="122"/>
  <c r="M13" i="123"/>
  <c r="M33" i="122"/>
  <c r="C63" i="133"/>
  <c r="T13" i="123" l="1"/>
  <c r="U13" i="123" s="1"/>
  <c r="T33" i="122"/>
  <c r="U33" i="122" s="1"/>
  <c r="I86" i="152"/>
  <c r="M69" i="152"/>
  <c r="I69" i="152" s="1"/>
  <c r="C127" i="122"/>
  <c r="I63" i="133"/>
  <c r="C14" i="152"/>
  <c r="C51" i="152"/>
  <c r="C37" i="139"/>
  <c r="C130" i="122"/>
  <c r="C121" i="122"/>
  <c r="C122" i="122"/>
  <c r="C128" i="122"/>
  <c r="C45" i="125"/>
  <c r="C49" i="152"/>
  <c r="C53" i="152"/>
  <c r="C21" i="123"/>
  <c r="S63" i="133"/>
  <c r="C120" i="122"/>
  <c r="C125" i="122"/>
  <c r="C98" i="122"/>
  <c r="C119" i="122"/>
  <c r="I119" i="122" s="1"/>
  <c r="C70" i="133"/>
  <c r="I70" i="133" s="1"/>
  <c r="P70" i="133" s="1"/>
  <c r="C15" i="129"/>
  <c r="C67" i="152"/>
  <c r="C28" i="139"/>
  <c r="S70" i="133"/>
  <c r="I130" i="122"/>
  <c r="C75" i="122"/>
  <c r="C93" i="122"/>
  <c r="C54" i="152"/>
  <c r="C34" i="125"/>
  <c r="C13" i="152"/>
  <c r="M70" i="133"/>
  <c r="C38" i="139"/>
  <c r="C129" i="122"/>
  <c r="I129" i="122"/>
  <c r="C124" i="122"/>
  <c r="I124" i="122" s="1"/>
  <c r="I121" i="122"/>
  <c r="M124" i="122"/>
  <c r="S124" i="122"/>
  <c r="M119" i="122"/>
  <c r="S119" i="122"/>
  <c r="T119" i="122" l="1"/>
  <c r="U119" i="122" s="1"/>
  <c r="T70" i="133"/>
  <c r="I74" i="151"/>
  <c r="I62" i="151"/>
  <c r="I61" i="151"/>
  <c r="M52" i="151"/>
  <c r="I93" i="139"/>
  <c r="M83" i="139"/>
  <c r="I51" i="131"/>
  <c r="M41" i="131"/>
  <c r="I34" i="147"/>
  <c r="M24" i="147"/>
  <c r="I32" i="128"/>
  <c r="M22" i="128"/>
  <c r="I58" i="129"/>
  <c r="I55" i="124"/>
  <c r="I50" i="126"/>
  <c r="M40" i="126"/>
  <c r="I54" i="124"/>
  <c r="M45" i="124"/>
  <c r="I57" i="129"/>
  <c r="M48" i="129"/>
  <c r="I62" i="125"/>
  <c r="I61" i="125"/>
  <c r="M52" i="125"/>
  <c r="I100" i="133"/>
  <c r="I99" i="133"/>
  <c r="M90" i="133"/>
  <c r="I55" i="132"/>
  <c r="I54" i="132"/>
  <c r="M45" i="132"/>
  <c r="I122" i="122"/>
  <c r="C13" i="151"/>
  <c r="C76" i="122"/>
  <c r="M14" i="151"/>
  <c r="M63" i="133"/>
  <c r="C32" i="124"/>
  <c r="C29" i="132"/>
  <c r="C29" i="133"/>
  <c r="I28" i="139"/>
  <c r="C110" i="122"/>
  <c r="I93" i="122"/>
  <c r="C23" i="129"/>
  <c r="I98" i="122"/>
  <c r="C16" i="122"/>
  <c r="I120" i="122"/>
  <c r="I125" i="122"/>
  <c r="I45" i="125"/>
  <c r="S39" i="151"/>
  <c r="C21" i="129"/>
  <c r="C22" i="129"/>
  <c r="I54" i="152"/>
  <c r="C13" i="144"/>
  <c r="I21" i="129"/>
  <c r="C14" i="126"/>
  <c r="C56" i="133"/>
  <c r="C18" i="123"/>
  <c r="C109" i="122"/>
  <c r="C58" i="122"/>
  <c r="P124" i="122"/>
  <c r="I67" i="152"/>
  <c r="S16" i="151"/>
  <c r="I53" i="152"/>
  <c r="S53" i="152"/>
  <c r="M13" i="151"/>
  <c r="C13" i="147"/>
  <c r="I49" i="152"/>
  <c r="M16" i="151"/>
  <c r="S67" i="152"/>
  <c r="C51" i="133"/>
  <c r="S13" i="151"/>
  <c r="I15" i="129"/>
  <c r="M45" i="125"/>
  <c r="I21" i="123"/>
  <c r="C81" i="123"/>
  <c r="S21" i="129"/>
  <c r="U70" i="133"/>
  <c r="C57" i="122"/>
  <c r="C52" i="122"/>
  <c r="I75" i="122"/>
  <c r="C17" i="151"/>
  <c r="C27" i="133"/>
  <c r="M15" i="151"/>
  <c r="M21" i="129"/>
  <c r="C45" i="123"/>
  <c r="S45" i="125"/>
  <c r="C17" i="122"/>
  <c r="C56" i="122"/>
  <c r="S93" i="122"/>
  <c r="M28" i="139"/>
  <c r="S28" i="139"/>
  <c r="I127" i="122"/>
  <c r="M39" i="151"/>
  <c r="C14" i="151"/>
  <c r="C16" i="144"/>
  <c r="C39" i="133"/>
  <c r="C14" i="144"/>
  <c r="C15" i="126"/>
  <c r="C83" i="133"/>
  <c r="C54" i="123"/>
  <c r="I38" i="139"/>
  <c r="C73" i="122"/>
  <c r="I34" i="125"/>
  <c r="C19" i="124"/>
  <c r="C23" i="124"/>
  <c r="S14" i="151"/>
  <c r="S15" i="151"/>
  <c r="C25" i="124"/>
  <c r="C16" i="126"/>
  <c r="C15" i="144"/>
  <c r="M15" i="129"/>
  <c r="C31" i="123"/>
  <c r="S15" i="129"/>
  <c r="C108" i="122"/>
  <c r="I108" i="122" s="1"/>
  <c r="P108" i="122" s="1"/>
  <c r="I128" i="122"/>
  <c r="P93" i="122"/>
  <c r="I51" i="152"/>
  <c r="C20" i="129"/>
  <c r="S54" i="152"/>
  <c r="I37" i="139"/>
  <c r="U124" i="122"/>
  <c r="S108" i="122"/>
  <c r="P28" i="139"/>
  <c r="U28" i="139"/>
  <c r="S127" i="122"/>
  <c r="P127" i="122"/>
  <c r="M127" i="122"/>
  <c r="S34" i="125"/>
  <c r="M34" i="125"/>
  <c r="M128" i="122"/>
  <c r="S128" i="122"/>
  <c r="S51" i="152"/>
  <c r="P51" i="152"/>
  <c r="U127" i="122"/>
  <c r="T127" i="122" l="1"/>
  <c r="T28" i="139"/>
  <c r="T34" i="125"/>
  <c r="U34" i="125" s="1"/>
  <c r="T124" i="122"/>
  <c r="T15" i="129"/>
  <c r="U15" i="129" s="1"/>
  <c r="T21" i="129"/>
  <c r="U21" i="129" s="1"/>
  <c r="T45" i="125"/>
  <c r="U45" i="125" s="1"/>
  <c r="T63" i="133"/>
  <c r="U63" i="133" s="1"/>
  <c r="T16" i="151"/>
  <c r="U16" i="151" s="1"/>
  <c r="T15" i="151"/>
  <c r="U15" i="151" s="1"/>
  <c r="T14" i="151"/>
  <c r="U14" i="151" s="1"/>
  <c r="T13" i="151"/>
  <c r="U13" i="151" s="1"/>
  <c r="T39" i="151"/>
  <c r="U39" i="151" s="1"/>
  <c r="P128" i="122"/>
  <c r="I13" i="147"/>
  <c r="I19" i="124"/>
  <c r="I16" i="122"/>
  <c r="I17" i="151"/>
  <c r="I23" i="129"/>
  <c r="I23" i="124"/>
  <c r="I76" i="122"/>
  <c r="I109" i="122"/>
  <c r="I39" i="133"/>
  <c r="I81" i="123"/>
  <c r="S39" i="133"/>
  <c r="S76" i="122"/>
  <c r="S49" i="152"/>
  <c r="I15" i="126"/>
  <c r="I14" i="144"/>
  <c r="M51" i="152"/>
  <c r="I25" i="124"/>
  <c r="M25" i="124" s="1"/>
  <c r="I29" i="133"/>
  <c r="I31" i="123"/>
  <c r="M31" i="123" s="1"/>
  <c r="S29" i="133"/>
  <c r="S31" i="123"/>
  <c r="M53" i="152"/>
  <c r="I56" i="133"/>
  <c r="M17" i="151"/>
  <c r="S17" i="151"/>
  <c r="I27" i="133"/>
  <c r="M27" i="133"/>
  <c r="M23" i="129"/>
  <c r="M93" i="122"/>
  <c r="I73" i="122"/>
  <c r="S73" i="122"/>
  <c r="I56" i="122"/>
  <c r="S56" i="122"/>
  <c r="I51" i="133"/>
  <c r="M54" i="152"/>
  <c r="I20" i="129"/>
  <c r="M20" i="129" s="1"/>
  <c r="I18" i="123"/>
  <c r="S81" i="123"/>
  <c r="S18" i="123"/>
  <c r="I110" i="122"/>
  <c r="I17" i="122"/>
  <c r="M76" i="122"/>
  <c r="S20" i="129"/>
  <c r="P81" i="123"/>
  <c r="I32" i="124"/>
  <c r="I29" i="132"/>
  <c r="I83" i="133"/>
  <c r="I54" i="123"/>
  <c r="S25" i="124"/>
  <c r="I16" i="126"/>
  <c r="M49" i="152"/>
  <c r="I22" i="129"/>
  <c r="M15" i="126"/>
  <c r="I45" i="123"/>
  <c r="S23" i="129"/>
  <c r="M45" i="123"/>
  <c r="I52" i="122"/>
  <c r="P73" i="122"/>
  <c r="M67" i="152"/>
  <c r="M29" i="133"/>
  <c r="P25" i="124"/>
  <c r="S15" i="126"/>
  <c r="M108" i="122"/>
  <c r="M52" i="122"/>
  <c r="M39" i="133"/>
  <c r="U128" i="122"/>
  <c r="M13" i="147"/>
  <c r="S109" i="122"/>
  <c r="M109" i="122"/>
  <c r="S110" i="122"/>
  <c r="M110" i="122"/>
  <c r="M32" i="124"/>
  <c r="S32" i="124"/>
  <c r="S54" i="123"/>
  <c r="M54" i="123"/>
  <c r="P54" i="123"/>
  <c r="S22" i="129"/>
  <c r="M22" i="129"/>
  <c r="P52" i="122"/>
  <c r="S52" i="122"/>
  <c r="T110" i="122" l="1"/>
  <c r="U110" i="122" s="1"/>
  <c r="T109" i="122"/>
  <c r="U109" i="122" s="1"/>
  <c r="T128" i="122"/>
  <c r="T108" i="122"/>
  <c r="T93" i="122"/>
  <c r="T20" i="129"/>
  <c r="U20" i="129" s="1"/>
  <c r="T22" i="129"/>
  <c r="U22" i="129" s="1"/>
  <c r="T25" i="124"/>
  <c r="T32" i="124"/>
  <c r="U32" i="124" s="1"/>
  <c r="T15" i="126"/>
  <c r="U15" i="126" s="1"/>
  <c r="T29" i="133"/>
  <c r="U29" i="133" s="1"/>
  <c r="T54" i="123"/>
  <c r="T31" i="123"/>
  <c r="U31" i="123" s="1"/>
  <c r="T52" i="122"/>
  <c r="T76" i="122"/>
  <c r="U76" i="122" s="1"/>
  <c r="T54" i="152"/>
  <c r="U54" i="152" s="1"/>
  <c r="T53" i="152"/>
  <c r="U53" i="152" s="1"/>
  <c r="T67" i="152"/>
  <c r="U67" i="152" s="1"/>
  <c r="T49" i="152"/>
  <c r="U49" i="152" s="1"/>
  <c r="T17" i="151"/>
  <c r="U17" i="151" s="1"/>
  <c r="I116" i="123"/>
  <c r="Z17" i="146"/>
  <c r="Z16" i="146"/>
  <c r="Z15" i="146"/>
  <c r="AB14" i="146"/>
  <c r="Z14" i="146"/>
  <c r="AB13" i="146"/>
  <c r="Z13" i="146"/>
  <c r="AB12" i="146"/>
  <c r="Z12" i="146"/>
  <c r="AB11" i="146"/>
  <c r="U108" i="122"/>
  <c r="M18" i="123"/>
  <c r="U93" i="122"/>
  <c r="S13" i="147"/>
  <c r="S51" i="133"/>
  <c r="S45" i="123"/>
  <c r="M51" i="133"/>
  <c r="P23" i="129"/>
  <c r="M81" i="123"/>
  <c r="M15" i="144"/>
  <c r="P56" i="122"/>
  <c r="U51" i="152"/>
  <c r="M14" i="144"/>
  <c r="U25" i="124"/>
  <c r="M73" i="122"/>
  <c r="S15" i="144"/>
  <c r="T15" i="144" s="1"/>
  <c r="U54" i="123"/>
  <c r="U81" i="123"/>
  <c r="M56" i="122"/>
  <c r="U23" i="129"/>
  <c r="P39" i="133"/>
  <c r="U39" i="133" s="1"/>
  <c r="S14" i="144"/>
  <c r="S27" i="133"/>
  <c r="U73" i="122"/>
  <c r="U52" i="122"/>
  <c r="T23" i="129" l="1"/>
  <c r="T45" i="123"/>
  <c r="U45" i="123" s="1"/>
  <c r="T13" i="147"/>
  <c r="U13" i="147" s="1"/>
  <c r="T18" i="123"/>
  <c r="U18" i="123" s="1"/>
  <c r="T39" i="133"/>
  <c r="T81" i="123"/>
  <c r="T73" i="122"/>
  <c r="T56" i="122"/>
  <c r="T51" i="133"/>
  <c r="U51" i="133" s="1"/>
  <c r="T27" i="133"/>
  <c r="U27" i="133" s="1"/>
  <c r="I52" i="151"/>
  <c r="T14" i="144"/>
  <c r="U14" i="144"/>
  <c r="C24" i="151"/>
  <c r="C28" i="151"/>
  <c r="C22" i="151"/>
  <c r="C38" i="151"/>
  <c r="C32" i="151"/>
  <c r="C31" i="151"/>
  <c r="C19" i="151"/>
  <c r="C36" i="151"/>
  <c r="C25" i="151"/>
  <c r="C21" i="151"/>
  <c r="C41" i="151"/>
  <c r="C29" i="151"/>
  <c r="C33" i="151"/>
  <c r="C20" i="151"/>
  <c r="I28" i="151"/>
  <c r="I24" i="151"/>
  <c r="M24" i="151"/>
  <c r="M28" i="151"/>
  <c r="C37" i="151"/>
  <c r="I37" i="151" s="1"/>
  <c r="C35" i="151"/>
  <c r="C34" i="151"/>
  <c r="C39" i="151"/>
  <c r="I38" i="151"/>
  <c r="P38" i="151"/>
  <c r="C40" i="151"/>
  <c r="I34" i="151"/>
  <c r="P34" i="151" s="1"/>
  <c r="I22" i="151"/>
  <c r="U56" i="122"/>
  <c r="U15" i="144"/>
  <c r="C30" i="151"/>
  <c r="I30" i="151" s="1"/>
  <c r="C42" i="151"/>
  <c r="I42" i="151" s="1"/>
  <c r="C27" i="151"/>
  <c r="C43" i="151"/>
  <c r="I43" i="151" s="1"/>
  <c r="C44" i="151"/>
  <c r="C26" i="151"/>
  <c r="I33" i="151"/>
  <c r="I25" i="151"/>
  <c r="I26" i="151"/>
  <c r="S34" i="151"/>
  <c r="M43" i="151"/>
  <c r="M33" i="151"/>
  <c r="C26" i="123"/>
  <c r="S28" i="151"/>
  <c r="S38" i="151"/>
  <c r="M38" i="151"/>
  <c r="T38" i="151" l="1"/>
  <c r="T28" i="151"/>
  <c r="U28" i="151" s="1"/>
  <c r="K61" i="151"/>
  <c r="I27" i="151"/>
  <c r="M27" i="151" s="1"/>
  <c r="S24" i="151"/>
  <c r="I21" i="151"/>
  <c r="S21" i="151" s="1"/>
  <c r="M25" i="151"/>
  <c r="S27" i="151"/>
  <c r="I31" i="151"/>
  <c r="M42" i="151"/>
  <c r="I32" i="151"/>
  <c r="S25" i="151"/>
  <c r="C14" i="139"/>
  <c r="M26" i="151"/>
  <c r="I41" i="151"/>
  <c r="I40" i="151"/>
  <c r="U38" i="151"/>
  <c r="P43" i="151"/>
  <c r="I26" i="123"/>
  <c r="M41" i="151"/>
  <c r="S40" i="151"/>
  <c r="S33" i="151"/>
  <c r="M30" i="151"/>
  <c r="I20" i="151"/>
  <c r="I36" i="151"/>
  <c r="S36" i="151" s="1"/>
  <c r="S43" i="151"/>
  <c r="I29" i="151"/>
  <c r="I19" i="151"/>
  <c r="S42" i="151"/>
  <c r="M29" i="151"/>
  <c r="S32" i="151"/>
  <c r="M21" i="151"/>
  <c r="M32" i="151"/>
  <c r="S26" i="151"/>
  <c r="I44" i="151"/>
  <c r="M44" i="151" s="1"/>
  <c r="M36" i="151"/>
  <c r="S31" i="151"/>
  <c r="S30" i="151"/>
  <c r="I35" i="151"/>
  <c r="S35" i="151" s="1"/>
  <c r="M34" i="151"/>
  <c r="U43" i="151"/>
  <c r="M40" i="151"/>
  <c r="P35" i="151"/>
  <c r="S20" i="151"/>
  <c r="M20" i="151"/>
  <c r="S19" i="151"/>
  <c r="T33" i="151" l="1"/>
  <c r="U33" i="151" s="1"/>
  <c r="T24" i="151"/>
  <c r="U24" i="151" s="1"/>
  <c r="T40" i="151"/>
  <c r="U40" i="151" s="1"/>
  <c r="T36" i="151"/>
  <c r="U36" i="151" s="1"/>
  <c r="T27" i="151"/>
  <c r="U27" i="151" s="1"/>
  <c r="T21" i="151"/>
  <c r="U21" i="151" s="1"/>
  <c r="T34" i="151"/>
  <c r="T32" i="151"/>
  <c r="U32" i="151" s="1"/>
  <c r="T26" i="151"/>
  <c r="U26" i="151" s="1"/>
  <c r="T43" i="151"/>
  <c r="T25" i="151"/>
  <c r="U25" i="151" s="1"/>
  <c r="T20" i="151"/>
  <c r="U20" i="151" s="1"/>
  <c r="T30" i="151"/>
  <c r="U30" i="151" s="1"/>
  <c r="T42" i="151"/>
  <c r="U42" i="151" s="1"/>
  <c r="U34" i="151"/>
  <c r="C36" i="139"/>
  <c r="S41" i="151"/>
  <c r="C48" i="139"/>
  <c r="M19" i="151"/>
  <c r="S44" i="151"/>
  <c r="C44" i="139"/>
  <c r="C41" i="139"/>
  <c r="C23" i="139"/>
  <c r="C45" i="139"/>
  <c r="S26" i="123"/>
  <c r="C45" i="122"/>
  <c r="M35" i="151"/>
  <c r="C39" i="139"/>
  <c r="C35" i="139"/>
  <c r="C29" i="139"/>
  <c r="C42" i="139"/>
  <c r="S29" i="151"/>
  <c r="M31" i="151"/>
  <c r="I14" i="139"/>
  <c r="P14" i="139" s="1"/>
  <c r="C47" i="139"/>
  <c r="C26" i="139"/>
  <c r="C27" i="139"/>
  <c r="M14" i="139"/>
  <c r="M26" i="123"/>
  <c r="C43" i="139"/>
  <c r="C24" i="139"/>
  <c r="C46" i="139"/>
  <c r="S14" i="139"/>
  <c r="U14" i="139" s="1"/>
  <c r="U35" i="151"/>
  <c r="T31" i="151" l="1"/>
  <c r="U31" i="151" s="1"/>
  <c r="T29" i="151"/>
  <c r="U29" i="151" s="1"/>
  <c r="T19" i="151"/>
  <c r="U19" i="151" s="1"/>
  <c r="I56" i="151" s="1"/>
  <c r="T41" i="151"/>
  <c r="U41" i="151" s="1"/>
  <c r="T35" i="151"/>
  <c r="T44" i="151"/>
  <c r="U44" i="151" s="1"/>
  <c r="T14" i="139"/>
  <c r="T26" i="123"/>
  <c r="U26" i="123" s="1"/>
  <c r="I59" i="151"/>
  <c r="I57" i="151"/>
  <c r="T46" i="151"/>
  <c r="T47" i="151" s="1"/>
  <c r="U49" i="151"/>
  <c r="I46" i="139"/>
  <c r="I45" i="122"/>
  <c r="I47" i="139"/>
  <c r="I39" i="139"/>
  <c r="I26" i="139"/>
  <c r="I23" i="139"/>
  <c r="M46" i="139"/>
  <c r="C32" i="133"/>
  <c r="I36" i="139"/>
  <c r="I41" i="139"/>
  <c r="I35" i="139"/>
  <c r="I24" i="139"/>
  <c r="I42" i="139"/>
  <c r="C95" i="122"/>
  <c r="P36" i="139"/>
  <c r="C34" i="124"/>
  <c r="I29" i="139"/>
  <c r="P46" i="139"/>
  <c r="I48" i="139"/>
  <c r="I27" i="139"/>
  <c r="P27" i="139"/>
  <c r="S46" i="139"/>
  <c r="I44" i="139"/>
  <c r="I43" i="139"/>
  <c r="I45" i="139"/>
  <c r="C25" i="139"/>
  <c r="P45" i="139"/>
  <c r="S24" i="139"/>
  <c r="M41" i="139"/>
  <c r="S43" i="139"/>
  <c r="M36" i="139"/>
  <c r="S41" i="139"/>
  <c r="P41" i="139"/>
  <c r="S29" i="139"/>
  <c r="P29" i="139"/>
  <c r="M29" i="139"/>
  <c r="M48" i="139"/>
  <c r="S48" i="139"/>
  <c r="M27" i="139"/>
  <c r="S27" i="139"/>
  <c r="P43" i="139"/>
  <c r="S45" i="139"/>
  <c r="M45" i="139"/>
  <c r="I58" i="151" l="1"/>
  <c r="I53" i="151" s="1"/>
  <c r="T46" i="139"/>
  <c r="T45" i="139"/>
  <c r="T41" i="139"/>
  <c r="T29" i="139"/>
  <c r="M43" i="139"/>
  <c r="M24" i="139"/>
  <c r="I32" i="133"/>
  <c r="U29" i="139"/>
  <c r="U46" i="139"/>
  <c r="U27" i="139"/>
  <c r="I25" i="139"/>
  <c r="S32" i="133"/>
  <c r="I95" i="122"/>
  <c r="U45" i="139"/>
  <c r="S36" i="139"/>
  <c r="U43" i="139"/>
  <c r="I34" i="124"/>
  <c r="P32" i="133"/>
  <c r="U41" i="139"/>
  <c r="U36" i="139"/>
  <c r="P48" i="139"/>
  <c r="M32" i="133"/>
  <c r="M25" i="139"/>
  <c r="U48" i="139"/>
  <c r="S95" i="122"/>
  <c r="T36" i="139" l="1"/>
  <c r="T43" i="139"/>
  <c r="K56" i="151"/>
  <c r="U50" i="151"/>
  <c r="K57" i="151"/>
  <c r="K53" i="151"/>
  <c r="K59" i="151"/>
  <c r="K58" i="151"/>
  <c r="I60" i="151"/>
  <c r="K60" i="151" s="1"/>
  <c r="T48" i="139"/>
  <c r="T24" i="139"/>
  <c r="U24" i="139" s="1"/>
  <c r="T32" i="133"/>
  <c r="I58" i="150"/>
  <c r="I48" i="150" s="1"/>
  <c r="I57" i="150"/>
  <c r="M48" i="150"/>
  <c r="S25" i="139"/>
  <c r="R63" i="151"/>
  <c r="M95" i="122"/>
  <c r="U32" i="133"/>
  <c r="C32" i="150"/>
  <c r="T25" i="139" l="1"/>
  <c r="U25" i="139" s="1"/>
  <c r="T95" i="122"/>
  <c r="U95" i="122" s="1"/>
  <c r="K57" i="150"/>
  <c r="C20" i="150"/>
  <c r="C18" i="150"/>
  <c r="C33" i="150"/>
  <c r="C16" i="150"/>
  <c r="C31" i="150"/>
  <c r="C34" i="150"/>
  <c r="C36" i="150"/>
  <c r="C21" i="150"/>
  <c r="C38" i="150"/>
  <c r="C13" i="150"/>
  <c r="C27" i="150"/>
  <c r="C22" i="150"/>
  <c r="I32" i="150"/>
  <c r="C28" i="150"/>
  <c r="C19" i="150"/>
  <c r="C29" i="150"/>
  <c r="C37" i="150"/>
  <c r="C14" i="150"/>
  <c r="C23" i="150"/>
  <c r="C26" i="150"/>
  <c r="C35" i="150"/>
  <c r="C15" i="150"/>
  <c r="C25" i="150"/>
  <c r="C39" i="150"/>
  <c r="C30" i="150"/>
  <c r="C24" i="150"/>
  <c r="I92" i="139" l="1"/>
  <c r="I37" i="150"/>
  <c r="M32" i="150"/>
  <c r="I24" i="150"/>
  <c r="I19" i="150"/>
  <c r="I14" i="150"/>
  <c r="I22" i="150"/>
  <c r="I26" i="150"/>
  <c r="I21" i="150"/>
  <c r="I36" i="150"/>
  <c r="I23" i="150"/>
  <c r="I18" i="150"/>
  <c r="I31" i="150"/>
  <c r="I34" i="150"/>
  <c r="I33" i="150"/>
  <c r="I25" i="150"/>
  <c r="I29" i="150"/>
  <c r="I28" i="150"/>
  <c r="I27" i="150"/>
  <c r="I35" i="150"/>
  <c r="I39" i="150"/>
  <c r="I15" i="150"/>
  <c r="I16" i="150"/>
  <c r="I38" i="150"/>
  <c r="I13" i="150"/>
  <c r="M23" i="150"/>
  <c r="M18" i="150"/>
  <c r="I30" i="150"/>
  <c r="I20" i="150"/>
  <c r="S32" i="150"/>
  <c r="S26" i="150"/>
  <c r="I50" i="131" l="1"/>
  <c r="AB18" i="146" s="1"/>
  <c r="S31" i="150"/>
  <c r="M22" i="150"/>
  <c r="S33" i="150"/>
  <c r="M19" i="150"/>
  <c r="M25" i="150"/>
  <c r="S19" i="150"/>
  <c r="P33" i="150"/>
  <c r="M26" i="150"/>
  <c r="S25" i="150"/>
  <c r="S21" i="150"/>
  <c r="S22" i="150"/>
  <c r="S13" i="150"/>
  <c r="M13" i="150"/>
  <c r="P20" i="150"/>
  <c r="M31" i="150"/>
  <c r="S18" i="150"/>
  <c r="S24" i="150"/>
  <c r="M21" i="150"/>
  <c r="P31" i="150"/>
  <c r="M33" i="150"/>
  <c r="M24" i="150"/>
  <c r="P23" i="150"/>
  <c r="M20" i="150"/>
  <c r="U32" i="150"/>
  <c r="S23" i="150"/>
  <c r="S20" i="150"/>
  <c r="T20" i="150" l="1"/>
  <c r="T23" i="150"/>
  <c r="U20" i="150"/>
  <c r="T18" i="150"/>
  <c r="U26" i="150"/>
  <c r="T21" i="150"/>
  <c r="T25" i="150"/>
  <c r="T19" i="150"/>
  <c r="T22" i="150"/>
  <c r="T24" i="150"/>
  <c r="T13" i="150"/>
  <c r="U31" i="150"/>
  <c r="C26" i="129"/>
  <c r="C30" i="129"/>
  <c r="C29" i="129"/>
  <c r="C18" i="129"/>
  <c r="U23" i="150"/>
  <c r="U33" i="150"/>
  <c r="C16" i="129"/>
  <c r="I55" i="150" l="1"/>
  <c r="I53" i="150"/>
  <c r="I54" i="150"/>
  <c r="I52" i="150"/>
  <c r="T41" i="150"/>
  <c r="T42" i="150" s="1"/>
  <c r="U44" i="150"/>
  <c r="I26" i="129"/>
  <c r="I18" i="129"/>
  <c r="M18" i="129"/>
  <c r="S26" i="129"/>
  <c r="I30" i="129"/>
  <c r="I29" i="129"/>
  <c r="M26" i="129"/>
  <c r="I16" i="129"/>
  <c r="M30" i="129"/>
  <c r="S30" i="129"/>
  <c r="S29" i="129"/>
  <c r="M29" i="129"/>
  <c r="T26" i="129" l="1"/>
  <c r="U26" i="129" s="1"/>
  <c r="T29" i="129"/>
  <c r="U29" i="129" s="1"/>
  <c r="T30" i="129"/>
  <c r="U30" i="129" s="1"/>
  <c r="I49" i="150"/>
  <c r="U45" i="150" s="1"/>
  <c r="I56" i="150"/>
  <c r="C70" i="123"/>
  <c r="S18" i="129"/>
  <c r="T18" i="129" l="1"/>
  <c r="U18" i="129" s="1"/>
  <c r="K56" i="150"/>
  <c r="K49" i="150"/>
  <c r="K53" i="150"/>
  <c r="K54" i="150"/>
  <c r="K52" i="150"/>
  <c r="K55" i="150"/>
  <c r="I137" i="122"/>
  <c r="K146" i="122" s="1"/>
  <c r="S13" i="144"/>
  <c r="C16" i="132"/>
  <c r="C13" i="132"/>
  <c r="C44" i="123"/>
  <c r="C48" i="123"/>
  <c r="C38" i="123"/>
  <c r="M12" i="144"/>
  <c r="S12" i="144"/>
  <c r="C52" i="123"/>
  <c r="C62" i="123"/>
  <c r="C71" i="123"/>
  <c r="C56" i="123"/>
  <c r="M13" i="144"/>
  <c r="C49" i="123"/>
  <c r="C32" i="123"/>
  <c r="C79" i="123"/>
  <c r="C47" i="123"/>
  <c r="R59" i="150"/>
  <c r="C25" i="133"/>
  <c r="I70" i="123"/>
  <c r="C37" i="123"/>
  <c r="C36" i="123"/>
  <c r="P70" i="123"/>
  <c r="M70" i="123"/>
  <c r="S70" i="123"/>
  <c r="T70" i="123" l="1"/>
  <c r="Z11" i="146"/>
  <c r="C19" i="125"/>
  <c r="C71" i="133"/>
  <c r="I47" i="123"/>
  <c r="C107" i="122"/>
  <c r="C67" i="133"/>
  <c r="C49" i="133"/>
  <c r="C37" i="125"/>
  <c r="C75" i="133"/>
  <c r="I44" i="123"/>
  <c r="C16" i="125"/>
  <c r="U12" i="144"/>
  <c r="C17" i="125"/>
  <c r="C69" i="133"/>
  <c r="C36" i="133"/>
  <c r="C47" i="133"/>
  <c r="C30" i="133"/>
  <c r="C35" i="125"/>
  <c r="T12" i="144"/>
  <c r="C44" i="125"/>
  <c r="C54" i="133"/>
  <c r="C72" i="133"/>
  <c r="C66" i="133"/>
  <c r="C65" i="133"/>
  <c r="I62" i="123"/>
  <c r="S62" i="123" s="1"/>
  <c r="I56" i="123"/>
  <c r="C14" i="123"/>
  <c r="C43" i="125"/>
  <c r="C27" i="125"/>
  <c r="C36" i="125"/>
  <c r="C43" i="133"/>
  <c r="C76" i="133"/>
  <c r="C62" i="133"/>
  <c r="C82" i="133"/>
  <c r="C35" i="133"/>
  <c r="C29" i="125"/>
  <c r="C26" i="125"/>
  <c r="C25" i="125"/>
  <c r="C50" i="133"/>
  <c r="C38" i="133"/>
  <c r="C31" i="133"/>
  <c r="I25" i="133"/>
  <c r="M62" i="123"/>
  <c r="C22" i="123"/>
  <c r="S25" i="133"/>
  <c r="S44" i="123"/>
  <c r="U13" i="144"/>
  <c r="C32" i="125"/>
  <c r="C48" i="133"/>
  <c r="C37" i="133"/>
  <c r="C28" i="133"/>
  <c r="C52" i="133"/>
  <c r="T13" i="144"/>
  <c r="C20" i="125"/>
  <c r="C18" i="125"/>
  <c r="I13" i="132"/>
  <c r="C84" i="133"/>
  <c r="C60" i="133"/>
  <c r="C34" i="133"/>
  <c r="I49" i="123"/>
  <c r="I52" i="123"/>
  <c r="C46" i="125"/>
  <c r="C22" i="125"/>
  <c r="I16" i="132"/>
  <c r="C55" i="133"/>
  <c r="C26" i="133"/>
  <c r="C42" i="125"/>
  <c r="C33" i="125"/>
  <c r="C46" i="133"/>
  <c r="C64" i="133"/>
  <c r="C81" i="133"/>
  <c r="I71" i="123"/>
  <c r="I48" i="123"/>
  <c r="U70" i="123"/>
  <c r="C22" i="122"/>
  <c r="P71" i="123"/>
  <c r="S52" i="123"/>
  <c r="M52" i="123"/>
  <c r="S16" i="132"/>
  <c r="M16" i="132"/>
  <c r="S71" i="123"/>
  <c r="M71" i="123"/>
  <c r="M48" i="123"/>
  <c r="T71" i="123" l="1"/>
  <c r="T52" i="123"/>
  <c r="U52" i="123" s="1"/>
  <c r="T62" i="123"/>
  <c r="U62" i="123" s="1"/>
  <c r="T16" i="132"/>
  <c r="U16" i="132" s="1"/>
  <c r="I68" i="127"/>
  <c r="I59" i="148"/>
  <c r="S48" i="123"/>
  <c r="I72" i="133"/>
  <c r="I30" i="133"/>
  <c r="P30" i="133"/>
  <c r="S30" i="133"/>
  <c r="M30" i="133"/>
  <c r="I31" i="133"/>
  <c r="I14" i="123"/>
  <c r="S31" i="133"/>
  <c r="U71" i="123"/>
  <c r="P31" i="133"/>
  <c r="M14" i="123"/>
  <c r="S14" i="123"/>
  <c r="M44" i="123"/>
  <c r="M25" i="133"/>
  <c r="M72" i="133"/>
  <c r="S72" i="133"/>
  <c r="I52" i="133"/>
  <c r="I26" i="133"/>
  <c r="I28" i="133"/>
  <c r="I22" i="123"/>
  <c r="U30" i="133"/>
  <c r="I22" i="122"/>
  <c r="T44" i="123" l="1"/>
  <c r="U44" i="123" s="1"/>
  <c r="T48" i="123"/>
  <c r="U48" i="123" s="1"/>
  <c r="T25" i="133"/>
  <c r="U25" i="133" s="1"/>
  <c r="T30" i="133"/>
  <c r="T72" i="133"/>
  <c r="U72" i="133" s="1"/>
  <c r="T14" i="123"/>
  <c r="U14" i="123" s="1"/>
  <c r="M26" i="133"/>
  <c r="M31" i="133"/>
  <c r="U31" i="133"/>
  <c r="S28" i="133"/>
  <c r="S26" i="133"/>
  <c r="M28" i="133"/>
  <c r="T31" i="133" l="1"/>
  <c r="T28" i="133"/>
  <c r="U28" i="133" s="1"/>
  <c r="T26" i="133"/>
  <c r="U26" i="133" s="1"/>
  <c r="M40" i="148"/>
  <c r="I50" i="148" l="1"/>
  <c r="I40" i="148" s="1"/>
  <c r="I49" i="148"/>
  <c r="K49" i="148" l="1"/>
  <c r="Z19" i="146" l="1"/>
  <c r="I55" i="127"/>
  <c r="Z9" i="146"/>
  <c r="Z8" i="146"/>
  <c r="Z20" i="146" l="1"/>
  <c r="I33" i="147"/>
  <c r="AB17" i="146" s="1"/>
  <c r="I24" i="147" l="1"/>
  <c r="F17" i="146" s="1"/>
  <c r="AA17" i="146" l="1"/>
  <c r="K33" i="147"/>
  <c r="Y20" i="146" l="1"/>
  <c r="X20" i="146"/>
  <c r="W20" i="146"/>
  <c r="V20" i="146"/>
  <c r="U20" i="146"/>
  <c r="T20" i="146"/>
  <c r="I35" i="144" l="1"/>
  <c r="I25" i="144" s="1"/>
  <c r="I34" i="144"/>
  <c r="M25" i="144"/>
  <c r="K34" i="144" l="1"/>
  <c r="T18" i="144" l="1"/>
  <c r="T19" i="144" s="1"/>
  <c r="U21" i="144"/>
  <c r="F8" i="146" l="1"/>
  <c r="C22" i="148"/>
  <c r="C12" i="128"/>
  <c r="C18" i="124"/>
  <c r="I43" i="125"/>
  <c r="C25" i="148"/>
  <c r="C18" i="127"/>
  <c r="C14" i="147"/>
  <c r="C33" i="124"/>
  <c r="I42" i="125"/>
  <c r="C27" i="132"/>
  <c r="C13" i="127"/>
  <c r="C14" i="148"/>
  <c r="C20" i="126"/>
  <c r="I26" i="125"/>
  <c r="C15" i="148"/>
  <c r="P30" i="148"/>
  <c r="C13" i="128"/>
  <c r="C21" i="124"/>
  <c r="I27" i="125"/>
  <c r="C22" i="132"/>
  <c r="C25" i="122"/>
  <c r="C71" i="122"/>
  <c r="C26" i="122"/>
  <c r="C63" i="122"/>
  <c r="C27" i="122"/>
  <c r="C82" i="122"/>
  <c r="C88" i="122"/>
  <c r="C86" i="122"/>
  <c r="C62" i="122"/>
  <c r="C21" i="148"/>
  <c r="C14" i="128"/>
  <c r="C29" i="124"/>
  <c r="I32" i="125"/>
  <c r="I19" i="125"/>
  <c r="C21" i="126"/>
  <c r="I35" i="125"/>
  <c r="C30" i="132"/>
  <c r="C19" i="148"/>
  <c r="C30" i="127"/>
  <c r="C18" i="147"/>
  <c r="I14" i="126"/>
  <c r="C24" i="124"/>
  <c r="I25" i="125"/>
  <c r="S30" i="148"/>
  <c r="I16" i="144"/>
  <c r="C16" i="128"/>
  <c r="C13" i="124"/>
  <c r="I17" i="125"/>
  <c r="I33" i="125"/>
  <c r="C21" i="132"/>
  <c r="C23" i="122"/>
  <c r="C105" i="122"/>
  <c r="C81" i="122"/>
  <c r="C112" i="122"/>
  <c r="C43" i="122"/>
  <c r="C44" i="122"/>
  <c r="C94" i="122"/>
  <c r="C40" i="122"/>
  <c r="C104" i="122"/>
  <c r="C84" i="122"/>
  <c r="I86" i="122"/>
  <c r="I107" i="122"/>
  <c r="C28" i="148"/>
  <c r="I28" i="148" s="1"/>
  <c r="C16" i="147"/>
  <c r="I16" i="147" s="1"/>
  <c r="C30" i="124"/>
  <c r="I30" i="124" s="1"/>
  <c r="I44" i="125"/>
  <c r="C13" i="148"/>
  <c r="M30" i="148"/>
  <c r="I25" i="148"/>
  <c r="C28" i="124"/>
  <c r="I28" i="124" s="1"/>
  <c r="C27" i="129"/>
  <c r="I29" i="125"/>
  <c r="C18" i="132"/>
  <c r="C12" i="144"/>
  <c r="C15" i="147"/>
  <c r="C31" i="124"/>
  <c r="I31" i="124" s="1"/>
  <c r="C35" i="129"/>
  <c r="I22" i="125"/>
  <c r="C23" i="148"/>
  <c r="I23" i="148"/>
  <c r="C22" i="124"/>
  <c r="C34" i="129"/>
  <c r="I46" i="125"/>
  <c r="C25" i="132"/>
  <c r="C23" i="132"/>
  <c r="C36" i="122"/>
  <c r="C67" i="122"/>
  <c r="C34" i="122"/>
  <c r="I71" i="122"/>
  <c r="C85" i="122"/>
  <c r="I85" i="122" s="1"/>
  <c r="M85" i="122" s="1"/>
  <c r="C79" i="122"/>
  <c r="C96" i="122"/>
  <c r="C99" i="122"/>
  <c r="C18" i="148"/>
  <c r="I22" i="148"/>
  <c r="C19" i="126"/>
  <c r="C14" i="124"/>
  <c r="I16" i="125"/>
  <c r="C26" i="148"/>
  <c r="C17" i="148"/>
  <c r="C12" i="147"/>
  <c r="C26" i="124"/>
  <c r="I20" i="125"/>
  <c r="I29" i="124"/>
  <c r="C19" i="132"/>
  <c r="C20" i="148"/>
  <c r="C27" i="148"/>
  <c r="I27" i="148" s="1"/>
  <c r="C15" i="128"/>
  <c r="C15" i="124"/>
  <c r="I18" i="125"/>
  <c r="I36" i="125"/>
  <c r="C29" i="148"/>
  <c r="I13" i="148"/>
  <c r="S23" i="148"/>
  <c r="I20" i="126"/>
  <c r="C20" i="124"/>
  <c r="I37" i="125"/>
  <c r="I14" i="128"/>
  <c r="C28" i="132"/>
  <c r="C65" i="122"/>
  <c r="C116" i="122"/>
  <c r="I57" i="122"/>
  <c r="C83" i="122"/>
  <c r="C41" i="122"/>
  <c r="C90" i="122"/>
  <c r="C92" i="122"/>
  <c r="C18" i="122"/>
  <c r="C115" i="122"/>
  <c r="C74" i="122"/>
  <c r="C87" i="122"/>
  <c r="S85" i="122"/>
  <c r="S16" i="144"/>
  <c r="S28" i="148"/>
  <c r="AA8" i="146" l="1"/>
  <c r="AA38" i="143"/>
  <c r="Y38" i="143"/>
  <c r="W38" i="143"/>
  <c r="V38" i="143"/>
  <c r="U38" i="143"/>
  <c r="T38" i="143"/>
  <c r="S38" i="143"/>
  <c r="X38" i="143"/>
  <c r="AB8" i="143"/>
  <c r="Z8" i="143"/>
  <c r="P8" i="143"/>
  <c r="Q8" i="143" s="1"/>
  <c r="H8" i="143"/>
  <c r="AB38" i="143" l="1"/>
  <c r="Z38" i="143"/>
  <c r="I90" i="122"/>
  <c r="I20" i="148"/>
  <c r="I14" i="124"/>
  <c r="P28" i="148"/>
  <c r="I13" i="124"/>
  <c r="M16" i="144"/>
  <c r="I19" i="148"/>
  <c r="I14" i="148"/>
  <c r="I69" i="133"/>
  <c r="I67" i="133"/>
  <c r="I36" i="133"/>
  <c r="I62" i="133"/>
  <c r="M36" i="133"/>
  <c r="M67" i="133"/>
  <c r="I82" i="133"/>
  <c r="I48" i="133"/>
  <c r="C23" i="133"/>
  <c r="I23" i="133"/>
  <c r="M18" i="125"/>
  <c r="M22" i="125"/>
  <c r="M20" i="126"/>
  <c r="M42" i="125"/>
  <c r="P46" i="125"/>
  <c r="P31" i="124"/>
  <c r="M48" i="133"/>
  <c r="M23" i="133"/>
  <c r="C50" i="139"/>
  <c r="S35" i="125"/>
  <c r="S32" i="125"/>
  <c r="P67" i="133"/>
  <c r="S31" i="124"/>
  <c r="S37" i="125"/>
  <c r="S22" i="125"/>
  <c r="S17" i="125"/>
  <c r="I96" i="122"/>
  <c r="I58" i="122"/>
  <c r="C60" i="122"/>
  <c r="S107" i="122"/>
  <c r="I83" i="122"/>
  <c r="I18" i="122"/>
  <c r="I88" i="122"/>
  <c r="S90" i="122"/>
  <c r="S20" i="125"/>
  <c r="P18" i="122"/>
  <c r="I16" i="128"/>
  <c r="I30" i="127"/>
  <c r="M23" i="148"/>
  <c r="I55" i="133"/>
  <c r="I75" i="133"/>
  <c r="I60" i="133"/>
  <c r="I38" i="133"/>
  <c r="C19" i="133"/>
  <c r="I46" i="133"/>
  <c r="C18" i="133"/>
  <c r="I84" i="133"/>
  <c r="I34" i="133"/>
  <c r="M55" i="133"/>
  <c r="M26" i="125"/>
  <c r="M19" i="125"/>
  <c r="M28" i="124"/>
  <c r="P37" i="125"/>
  <c r="M29" i="125"/>
  <c r="M16" i="147"/>
  <c r="I41" i="122"/>
  <c r="I17" i="148"/>
  <c r="I18" i="148"/>
  <c r="S18" i="148" s="1"/>
  <c r="I23" i="122"/>
  <c r="I18" i="147"/>
  <c r="S18" i="147" s="1"/>
  <c r="I28" i="132"/>
  <c r="I15" i="128"/>
  <c r="I34" i="129"/>
  <c r="I35" i="133"/>
  <c r="I71" i="133"/>
  <c r="M71" i="133" s="1"/>
  <c r="C14" i="133"/>
  <c r="I49" i="133"/>
  <c r="M49" i="133" s="1"/>
  <c r="I47" i="133"/>
  <c r="S47" i="133" s="1"/>
  <c r="M62" i="133"/>
  <c r="I50" i="133"/>
  <c r="C20" i="133"/>
  <c r="C13" i="133"/>
  <c r="I65" i="133"/>
  <c r="M35" i="133"/>
  <c r="M25" i="125"/>
  <c r="M18" i="147"/>
  <c r="M17" i="125"/>
  <c r="M37" i="125"/>
  <c r="M29" i="124"/>
  <c r="M34" i="129"/>
  <c r="M65" i="133"/>
  <c r="C69" i="123"/>
  <c r="I69" i="123" s="1"/>
  <c r="C49" i="139"/>
  <c r="C52" i="139"/>
  <c r="P35" i="125"/>
  <c r="M32" i="125"/>
  <c r="M28" i="132"/>
  <c r="S16" i="147"/>
  <c r="S29" i="124"/>
  <c r="S43" i="125"/>
  <c r="S29" i="125"/>
  <c r="S71" i="133"/>
  <c r="S23" i="133"/>
  <c r="M14" i="128"/>
  <c r="C61" i="122"/>
  <c r="C21" i="122"/>
  <c r="I104" i="122"/>
  <c r="P104" i="122" s="1"/>
  <c r="M23" i="122"/>
  <c r="C72" i="122"/>
  <c r="C89" i="122"/>
  <c r="P96" i="122"/>
  <c r="M107" i="122"/>
  <c r="S25" i="125"/>
  <c r="S104" i="122"/>
  <c r="P85" i="122"/>
  <c r="I15" i="124"/>
  <c r="P18" i="148"/>
  <c r="I13" i="127"/>
  <c r="I81" i="133"/>
  <c r="I37" i="133"/>
  <c r="M37" i="133" s="1"/>
  <c r="I54" i="133"/>
  <c r="I76" i="133"/>
  <c r="I64" i="133"/>
  <c r="M38" i="133"/>
  <c r="C21" i="133"/>
  <c r="I66" i="133"/>
  <c r="I14" i="133"/>
  <c r="I43" i="133"/>
  <c r="M46" i="133"/>
  <c r="M30" i="124"/>
  <c r="M43" i="125"/>
  <c r="P18" i="147"/>
  <c r="M27" i="125"/>
  <c r="M46" i="125"/>
  <c r="M31" i="124"/>
  <c r="M13" i="124"/>
  <c r="M34" i="133"/>
  <c r="S35" i="133"/>
  <c r="C39" i="123"/>
  <c r="C11" i="139"/>
  <c r="I11" i="139" s="1"/>
  <c r="C53" i="139"/>
  <c r="P36" i="125"/>
  <c r="M35" i="125"/>
  <c r="S27" i="125"/>
  <c r="S20" i="126"/>
  <c r="S28" i="124"/>
  <c r="S44" i="125"/>
  <c r="S33" i="125"/>
  <c r="S81" i="133"/>
  <c r="S55" i="133"/>
  <c r="S14" i="128"/>
  <c r="P14" i="128"/>
  <c r="M44" i="125"/>
  <c r="S18" i="125"/>
  <c r="C12" i="122"/>
  <c r="C97" i="122"/>
  <c r="C20" i="122"/>
  <c r="C19" i="122"/>
  <c r="C103" i="122"/>
  <c r="I43" i="122"/>
  <c r="M20" i="125"/>
  <c r="S96" i="122"/>
  <c r="M18" i="122"/>
  <c r="I18" i="132"/>
  <c r="I20" i="124"/>
  <c r="I12" i="128"/>
  <c r="M64" i="133"/>
  <c r="M28" i="148"/>
  <c r="I25" i="132"/>
  <c r="I14" i="147"/>
  <c r="I21" i="148"/>
  <c r="M14" i="147"/>
  <c r="S36" i="133"/>
  <c r="M18" i="132"/>
  <c r="I53" i="139"/>
  <c r="M25" i="132"/>
  <c r="I94" i="122"/>
  <c r="I34" i="122"/>
  <c r="I115" i="122"/>
  <c r="I105" i="122"/>
  <c r="I103" i="122"/>
  <c r="I99" i="122"/>
  <c r="M43" i="133"/>
  <c r="C59" i="123"/>
  <c r="S36" i="125"/>
  <c r="P32" i="125"/>
  <c r="U18" i="147"/>
  <c r="S13" i="124"/>
  <c r="S37" i="133"/>
  <c r="S67" i="133"/>
  <c r="I87" i="122"/>
  <c r="M104" i="122"/>
  <c r="U104" i="122" s="1"/>
  <c r="I20" i="133"/>
  <c r="T28" i="148"/>
  <c r="M34" i="122"/>
  <c r="I15" i="148"/>
  <c r="I23" i="132"/>
  <c r="I27" i="129"/>
  <c r="I21" i="124"/>
  <c r="I49" i="139"/>
  <c r="I21" i="122"/>
  <c r="I20" i="122"/>
  <c r="I12" i="122"/>
  <c r="I25" i="122"/>
  <c r="P20" i="122"/>
  <c r="S16" i="128"/>
  <c r="S76" i="133"/>
  <c r="I79" i="123"/>
  <c r="P79" i="123" s="1"/>
  <c r="C10" i="139"/>
  <c r="M36" i="125"/>
  <c r="U36" i="125" s="1"/>
  <c r="S28" i="132"/>
  <c r="S30" i="124"/>
  <c r="S42" i="125"/>
  <c r="S66" i="133"/>
  <c r="P23" i="133"/>
  <c r="M33" i="125"/>
  <c r="M75" i="133"/>
  <c r="M58" i="122"/>
  <c r="U85" i="122"/>
  <c r="P90" i="122"/>
  <c r="S19" i="125"/>
  <c r="I18" i="127"/>
  <c r="I27" i="132"/>
  <c r="M27" i="132" s="1"/>
  <c r="I22" i="124"/>
  <c r="M22" i="124" s="1"/>
  <c r="I18" i="133"/>
  <c r="S18" i="127"/>
  <c r="I39" i="123"/>
  <c r="S39" i="123" s="1"/>
  <c r="U35" i="125"/>
  <c r="I60" i="122"/>
  <c r="I26" i="122"/>
  <c r="I89" i="122"/>
  <c r="I63" i="122"/>
  <c r="I84" i="122"/>
  <c r="M47" i="133"/>
  <c r="I26" i="124"/>
  <c r="U30" i="148"/>
  <c r="I19" i="132"/>
  <c r="M23" i="132"/>
  <c r="I22" i="132"/>
  <c r="M18" i="148"/>
  <c r="T18" i="148" s="1"/>
  <c r="I30" i="132"/>
  <c r="I13" i="133"/>
  <c r="I33" i="124"/>
  <c r="M26" i="124"/>
  <c r="U28" i="148"/>
  <c r="P14" i="147"/>
  <c r="S19" i="132"/>
  <c r="I59" i="123"/>
  <c r="I52" i="139"/>
  <c r="P52" i="139" s="1"/>
  <c r="I50" i="139"/>
  <c r="U32" i="125"/>
  <c r="S53" i="139"/>
  <c r="I82" i="122"/>
  <c r="I44" i="122"/>
  <c r="M94" i="122"/>
  <c r="I116" i="122"/>
  <c r="M20" i="122"/>
  <c r="I36" i="122"/>
  <c r="P115" i="122"/>
  <c r="I81" i="122"/>
  <c r="U16" i="144"/>
  <c r="M69" i="133"/>
  <c r="P16" i="128"/>
  <c r="S15" i="124"/>
  <c r="S30" i="127"/>
  <c r="M76" i="133"/>
  <c r="P43" i="133"/>
  <c r="M79" i="123"/>
  <c r="S52" i="139"/>
  <c r="M82" i="122"/>
  <c r="P81" i="122"/>
  <c r="S26" i="125"/>
  <c r="M16" i="128"/>
  <c r="C77" i="122"/>
  <c r="I77" i="122" s="1"/>
  <c r="C66" i="122"/>
  <c r="I67" i="122"/>
  <c r="S46" i="125"/>
  <c r="I21" i="132"/>
  <c r="M21" i="132" s="1"/>
  <c r="I18" i="124"/>
  <c r="I19" i="126"/>
  <c r="M19" i="126" s="1"/>
  <c r="I24" i="124"/>
  <c r="S18" i="132"/>
  <c r="I10" i="139"/>
  <c r="I40" i="122"/>
  <c r="M105" i="122"/>
  <c r="M67" i="122"/>
  <c r="M115" i="122"/>
  <c r="I26" i="148"/>
  <c r="I15" i="147"/>
  <c r="M20" i="133"/>
  <c r="I29" i="148"/>
  <c r="M18" i="133"/>
  <c r="M20" i="124"/>
  <c r="M18" i="127"/>
  <c r="P21" i="132"/>
  <c r="M19" i="132"/>
  <c r="M53" i="139"/>
  <c r="P39" i="123"/>
  <c r="M96" i="122"/>
  <c r="I72" i="122"/>
  <c r="I74" i="122"/>
  <c r="I65" i="122"/>
  <c r="I62" i="122"/>
  <c r="T16" i="144"/>
  <c r="S69" i="133"/>
  <c r="M15" i="124"/>
  <c r="S43" i="133"/>
  <c r="S79" i="123"/>
  <c r="M52" i="139"/>
  <c r="P82" i="122"/>
  <c r="M43" i="122"/>
  <c r="P10" i="139"/>
  <c r="S26" i="124"/>
  <c r="S38" i="133"/>
  <c r="M12" i="128"/>
  <c r="S27" i="132"/>
  <c r="S25" i="122"/>
  <c r="S81" i="122"/>
  <c r="S89" i="122"/>
  <c r="M12" i="122"/>
  <c r="S10" i="139"/>
  <c r="U31" i="124"/>
  <c r="S20" i="124"/>
  <c r="S62" i="133"/>
  <c r="S34" i="133"/>
  <c r="S13" i="133"/>
  <c r="S12" i="128"/>
  <c r="M10" i="139"/>
  <c r="S21" i="132"/>
  <c r="M60" i="122"/>
  <c r="S74" i="122"/>
  <c r="P65" i="122"/>
  <c r="M25" i="122"/>
  <c r="S34" i="122"/>
  <c r="P84" i="122"/>
  <c r="S14" i="147"/>
  <c r="S65" i="133"/>
  <c r="S20" i="133"/>
  <c r="U14" i="128"/>
  <c r="S23" i="132"/>
  <c r="S82" i="122"/>
  <c r="S84" i="122"/>
  <c r="U96" i="122"/>
  <c r="S65" i="122"/>
  <c r="S58" i="122"/>
  <c r="M84" i="122"/>
  <c r="M30" i="127"/>
  <c r="S33" i="124"/>
  <c r="U23" i="133"/>
  <c r="S30" i="132"/>
  <c r="S105" i="122"/>
  <c r="P40" i="122"/>
  <c r="S21" i="122"/>
  <c r="M81" i="122"/>
  <c r="P89" i="122"/>
  <c r="I21" i="133"/>
  <c r="S19" i="126"/>
  <c r="S22" i="124"/>
  <c r="U37" i="125"/>
  <c r="S48" i="133"/>
  <c r="S18" i="133"/>
  <c r="U16" i="128"/>
  <c r="M39" i="123"/>
  <c r="S25" i="132"/>
  <c r="U67" i="133"/>
  <c r="S94" i="122"/>
  <c r="S43" i="122"/>
  <c r="M89" i="122"/>
  <c r="S115" i="122"/>
  <c r="S18" i="122"/>
  <c r="S40" i="122"/>
  <c r="S21" i="124"/>
  <c r="S49" i="133"/>
  <c r="S14" i="133"/>
  <c r="U39" i="123"/>
  <c r="U43" i="133"/>
  <c r="S60" i="122"/>
  <c r="M21" i="122"/>
  <c r="U18" i="148"/>
  <c r="U10" i="139"/>
  <c r="U81" i="122"/>
  <c r="U14" i="147"/>
  <c r="U115" i="122"/>
  <c r="S12" i="122"/>
  <c r="M40" i="122"/>
  <c r="M74" i="122"/>
  <c r="U84" i="122"/>
  <c r="U18" i="122"/>
  <c r="U52" i="139"/>
  <c r="U82" i="122"/>
  <c r="U21" i="132"/>
  <c r="M65" i="122"/>
  <c r="S20" i="122"/>
  <c r="U89" i="122"/>
  <c r="P34" i="129"/>
  <c r="S34" i="129"/>
  <c r="S22" i="132"/>
  <c r="P77" i="122"/>
  <c r="M77" i="122"/>
  <c r="P67" i="122"/>
  <c r="U46" i="125"/>
  <c r="M18" i="124"/>
  <c r="S18" i="124"/>
  <c r="U79" i="123"/>
  <c r="S21" i="133"/>
  <c r="M21" i="133"/>
  <c r="U34" i="129"/>
  <c r="P11" i="139"/>
  <c r="M11" i="139"/>
  <c r="S11" i="139"/>
  <c r="U11" i="139" s="1"/>
  <c r="T21" i="133" l="1"/>
  <c r="U21" i="133" s="1"/>
  <c r="T18" i="124"/>
  <c r="U18" i="124" s="1"/>
  <c r="T34" i="129"/>
  <c r="T60" i="122"/>
  <c r="U60" i="122" s="1"/>
  <c r="T49" i="133"/>
  <c r="U49" i="133" s="1"/>
  <c r="T18" i="122"/>
  <c r="T115" i="122"/>
  <c r="T43" i="122"/>
  <c r="U43" i="122" s="1"/>
  <c r="T94" i="122"/>
  <c r="U94" i="122" s="1"/>
  <c r="T25" i="132"/>
  <c r="U25" i="132" s="1"/>
  <c r="T18" i="133"/>
  <c r="U18" i="133" s="1"/>
  <c r="T48" i="133"/>
  <c r="U48" i="133" s="1"/>
  <c r="T22" i="124"/>
  <c r="U22" i="124" s="1"/>
  <c r="T19" i="126"/>
  <c r="U19" i="126" s="1"/>
  <c r="T105" i="122"/>
  <c r="U105" i="122" s="1"/>
  <c r="T30" i="127"/>
  <c r="T58" i="122"/>
  <c r="U58" i="122" s="1"/>
  <c r="T84" i="122"/>
  <c r="T82" i="122"/>
  <c r="T23" i="132"/>
  <c r="U23" i="132" s="1"/>
  <c r="T20" i="133"/>
  <c r="U20" i="133" s="1"/>
  <c r="T65" i="133"/>
  <c r="U65" i="133" s="1"/>
  <c r="T14" i="147"/>
  <c r="T34" i="122"/>
  <c r="U34" i="122" s="1"/>
  <c r="T21" i="132"/>
  <c r="T12" i="128"/>
  <c r="U12" i="128" s="1"/>
  <c r="T34" i="133"/>
  <c r="U34" i="133" s="1"/>
  <c r="T62" i="133"/>
  <c r="U62" i="133" s="1"/>
  <c r="T20" i="124"/>
  <c r="U20" i="124" s="1"/>
  <c r="T10" i="139"/>
  <c r="T89" i="122"/>
  <c r="T25" i="122"/>
  <c r="U25" i="122" s="1"/>
  <c r="T27" i="132"/>
  <c r="U27" i="132" s="1"/>
  <c r="T38" i="133"/>
  <c r="U38" i="133" s="1"/>
  <c r="T79" i="123"/>
  <c r="T43" i="133"/>
  <c r="T69" i="133"/>
  <c r="U69" i="133" s="1"/>
  <c r="T18" i="127"/>
  <c r="T18" i="132"/>
  <c r="U18" i="132" s="1"/>
  <c r="T46" i="125"/>
  <c r="T26" i="125"/>
  <c r="U26" i="125" s="1"/>
  <c r="T52" i="139"/>
  <c r="T15" i="124"/>
  <c r="U15" i="124" s="1"/>
  <c r="I31" i="144"/>
  <c r="I30" i="144"/>
  <c r="I29" i="144"/>
  <c r="I32" i="144"/>
  <c r="T53" i="139"/>
  <c r="U53" i="139" s="1"/>
  <c r="T19" i="132"/>
  <c r="U19" i="132" s="1"/>
  <c r="U33" i="148"/>
  <c r="T39" i="123"/>
  <c r="T19" i="125"/>
  <c r="U19" i="125" s="1"/>
  <c r="T42" i="125"/>
  <c r="U42" i="125" s="1"/>
  <c r="T30" i="124"/>
  <c r="U30" i="124" s="1"/>
  <c r="T28" i="132"/>
  <c r="U28" i="132" s="1"/>
  <c r="T76" i="133"/>
  <c r="U76" i="133" s="1"/>
  <c r="T16" i="128"/>
  <c r="T67" i="133"/>
  <c r="T37" i="133"/>
  <c r="U37" i="133" s="1"/>
  <c r="T13" i="124"/>
  <c r="U13" i="124" s="1"/>
  <c r="T36" i="125"/>
  <c r="T36" i="133"/>
  <c r="U36" i="133" s="1"/>
  <c r="T96" i="122"/>
  <c r="T18" i="125"/>
  <c r="U18" i="125" s="1"/>
  <c r="T14" i="128"/>
  <c r="T55" i="133"/>
  <c r="U55" i="133" s="1"/>
  <c r="T33" i="125"/>
  <c r="U33" i="125" s="1"/>
  <c r="T44" i="125"/>
  <c r="U44" i="125" s="1"/>
  <c r="T28" i="124"/>
  <c r="U28" i="124" s="1"/>
  <c r="T20" i="126"/>
  <c r="U20" i="126" s="1"/>
  <c r="T27" i="125"/>
  <c r="U27" i="125" s="1"/>
  <c r="T35" i="133"/>
  <c r="U35" i="133" s="1"/>
  <c r="T85" i="122"/>
  <c r="T104" i="122"/>
  <c r="T25" i="125"/>
  <c r="U25" i="125" s="1"/>
  <c r="T23" i="133"/>
  <c r="T71" i="133"/>
  <c r="U71" i="133" s="1"/>
  <c r="T29" i="125"/>
  <c r="U29" i="125" s="1"/>
  <c r="T43" i="125"/>
  <c r="U43" i="125" s="1"/>
  <c r="T29" i="124"/>
  <c r="U29" i="124" s="1"/>
  <c r="T16" i="147"/>
  <c r="U16" i="147" s="1"/>
  <c r="T47" i="133"/>
  <c r="U47" i="133" s="1"/>
  <c r="T18" i="147"/>
  <c r="T23" i="148"/>
  <c r="T20" i="125"/>
  <c r="U20" i="125" s="1"/>
  <c r="T107" i="122"/>
  <c r="U107" i="122" s="1"/>
  <c r="T17" i="125"/>
  <c r="U17" i="125" s="1"/>
  <c r="T22" i="125"/>
  <c r="U22" i="125" s="1"/>
  <c r="T37" i="125"/>
  <c r="T31" i="124"/>
  <c r="T32" i="125"/>
  <c r="T35" i="125"/>
  <c r="I31" i="147"/>
  <c r="O17" i="146" s="1"/>
  <c r="I29" i="147"/>
  <c r="K17" i="146" s="1"/>
  <c r="I28" i="147"/>
  <c r="I17" i="146" s="1"/>
  <c r="I30" i="147"/>
  <c r="M17" i="146" s="1"/>
  <c r="I32" i="147"/>
  <c r="T20" i="122"/>
  <c r="T65" i="122"/>
  <c r="T12" i="122"/>
  <c r="U12" i="122" s="1"/>
  <c r="T40" i="122"/>
  <c r="I47" i="148"/>
  <c r="I45" i="148"/>
  <c r="I46" i="148"/>
  <c r="I44" i="148"/>
  <c r="T74" i="122"/>
  <c r="U74" i="122" s="1"/>
  <c r="I25" i="147"/>
  <c r="K25" i="147" s="1"/>
  <c r="I41" i="148"/>
  <c r="K41" i="148" s="1"/>
  <c r="I48" i="148"/>
  <c r="K44" i="148"/>
  <c r="I31" i="128"/>
  <c r="AB16" i="146" s="1"/>
  <c r="I49" i="126"/>
  <c r="AB15" i="146" s="1"/>
  <c r="I56" i="127"/>
  <c r="AB10" i="146"/>
  <c r="U40" i="122"/>
  <c r="S67" i="122"/>
  <c r="M33" i="124"/>
  <c r="M30" i="132"/>
  <c r="M22" i="132"/>
  <c r="P21" i="122"/>
  <c r="U21" i="122" s="1"/>
  <c r="I19" i="122"/>
  <c r="M66" i="133"/>
  <c r="M81" i="133"/>
  <c r="S23" i="122"/>
  <c r="I19" i="133"/>
  <c r="M90" i="122"/>
  <c r="U65" i="122"/>
  <c r="U20" i="122"/>
  <c r="S77" i="122"/>
  <c r="M13" i="133"/>
  <c r="P26" i="124"/>
  <c r="M21" i="124"/>
  <c r="M14" i="133"/>
  <c r="S64" i="133"/>
  <c r="S46" i="133"/>
  <c r="S75" i="133"/>
  <c r="P19" i="122"/>
  <c r="M19" i="122"/>
  <c r="S19" i="122"/>
  <c r="S19" i="133"/>
  <c r="M19" i="133"/>
  <c r="U67" i="122"/>
  <c r="U90" i="122"/>
  <c r="U26" i="124"/>
  <c r="U19" i="122"/>
  <c r="U77" i="122"/>
  <c r="T77" i="122" l="1"/>
  <c r="T19" i="133"/>
  <c r="U19" i="133" s="1"/>
  <c r="T19" i="122"/>
  <c r="T75" i="133"/>
  <c r="U75" i="133" s="1"/>
  <c r="T46" i="133"/>
  <c r="U46" i="133" s="1"/>
  <c r="T64" i="133"/>
  <c r="U64" i="133" s="1"/>
  <c r="T14" i="133"/>
  <c r="U14" i="133" s="1"/>
  <c r="T21" i="124"/>
  <c r="U21" i="124" s="1"/>
  <c r="T26" i="124"/>
  <c r="T13" i="133"/>
  <c r="T90" i="122"/>
  <c r="T23" i="122"/>
  <c r="U23" i="122" s="1"/>
  <c r="T81" i="133"/>
  <c r="U81" i="133" s="1"/>
  <c r="T66" i="133"/>
  <c r="U66" i="133" s="1"/>
  <c r="T22" i="132"/>
  <c r="U22" i="132" s="1"/>
  <c r="T30" i="132"/>
  <c r="U30" i="132" s="1"/>
  <c r="T33" i="124"/>
  <c r="U33" i="124" s="1"/>
  <c r="T67" i="122"/>
  <c r="U20" i="147"/>
  <c r="I26" i="144"/>
  <c r="I33" i="144"/>
  <c r="K29" i="147"/>
  <c r="K31" i="147"/>
  <c r="K32" i="147"/>
  <c r="U21" i="147"/>
  <c r="AD17" i="146" s="1"/>
  <c r="K30" i="147"/>
  <c r="G17" i="146"/>
  <c r="K28" i="147"/>
  <c r="K47" i="148"/>
  <c r="K46" i="148"/>
  <c r="K48" i="148"/>
  <c r="U34" i="148"/>
  <c r="K45" i="148"/>
  <c r="AA19" i="142"/>
  <c r="AA18" i="142"/>
  <c r="AB19" i="146"/>
  <c r="AA16" i="142"/>
  <c r="AA15" i="142"/>
  <c r="AA14" i="142"/>
  <c r="AA17" i="142"/>
  <c r="AA12" i="142"/>
  <c r="AA11" i="142"/>
  <c r="AA13" i="142"/>
  <c r="AA10" i="142"/>
  <c r="R51" i="148"/>
  <c r="R35" i="147"/>
  <c r="C12" i="125"/>
  <c r="K33" i="144" l="1"/>
  <c r="K31" i="144"/>
  <c r="U22" i="144"/>
  <c r="K32" i="144"/>
  <c r="K30" i="144"/>
  <c r="K26" i="144"/>
  <c r="K29" i="144"/>
  <c r="U13" i="133"/>
  <c r="U86" i="133"/>
  <c r="AC17" i="146"/>
  <c r="R17" i="146"/>
  <c r="H17" i="146"/>
  <c r="F9" i="142"/>
  <c r="Z9" i="142" s="1"/>
  <c r="F9" i="146"/>
  <c r="AA9" i="142"/>
  <c r="AB9" i="146"/>
  <c r="AA8" i="142"/>
  <c r="AB8" i="146"/>
  <c r="Y20" i="142"/>
  <c r="X20" i="142"/>
  <c r="W20" i="142"/>
  <c r="V20" i="142"/>
  <c r="U20" i="142"/>
  <c r="T20" i="142"/>
  <c r="S20" i="142"/>
  <c r="I12" i="125"/>
  <c r="S12" i="125"/>
  <c r="R36" i="144"/>
  <c r="M12" i="125"/>
  <c r="I94" i="133" l="1"/>
  <c r="I11" i="146" s="1"/>
  <c r="I95" i="133"/>
  <c r="K11" i="146" s="1"/>
  <c r="T12" i="125"/>
  <c r="U12" i="125" s="1"/>
  <c r="AA20" i="142"/>
  <c r="AB20" i="146"/>
  <c r="BO27" i="146" s="1"/>
  <c r="AA9" i="146"/>
  <c r="AB9" i="142"/>
  <c r="AA20" i="141"/>
  <c r="Y20" i="141"/>
  <c r="X20" i="141"/>
  <c r="W20" i="141"/>
  <c r="V20" i="141"/>
  <c r="U20" i="141"/>
  <c r="T20" i="141"/>
  <c r="S20" i="141"/>
  <c r="O20" i="141"/>
  <c r="N20" i="141"/>
  <c r="M20" i="141"/>
  <c r="L20" i="141"/>
  <c r="G20" i="141"/>
  <c r="F20" i="141"/>
  <c r="AB19" i="141"/>
  <c r="Z19" i="141"/>
  <c r="H19" i="141"/>
  <c r="P18" i="141"/>
  <c r="H18" i="141"/>
  <c r="AB17" i="141"/>
  <c r="Z17" i="141"/>
  <c r="P17" i="141"/>
  <c r="H17" i="141"/>
  <c r="AB16" i="141"/>
  <c r="Z16" i="141"/>
  <c r="H16" i="141"/>
  <c r="AB15" i="141"/>
  <c r="Z15" i="141"/>
  <c r="P15" i="141"/>
  <c r="H15" i="141"/>
  <c r="AB14" i="141"/>
  <c r="Z14" i="141"/>
  <c r="P14" i="141"/>
  <c r="H14" i="141"/>
  <c r="AB13" i="141"/>
  <c r="Z13" i="141"/>
  <c r="H13" i="141"/>
  <c r="AB12" i="141"/>
  <c r="Z12" i="141"/>
  <c r="P12" i="141"/>
  <c r="H12" i="141"/>
  <c r="AB11" i="141"/>
  <c r="Z11" i="141"/>
  <c r="P11" i="141"/>
  <c r="Q11" i="141" s="1"/>
  <c r="H11" i="141"/>
  <c r="AB10" i="141"/>
  <c r="Z10" i="141"/>
  <c r="H10" i="141"/>
  <c r="AB9" i="141"/>
  <c r="Z9" i="141"/>
  <c r="P9" i="141"/>
  <c r="Q9" i="141" s="1"/>
  <c r="H9" i="141"/>
  <c r="AB8" i="141"/>
  <c r="Z8" i="141"/>
  <c r="P8" i="141"/>
  <c r="Q8" i="141" s="1"/>
  <c r="H8" i="141"/>
  <c r="AB20" i="141" l="1"/>
  <c r="Z20" i="141"/>
  <c r="H20" i="141"/>
  <c r="Q20" i="141"/>
  <c r="P20" i="141"/>
  <c r="F18" i="142" l="1"/>
  <c r="AB18" i="142" s="1"/>
  <c r="F19" i="146"/>
  <c r="I40" i="126"/>
  <c r="F15" i="146" s="1"/>
  <c r="C21" i="139"/>
  <c r="C16" i="139"/>
  <c r="C9" i="139"/>
  <c r="C19" i="139"/>
  <c r="C18" i="139"/>
  <c r="C17" i="139"/>
  <c r="C15" i="139"/>
  <c r="C51" i="122"/>
  <c r="AA19" i="146" l="1"/>
  <c r="I107" i="138"/>
  <c r="I97" i="138" s="1"/>
  <c r="I106" i="138"/>
  <c r="M97" i="138"/>
  <c r="I109" i="137"/>
  <c r="I108" i="137"/>
  <c r="M99" i="137"/>
  <c r="I99" i="137"/>
  <c r="I19" i="139"/>
  <c r="S19" i="139"/>
  <c r="P19" i="139"/>
  <c r="C13" i="139"/>
  <c r="I13" i="139" s="1"/>
  <c r="I9" i="139"/>
  <c r="C30" i="139"/>
  <c r="I51" i="122"/>
  <c r="M19" i="139"/>
  <c r="P9" i="139"/>
  <c r="P51" i="122"/>
  <c r="M51" i="122"/>
  <c r="S51" i="122"/>
  <c r="M13" i="139"/>
  <c r="S13" i="139"/>
  <c r="P13" i="139"/>
  <c r="U13" i="139"/>
  <c r="T13" i="139" l="1"/>
  <c r="T19" i="139"/>
  <c r="T51" i="122"/>
  <c r="K106" i="138"/>
  <c r="K108" i="137"/>
  <c r="I21" i="139"/>
  <c r="S9" i="139"/>
  <c r="M9" i="139"/>
  <c r="T9" i="139" l="1"/>
  <c r="P21" i="139"/>
  <c r="I18" i="139"/>
  <c r="U51" i="122"/>
  <c r="S21" i="139"/>
  <c r="U19" i="139"/>
  <c r="I243" i="136" l="1"/>
  <c r="M233" i="136"/>
  <c r="I233" i="136" s="1"/>
  <c r="K234" i="136" s="1"/>
  <c r="AD232" i="136"/>
  <c r="M18" i="139"/>
  <c r="P18" i="139"/>
  <c r="I17" i="139"/>
  <c r="S18" i="139"/>
  <c r="I16" i="139"/>
  <c r="P16" i="139" s="1"/>
  <c r="M21" i="139"/>
  <c r="U9" i="139"/>
  <c r="T21" i="139" l="1"/>
  <c r="T18" i="139"/>
  <c r="M17" i="139"/>
  <c r="I15" i="139"/>
  <c r="P17" i="139"/>
  <c r="S17" i="139"/>
  <c r="S16" i="139"/>
  <c r="U21" i="139"/>
  <c r="U18" i="139"/>
  <c r="T17" i="139" l="1"/>
  <c r="K242" i="136"/>
  <c r="M16" i="139"/>
  <c r="U17" i="139"/>
  <c r="T16" i="139" l="1"/>
  <c r="U79" i="139" s="1"/>
  <c r="U16" i="139"/>
  <c r="I89" i="139" l="1"/>
  <c r="N18" i="142" s="1"/>
  <c r="I87" i="139"/>
  <c r="L18" i="142" s="1"/>
  <c r="I88" i="139"/>
  <c r="M18" i="142" s="1"/>
  <c r="I90" i="139"/>
  <c r="O19" i="146" s="1"/>
  <c r="M46" i="127"/>
  <c r="I19" i="146" l="1"/>
  <c r="O18" i="142"/>
  <c r="I91" i="139"/>
  <c r="M19" i="146"/>
  <c r="K19" i="146"/>
  <c r="I84" i="139"/>
  <c r="K90" i="139" s="1"/>
  <c r="I90" i="133"/>
  <c r="F11" i="146" s="1"/>
  <c r="T102" i="133"/>
  <c r="Q19" i="146" l="1"/>
  <c r="G18" i="142"/>
  <c r="H18" i="142" s="1"/>
  <c r="K92" i="139"/>
  <c r="K89" i="139"/>
  <c r="U80" i="139"/>
  <c r="AD19" i="146" s="1"/>
  <c r="G19" i="146"/>
  <c r="J19" i="146" s="1"/>
  <c r="K84" i="139"/>
  <c r="K88" i="139"/>
  <c r="K87" i="139"/>
  <c r="K91" i="139"/>
  <c r="AA11" i="146"/>
  <c r="F13" i="142"/>
  <c r="Z13" i="142" s="1"/>
  <c r="H9" i="135"/>
  <c r="K99" i="133"/>
  <c r="R94" i="139"/>
  <c r="L19" i="146" l="1"/>
  <c r="AC19" i="146"/>
  <c r="P19" i="146"/>
  <c r="H19" i="146"/>
  <c r="N19" i="146"/>
  <c r="R19" i="146"/>
  <c r="AB13" i="142"/>
  <c r="I45" i="132"/>
  <c r="F10" i="146" s="1"/>
  <c r="F10" i="142" l="1"/>
  <c r="AB10" i="142" s="1"/>
  <c r="AA10" i="146"/>
  <c r="K54" i="132"/>
  <c r="I41" i="131" l="1"/>
  <c r="F18" i="146" s="1"/>
  <c r="F19" i="142" l="1"/>
  <c r="K50" i="131"/>
  <c r="I48" i="129" l="1"/>
  <c r="F13" i="146" s="1"/>
  <c r="AA13" i="146" l="1"/>
  <c r="F12" i="142"/>
  <c r="AB12" i="142" s="1"/>
  <c r="K57" i="129"/>
  <c r="Z12" i="142" l="1"/>
  <c r="I22" i="128"/>
  <c r="K31" i="128" l="1"/>
  <c r="F16" i="146"/>
  <c r="F16" i="142"/>
  <c r="AB16" i="142" s="1"/>
  <c r="I96" i="133"/>
  <c r="M11" i="146" s="1"/>
  <c r="I97" i="133"/>
  <c r="O11" i="146" s="1"/>
  <c r="Z16" i="142" l="1"/>
  <c r="O13" i="142"/>
  <c r="M13" i="142"/>
  <c r="N13" i="142"/>
  <c r="L13" i="142"/>
  <c r="AA16" i="146"/>
  <c r="U18" i="128"/>
  <c r="I91" i="133"/>
  <c r="I98" i="133"/>
  <c r="G11" i="146" l="1"/>
  <c r="U87" i="133"/>
  <c r="F17" i="135"/>
  <c r="P13" i="142" l="1"/>
  <c r="K94" i="133"/>
  <c r="K98" i="133"/>
  <c r="I26" i="128"/>
  <c r="I16" i="146" s="1"/>
  <c r="I27" i="128"/>
  <c r="K16" i="146" s="1"/>
  <c r="I29" i="128"/>
  <c r="O16" i="146" s="1"/>
  <c r="I28" i="128"/>
  <c r="M16" i="146" s="1"/>
  <c r="G13" i="142"/>
  <c r="H13" i="142" s="1"/>
  <c r="T17" i="135"/>
  <c r="V17" i="135"/>
  <c r="K95" i="133"/>
  <c r="K91" i="133"/>
  <c r="K97" i="133"/>
  <c r="K96" i="133"/>
  <c r="I46" i="127"/>
  <c r="R11" i="146" l="1"/>
  <c r="H11" i="146"/>
  <c r="AC11" i="146"/>
  <c r="I23" i="128"/>
  <c r="AD11" i="146"/>
  <c r="N16" i="142"/>
  <c r="M16" i="142"/>
  <c r="O16" i="142"/>
  <c r="L16" i="142"/>
  <c r="F17" i="142"/>
  <c r="Z17" i="142" s="1"/>
  <c r="I30" i="128"/>
  <c r="T8" i="135"/>
  <c r="V8" i="135"/>
  <c r="K55" i="127"/>
  <c r="K28" i="128" l="1"/>
  <c r="G16" i="146"/>
  <c r="K27" i="128"/>
  <c r="K29" i="128"/>
  <c r="K30" i="128"/>
  <c r="K26" i="128"/>
  <c r="P16" i="142"/>
  <c r="U19" i="128"/>
  <c r="K23" i="128"/>
  <c r="G16" i="142"/>
  <c r="H16" i="142" s="1"/>
  <c r="G9" i="135"/>
  <c r="AB17" i="142"/>
  <c r="F9" i="135"/>
  <c r="V9" i="135" s="1"/>
  <c r="R16" i="146" l="1"/>
  <c r="H16" i="146"/>
  <c r="AC16" i="146"/>
  <c r="AD16" i="146"/>
  <c r="G17" i="135"/>
  <c r="Q16" i="142"/>
  <c r="T9" i="135"/>
  <c r="F15" i="142"/>
  <c r="Z15" i="142" s="1"/>
  <c r="K49" i="126"/>
  <c r="AB15" i="142" l="1"/>
  <c r="AA15" i="146"/>
  <c r="I52" i="125" l="1"/>
  <c r="F12" i="146" s="1"/>
  <c r="F20" i="146" s="1"/>
  <c r="F11" i="142" l="1"/>
  <c r="K61" i="125"/>
  <c r="AB11" i="142" l="1"/>
  <c r="Z11" i="142"/>
  <c r="AA12" i="146"/>
  <c r="I45" i="124"/>
  <c r="F14" i="146" s="1"/>
  <c r="AA20" i="146" l="1"/>
  <c r="F14" i="142"/>
  <c r="Z14" i="142" s="1"/>
  <c r="K54" i="124"/>
  <c r="AA14" i="146" l="1"/>
  <c r="AB14" i="142"/>
  <c r="BO18" i="146" l="1"/>
  <c r="K125" i="123" l="1"/>
  <c r="I49" i="124" l="1"/>
  <c r="L14" i="142" s="1"/>
  <c r="I51" i="124"/>
  <c r="M14" i="146" s="1"/>
  <c r="I52" i="124"/>
  <c r="O14" i="146" s="1"/>
  <c r="I50" i="124"/>
  <c r="K14" i="146" s="1"/>
  <c r="U37" i="124"/>
  <c r="F6" i="135" s="1"/>
  <c r="U33" i="132"/>
  <c r="F7" i="135" s="1"/>
  <c r="I51" i="132"/>
  <c r="I50" i="132"/>
  <c r="I49" i="132"/>
  <c r="I52" i="132"/>
  <c r="U26" i="131"/>
  <c r="F13" i="135" s="1"/>
  <c r="AD134" i="122"/>
  <c r="O14" i="142" l="1"/>
  <c r="I14" i="146"/>
  <c r="M14" i="142"/>
  <c r="I53" i="124"/>
  <c r="I46" i="124"/>
  <c r="K46" i="124" s="1"/>
  <c r="N14" i="142"/>
  <c r="I46" i="131"/>
  <c r="I47" i="131"/>
  <c r="I45" i="131"/>
  <c r="I48" i="131"/>
  <c r="I10" i="146"/>
  <c r="L10" i="142"/>
  <c r="I53" i="132"/>
  <c r="I46" i="132"/>
  <c r="K51" i="132" s="1"/>
  <c r="M10" i="146"/>
  <c r="N10" i="142"/>
  <c r="V13" i="135"/>
  <c r="T13" i="135"/>
  <c r="K49" i="124"/>
  <c r="K52" i="124"/>
  <c r="O10" i="146"/>
  <c r="O10" i="142"/>
  <c r="K10" i="146"/>
  <c r="M10" i="142"/>
  <c r="T6" i="135"/>
  <c r="V6" i="135"/>
  <c r="C189" i="136"/>
  <c r="C45" i="138"/>
  <c r="C183" i="136"/>
  <c r="C34" i="127"/>
  <c r="C28" i="136"/>
  <c r="C227" i="136"/>
  <c r="M100" i="136"/>
  <c r="C105" i="136"/>
  <c r="C97" i="136"/>
  <c r="C92" i="136"/>
  <c r="S192" i="136"/>
  <c r="C21" i="138"/>
  <c r="S43" i="137"/>
  <c r="C67" i="138"/>
  <c r="C20" i="136"/>
  <c r="C68" i="137"/>
  <c r="C198" i="136"/>
  <c r="C182" i="136"/>
  <c r="P138" i="136"/>
  <c r="C102" i="136"/>
  <c r="C89" i="138"/>
  <c r="C59" i="138"/>
  <c r="M136" i="136"/>
  <c r="M85" i="137"/>
  <c r="C216" i="136"/>
  <c r="C41" i="137"/>
  <c r="C81" i="138"/>
  <c r="C111" i="136"/>
  <c r="P83" i="138"/>
  <c r="C63" i="137"/>
  <c r="C23" i="136"/>
  <c r="C50" i="137"/>
  <c r="I63" i="137"/>
  <c r="C72" i="136"/>
  <c r="M191" i="136"/>
  <c r="C225" i="136"/>
  <c r="C76" i="137"/>
  <c r="C104" i="136"/>
  <c r="C19" i="137"/>
  <c r="C29" i="138"/>
  <c r="I23" i="136"/>
  <c r="C42" i="137"/>
  <c r="C87" i="138"/>
  <c r="C146" i="136"/>
  <c r="C143" i="136"/>
  <c r="M137" i="136"/>
  <c r="C76" i="138"/>
  <c r="C13" i="137"/>
  <c r="C65" i="138"/>
  <c r="C24" i="138"/>
  <c r="C84" i="138"/>
  <c r="C38" i="136"/>
  <c r="C224" i="136"/>
  <c r="P52" i="136"/>
  <c r="S67" i="136"/>
  <c r="P137" i="136"/>
  <c r="C70" i="136"/>
  <c r="S41" i="138"/>
  <c r="C61" i="138"/>
  <c r="C14" i="137"/>
  <c r="P84" i="136"/>
  <c r="C50" i="136"/>
  <c r="C221" i="136"/>
  <c r="C42" i="136"/>
  <c r="C94" i="138"/>
  <c r="C93" i="138"/>
  <c r="C114" i="136"/>
  <c r="C217" i="136"/>
  <c r="P19" i="136"/>
  <c r="C35" i="136"/>
  <c r="I61" i="138"/>
  <c r="C158" i="136"/>
  <c r="M83" i="138"/>
  <c r="S108" i="136"/>
  <c r="C188" i="136"/>
  <c r="S139" i="136"/>
  <c r="C153" i="136"/>
  <c r="C44" i="137"/>
  <c r="C157" i="136"/>
  <c r="C228" i="136"/>
  <c r="P67" i="136"/>
  <c r="C120" i="136"/>
  <c r="C179" i="136"/>
  <c r="C14" i="127"/>
  <c r="C20" i="127"/>
  <c r="C218" i="136"/>
  <c r="C87" i="137"/>
  <c r="S191" i="136"/>
  <c r="C90" i="137"/>
  <c r="M141" i="136"/>
  <c r="I87" i="137"/>
  <c r="I14" i="137"/>
  <c r="C30" i="138"/>
  <c r="S44" i="136"/>
  <c r="C32" i="138"/>
  <c r="I227" i="136"/>
  <c r="C54" i="136"/>
  <c r="S84" i="136"/>
  <c r="C126" i="136"/>
  <c r="M95" i="136"/>
  <c r="C121" i="136"/>
  <c r="C95" i="136"/>
  <c r="C174" i="136"/>
  <c r="C59" i="137"/>
  <c r="C65" i="136"/>
  <c r="C172" i="136"/>
  <c r="I114" i="136"/>
  <c r="M61" i="136"/>
  <c r="C83" i="137"/>
  <c r="C86" i="136"/>
  <c r="I45" i="138"/>
  <c r="I183" i="136"/>
  <c r="S52" i="136"/>
  <c r="C57" i="137"/>
  <c r="C80" i="136"/>
  <c r="C13" i="138"/>
  <c r="C43" i="137"/>
  <c r="C194" i="136"/>
  <c r="C52" i="137"/>
  <c r="C80" i="137"/>
  <c r="C103" i="136"/>
  <c r="C115" i="136"/>
  <c r="C39" i="137"/>
  <c r="C54" i="137"/>
  <c r="C173" i="136"/>
  <c r="I173" i="136" s="1"/>
  <c r="M189" i="136"/>
  <c r="C49" i="136"/>
  <c r="S136" i="136"/>
  <c r="C12" i="136"/>
  <c r="P30" i="138"/>
  <c r="M21" i="136"/>
  <c r="C13" i="136"/>
  <c r="S22" i="136"/>
  <c r="C164" i="136"/>
  <c r="I164" i="136" s="1"/>
  <c r="C116" i="136"/>
  <c r="S85" i="137"/>
  <c r="C32" i="137"/>
  <c r="C18" i="136"/>
  <c r="C162" i="136"/>
  <c r="C17" i="136"/>
  <c r="C207" i="136"/>
  <c r="M43" i="136"/>
  <c r="S60" i="136"/>
  <c r="C74" i="138"/>
  <c r="C168" i="136"/>
  <c r="C203" i="136"/>
  <c r="C46" i="137"/>
  <c r="C33" i="136"/>
  <c r="C185" i="136"/>
  <c r="C26" i="136"/>
  <c r="C155" i="136"/>
  <c r="C71" i="136"/>
  <c r="P140" i="136"/>
  <c r="P32" i="137"/>
  <c r="C88" i="138"/>
  <c r="C22" i="136"/>
  <c r="C17" i="137"/>
  <c r="C51" i="136"/>
  <c r="C31" i="127"/>
  <c r="S30" i="138"/>
  <c r="I198" i="136"/>
  <c r="I26" i="136"/>
  <c r="I111" i="136"/>
  <c r="C27" i="138"/>
  <c r="C58" i="136"/>
  <c r="C28" i="137"/>
  <c r="I50" i="137"/>
  <c r="C90" i="138"/>
  <c r="C64" i="137"/>
  <c r="M67" i="136"/>
  <c r="I155" i="136"/>
  <c r="C93" i="137"/>
  <c r="C59" i="136"/>
  <c r="S83" i="138"/>
  <c r="C204" i="136"/>
  <c r="C68" i="136"/>
  <c r="C125" i="136"/>
  <c r="S100" i="136"/>
  <c r="C57" i="136"/>
  <c r="C93" i="136"/>
  <c r="C117" i="136"/>
  <c r="S49" i="136"/>
  <c r="C18" i="137"/>
  <c r="C72" i="138"/>
  <c r="C124" i="136"/>
  <c r="C169" i="136"/>
  <c r="I160" i="136"/>
  <c r="C60" i="136"/>
  <c r="M30" i="138"/>
  <c r="S51" i="136"/>
  <c r="C150" i="136"/>
  <c r="S55" i="137"/>
  <c r="C95" i="137"/>
  <c r="C66" i="136"/>
  <c r="C74" i="136"/>
  <c r="C24" i="137"/>
  <c r="C208" i="136"/>
  <c r="M55" i="137"/>
  <c r="C61" i="136"/>
  <c r="C98" i="136"/>
  <c r="C22" i="127"/>
  <c r="C74" i="137"/>
  <c r="C30" i="137"/>
  <c r="C213" i="136"/>
  <c r="P22" i="136"/>
  <c r="C88" i="136"/>
  <c r="I13" i="136"/>
  <c r="C130" i="136"/>
  <c r="S137" i="136"/>
  <c r="M201" i="136"/>
  <c r="I120" i="136"/>
  <c r="C44" i="138"/>
  <c r="C31" i="137"/>
  <c r="C83" i="136"/>
  <c r="C212" i="136"/>
  <c r="C81" i="136"/>
  <c r="C37" i="138"/>
  <c r="P85" i="137"/>
  <c r="C66" i="137"/>
  <c r="I66" i="137" s="1"/>
  <c r="I88" i="136"/>
  <c r="I157" i="136"/>
  <c r="C53" i="138"/>
  <c r="C32" i="136"/>
  <c r="C108" i="136"/>
  <c r="C133" i="136"/>
  <c r="C199" i="136"/>
  <c r="C92" i="137"/>
  <c r="C28" i="127"/>
  <c r="I98" i="136"/>
  <c r="I12" i="136"/>
  <c r="C112" i="136"/>
  <c r="I20" i="127"/>
  <c r="M120" i="136"/>
  <c r="C19" i="127"/>
  <c r="S53" i="138"/>
  <c r="C25" i="136"/>
  <c r="C64" i="138"/>
  <c r="C88" i="137"/>
  <c r="C147" i="136"/>
  <c r="M49" i="136"/>
  <c r="S134" i="136"/>
  <c r="C35" i="137"/>
  <c r="C79" i="137"/>
  <c r="C41" i="136"/>
  <c r="C84" i="137"/>
  <c r="C22" i="138"/>
  <c r="P49" i="136"/>
  <c r="C191" i="136"/>
  <c r="C89" i="136"/>
  <c r="C91" i="138"/>
  <c r="C167" i="136"/>
  <c r="C85" i="138"/>
  <c r="C27" i="137"/>
  <c r="C101" i="136"/>
  <c r="C181" i="136"/>
  <c r="C109" i="136"/>
  <c r="C44" i="136"/>
  <c r="C52" i="136"/>
  <c r="C25" i="137"/>
  <c r="I101" i="136"/>
  <c r="C90" i="136"/>
  <c r="S141" i="136"/>
  <c r="C214" i="136"/>
  <c r="C46" i="138"/>
  <c r="C91" i="137"/>
  <c r="M192" i="136"/>
  <c r="C91" i="136"/>
  <c r="C151" i="136"/>
  <c r="M19" i="136"/>
  <c r="C184" i="136"/>
  <c r="C166" i="136"/>
  <c r="C163" i="136"/>
  <c r="S138" i="136"/>
  <c r="P144" i="136"/>
  <c r="C132" i="136"/>
  <c r="T192" i="136"/>
  <c r="C15" i="136"/>
  <c r="C60" i="137"/>
  <c r="P191" i="136"/>
  <c r="S52" i="137"/>
  <c r="C16" i="136"/>
  <c r="C77" i="136"/>
  <c r="C37" i="136"/>
  <c r="C106" i="136"/>
  <c r="C69" i="137"/>
  <c r="I66" i="136"/>
  <c r="C209" i="136"/>
  <c r="C58" i="138"/>
  <c r="C79" i="136"/>
  <c r="C55" i="136"/>
  <c r="I79" i="136"/>
  <c r="C215" i="136"/>
  <c r="C56" i="136"/>
  <c r="C57" i="138"/>
  <c r="I167" i="136"/>
  <c r="C177" i="136"/>
  <c r="I59" i="138"/>
  <c r="I224" i="136"/>
  <c r="I172" i="136"/>
  <c r="C61" i="137"/>
  <c r="C34" i="136"/>
  <c r="P41" i="138"/>
  <c r="C86" i="137"/>
  <c r="C145" i="136"/>
  <c r="C69" i="136"/>
  <c r="C14" i="136"/>
  <c r="C33" i="138"/>
  <c r="M53" i="138"/>
  <c r="C119" i="136"/>
  <c r="C39" i="136"/>
  <c r="C63" i="136"/>
  <c r="M41" i="138"/>
  <c r="C118" i="136"/>
  <c r="C100" i="136"/>
  <c r="C123" i="136"/>
  <c r="C178" i="136"/>
  <c r="C197" i="136"/>
  <c r="C56" i="137"/>
  <c r="C96" i="136"/>
  <c r="I115" i="136"/>
  <c r="C52" i="138"/>
  <c r="C21" i="137"/>
  <c r="C48" i="138"/>
  <c r="C21" i="136"/>
  <c r="C113" i="136"/>
  <c r="C48" i="136"/>
  <c r="C62" i="136"/>
  <c r="C86" i="138"/>
  <c r="I60" i="136"/>
  <c r="C36" i="136"/>
  <c r="M140" i="136"/>
  <c r="M50" i="138"/>
  <c r="I145" i="136"/>
  <c r="I102" i="136"/>
  <c r="P189" i="136"/>
  <c r="C193" i="136"/>
  <c r="C154" i="136"/>
  <c r="I123" i="136"/>
  <c r="I217" i="136"/>
  <c r="C226" i="136"/>
  <c r="C47" i="136"/>
  <c r="C54" i="138"/>
  <c r="I24" i="137"/>
  <c r="U85" i="137"/>
  <c r="P198" i="136"/>
  <c r="C222" i="136"/>
  <c r="C127" i="136"/>
  <c r="P160" i="136"/>
  <c r="I41" i="136"/>
  <c r="C190" i="136"/>
  <c r="C60" i="138"/>
  <c r="C39" i="138"/>
  <c r="T85" i="137"/>
  <c r="C34" i="137"/>
  <c r="S41" i="136"/>
  <c r="C67" i="137"/>
  <c r="S201" i="136"/>
  <c r="M138" i="136"/>
  <c r="I80" i="137"/>
  <c r="C15" i="138"/>
  <c r="C40" i="138"/>
  <c r="C55" i="138"/>
  <c r="M50" i="137"/>
  <c r="I34" i="127"/>
  <c r="I104" i="136"/>
  <c r="I147" i="136"/>
  <c r="I44" i="138"/>
  <c r="I76" i="137"/>
  <c r="M24" i="137"/>
  <c r="C78" i="136"/>
  <c r="C46" i="136"/>
  <c r="C220" i="136"/>
  <c r="C129" i="136"/>
  <c r="I129" i="136" s="1"/>
  <c r="C25" i="138"/>
  <c r="C170" i="136"/>
  <c r="C43" i="136"/>
  <c r="C14" i="138"/>
  <c r="M43" i="137"/>
  <c r="S43" i="136"/>
  <c r="M44" i="136"/>
  <c r="C180" i="136"/>
  <c r="C31" i="136"/>
  <c r="C99" i="136"/>
  <c r="P131" i="136"/>
  <c r="C15" i="137"/>
  <c r="C205" i="136"/>
  <c r="S131" i="136"/>
  <c r="C27" i="127"/>
  <c r="S21" i="136"/>
  <c r="C78" i="137"/>
  <c r="I205" i="136"/>
  <c r="C24" i="136"/>
  <c r="I84" i="137"/>
  <c r="S144" i="136"/>
  <c r="C94" i="136"/>
  <c r="C75" i="136"/>
  <c r="C33" i="127"/>
  <c r="C135" i="136"/>
  <c r="S19" i="136"/>
  <c r="C47" i="138"/>
  <c r="C89" i="137"/>
  <c r="I116" i="136"/>
  <c r="P95" i="136"/>
  <c r="C81" i="137"/>
  <c r="I180" i="136"/>
  <c r="I179" i="136"/>
  <c r="M205" i="136"/>
  <c r="I75" i="136"/>
  <c r="P75" i="136" s="1"/>
  <c r="I207" i="136"/>
  <c r="C55" i="137"/>
  <c r="M173" i="136"/>
  <c r="M60" i="136"/>
  <c r="C136" i="136"/>
  <c r="C42" i="138"/>
  <c r="C18" i="138"/>
  <c r="I72" i="136"/>
  <c r="C200" i="136"/>
  <c r="C82" i="138"/>
  <c r="M131" i="136"/>
  <c r="C110" i="136"/>
  <c r="C11" i="136"/>
  <c r="C219" i="136"/>
  <c r="C64" i="136"/>
  <c r="C202" i="136"/>
  <c r="M52" i="137"/>
  <c r="C29" i="136"/>
  <c r="C21" i="127"/>
  <c r="S32" i="137"/>
  <c r="C62" i="137"/>
  <c r="C171" i="136"/>
  <c r="C25" i="127"/>
  <c r="C79" i="138"/>
  <c r="M84" i="136"/>
  <c r="C84" i="136"/>
  <c r="C159" i="136"/>
  <c r="I159" i="136" s="1"/>
  <c r="M16" i="136"/>
  <c r="C19" i="138"/>
  <c r="C19" i="136"/>
  <c r="C17" i="138"/>
  <c r="P136" i="136"/>
  <c r="I56" i="137"/>
  <c r="C128" i="136"/>
  <c r="C85" i="136"/>
  <c r="I85" i="136" s="1"/>
  <c r="C142" i="136"/>
  <c r="C148" i="136"/>
  <c r="C223" i="136"/>
  <c r="P51" i="136"/>
  <c r="P21" i="136"/>
  <c r="C187" i="136"/>
  <c r="I93" i="138"/>
  <c r="I168" i="136"/>
  <c r="S50" i="138"/>
  <c r="C45" i="136"/>
  <c r="C47" i="137"/>
  <c r="I178" i="136"/>
  <c r="C165" i="136"/>
  <c r="M66" i="137"/>
  <c r="M134" i="136"/>
  <c r="C210" i="136"/>
  <c r="C149" i="136"/>
  <c r="M217" i="136"/>
  <c r="C40" i="136"/>
  <c r="C73" i="136"/>
  <c r="I73" i="136" s="1"/>
  <c r="C107" i="136"/>
  <c r="I107" i="136" s="1"/>
  <c r="C175" i="136"/>
  <c r="I52" i="137"/>
  <c r="C96" i="137"/>
  <c r="I36" i="136"/>
  <c r="C27" i="136"/>
  <c r="I22" i="138"/>
  <c r="I99" i="136"/>
  <c r="M22" i="136"/>
  <c r="C53" i="136"/>
  <c r="C66" i="138"/>
  <c r="C78" i="138"/>
  <c r="C23" i="127"/>
  <c r="M145" i="136"/>
  <c r="P43" i="137"/>
  <c r="C50" i="138"/>
  <c r="C206" i="136"/>
  <c r="S95" i="136"/>
  <c r="I169" i="136"/>
  <c r="C30" i="136"/>
  <c r="C87" i="136"/>
  <c r="I96" i="136"/>
  <c r="I35" i="137"/>
  <c r="I67" i="138"/>
  <c r="T50" i="138"/>
  <c r="I71" i="136"/>
  <c r="S85" i="136"/>
  <c r="S44" i="138"/>
  <c r="I21" i="138"/>
  <c r="S101" i="136"/>
  <c r="I158" i="136"/>
  <c r="P12" i="136"/>
  <c r="S227" i="136"/>
  <c r="M168" i="136"/>
  <c r="I216" i="136"/>
  <c r="I81" i="138"/>
  <c r="T137" i="136"/>
  <c r="P227" i="136"/>
  <c r="P21" i="138"/>
  <c r="S71" i="136"/>
  <c r="I61" i="136"/>
  <c r="I188" i="136"/>
  <c r="S157" i="136"/>
  <c r="T41" i="138"/>
  <c r="S102" i="136"/>
  <c r="P66" i="136"/>
  <c r="T60" i="136"/>
  <c r="C41" i="138"/>
  <c r="S140" i="136"/>
  <c r="C195" i="136"/>
  <c r="T67" i="136"/>
  <c r="U84" i="136"/>
  <c r="C186" i="136"/>
  <c r="C176" i="136"/>
  <c r="U30" i="138"/>
  <c r="M59" i="138"/>
  <c r="I154" i="136"/>
  <c r="C48" i="137"/>
  <c r="I41" i="137"/>
  <c r="S168" i="136"/>
  <c r="I221" i="136"/>
  <c r="S88" i="136"/>
  <c r="I225" i="136"/>
  <c r="I94" i="136"/>
  <c r="I86" i="136"/>
  <c r="M224" i="136"/>
  <c r="P50" i="137"/>
  <c r="S96" i="136"/>
  <c r="T22" i="136"/>
  <c r="S225" i="136"/>
  <c r="I185" i="136"/>
  <c r="M167" i="136"/>
  <c r="P87" i="137"/>
  <c r="M183" i="136"/>
  <c r="I91" i="136"/>
  <c r="I210" i="136"/>
  <c r="I47" i="138"/>
  <c r="I14" i="136"/>
  <c r="S205" i="136"/>
  <c r="P225" i="136"/>
  <c r="I48" i="138"/>
  <c r="U41" i="138"/>
  <c r="I74" i="138"/>
  <c r="M85" i="136"/>
  <c r="M164" i="136"/>
  <c r="I206" i="136"/>
  <c r="P179" i="136"/>
  <c r="I197" i="136"/>
  <c r="M179" i="136"/>
  <c r="I34" i="136"/>
  <c r="P206" i="136"/>
  <c r="M44" i="138"/>
  <c r="I96" i="137"/>
  <c r="I215" i="136"/>
  <c r="I130" i="136"/>
  <c r="S123" i="136"/>
  <c r="I79" i="137"/>
  <c r="M210" i="136"/>
  <c r="I92" i="137"/>
  <c r="S106" i="136"/>
  <c r="M26" i="136"/>
  <c r="C49" i="137"/>
  <c r="S72" i="136"/>
  <c r="I57" i="138"/>
  <c r="I69" i="136"/>
  <c r="I63" i="136"/>
  <c r="P36" i="136"/>
  <c r="C17" i="127"/>
  <c r="T49" i="136"/>
  <c r="I64" i="137"/>
  <c r="I47" i="137"/>
  <c r="I57" i="137"/>
  <c r="M147" i="136"/>
  <c r="I28" i="136"/>
  <c r="M79" i="136"/>
  <c r="S216" i="136"/>
  <c r="M99" i="136"/>
  <c r="S107" i="136"/>
  <c r="M159" i="136"/>
  <c r="S158" i="136"/>
  <c r="U49" i="136"/>
  <c r="S80" i="137"/>
  <c r="S160" i="136"/>
  <c r="I79" i="138"/>
  <c r="I54" i="137"/>
  <c r="M98" i="136"/>
  <c r="I25" i="127"/>
  <c r="S26" i="136"/>
  <c r="S36" i="136"/>
  <c r="S111" i="136"/>
  <c r="I124" i="136"/>
  <c r="M198" i="136"/>
  <c r="P43" i="136"/>
  <c r="S189" i="136"/>
  <c r="M108" i="136"/>
  <c r="T30" i="138"/>
  <c r="M144" i="136"/>
  <c r="I76" i="138"/>
  <c r="I15" i="136"/>
  <c r="I184" i="136"/>
  <c r="M139" i="136"/>
  <c r="P224" i="136"/>
  <c r="I19" i="138"/>
  <c r="C22" i="137"/>
  <c r="I105" i="136"/>
  <c r="I150" i="136"/>
  <c r="I31" i="136"/>
  <c r="I18" i="137"/>
  <c r="I81" i="136"/>
  <c r="M116" i="136"/>
  <c r="I72" i="138"/>
  <c r="I91" i="138"/>
  <c r="S59" i="138"/>
  <c r="M158" i="136"/>
  <c r="S115" i="136"/>
  <c r="I89" i="138"/>
  <c r="U83" i="138"/>
  <c r="I48" i="136"/>
  <c r="M57" i="137"/>
  <c r="M48" i="136"/>
  <c r="T84" i="136"/>
  <c r="U138" i="136"/>
  <c r="I54" i="136"/>
  <c r="S179" i="136"/>
  <c r="T189" i="136"/>
  <c r="I21" i="137"/>
  <c r="S21" i="138"/>
  <c r="M75" i="136"/>
  <c r="I228" i="136"/>
  <c r="I17" i="136"/>
  <c r="S188" i="136"/>
  <c r="S105" i="136"/>
  <c r="I69" i="137"/>
  <c r="S129" i="136"/>
  <c r="S14" i="136"/>
  <c r="S159" i="136"/>
  <c r="I218" i="136"/>
  <c r="I20" i="136"/>
  <c r="I42" i="137"/>
  <c r="I181" i="136"/>
  <c r="I148" i="136"/>
  <c r="P20" i="136"/>
  <c r="S66" i="137"/>
  <c r="I126" i="136"/>
  <c r="U22" i="136"/>
  <c r="M34" i="136"/>
  <c r="U19" i="136"/>
  <c r="M54" i="136"/>
  <c r="I39" i="136"/>
  <c r="I53" i="138"/>
  <c r="S42" i="137"/>
  <c r="P39" i="136"/>
  <c r="P216" i="136"/>
  <c r="C13" i="125"/>
  <c r="C31" i="125"/>
  <c r="S215" i="136"/>
  <c r="S50" i="137"/>
  <c r="I25" i="136"/>
  <c r="I59" i="136"/>
  <c r="S25" i="136"/>
  <c r="S207" i="136"/>
  <c r="M47" i="138"/>
  <c r="P28" i="136"/>
  <c r="P185" i="136"/>
  <c r="I66" i="138"/>
  <c r="I61" i="137"/>
  <c r="T139" i="136"/>
  <c r="C14" i="125"/>
  <c r="M17" i="136"/>
  <c r="I39" i="137"/>
  <c r="C25" i="126"/>
  <c r="C36" i="129"/>
  <c r="C31" i="129"/>
  <c r="I35" i="136"/>
  <c r="S35" i="137"/>
  <c r="S96" i="137"/>
  <c r="M96" i="136"/>
  <c r="S18" i="137"/>
  <c r="I23" i="127"/>
  <c r="I89" i="137"/>
  <c r="S89" i="137" s="1"/>
  <c r="U95" i="136"/>
  <c r="I31" i="127"/>
  <c r="I109" i="136"/>
  <c r="P41" i="136"/>
  <c r="S180" i="136"/>
  <c r="M129" i="136"/>
  <c r="M155" i="136"/>
  <c r="I209" i="136"/>
  <c r="P209" i="136" s="1"/>
  <c r="I162" i="136"/>
  <c r="M162" i="136" s="1"/>
  <c r="I18" i="136"/>
  <c r="M18" i="136" s="1"/>
  <c r="P24" i="137"/>
  <c r="S87" i="137"/>
  <c r="M160" i="136"/>
  <c r="I214" i="136"/>
  <c r="I110" i="136"/>
  <c r="M110" i="136" s="1"/>
  <c r="I220" i="136"/>
  <c r="M52" i="136"/>
  <c r="T52" i="136" s="1"/>
  <c r="S16" i="136"/>
  <c r="I29" i="138"/>
  <c r="C82" i="136"/>
  <c r="C122" i="136"/>
  <c r="I122" i="136" s="1"/>
  <c r="S122" i="136" s="1"/>
  <c r="C62" i="138"/>
  <c r="M51" i="136"/>
  <c r="C77" i="138"/>
  <c r="I17" i="137"/>
  <c r="I46" i="137"/>
  <c r="M46" i="137" s="1"/>
  <c r="I166" i="136"/>
  <c r="T43" i="137"/>
  <c r="P178" i="136"/>
  <c r="I37" i="136"/>
  <c r="S37" i="136" s="1"/>
  <c r="M37" i="136"/>
  <c r="U43" i="137"/>
  <c r="P86" i="136"/>
  <c r="T55" i="137"/>
  <c r="I125" i="136"/>
  <c r="M125" i="136" s="1"/>
  <c r="I82" i="136"/>
  <c r="P82" i="136" s="1"/>
  <c r="M41" i="136"/>
  <c r="T41" i="136" s="1"/>
  <c r="M66" i="136"/>
  <c r="T66" i="136" s="1"/>
  <c r="I85" i="138"/>
  <c r="C211" i="136"/>
  <c r="I182" i="136"/>
  <c r="I46" i="138"/>
  <c r="S46" i="138" s="1"/>
  <c r="I34" i="137"/>
  <c r="S12" i="136"/>
  <c r="P94" i="136"/>
  <c r="I32" i="138"/>
  <c r="P41" i="137"/>
  <c r="I117" i="136"/>
  <c r="I90" i="137"/>
  <c r="P48" i="138"/>
  <c r="M87" i="137"/>
  <c r="S172" i="136"/>
  <c r="I30" i="136"/>
  <c r="I58" i="138"/>
  <c r="I62" i="137"/>
  <c r="M62" i="137" s="1"/>
  <c r="S99" i="136"/>
  <c r="M73" i="136"/>
  <c r="M30" i="136"/>
  <c r="I153" i="136"/>
  <c r="T138" i="136"/>
  <c r="S214" i="136"/>
  <c r="S116" i="136"/>
  <c r="S82" i="136"/>
  <c r="M46" i="138"/>
  <c r="I39" i="138"/>
  <c r="M39" i="138" s="1"/>
  <c r="M225" i="136"/>
  <c r="U225" i="136" s="1"/>
  <c r="M227" i="136"/>
  <c r="U87" i="137"/>
  <c r="I86" i="138"/>
  <c r="U66" i="136"/>
  <c r="C28" i="129"/>
  <c r="M12" i="136"/>
  <c r="I62" i="136"/>
  <c r="M32" i="137"/>
  <c r="M106" i="136"/>
  <c r="I78" i="138"/>
  <c r="S120" i="136"/>
  <c r="P23" i="136"/>
  <c r="I212" i="136"/>
  <c r="P35" i="137"/>
  <c r="I68" i="136"/>
  <c r="M68" i="136" s="1"/>
  <c r="I33" i="136"/>
  <c r="I67" i="137"/>
  <c r="P205" i="136"/>
  <c r="S178" i="136"/>
  <c r="S66" i="136"/>
  <c r="I208" i="136"/>
  <c r="S155" i="136"/>
  <c r="M180" i="136"/>
  <c r="I18" i="138"/>
  <c r="I219" i="136"/>
  <c r="M56" i="137"/>
  <c r="I46" i="136"/>
  <c r="M104" i="136"/>
  <c r="I133" i="136"/>
  <c r="P68" i="136"/>
  <c r="I27" i="137"/>
  <c r="P79" i="136"/>
  <c r="I226" i="136"/>
  <c r="M178" i="136"/>
  <c r="S78" i="138"/>
  <c r="I82" i="138"/>
  <c r="S104" i="136"/>
  <c r="M35" i="137"/>
  <c r="S68" i="136"/>
  <c r="I97" i="136"/>
  <c r="S97" i="136" s="1"/>
  <c r="I27" i="136"/>
  <c r="U137" i="136"/>
  <c r="U67" i="136"/>
  <c r="S79" i="138"/>
  <c r="M209" i="136"/>
  <c r="C196" i="136"/>
  <c r="S61" i="136"/>
  <c r="C152" i="136"/>
  <c r="I152" i="136" s="1"/>
  <c r="I78" i="136"/>
  <c r="I25" i="137"/>
  <c r="C76" i="136"/>
  <c r="C156" i="136"/>
  <c r="C161" i="136"/>
  <c r="I151" i="136"/>
  <c r="I30" i="137"/>
  <c r="C201" i="136"/>
  <c r="I54" i="138"/>
  <c r="S167" i="136"/>
  <c r="I45" i="136"/>
  <c r="I22" i="127"/>
  <c r="S75" i="136"/>
  <c r="T75" i="136" s="1"/>
  <c r="I15" i="137"/>
  <c r="S79" i="136"/>
  <c r="T79" i="136" s="1"/>
  <c r="I200" i="136"/>
  <c r="I19" i="137"/>
  <c r="S183" i="136"/>
  <c r="M101" i="136"/>
  <c r="I55" i="136"/>
  <c r="I80" i="136"/>
  <c r="I65" i="138"/>
  <c r="M154" i="136"/>
  <c r="M111" i="136"/>
  <c r="T111" i="136" s="1"/>
  <c r="M80" i="137"/>
  <c r="S109" i="136"/>
  <c r="M221" i="136"/>
  <c r="T191" i="136"/>
  <c r="S89" i="138"/>
  <c r="M21" i="138"/>
  <c r="P34" i="137"/>
  <c r="M172" i="136"/>
  <c r="S24" i="137"/>
  <c r="T24" i="137" s="1"/>
  <c r="S91" i="136"/>
  <c r="S57" i="137"/>
  <c r="I204" i="136"/>
  <c r="S147" i="136"/>
  <c r="U189" i="136"/>
  <c r="M117" i="136"/>
  <c r="S73" i="136"/>
  <c r="I174" i="136"/>
  <c r="S91" i="138"/>
  <c r="I119" i="136"/>
  <c r="M71" i="136"/>
  <c r="M36" i="136"/>
  <c r="U36" i="136" s="1"/>
  <c r="T95" i="136"/>
  <c r="S154" i="136"/>
  <c r="S151" i="136"/>
  <c r="I33" i="127"/>
  <c r="S41" i="137"/>
  <c r="U144" i="136"/>
  <c r="M97" i="136"/>
  <c r="M64" i="137"/>
  <c r="M114" i="136"/>
  <c r="M42" i="137"/>
  <c r="M219" i="136"/>
  <c r="P81" i="136"/>
  <c r="P55" i="136"/>
  <c r="S185" i="136"/>
  <c r="P221" i="136"/>
  <c r="P27" i="136"/>
  <c r="U178" i="136"/>
  <c r="S85" i="138"/>
  <c r="S114" i="136"/>
  <c r="I94" i="138"/>
  <c r="T227" i="136"/>
  <c r="I146" i="136"/>
  <c r="S39" i="138"/>
  <c r="M89" i="137"/>
  <c r="T106" i="136"/>
  <c r="I163" i="136"/>
  <c r="P163" i="136" s="1"/>
  <c r="S218" i="136"/>
  <c r="C24" i="126"/>
  <c r="I24" i="126" s="1"/>
  <c r="C19" i="129"/>
  <c r="C24" i="125"/>
  <c r="M14" i="136"/>
  <c r="I93" i="137"/>
  <c r="T179" i="136"/>
  <c r="U50" i="137"/>
  <c r="I156" i="136"/>
  <c r="I121" i="136"/>
  <c r="T114" i="136"/>
  <c r="S59" i="136"/>
  <c r="P17" i="137"/>
  <c r="M228" i="136"/>
  <c r="P181" i="136"/>
  <c r="I42" i="138"/>
  <c r="M15" i="136"/>
  <c r="U21" i="138"/>
  <c r="M33" i="136"/>
  <c r="U24" i="137"/>
  <c r="M124" i="136"/>
  <c r="I135" i="136"/>
  <c r="M135" i="136" s="1"/>
  <c r="S173" i="136"/>
  <c r="I90" i="136"/>
  <c r="S32" i="138"/>
  <c r="I149" i="136"/>
  <c r="P210" i="136"/>
  <c r="U179" i="136"/>
  <c r="S162" i="136"/>
  <c r="M130" i="136"/>
  <c r="U79" i="136"/>
  <c r="P133" i="136"/>
  <c r="M72" i="136"/>
  <c r="S15" i="136"/>
  <c r="P215" i="136"/>
  <c r="M123" i="136"/>
  <c r="S153" i="136"/>
  <c r="C26" i="126"/>
  <c r="I13" i="125"/>
  <c r="S62" i="137"/>
  <c r="I165" i="136"/>
  <c r="P18" i="136"/>
  <c r="S145" i="136"/>
  <c r="M165" i="136"/>
  <c r="M42" i="138"/>
  <c r="T53" i="138"/>
  <c r="I40" i="138"/>
  <c r="I91" i="137"/>
  <c r="S156" i="136"/>
  <c r="P93" i="137"/>
  <c r="P59" i="136"/>
  <c r="U35" i="137"/>
  <c r="I36" i="129"/>
  <c r="S47" i="138"/>
  <c r="P117" i="136"/>
  <c r="C16" i="133"/>
  <c r="T21" i="136"/>
  <c r="M94" i="136"/>
  <c r="T57" i="137"/>
  <c r="S121" i="136"/>
  <c r="M91" i="137"/>
  <c r="P204" i="136"/>
  <c r="M36" i="129"/>
  <c r="M18" i="137"/>
  <c r="M55" i="136"/>
  <c r="S48" i="136"/>
  <c r="P182" i="136"/>
  <c r="P66" i="138"/>
  <c r="M61" i="137"/>
  <c r="S35" i="136"/>
  <c r="C84" i="123"/>
  <c r="C67" i="123"/>
  <c r="C82" i="123"/>
  <c r="C24" i="123"/>
  <c r="S24" i="126"/>
  <c r="P89" i="137"/>
  <c r="C23" i="126"/>
  <c r="C38" i="129"/>
  <c r="C39" i="129"/>
  <c r="S58" i="138"/>
  <c r="U12" i="136"/>
  <c r="S86" i="136"/>
  <c r="I13" i="137"/>
  <c r="M34" i="137"/>
  <c r="I27" i="138"/>
  <c r="M216" i="136"/>
  <c r="M157" i="136"/>
  <c r="M32" i="138"/>
  <c r="T216" i="136"/>
  <c r="P21" i="137"/>
  <c r="S117" i="136"/>
  <c r="P219" i="136"/>
  <c r="T87" i="137"/>
  <c r="M148" i="136"/>
  <c r="M206" i="136"/>
  <c r="I24" i="138"/>
  <c r="I132" i="136"/>
  <c r="S197" i="136"/>
  <c r="S18" i="136"/>
  <c r="M126" i="136"/>
  <c r="I19" i="127"/>
  <c r="P73" i="136"/>
  <c r="I161" i="136"/>
  <c r="P96" i="137"/>
  <c r="M46" i="136"/>
  <c r="I15" i="138"/>
  <c r="M15" i="137"/>
  <c r="S135" i="136"/>
  <c r="S25" i="127"/>
  <c r="C25" i="129"/>
  <c r="P207" i="136"/>
  <c r="U68" i="136"/>
  <c r="M91" i="138"/>
  <c r="I24" i="136"/>
  <c r="S62" i="136"/>
  <c r="P58" i="138"/>
  <c r="T89" i="137"/>
  <c r="C16" i="124"/>
  <c r="C40" i="129"/>
  <c r="P152" i="136"/>
  <c r="S15" i="137"/>
  <c r="I83" i="137"/>
  <c r="M20" i="136"/>
  <c r="I40" i="136"/>
  <c r="S98" i="136"/>
  <c r="I21" i="127"/>
  <c r="M218" i="136"/>
  <c r="I87" i="136"/>
  <c r="S210" i="136"/>
  <c r="T35" i="137"/>
  <c r="S23" i="127"/>
  <c r="I33" i="138"/>
  <c r="P25" i="136"/>
  <c r="P121" i="136"/>
  <c r="M207" i="136"/>
  <c r="M204" i="136"/>
  <c r="M214" i="136"/>
  <c r="M24" i="136"/>
  <c r="C13" i="129"/>
  <c r="U21" i="136"/>
  <c r="S94" i="136"/>
  <c r="S81" i="136"/>
  <c r="P80" i="136"/>
  <c r="M182" i="136"/>
  <c r="S66" i="138"/>
  <c r="S24" i="136"/>
  <c r="M35" i="136"/>
  <c r="S87" i="136"/>
  <c r="S33" i="138"/>
  <c r="C33" i="123"/>
  <c r="C64" i="123"/>
  <c r="C60" i="123"/>
  <c r="C50" i="123"/>
  <c r="C16" i="123"/>
  <c r="C17" i="123"/>
  <c r="R33" i="128"/>
  <c r="C53" i="122"/>
  <c r="C55" i="123"/>
  <c r="C20" i="123"/>
  <c r="C74" i="123"/>
  <c r="S36" i="129"/>
  <c r="I31" i="129"/>
  <c r="I24" i="125"/>
  <c r="S20" i="136"/>
  <c r="S200" i="136"/>
  <c r="P79" i="138"/>
  <c r="M92" i="137"/>
  <c r="S39" i="136"/>
  <c r="T129" i="136"/>
  <c r="S184" i="136"/>
  <c r="S164" i="136"/>
  <c r="I103" i="136"/>
  <c r="T145" i="136"/>
  <c r="M215" i="136"/>
  <c r="M185" i="136"/>
  <c r="T131" i="136"/>
  <c r="I32" i="136"/>
  <c r="S32" i="136"/>
  <c r="S42" i="138"/>
  <c r="M163" i="136"/>
  <c r="S206" i="136"/>
  <c r="P14" i="136"/>
  <c r="T36" i="136"/>
  <c r="P162" i="136"/>
  <c r="I60" i="138"/>
  <c r="I143" i="136"/>
  <c r="P15" i="138"/>
  <c r="P151" i="136"/>
  <c r="P26" i="136"/>
  <c r="T99" i="136"/>
  <c r="S76" i="138"/>
  <c r="M60" i="138"/>
  <c r="I33" i="123"/>
  <c r="I24" i="123"/>
  <c r="U216" i="136"/>
  <c r="S148" i="136"/>
  <c r="U205" i="136"/>
  <c r="I50" i="138"/>
  <c r="I44" i="137"/>
  <c r="M146" i="136"/>
  <c r="T172" i="136"/>
  <c r="S46" i="137"/>
  <c r="S23" i="136"/>
  <c r="T98" i="136"/>
  <c r="U73" i="136"/>
  <c r="P46" i="136"/>
  <c r="I176" i="136"/>
  <c r="I77" i="136"/>
  <c r="M121" i="136"/>
  <c r="S103" i="136"/>
  <c r="U185" i="136"/>
  <c r="S77" i="136"/>
  <c r="M59" i="136"/>
  <c r="U227" i="136"/>
  <c r="M58" i="138"/>
  <c r="I62" i="138"/>
  <c r="T178" i="136"/>
  <c r="S224" i="136"/>
  <c r="I65" i="136"/>
  <c r="T96" i="136"/>
  <c r="T123" i="136"/>
  <c r="S18" i="138"/>
  <c r="I177" i="136"/>
  <c r="I193" i="136"/>
  <c r="U14" i="136"/>
  <c r="P34" i="136"/>
  <c r="I77" i="138"/>
  <c r="I58" i="136"/>
  <c r="S93" i="137"/>
  <c r="S193" i="136"/>
  <c r="T185" i="136"/>
  <c r="P32" i="136"/>
  <c r="P44" i="137"/>
  <c r="M62" i="138"/>
  <c r="T224" i="136"/>
  <c r="M65" i="136"/>
  <c r="S24" i="123"/>
  <c r="I195" i="136"/>
  <c r="S133" i="136"/>
  <c r="T52" i="137"/>
  <c r="P177" i="136"/>
  <c r="M103" i="136"/>
  <c r="P165" i="136"/>
  <c r="M152" i="136"/>
  <c r="M169" i="136"/>
  <c r="M181" i="136"/>
  <c r="P76" i="138"/>
  <c r="M81" i="136"/>
  <c r="U81" i="136" s="1"/>
  <c r="S80" i="136"/>
  <c r="S182" i="136"/>
  <c r="P42" i="138"/>
  <c r="M40" i="138"/>
  <c r="C78" i="123"/>
  <c r="C34" i="123"/>
  <c r="I34" i="123" s="1"/>
  <c r="C58" i="123"/>
  <c r="C68" i="123"/>
  <c r="I68" i="123" s="1"/>
  <c r="S152" i="136"/>
  <c r="I23" i="126"/>
  <c r="C18" i="126"/>
  <c r="T116" i="136"/>
  <c r="I81" i="137"/>
  <c r="I74" i="137"/>
  <c r="T68" i="136"/>
  <c r="I11" i="136"/>
  <c r="M93" i="137"/>
  <c r="M72" i="138"/>
  <c r="I37" i="138"/>
  <c r="I28" i="127"/>
  <c r="I53" i="136"/>
  <c r="M53" i="136" s="1"/>
  <c r="M122" i="136"/>
  <c r="T122" i="136" s="1"/>
  <c r="T50" i="137"/>
  <c r="M156" i="136"/>
  <c r="S169" i="136"/>
  <c r="T169" i="136" s="1"/>
  <c r="S204" i="136"/>
  <c r="P180" i="136"/>
  <c r="P85" i="138"/>
  <c r="I64" i="138"/>
  <c r="P197" i="136"/>
  <c r="M85" i="138"/>
  <c r="I90" i="138"/>
  <c r="M23" i="136"/>
  <c r="I38" i="136"/>
  <c r="S90" i="138"/>
  <c r="I88" i="138"/>
  <c r="I48" i="137"/>
  <c r="M48" i="137" s="1"/>
  <c r="M149" i="136"/>
  <c r="S217" i="136"/>
  <c r="P32" i="138"/>
  <c r="I87" i="138"/>
  <c r="M90" i="138"/>
  <c r="S130" i="136"/>
  <c r="S87" i="138"/>
  <c r="C33" i="129"/>
  <c r="T100" i="136"/>
  <c r="U131" i="136"/>
  <c r="S30" i="136"/>
  <c r="M87" i="138"/>
  <c r="P62" i="136"/>
  <c r="M25" i="127"/>
  <c r="S163" i="136"/>
  <c r="T163" i="136" s="1"/>
  <c r="C13" i="126"/>
  <c r="C37" i="129"/>
  <c r="I28" i="129"/>
  <c r="M28" i="129" s="1"/>
  <c r="T180" i="136"/>
  <c r="I199" i="136"/>
  <c r="U160" i="136"/>
  <c r="T61" i="136"/>
  <c r="P35" i="136"/>
  <c r="T35" i="136" s="1"/>
  <c r="T66" i="137"/>
  <c r="M88" i="136"/>
  <c r="T225" i="136"/>
  <c r="I49" i="137"/>
  <c r="I190" i="136"/>
  <c r="P190" i="136" s="1"/>
  <c r="U210" i="136"/>
  <c r="M25" i="136"/>
  <c r="U18" i="136"/>
  <c r="P87" i="136"/>
  <c r="S53" i="136"/>
  <c r="T18" i="136"/>
  <c r="S190" i="136"/>
  <c r="S21" i="137"/>
  <c r="P228" i="136"/>
  <c r="S34" i="136"/>
  <c r="U152" i="136"/>
  <c r="M24" i="126"/>
  <c r="P36" i="129"/>
  <c r="U36" i="129" s="1"/>
  <c r="M76" i="138"/>
  <c r="T76" i="138" s="1"/>
  <c r="P18" i="137"/>
  <c r="S55" i="136"/>
  <c r="P48" i="136"/>
  <c r="T48" i="136" s="1"/>
  <c r="S48" i="138"/>
  <c r="M66" i="138"/>
  <c r="S161" i="136"/>
  <c r="U20" i="136"/>
  <c r="S40" i="138"/>
  <c r="M190" i="136"/>
  <c r="T94" i="136"/>
  <c r="T55" i="136"/>
  <c r="T182" i="136"/>
  <c r="C46" i="123"/>
  <c r="C23" i="123"/>
  <c r="I23" i="123" s="1"/>
  <c r="C25" i="123"/>
  <c r="I64" i="123"/>
  <c r="C65" i="123"/>
  <c r="I65" i="123" s="1"/>
  <c r="M65" i="123" s="1"/>
  <c r="I58" i="123"/>
  <c r="S28" i="129"/>
  <c r="C48" i="122"/>
  <c r="C73" i="123"/>
  <c r="P64" i="123"/>
  <c r="C53" i="123"/>
  <c r="M64" i="123"/>
  <c r="C114" i="122"/>
  <c r="I114" i="122" s="1"/>
  <c r="U204" i="136"/>
  <c r="M64" i="138"/>
  <c r="T12" i="136"/>
  <c r="M48" i="138"/>
  <c r="U48" i="138" s="1"/>
  <c r="S110" i="136"/>
  <c r="S226" i="136"/>
  <c r="I56" i="136"/>
  <c r="P56" i="136" s="1"/>
  <c r="I59" i="137"/>
  <c r="P214" i="136"/>
  <c r="S219" i="136"/>
  <c r="T219" i="136" s="1"/>
  <c r="I196" i="136"/>
  <c r="S198" i="136"/>
  <c r="T25" i="136"/>
  <c r="I33" i="129"/>
  <c r="M119" i="136"/>
  <c r="S17" i="137"/>
  <c r="I28" i="137"/>
  <c r="I92" i="136"/>
  <c r="S92" i="136" s="1"/>
  <c r="U219" i="136"/>
  <c r="U215" i="136"/>
  <c r="M92" i="136"/>
  <c r="I13" i="126"/>
  <c r="P156" i="136"/>
  <c r="T71" i="136"/>
  <c r="U52" i="136"/>
  <c r="I55" i="138"/>
  <c r="T83" i="138"/>
  <c r="I68" i="137"/>
  <c r="M68" i="137" s="1"/>
  <c r="I40" i="129"/>
  <c r="S90" i="136"/>
  <c r="M109" i="136"/>
  <c r="I175" i="136"/>
  <c r="M175" i="136" s="1"/>
  <c r="I95" i="137"/>
  <c r="U162" i="136"/>
  <c r="T167" i="136"/>
  <c r="I17" i="138"/>
  <c r="U198" i="136"/>
  <c r="I16" i="133"/>
  <c r="M56" i="136"/>
  <c r="M55" i="138"/>
  <c r="S143" i="136"/>
  <c r="P175" i="136"/>
  <c r="I84" i="123"/>
  <c r="P84" i="123" s="1"/>
  <c r="I67" i="123"/>
  <c r="I13" i="129"/>
  <c r="I25" i="126"/>
  <c r="M62" i="136"/>
  <c r="P30" i="136"/>
  <c r="M78" i="136"/>
  <c r="S209" i="136"/>
  <c r="I112" i="136"/>
  <c r="I39" i="129"/>
  <c r="P39" i="138"/>
  <c r="U39" i="138" s="1"/>
  <c r="U41" i="136"/>
  <c r="P80" i="137"/>
  <c r="U80" i="137" s="1"/>
  <c r="U136" i="136"/>
  <c r="U117" i="136"/>
  <c r="I31" i="125"/>
  <c r="M31" i="125" s="1"/>
  <c r="S124" i="136"/>
  <c r="M89" i="138"/>
  <c r="I88" i="137"/>
  <c r="I142" i="136"/>
  <c r="T39" i="138"/>
  <c r="M196" i="136"/>
  <c r="M176" i="136"/>
  <c r="M142" i="136"/>
  <c r="S61" i="137"/>
  <c r="U89" i="137"/>
  <c r="M197" i="136"/>
  <c r="T160" i="136"/>
  <c r="M188" i="136"/>
  <c r="I55" i="137"/>
  <c r="I203" i="136"/>
  <c r="S203" i="136" s="1"/>
  <c r="T58" i="138"/>
  <c r="S48" i="137"/>
  <c r="T104" i="136"/>
  <c r="I186" i="136"/>
  <c r="P186" i="136" s="1"/>
  <c r="I47" i="136"/>
  <c r="U25" i="136"/>
  <c r="U181" i="136"/>
  <c r="S27" i="136"/>
  <c r="T168" i="136"/>
  <c r="T140" i="136"/>
  <c r="I60" i="137"/>
  <c r="U121" i="136"/>
  <c r="M186" i="136"/>
  <c r="S177" i="136"/>
  <c r="U26" i="136"/>
  <c r="P58" i="136"/>
  <c r="M60" i="137"/>
  <c r="P92" i="136"/>
  <c r="U92" i="136" s="1"/>
  <c r="P40" i="129"/>
  <c r="U190" i="136"/>
  <c r="U30" i="136"/>
  <c r="U209" i="136"/>
  <c r="S112" i="136"/>
  <c r="M13" i="126"/>
  <c r="T59" i="136"/>
  <c r="U206" i="136"/>
  <c r="S55" i="138"/>
  <c r="S60" i="138"/>
  <c r="M143" i="136"/>
  <c r="S68" i="137"/>
  <c r="S175" i="136"/>
  <c r="P60" i="137"/>
  <c r="I55" i="123"/>
  <c r="S55" i="123" s="1"/>
  <c r="I82" i="123"/>
  <c r="I16" i="123"/>
  <c r="P65" i="123"/>
  <c r="I20" i="123"/>
  <c r="P20" i="123" s="1"/>
  <c r="I78" i="123"/>
  <c r="P82" i="123"/>
  <c r="S13" i="126"/>
  <c r="S31" i="125"/>
  <c r="S65" i="123"/>
  <c r="S16" i="123"/>
  <c r="S114" i="122"/>
  <c r="M96" i="137"/>
  <c r="S28" i="136"/>
  <c r="U32" i="138"/>
  <c r="T80" i="137"/>
  <c r="P47" i="136"/>
  <c r="S58" i="136"/>
  <c r="S142" i="136"/>
  <c r="M40" i="129"/>
  <c r="T48" i="138"/>
  <c r="M44" i="137"/>
  <c r="U163" i="136"/>
  <c r="U224" i="136"/>
  <c r="M203" i="136"/>
  <c r="S186" i="136"/>
  <c r="T186" i="136" s="1"/>
  <c r="U93" i="137"/>
  <c r="U186" i="136"/>
  <c r="I25" i="123"/>
  <c r="I50" i="123"/>
  <c r="M20" i="123"/>
  <c r="S40" i="129"/>
  <c r="P24" i="138"/>
  <c r="S195" i="136"/>
  <c r="S56" i="136"/>
  <c r="S62" i="138"/>
  <c r="P203" i="136"/>
  <c r="M84" i="123"/>
  <c r="S20" i="123"/>
  <c r="S25" i="123"/>
  <c r="S56" i="137"/>
  <c r="U32" i="137"/>
  <c r="P92" i="137"/>
  <c r="M212" i="136"/>
  <c r="S69" i="136"/>
  <c r="M63" i="136"/>
  <c r="S208" i="136"/>
  <c r="P208" i="136"/>
  <c r="P78" i="136"/>
  <c r="M45" i="136"/>
  <c r="S45" i="136"/>
  <c r="S31" i="136"/>
  <c r="M174" i="136"/>
  <c r="M24" i="138"/>
  <c r="S132" i="136"/>
  <c r="M38" i="136"/>
  <c r="M161" i="136"/>
  <c r="M40" i="136"/>
  <c r="P33" i="138"/>
  <c r="U207" i="136"/>
  <c r="P77" i="136"/>
  <c r="M195" i="136"/>
  <c r="U96" i="137"/>
  <c r="T56" i="136"/>
  <c r="S50" i="123"/>
  <c r="M32" i="136"/>
  <c r="M31" i="129"/>
  <c r="U59" i="136"/>
  <c r="S65" i="136"/>
  <c r="U76" i="138"/>
  <c r="I60" i="123"/>
  <c r="S84" i="123"/>
  <c r="S31" i="129"/>
  <c r="M50" i="123"/>
  <c r="P56" i="137"/>
  <c r="T56" i="137" s="1"/>
  <c r="T32" i="137"/>
  <c r="S92" i="137"/>
  <c r="S212" i="136"/>
  <c r="M69" i="136"/>
  <c r="S63" i="136"/>
  <c r="M208" i="136"/>
  <c r="S78" i="136"/>
  <c r="T78" i="136" s="1"/>
  <c r="M184" i="136"/>
  <c r="P45" i="136"/>
  <c r="U45" i="136" s="1"/>
  <c r="M150" i="136"/>
  <c r="M31" i="136"/>
  <c r="S174" i="136"/>
  <c r="U56" i="137"/>
  <c r="S38" i="136"/>
  <c r="P161" i="136"/>
  <c r="S15" i="138"/>
  <c r="P40" i="136"/>
  <c r="M49" i="137"/>
  <c r="M33" i="138"/>
  <c r="U33" i="138" s="1"/>
  <c r="T45" i="136"/>
  <c r="T33" i="138"/>
  <c r="M77" i="136"/>
  <c r="U34" i="136"/>
  <c r="U56" i="136"/>
  <c r="U78" i="136"/>
  <c r="U203" i="136"/>
  <c r="P195" i="136"/>
  <c r="T55" i="138"/>
  <c r="T34" i="136"/>
  <c r="T188" i="136"/>
  <c r="P17" i="138"/>
  <c r="T162" i="136"/>
  <c r="T161" i="136"/>
  <c r="T217" i="136"/>
  <c r="P38" i="136"/>
  <c r="T181" i="136"/>
  <c r="M23" i="127"/>
  <c r="S149" i="136"/>
  <c r="S17" i="136"/>
  <c r="S54" i="138"/>
  <c r="I76" i="136"/>
  <c r="M91" i="136"/>
  <c r="M86" i="136"/>
  <c r="M17" i="137"/>
  <c r="M107" i="136"/>
  <c r="M115" i="136"/>
  <c r="I78" i="137"/>
  <c r="I25" i="138"/>
  <c r="I70" i="136"/>
  <c r="T93" i="137"/>
  <c r="T124" i="136"/>
  <c r="U40" i="129"/>
  <c r="U65" i="123"/>
  <c r="T92" i="136"/>
  <c r="M193" i="136"/>
  <c r="T148" i="136"/>
  <c r="U92" i="137"/>
  <c r="T66" i="138"/>
  <c r="S49" i="137"/>
  <c r="I16" i="124"/>
  <c r="M15" i="138"/>
  <c r="U180" i="136"/>
  <c r="T117" i="136"/>
  <c r="S165" i="136"/>
  <c r="T97" i="136"/>
  <c r="M21" i="137"/>
  <c r="I22" i="137"/>
  <c r="T144" i="136"/>
  <c r="S34" i="137"/>
  <c r="S125" i="136"/>
  <c r="P154" i="136"/>
  <c r="U140" i="136"/>
  <c r="M102" i="136"/>
  <c r="I29" i="136"/>
  <c r="T19" i="136"/>
  <c r="I170" i="136"/>
  <c r="I13" i="138"/>
  <c r="I84" i="138"/>
  <c r="U214" i="136"/>
  <c r="U195" i="136"/>
  <c r="U84" i="123"/>
  <c r="T60" i="137"/>
  <c r="U23" i="136"/>
  <c r="M25" i="123"/>
  <c r="P78" i="137"/>
  <c r="M170" i="136"/>
  <c r="S70" i="136"/>
  <c r="M76" i="136"/>
  <c r="P29" i="136"/>
  <c r="T86" i="136"/>
  <c r="T17" i="137"/>
  <c r="T15" i="138"/>
  <c r="U21" i="137"/>
  <c r="T154" i="136"/>
  <c r="T77" i="136"/>
  <c r="P78" i="123"/>
  <c r="M58" i="136"/>
  <c r="U58" i="136" s="1"/>
  <c r="M47" i="136"/>
  <c r="T62" i="136"/>
  <c r="T26" i="136"/>
  <c r="U48" i="136"/>
  <c r="P87" i="138"/>
  <c r="T73" i="136"/>
  <c r="S24" i="138"/>
  <c r="T24" i="138" s="1"/>
  <c r="T152" i="136"/>
  <c r="T62" i="137"/>
  <c r="M90" i="136"/>
  <c r="T101" i="136"/>
  <c r="M151" i="136"/>
  <c r="S150" i="136"/>
  <c r="M82" i="136"/>
  <c r="M41" i="137"/>
  <c r="T16" i="136"/>
  <c r="I223" i="136"/>
  <c r="I202" i="136"/>
  <c r="I14" i="138"/>
  <c r="I194" i="136"/>
  <c r="I57" i="136"/>
  <c r="S47" i="136"/>
  <c r="M55" i="123"/>
  <c r="P50" i="123"/>
  <c r="T96" i="137"/>
  <c r="T65" i="136"/>
  <c r="M177" i="136"/>
  <c r="T14" i="136"/>
  <c r="S40" i="136"/>
  <c r="I25" i="129"/>
  <c r="T149" i="136"/>
  <c r="M132" i="136"/>
  <c r="U35" i="136"/>
  <c r="S91" i="137"/>
  <c r="I14" i="125"/>
  <c r="P135" i="136"/>
  <c r="S72" i="138"/>
  <c r="P15" i="136"/>
  <c r="P184" i="136"/>
  <c r="I211" i="136"/>
  <c r="P211" i="136" s="1"/>
  <c r="S221" i="136"/>
  <c r="U51" i="136"/>
  <c r="I127" i="136"/>
  <c r="I113" i="136"/>
  <c r="I64" i="136"/>
  <c r="S64" i="136" s="1"/>
  <c r="I27" i="127"/>
  <c r="I89" i="136"/>
  <c r="I93" i="136"/>
  <c r="P93" i="136" s="1"/>
  <c r="U32" i="136"/>
  <c r="T175" i="136"/>
  <c r="P68" i="137"/>
  <c r="U175" i="136"/>
  <c r="M24" i="123"/>
  <c r="M114" i="122"/>
  <c r="P143" i="136"/>
  <c r="T60" i="138"/>
  <c r="M112" i="136"/>
  <c r="U50" i="123"/>
  <c r="S202" i="136"/>
  <c r="M78" i="137"/>
  <c r="S170" i="136"/>
  <c r="M89" i="136"/>
  <c r="M194" i="136"/>
  <c r="S194" i="136"/>
  <c r="M70" i="136"/>
  <c r="M57" i="136"/>
  <c r="P76" i="136"/>
  <c r="T221" i="136"/>
  <c r="S223" i="136"/>
  <c r="S113" i="136"/>
  <c r="M64" i="136"/>
  <c r="M14" i="125"/>
  <c r="S211" i="136"/>
  <c r="M211" i="136"/>
  <c r="U82" i="136"/>
  <c r="S29" i="136"/>
  <c r="M93" i="136"/>
  <c r="S93" i="136"/>
  <c r="U78" i="137"/>
  <c r="T58" i="136"/>
  <c r="T87" i="138"/>
  <c r="U24" i="138"/>
  <c r="U86" i="136"/>
  <c r="U41" i="137"/>
  <c r="U17" i="137"/>
  <c r="U177" i="136"/>
  <c r="T40" i="136"/>
  <c r="U15" i="138"/>
  <c r="U135" i="136"/>
  <c r="T21" i="137"/>
  <c r="U15" i="136"/>
  <c r="U154" i="136"/>
  <c r="M127" i="136"/>
  <c r="S78" i="137"/>
  <c r="P194" i="136"/>
  <c r="P57" i="136"/>
  <c r="S57" i="136"/>
  <c r="U221" i="136"/>
  <c r="M113" i="136"/>
  <c r="S14" i="125"/>
  <c r="T82" i="136"/>
  <c r="M29" i="136"/>
  <c r="T78" i="137"/>
  <c r="U87" i="138"/>
  <c r="T41" i="137"/>
  <c r="T177" i="136"/>
  <c r="U40" i="136"/>
  <c r="T135" i="136"/>
  <c r="T15" i="136"/>
  <c r="S127" i="136"/>
  <c r="M13" i="136"/>
  <c r="S220" i="136"/>
  <c r="M220" i="136"/>
  <c r="S166" i="136"/>
  <c r="M166" i="136"/>
  <c r="T166" i="136" s="1"/>
  <c r="M153" i="136"/>
  <c r="P153" i="136"/>
  <c r="P78" i="138"/>
  <c r="P18" i="138"/>
  <c r="M226" i="136"/>
  <c r="M54" i="138"/>
  <c r="P54" i="138"/>
  <c r="M200" i="136"/>
  <c r="P119" i="136"/>
  <c r="M94" i="138"/>
  <c r="P94" i="138"/>
  <c r="T42" i="138"/>
  <c r="U42" i="138"/>
  <c r="S81" i="137"/>
  <c r="M81" i="137"/>
  <c r="S74" i="137"/>
  <c r="M11" i="136"/>
  <c r="T85" i="138"/>
  <c r="P199" i="136"/>
  <c r="M199" i="136"/>
  <c r="U18" i="137"/>
  <c r="S23" i="123"/>
  <c r="M23" i="123"/>
  <c r="P196" i="136"/>
  <c r="S196" i="136"/>
  <c r="U196" i="136" s="1"/>
  <c r="M17" i="138"/>
  <c r="U17" i="138" s="1"/>
  <c r="S17" i="138"/>
  <c r="M25" i="126"/>
  <c r="M82" i="123"/>
  <c r="S78" i="123"/>
  <c r="M78" i="123"/>
  <c r="U78" i="123" s="1"/>
  <c r="U151" i="136"/>
  <c r="P223" i="136"/>
  <c r="P202" i="136"/>
  <c r="U184" i="136"/>
  <c r="S89" i="136"/>
  <c r="T57" i="136"/>
  <c r="U57" i="136"/>
  <c r="U29" i="136"/>
  <c r="T29" i="136"/>
  <c r="T153" i="136"/>
  <c r="U153" i="136"/>
  <c r="U54" i="138"/>
  <c r="T54" i="138"/>
  <c r="T23" i="123" l="1"/>
  <c r="U23" i="123" s="1"/>
  <c r="T31" i="129"/>
  <c r="U31" i="129" s="1"/>
  <c r="T84" i="123"/>
  <c r="T40" i="129"/>
  <c r="T203" i="136"/>
  <c r="T65" i="123"/>
  <c r="T31" i="125"/>
  <c r="U31" i="125" s="1"/>
  <c r="T13" i="126"/>
  <c r="T196" i="136"/>
  <c r="T28" i="129"/>
  <c r="U28" i="129" s="1"/>
  <c r="T215" i="136"/>
  <c r="T36" i="129"/>
  <c r="H17" i="135"/>
  <c r="T204" i="136"/>
  <c r="T207" i="136"/>
  <c r="T206" i="136"/>
  <c r="T24" i="126"/>
  <c r="U24" i="126" s="1"/>
  <c r="T209" i="136"/>
  <c r="T20" i="123"/>
  <c r="U13" i="126"/>
  <c r="T197" i="136"/>
  <c r="T198" i="136"/>
  <c r="T210" i="136"/>
  <c r="T205" i="136"/>
  <c r="T211" i="136"/>
  <c r="T14" i="125"/>
  <c r="U14" i="125" s="1"/>
  <c r="T194" i="136"/>
  <c r="T50" i="123"/>
  <c r="T23" i="127"/>
  <c r="T78" i="123"/>
  <c r="T195" i="136"/>
  <c r="T114" i="122"/>
  <c r="U114" i="122" s="1"/>
  <c r="T55" i="123"/>
  <c r="U55" i="123" s="1"/>
  <c r="U38" i="124"/>
  <c r="AD14" i="146" s="1"/>
  <c r="G14" i="142"/>
  <c r="H14" i="142" s="1"/>
  <c r="K50" i="124"/>
  <c r="K51" i="124"/>
  <c r="P14" i="142"/>
  <c r="G14" i="146"/>
  <c r="R14" i="146" s="1"/>
  <c r="T24" i="123"/>
  <c r="U24" i="123" s="1"/>
  <c r="T25" i="123"/>
  <c r="U25" i="123" s="1"/>
  <c r="U42" i="129"/>
  <c r="F11" i="135" s="1"/>
  <c r="K53" i="124"/>
  <c r="U48" i="125"/>
  <c r="F14" i="135" s="1"/>
  <c r="K52" i="132"/>
  <c r="G10" i="146"/>
  <c r="K46" i="132"/>
  <c r="G10" i="142"/>
  <c r="H10" i="142" s="1"/>
  <c r="U34" i="132"/>
  <c r="I49" i="131"/>
  <c r="L19" i="142"/>
  <c r="I18" i="146"/>
  <c r="I42" i="131"/>
  <c r="K18" i="146"/>
  <c r="M19" i="142"/>
  <c r="K50" i="132"/>
  <c r="K49" i="132"/>
  <c r="K53" i="132"/>
  <c r="O19" i="142"/>
  <c r="O18" i="146"/>
  <c r="N19" i="142"/>
  <c r="M18" i="146"/>
  <c r="AB8" i="142"/>
  <c r="F20" i="142"/>
  <c r="Z20" i="142" s="1"/>
  <c r="Z8" i="142"/>
  <c r="T64" i="136"/>
  <c r="T72" i="138"/>
  <c r="M202" i="136"/>
  <c r="T150" i="136"/>
  <c r="T170" i="136"/>
  <c r="U34" i="137"/>
  <c r="P70" i="136"/>
  <c r="T70" i="136" s="1"/>
  <c r="T107" i="136"/>
  <c r="U38" i="136"/>
  <c r="T174" i="136"/>
  <c r="T92" i="137"/>
  <c r="U208" i="136"/>
  <c r="M16" i="123"/>
  <c r="S60" i="137"/>
  <c r="T30" i="136"/>
  <c r="I53" i="123"/>
  <c r="I46" i="123"/>
  <c r="T18" i="137"/>
  <c r="S199" i="136"/>
  <c r="U85" i="138"/>
  <c r="S11" i="136"/>
  <c r="P81" i="137"/>
  <c r="T121" i="136"/>
  <c r="S44" i="137"/>
  <c r="U44" i="137" s="1"/>
  <c r="I53" i="122"/>
  <c r="I17" i="123"/>
  <c r="U94" i="136"/>
  <c r="T20" i="136"/>
  <c r="M80" i="136"/>
  <c r="P15" i="137"/>
  <c r="M27" i="136"/>
  <c r="S46" i="136"/>
  <c r="U20" i="123"/>
  <c r="U197" i="136"/>
  <c r="S94" i="138"/>
  <c r="P200" i="136"/>
  <c r="M18" i="138"/>
  <c r="M39" i="136"/>
  <c r="S181" i="136"/>
  <c r="S228" i="136"/>
  <c r="S54" i="136"/>
  <c r="M105" i="136"/>
  <c r="T105" i="136" s="1"/>
  <c r="P25" i="127"/>
  <c r="M28" i="136"/>
  <c r="I17" i="127"/>
  <c r="I187" i="136"/>
  <c r="T136" i="136"/>
  <c r="I52" i="138"/>
  <c r="I86" i="137"/>
  <c r="S13" i="136"/>
  <c r="T13" i="136" s="1"/>
  <c r="I74" i="136"/>
  <c r="I50" i="136"/>
  <c r="S50" i="136" s="1"/>
  <c r="T127" i="136"/>
  <c r="T113" i="136"/>
  <c r="U47" i="136"/>
  <c r="U76" i="136"/>
  <c r="U199" i="136"/>
  <c r="U93" i="136"/>
  <c r="U194" i="136"/>
  <c r="P89" i="136"/>
  <c r="T89" i="136" s="1"/>
  <c r="T184" i="136"/>
  <c r="T132" i="136"/>
  <c r="M223" i="136"/>
  <c r="T151" i="136"/>
  <c r="T102" i="136"/>
  <c r="U165" i="136"/>
  <c r="T115" i="136"/>
  <c r="T17" i="136"/>
  <c r="T17" i="138"/>
  <c r="T69" i="136"/>
  <c r="U77" i="136"/>
  <c r="T44" i="137"/>
  <c r="S82" i="123"/>
  <c r="S25" i="126"/>
  <c r="I73" i="123"/>
  <c r="S64" i="123"/>
  <c r="U55" i="136"/>
  <c r="T190" i="136"/>
  <c r="T130" i="136"/>
  <c r="P90" i="138"/>
  <c r="S64" i="138"/>
  <c r="T64" i="138" s="1"/>
  <c r="M74" i="137"/>
  <c r="T74" i="137" s="1"/>
  <c r="I18" i="126"/>
  <c r="S176" i="136"/>
  <c r="T176" i="136" s="1"/>
  <c r="I74" i="123"/>
  <c r="U182" i="136"/>
  <c r="T81" i="136"/>
  <c r="M87" i="136"/>
  <c r="P24" i="136"/>
  <c r="S146" i="136"/>
  <c r="T183" i="136"/>
  <c r="M133" i="136"/>
  <c r="S33" i="136"/>
  <c r="S119" i="136"/>
  <c r="P226" i="136"/>
  <c r="M78" i="138"/>
  <c r="S126" i="136"/>
  <c r="T126" i="136" s="1"/>
  <c r="P218" i="136"/>
  <c r="T21" i="138"/>
  <c r="P91" i="138"/>
  <c r="M79" i="138"/>
  <c r="S64" i="137"/>
  <c r="I128" i="136"/>
  <c r="I171" i="136"/>
  <c r="I222" i="136"/>
  <c r="I118" i="136"/>
  <c r="I83" i="136"/>
  <c r="I213" i="136"/>
  <c r="S213" i="136" s="1"/>
  <c r="I42" i="136"/>
  <c r="U143" i="136"/>
  <c r="U70" i="136"/>
  <c r="U211" i="136"/>
  <c r="T112" i="136"/>
  <c r="S76" i="136"/>
  <c r="R56" i="124"/>
  <c r="T76" i="136"/>
  <c r="U89" i="136"/>
  <c r="T93" i="136"/>
  <c r="T68" i="137"/>
  <c r="R56" i="132"/>
  <c r="P222" i="136"/>
  <c r="M222" i="136"/>
  <c r="S222" i="136"/>
  <c r="M83" i="136"/>
  <c r="S83" i="136"/>
  <c r="P83" i="136"/>
  <c r="U83" i="136" s="1"/>
  <c r="P213" i="136"/>
  <c r="M213" i="136"/>
  <c r="P50" i="136"/>
  <c r="M50" i="136"/>
  <c r="U202" i="136"/>
  <c r="M53" i="123"/>
  <c r="S46" i="123"/>
  <c r="T81" i="137"/>
  <c r="U81" i="137"/>
  <c r="S17" i="123"/>
  <c r="M17" i="123"/>
  <c r="U80" i="136"/>
  <c r="T80" i="136"/>
  <c r="T15" i="137"/>
  <c r="U15" i="137"/>
  <c r="T27" i="136"/>
  <c r="U27" i="136"/>
  <c r="U46" i="136"/>
  <c r="T46" i="136"/>
  <c r="T94" i="138"/>
  <c r="U94" i="138"/>
  <c r="U200" i="136"/>
  <c r="T18" i="138"/>
  <c r="U18" i="138"/>
  <c r="U39" i="136"/>
  <c r="T39" i="136"/>
  <c r="T228" i="136"/>
  <c r="U228" i="136"/>
  <c r="T25" i="127"/>
  <c r="U25" i="127"/>
  <c r="T28" i="136"/>
  <c r="U28" i="136"/>
  <c r="S187" i="136"/>
  <c r="M187" i="136"/>
  <c r="T187" i="136" s="1"/>
  <c r="M74" i="136"/>
  <c r="S74" i="136"/>
  <c r="T50" i="136"/>
  <c r="U50" i="136"/>
  <c r="U223" i="136"/>
  <c r="T223" i="136"/>
  <c r="U82" i="123"/>
  <c r="S73" i="123"/>
  <c r="P73" i="123"/>
  <c r="M73" i="123"/>
  <c r="U64" i="123"/>
  <c r="U90" i="138"/>
  <c r="T90" i="138"/>
  <c r="S18" i="126"/>
  <c r="T87" i="136"/>
  <c r="U87" i="136"/>
  <c r="U24" i="136"/>
  <c r="T24" i="136"/>
  <c r="U133" i="136"/>
  <c r="T133" i="136"/>
  <c r="U119" i="136"/>
  <c r="T119" i="136"/>
  <c r="U226" i="136"/>
  <c r="T226" i="136"/>
  <c r="T78" i="138"/>
  <c r="U78" i="138"/>
  <c r="U218" i="136"/>
  <c r="T218" i="136"/>
  <c r="T91" i="138"/>
  <c r="U91" i="138"/>
  <c r="T79" i="138"/>
  <c r="U79" i="138"/>
  <c r="M128" i="136"/>
  <c r="S128" i="136"/>
  <c r="T128" i="136" s="1"/>
  <c r="M171" i="136"/>
  <c r="S171" i="136"/>
  <c r="T171" i="136" s="1"/>
  <c r="P118" i="136"/>
  <c r="S118" i="136"/>
  <c r="M118" i="136"/>
  <c r="S42" i="136"/>
  <c r="T222" i="136"/>
  <c r="U222" i="136"/>
  <c r="U73" i="123"/>
  <c r="T118" i="136"/>
  <c r="U118" i="136"/>
  <c r="T73" i="123" l="1"/>
  <c r="I50" i="127"/>
  <c r="I52" i="127"/>
  <c r="N17" i="142" s="1"/>
  <c r="I53" i="127"/>
  <c r="O17" i="142" s="1"/>
  <c r="I51" i="127"/>
  <c r="M17" i="142" s="1"/>
  <c r="I101" i="138"/>
  <c r="I103" i="138"/>
  <c r="I102" i="138"/>
  <c r="I104" i="138"/>
  <c r="I106" i="137"/>
  <c r="I104" i="137"/>
  <c r="I105" i="137"/>
  <c r="I103" i="137"/>
  <c r="T17" i="123"/>
  <c r="U17" i="123" s="1"/>
  <c r="T213" i="136"/>
  <c r="T64" i="123"/>
  <c r="T25" i="126"/>
  <c r="U25" i="126" s="1"/>
  <c r="T82" i="123"/>
  <c r="T200" i="136"/>
  <c r="T199" i="136"/>
  <c r="T16" i="123"/>
  <c r="T202" i="136"/>
  <c r="U36" i="127"/>
  <c r="F10" i="135" s="1"/>
  <c r="I98" i="138"/>
  <c r="I100" i="137"/>
  <c r="I107" i="137"/>
  <c r="H14" i="146"/>
  <c r="G6" i="135"/>
  <c r="AC14" i="146"/>
  <c r="K98" i="138"/>
  <c r="K102" i="138"/>
  <c r="K103" i="138"/>
  <c r="K101" i="138"/>
  <c r="K104" i="138"/>
  <c r="I55" i="129"/>
  <c r="I54" i="129"/>
  <c r="I52" i="129"/>
  <c r="I53" i="129"/>
  <c r="V11" i="135"/>
  <c r="T11" i="135"/>
  <c r="H6" i="135"/>
  <c r="I59" i="125"/>
  <c r="I56" i="125"/>
  <c r="I57" i="125"/>
  <c r="I58" i="125"/>
  <c r="K49" i="131"/>
  <c r="H7" i="135"/>
  <c r="K48" i="131"/>
  <c r="U27" i="131"/>
  <c r="K47" i="131"/>
  <c r="G18" i="146"/>
  <c r="K42" i="131"/>
  <c r="G19" i="142"/>
  <c r="H19" i="142" s="1"/>
  <c r="K45" i="131"/>
  <c r="K46" i="131"/>
  <c r="P19" i="142"/>
  <c r="AD10" i="146"/>
  <c r="G7" i="135"/>
  <c r="H10" i="146"/>
  <c r="R10" i="146"/>
  <c r="AC10" i="146"/>
  <c r="H153" i="121"/>
  <c r="H143" i="121" s="1"/>
  <c r="H152" i="121"/>
  <c r="L143" i="121"/>
  <c r="U213" i="136"/>
  <c r="S53" i="123"/>
  <c r="R52" i="131"/>
  <c r="M42" i="136"/>
  <c r="M18" i="126"/>
  <c r="M46" i="123"/>
  <c r="T46" i="123" l="1"/>
  <c r="U46" i="123" s="1"/>
  <c r="T18" i="126"/>
  <c r="T53" i="123"/>
  <c r="U53" i="123" s="1"/>
  <c r="I238" i="136"/>
  <c r="I240" i="136"/>
  <c r="I239" i="136"/>
  <c r="I237" i="136"/>
  <c r="T10" i="135"/>
  <c r="V10" i="135"/>
  <c r="U16" i="123"/>
  <c r="U98" i="123"/>
  <c r="F12" i="135" s="1"/>
  <c r="T12" i="135" s="1"/>
  <c r="I105" i="138"/>
  <c r="K105" i="138" s="1"/>
  <c r="I47" i="127"/>
  <c r="I54" i="127"/>
  <c r="L17" i="142"/>
  <c r="P17" i="142" s="1"/>
  <c r="K105" i="137"/>
  <c r="K104" i="137"/>
  <c r="K103" i="137"/>
  <c r="K106" i="137"/>
  <c r="K100" i="137"/>
  <c r="K107" i="137"/>
  <c r="K13" i="146"/>
  <c r="M12" i="142"/>
  <c r="N12" i="142"/>
  <c r="M13" i="146"/>
  <c r="I13" i="146"/>
  <c r="L12" i="142"/>
  <c r="I56" i="129"/>
  <c r="I49" i="129"/>
  <c r="O13" i="146"/>
  <c r="O12" i="142"/>
  <c r="I241" i="136"/>
  <c r="K241" i="136" s="1"/>
  <c r="M12" i="146"/>
  <c r="N11" i="142"/>
  <c r="I12" i="146"/>
  <c r="I53" i="125"/>
  <c r="I60" i="125"/>
  <c r="L11" i="142"/>
  <c r="M11" i="142"/>
  <c r="K12" i="146"/>
  <c r="O12" i="146"/>
  <c r="O11" i="142"/>
  <c r="H13" i="135"/>
  <c r="R18" i="146"/>
  <c r="H18" i="146"/>
  <c r="AC18" i="146"/>
  <c r="G13" i="135"/>
  <c r="AD18" i="146"/>
  <c r="K112" i="119"/>
  <c r="C115" i="121"/>
  <c r="C140" i="121"/>
  <c r="C111" i="121"/>
  <c r="C134" i="121"/>
  <c r="C20" i="121"/>
  <c r="C113" i="121"/>
  <c r="C24" i="121"/>
  <c r="C105" i="121"/>
  <c r="C75" i="121"/>
  <c r="L91" i="121"/>
  <c r="R132" i="108"/>
  <c r="C36" i="108"/>
  <c r="C108" i="121"/>
  <c r="C29" i="122"/>
  <c r="C84" i="108"/>
  <c r="C48" i="121"/>
  <c r="C137" i="121"/>
  <c r="C13" i="121"/>
  <c r="C30" i="121"/>
  <c r="C83" i="121"/>
  <c r="C67" i="121"/>
  <c r="C117" i="121"/>
  <c r="C47" i="122"/>
  <c r="R108" i="138"/>
  <c r="O132" i="108"/>
  <c r="C46" i="121"/>
  <c r="C78" i="121"/>
  <c r="R91" i="121"/>
  <c r="C72" i="121"/>
  <c r="C19" i="121"/>
  <c r="C47" i="121"/>
  <c r="C35" i="121"/>
  <c r="C128" i="121"/>
  <c r="C30" i="122"/>
  <c r="C65" i="121"/>
  <c r="C127" i="121"/>
  <c r="C17" i="121"/>
  <c r="C44" i="121"/>
  <c r="C31" i="121"/>
  <c r="C132" i="108"/>
  <c r="C106" i="121"/>
  <c r="C53" i="121"/>
  <c r="C45" i="121"/>
  <c r="R99" i="121"/>
  <c r="C125" i="121"/>
  <c r="C139" i="121"/>
  <c r="L99" i="121"/>
  <c r="C112" i="121"/>
  <c r="C120" i="121"/>
  <c r="C133" i="121"/>
  <c r="L125" i="121"/>
  <c r="C51" i="121"/>
  <c r="C77" i="121"/>
  <c r="C132" i="121"/>
  <c r="C56" i="121"/>
  <c r="C118" i="121"/>
  <c r="C93" i="121"/>
  <c r="C95" i="121"/>
  <c r="C29" i="121"/>
  <c r="C23" i="121"/>
  <c r="C100" i="121"/>
  <c r="C92" i="121"/>
  <c r="C49" i="122"/>
  <c r="C135" i="121"/>
  <c r="O99" i="121"/>
  <c r="C141" i="121"/>
  <c r="C87" i="121"/>
  <c r="C55" i="121"/>
  <c r="C85" i="121"/>
  <c r="C22" i="121"/>
  <c r="C32" i="121"/>
  <c r="C38" i="121"/>
  <c r="C73" i="121"/>
  <c r="C126" i="121"/>
  <c r="C86" i="108"/>
  <c r="C61" i="121"/>
  <c r="C18" i="121"/>
  <c r="H14" i="121"/>
  <c r="C74" i="121"/>
  <c r="O91" i="121"/>
  <c r="C107" i="121"/>
  <c r="C54" i="122"/>
  <c r="C131" i="121"/>
  <c r="C25" i="121"/>
  <c r="C62" i="121"/>
  <c r="C26" i="121"/>
  <c r="C27" i="121"/>
  <c r="C58" i="121"/>
  <c r="C101" i="121"/>
  <c r="O125" i="121"/>
  <c r="R110" i="137"/>
  <c r="C64" i="121"/>
  <c r="C102" i="121"/>
  <c r="C59" i="121"/>
  <c r="C33" i="121"/>
  <c r="C130" i="121"/>
  <c r="C71" i="121"/>
  <c r="C116" i="121"/>
  <c r="C104" i="121"/>
  <c r="C103" i="121"/>
  <c r="C110" i="121"/>
  <c r="C43" i="121"/>
  <c r="C37" i="121"/>
  <c r="C70" i="121"/>
  <c r="C94" i="121"/>
  <c r="C89" i="121"/>
  <c r="C63" i="121"/>
  <c r="C119" i="121"/>
  <c r="C16" i="121"/>
  <c r="C97" i="121"/>
  <c r="C66" i="121"/>
  <c r="C50" i="121"/>
  <c r="C52" i="121"/>
  <c r="R125" i="121"/>
  <c r="C138" i="121"/>
  <c r="C91" i="108"/>
  <c r="C60" i="121"/>
  <c r="V12" i="135" l="1"/>
  <c r="K54" i="127"/>
  <c r="I123" i="123"/>
  <c r="I120" i="123"/>
  <c r="I122" i="123"/>
  <c r="I121" i="123"/>
  <c r="U18" i="126"/>
  <c r="U28" i="126"/>
  <c r="K50" i="127"/>
  <c r="G17" i="142"/>
  <c r="H17" i="142" s="1"/>
  <c r="K47" i="127"/>
  <c r="K51" i="127"/>
  <c r="K52" i="127"/>
  <c r="U37" i="127"/>
  <c r="G10" i="135" s="1"/>
  <c r="K53" i="127"/>
  <c r="K56" i="129"/>
  <c r="P12" i="142"/>
  <c r="K55" i="129"/>
  <c r="U43" i="129"/>
  <c r="K52" i="129"/>
  <c r="K49" i="129"/>
  <c r="G13" i="146"/>
  <c r="K54" i="129"/>
  <c r="G12" i="142"/>
  <c r="H12" i="142" s="1"/>
  <c r="K53" i="129"/>
  <c r="K60" i="125"/>
  <c r="P11" i="142"/>
  <c r="K57" i="125"/>
  <c r="K56" i="125"/>
  <c r="K58" i="125"/>
  <c r="K59" i="125"/>
  <c r="G11" i="142"/>
  <c r="H11" i="142" s="1"/>
  <c r="U49" i="125"/>
  <c r="K53" i="125"/>
  <c r="G12" i="146"/>
  <c r="O111" i="119"/>
  <c r="K111" i="119" s="1"/>
  <c r="H23" i="121"/>
  <c r="H18" i="121"/>
  <c r="R59" i="129"/>
  <c r="H120" i="121"/>
  <c r="H101" i="121"/>
  <c r="S99" i="121"/>
  <c r="R63" i="125"/>
  <c r="H35" i="121"/>
  <c r="H59" i="121"/>
  <c r="H29" i="121"/>
  <c r="O14" i="121"/>
  <c r="L14" i="121"/>
  <c r="H63" i="121"/>
  <c r="H62" i="121"/>
  <c r="H17" i="121"/>
  <c r="H61" i="121"/>
  <c r="H116" i="121"/>
  <c r="H53" i="121"/>
  <c r="H126" i="121"/>
  <c r="I47" i="122"/>
  <c r="S47" i="122"/>
  <c r="H89" i="121"/>
  <c r="M47" i="122"/>
  <c r="H78" i="121"/>
  <c r="H24" i="121"/>
  <c r="H27" i="121"/>
  <c r="H111" i="121"/>
  <c r="S125" i="121"/>
  <c r="T125" i="121"/>
  <c r="T99" i="121"/>
  <c r="H103" i="121"/>
  <c r="H105" i="121"/>
  <c r="S91" i="121"/>
  <c r="H46" i="121"/>
  <c r="P47" i="122"/>
  <c r="R57" i="127"/>
  <c r="H47" i="121"/>
  <c r="H131" i="121"/>
  <c r="H132" i="121"/>
  <c r="H140" i="121"/>
  <c r="H133" i="121"/>
  <c r="H118" i="121"/>
  <c r="H37" i="121"/>
  <c r="H139" i="121"/>
  <c r="H128" i="121"/>
  <c r="H31" i="121"/>
  <c r="H25" i="121"/>
  <c r="I49" i="122"/>
  <c r="H127" i="121"/>
  <c r="K86" i="108"/>
  <c r="H56" i="121"/>
  <c r="C36" i="121"/>
  <c r="T91" i="121"/>
  <c r="H45" i="121"/>
  <c r="H13" i="121"/>
  <c r="H107" i="121"/>
  <c r="R14" i="121"/>
  <c r="H95" i="121"/>
  <c r="H10" i="135" l="1"/>
  <c r="I46" i="126"/>
  <c r="I47" i="126"/>
  <c r="I45" i="126"/>
  <c r="I44" i="126"/>
  <c r="M9" i="146"/>
  <c r="N9" i="142"/>
  <c r="O9" i="146"/>
  <c r="O9" i="142"/>
  <c r="F16" i="135"/>
  <c r="K9" i="146"/>
  <c r="M9" i="142"/>
  <c r="I9" i="146"/>
  <c r="I117" i="123"/>
  <c r="L9" i="142"/>
  <c r="I124" i="123"/>
  <c r="K124" i="123" s="1"/>
  <c r="Q12" i="142"/>
  <c r="T47" i="122"/>
  <c r="H11" i="135"/>
  <c r="R13" i="146"/>
  <c r="AC13" i="146"/>
  <c r="H13" i="146"/>
  <c r="G11" i="135"/>
  <c r="AD13" i="146"/>
  <c r="H14" i="135"/>
  <c r="R12" i="146"/>
  <c r="H12" i="146"/>
  <c r="AC12" i="146"/>
  <c r="G14" i="135"/>
  <c r="AD12" i="146"/>
  <c r="Q11" i="142"/>
  <c r="O148" i="108"/>
  <c r="K158" i="108"/>
  <c r="K36" i="108"/>
  <c r="O18" i="121"/>
  <c r="H93" i="121"/>
  <c r="S14" i="121"/>
  <c r="O126" i="121"/>
  <c r="I29" i="122"/>
  <c r="L17" i="121"/>
  <c r="H106" i="121"/>
  <c r="H73" i="121"/>
  <c r="L35" i="121"/>
  <c r="L29" i="121"/>
  <c r="U47" i="122"/>
  <c r="R17" i="121"/>
  <c r="H22" i="121"/>
  <c r="H94" i="121"/>
  <c r="H51" i="121"/>
  <c r="O35" i="121"/>
  <c r="R126" i="121"/>
  <c r="H43" i="121"/>
  <c r="H65" i="121"/>
  <c r="H33" i="121"/>
  <c r="H97" i="121"/>
  <c r="O29" i="121"/>
  <c r="H16" i="121"/>
  <c r="L18" i="121"/>
  <c r="H64" i="121"/>
  <c r="H50" i="121"/>
  <c r="H138" i="121"/>
  <c r="H66" i="121"/>
  <c r="H134" i="121"/>
  <c r="H71" i="121"/>
  <c r="H104" i="121"/>
  <c r="T14" i="121"/>
  <c r="H52" i="121"/>
  <c r="L13" i="121"/>
  <c r="I54" i="122"/>
  <c r="I30" i="122"/>
  <c r="S49" i="122"/>
  <c r="H30" i="121"/>
  <c r="H70" i="121"/>
  <c r="H48" i="121"/>
  <c r="H85" i="121"/>
  <c r="H113" i="121"/>
  <c r="H20" i="121"/>
  <c r="O17" i="121"/>
  <c r="L126" i="121"/>
  <c r="H83" i="121"/>
  <c r="H58" i="121"/>
  <c r="H102" i="121"/>
  <c r="H19" i="121"/>
  <c r="H60" i="121"/>
  <c r="H110" i="121"/>
  <c r="S29" i="122"/>
  <c r="H55" i="121"/>
  <c r="O13" i="121"/>
  <c r="C39" i="121"/>
  <c r="M49" i="122"/>
  <c r="R29" i="121"/>
  <c r="H77" i="121"/>
  <c r="H112" i="121"/>
  <c r="H26" i="121"/>
  <c r="R13" i="121"/>
  <c r="H87" i="121"/>
  <c r="R89" i="121"/>
  <c r="H137" i="121"/>
  <c r="H74" i="121"/>
  <c r="H67" i="121"/>
  <c r="H117" i="121"/>
  <c r="H119" i="121"/>
  <c r="L89" i="121"/>
  <c r="H130" i="121"/>
  <c r="M29" i="122"/>
  <c r="H108" i="121"/>
  <c r="R35" i="121"/>
  <c r="H141" i="121"/>
  <c r="R18" i="121"/>
  <c r="H44" i="121"/>
  <c r="O89" i="121"/>
  <c r="H115" i="121"/>
  <c r="H36" i="121"/>
  <c r="H72" i="121"/>
  <c r="P29" i="122"/>
  <c r="P9" i="142" l="1"/>
  <c r="Q9" i="146"/>
  <c r="T16" i="135"/>
  <c r="V16" i="135"/>
  <c r="M15" i="142"/>
  <c r="K15" i="146"/>
  <c r="K120" i="123"/>
  <c r="G9" i="142"/>
  <c r="H9" i="142" s="1"/>
  <c r="K117" i="123"/>
  <c r="U99" i="123"/>
  <c r="K123" i="123"/>
  <c r="K122" i="123"/>
  <c r="G9" i="146"/>
  <c r="J9" i="146" s="1"/>
  <c r="I15" i="146"/>
  <c r="I41" i="126"/>
  <c r="K45" i="126" s="1"/>
  <c r="L15" i="142"/>
  <c r="I48" i="126"/>
  <c r="K48" i="126" s="1"/>
  <c r="K44" i="126"/>
  <c r="O15" i="146"/>
  <c r="O15" i="142"/>
  <c r="K47" i="126"/>
  <c r="K121" i="123"/>
  <c r="M15" i="146"/>
  <c r="N15" i="142"/>
  <c r="K46" i="126"/>
  <c r="T49" i="122"/>
  <c r="U49" i="122" s="1"/>
  <c r="T29" i="122"/>
  <c r="J152" i="121"/>
  <c r="J144" i="121"/>
  <c r="S89" i="121"/>
  <c r="L130" i="121"/>
  <c r="L137" i="121"/>
  <c r="R87" i="121"/>
  <c r="T17" i="121"/>
  <c r="R43" i="121"/>
  <c r="L115" i="121"/>
  <c r="O137" i="121"/>
  <c r="R19" i="121"/>
  <c r="R50" i="121"/>
  <c r="O20" i="121"/>
  <c r="L16" i="121"/>
  <c r="S18" i="121"/>
  <c r="O87" i="121"/>
  <c r="R115" i="121"/>
  <c r="O130" i="121"/>
  <c r="L70" i="121"/>
  <c r="L58" i="121"/>
  <c r="O19" i="121"/>
  <c r="T89" i="121"/>
  <c r="L87" i="121"/>
  <c r="L55" i="121"/>
  <c r="T35" i="121"/>
  <c r="L83" i="121"/>
  <c r="R83" i="121"/>
  <c r="R137" i="121"/>
  <c r="O50" i="121"/>
  <c r="O115" i="121"/>
  <c r="L50" i="121"/>
  <c r="R70" i="121"/>
  <c r="S29" i="121"/>
  <c r="O83" i="121"/>
  <c r="S13" i="121"/>
  <c r="L22" i="121"/>
  <c r="R77" i="121"/>
  <c r="O58" i="121"/>
  <c r="O85" i="121"/>
  <c r="L77" i="121"/>
  <c r="U29" i="122"/>
  <c r="O55" i="121"/>
  <c r="O22" i="121"/>
  <c r="L20" i="121"/>
  <c r="R16" i="121"/>
  <c r="L19" i="121"/>
  <c r="O70" i="121"/>
  <c r="R55" i="121"/>
  <c r="R130" i="121"/>
  <c r="L43" i="121"/>
  <c r="T13" i="121"/>
  <c r="R22" i="121"/>
  <c r="H39" i="121"/>
  <c r="T18" i="121"/>
  <c r="S17" i="121"/>
  <c r="R20" i="121"/>
  <c r="O43" i="121"/>
  <c r="O16" i="121"/>
  <c r="T29" i="121"/>
  <c r="R85" i="121"/>
  <c r="L85" i="121"/>
  <c r="R58" i="121"/>
  <c r="S35" i="121"/>
  <c r="O77" i="121"/>
  <c r="R127" i="123"/>
  <c r="H12" i="135" l="1"/>
  <c r="P15" i="142"/>
  <c r="AD8" i="146"/>
  <c r="G12" i="135"/>
  <c r="Q9" i="142"/>
  <c r="G15" i="142"/>
  <c r="H15" i="142" s="1"/>
  <c r="G15" i="146"/>
  <c r="K41" i="126"/>
  <c r="U29" i="126"/>
  <c r="P9" i="146"/>
  <c r="H9" i="146"/>
  <c r="N9" i="146"/>
  <c r="AC9" i="146"/>
  <c r="R9" i="146"/>
  <c r="L9" i="146"/>
  <c r="I144" i="122"/>
  <c r="I143" i="122"/>
  <c r="I141" i="122"/>
  <c r="I142" i="122"/>
  <c r="O8" i="146"/>
  <c r="O20" i="146" s="1"/>
  <c r="U134" i="122"/>
  <c r="BJ20" i="146" s="1"/>
  <c r="K554" i="106"/>
  <c r="K553" i="106"/>
  <c r="M553" i="106" s="1"/>
  <c r="K545" i="106"/>
  <c r="O544" i="106"/>
  <c r="T50" i="121"/>
  <c r="S87" i="121"/>
  <c r="S43" i="121"/>
  <c r="S58" i="121"/>
  <c r="R51" i="126"/>
  <c r="S19" i="121"/>
  <c r="S130" i="121"/>
  <c r="T83" i="121"/>
  <c r="T58" i="121"/>
  <c r="T16" i="121"/>
  <c r="S83" i="121"/>
  <c r="S77" i="121"/>
  <c r="T85" i="121"/>
  <c r="T70" i="121"/>
  <c r="S115" i="121"/>
  <c r="T77" i="121"/>
  <c r="T115" i="121"/>
  <c r="T130" i="121"/>
  <c r="T137" i="121"/>
  <c r="S50" i="121"/>
  <c r="S70" i="121"/>
  <c r="S85" i="121"/>
  <c r="S16" i="121"/>
  <c r="S137" i="121"/>
  <c r="T22" i="121"/>
  <c r="T20" i="121"/>
  <c r="S22" i="121"/>
  <c r="S55" i="121"/>
  <c r="T87" i="121"/>
  <c r="T55" i="121"/>
  <c r="T19" i="121"/>
  <c r="T43" i="121"/>
  <c r="S20" i="121"/>
  <c r="H16" i="135" l="1"/>
  <c r="AD15" i="146"/>
  <c r="G16" i="135"/>
  <c r="R15" i="146"/>
  <c r="H15" i="146"/>
  <c r="AC15" i="146"/>
  <c r="I138" i="122"/>
  <c r="U135" i="122" s="1"/>
  <c r="I145" i="122"/>
  <c r="F15" i="135"/>
  <c r="H149" i="121"/>
  <c r="J149" i="121" s="1"/>
  <c r="H147" i="121"/>
  <c r="J147" i="121" s="1"/>
  <c r="H150" i="121"/>
  <c r="J150" i="121" s="1"/>
  <c r="H148" i="121"/>
  <c r="J148" i="121" s="1"/>
  <c r="O20" i="142"/>
  <c r="K544" i="106"/>
  <c r="K143" i="122" l="1"/>
  <c r="K145" i="122"/>
  <c r="K144" i="122"/>
  <c r="K142" i="122"/>
  <c r="K141" i="122"/>
  <c r="L8" i="142"/>
  <c r="L20" i="142" s="1"/>
  <c r="I8" i="146"/>
  <c r="I20" i="146" s="1"/>
  <c r="M8" i="142"/>
  <c r="M20" i="142" s="1"/>
  <c r="K8" i="146"/>
  <c r="K20" i="146" s="1"/>
  <c r="N8" i="142"/>
  <c r="N20" i="142" s="1"/>
  <c r="M8" i="146"/>
  <c r="M20" i="146" s="1"/>
  <c r="T15" i="135"/>
  <c r="V15" i="135"/>
  <c r="H151" i="121"/>
  <c r="H144" i="121"/>
  <c r="K64" i="118"/>
  <c r="K32" i="117"/>
  <c r="K24" i="116"/>
  <c r="K43" i="115"/>
  <c r="K43" i="114"/>
  <c r="K44" i="113"/>
  <c r="K62" i="112"/>
  <c r="K43" i="110"/>
  <c r="K64" i="111"/>
  <c r="K96" i="109"/>
  <c r="K149" i="108"/>
  <c r="BO25" i="146" l="1"/>
  <c r="BO24" i="146"/>
  <c r="Q8" i="146"/>
  <c r="Q20" i="146" s="1"/>
  <c r="BO26" i="146" s="1"/>
  <c r="G8" i="146"/>
  <c r="P8" i="142"/>
  <c r="Q8" i="142" s="1"/>
  <c r="Q20" i="142" s="1"/>
  <c r="H8" i="142"/>
  <c r="G20" i="142"/>
  <c r="K138" i="122"/>
  <c r="M120" i="119"/>
  <c r="K41" i="117"/>
  <c r="K40" i="117"/>
  <c r="K51" i="115"/>
  <c r="K73" i="118"/>
  <c r="K72" i="118"/>
  <c r="K33" i="116"/>
  <c r="K32" i="116"/>
  <c r="K52" i="115"/>
  <c r="K52" i="114"/>
  <c r="K51" i="114"/>
  <c r="K53" i="113"/>
  <c r="K52" i="113"/>
  <c r="K71" i="112"/>
  <c r="K52" i="110"/>
  <c r="K105" i="109"/>
  <c r="C69" i="119"/>
  <c r="C30" i="119"/>
  <c r="C26" i="119"/>
  <c r="C15" i="119"/>
  <c r="C84" i="119"/>
  <c r="C530" i="106"/>
  <c r="C24" i="119"/>
  <c r="O52" i="108"/>
  <c r="C18" i="108"/>
  <c r="C43" i="106"/>
  <c r="C67" i="119"/>
  <c r="C136" i="119"/>
  <c r="C16" i="106"/>
  <c r="C57" i="119"/>
  <c r="U86" i="108"/>
  <c r="K35" i="119"/>
  <c r="C62" i="119"/>
  <c r="O37" i="108"/>
  <c r="O42" i="106"/>
  <c r="C265" i="106"/>
  <c r="C38" i="119"/>
  <c r="C33" i="119"/>
  <c r="C60" i="119"/>
  <c r="C34" i="108"/>
  <c r="C17" i="119"/>
  <c r="R43" i="106"/>
  <c r="C55" i="119"/>
  <c r="C21" i="119"/>
  <c r="C533" i="106"/>
  <c r="C46" i="108"/>
  <c r="C25" i="119"/>
  <c r="C536" i="106"/>
  <c r="R52" i="108"/>
  <c r="C48" i="119"/>
  <c r="C52" i="119"/>
  <c r="C80" i="119"/>
  <c r="C31" i="119"/>
  <c r="C61" i="119"/>
  <c r="C29" i="119"/>
  <c r="C88" i="119"/>
  <c r="C54" i="119"/>
  <c r="C46" i="119"/>
  <c r="C12" i="119"/>
  <c r="C27" i="119"/>
  <c r="R45" i="119"/>
  <c r="C538" i="106"/>
  <c r="U13" i="119"/>
  <c r="R13" i="119"/>
  <c r="C86" i="119"/>
  <c r="R42" i="106"/>
  <c r="C43" i="119"/>
  <c r="C70" i="108"/>
  <c r="U91" i="108"/>
  <c r="C532" i="106"/>
  <c r="O91" i="108"/>
  <c r="C81" i="119"/>
  <c r="O13" i="119"/>
  <c r="C159" i="106"/>
  <c r="C65" i="108"/>
  <c r="C56" i="119"/>
  <c r="C64" i="108"/>
  <c r="C64" i="119"/>
  <c r="C63" i="119"/>
  <c r="C20" i="119"/>
  <c r="C45" i="119"/>
  <c r="C51" i="119"/>
  <c r="C50" i="119"/>
  <c r="C334" i="106"/>
  <c r="C120" i="106"/>
  <c r="O86" i="108"/>
  <c r="C522" i="106"/>
  <c r="C268" i="106"/>
  <c r="U34" i="119"/>
  <c r="Q154" i="121"/>
  <c r="C266" i="106"/>
  <c r="C23" i="119"/>
  <c r="C134" i="119"/>
  <c r="C34" i="119"/>
  <c r="C47" i="119"/>
  <c r="U37" i="108"/>
  <c r="C53" i="119"/>
  <c r="U45" i="119"/>
  <c r="R37" i="108"/>
  <c r="R86" i="108"/>
  <c r="C28" i="119"/>
  <c r="C71" i="119"/>
  <c r="O43" i="106"/>
  <c r="C75" i="119"/>
  <c r="C16" i="119"/>
  <c r="C73" i="119"/>
  <c r="C72" i="119"/>
  <c r="C42" i="119"/>
  <c r="C22" i="119"/>
  <c r="C49" i="119"/>
  <c r="C70" i="119"/>
  <c r="C51" i="108"/>
  <c r="C14" i="119"/>
  <c r="C137" i="119"/>
  <c r="C68" i="119"/>
  <c r="R91" i="108"/>
  <c r="C13" i="119"/>
  <c r="C82" i="119"/>
  <c r="O45" i="119"/>
  <c r="O34" i="119"/>
  <c r="C19" i="119"/>
  <c r="C76" i="119"/>
  <c r="C32" i="119"/>
  <c r="U43" i="106"/>
  <c r="C537" i="106"/>
  <c r="U42" i="106"/>
  <c r="K30" i="119"/>
  <c r="C85" i="119"/>
  <c r="C129" i="108"/>
  <c r="C44" i="119"/>
  <c r="C66" i="119"/>
  <c r="C18" i="119"/>
  <c r="C135" i="119"/>
  <c r="C58" i="119"/>
  <c r="C36" i="119"/>
  <c r="C59" i="119"/>
  <c r="C65" i="119"/>
  <c r="C74" i="119"/>
  <c r="C534" i="106"/>
  <c r="C535" i="106"/>
  <c r="C37" i="119"/>
  <c r="C45" i="108"/>
  <c r="C87" i="119"/>
  <c r="U52" i="108"/>
  <c r="C482" i="106"/>
  <c r="C83" i="119"/>
  <c r="R148" i="122"/>
  <c r="G20" i="146" l="1"/>
  <c r="H20" i="146" s="1"/>
  <c r="P8" i="146"/>
  <c r="P20" i="146" s="1"/>
  <c r="J8" i="146"/>
  <c r="J20" i="146" s="1"/>
  <c r="L8" i="146"/>
  <c r="L20" i="146" s="1"/>
  <c r="N8" i="146"/>
  <c r="N20" i="146" s="1"/>
  <c r="R8" i="146"/>
  <c r="BO23" i="146"/>
  <c r="AC8" i="146"/>
  <c r="BO22" i="146"/>
  <c r="H8" i="146"/>
  <c r="H15" i="135"/>
  <c r="G15" i="135"/>
  <c r="P20" i="142"/>
  <c r="H20" i="142"/>
  <c r="AB20" i="142"/>
  <c r="O63" i="118"/>
  <c r="O31" i="117"/>
  <c r="K31" i="117" s="1"/>
  <c r="O23" i="116"/>
  <c r="K23" i="116" s="1"/>
  <c r="O42" i="115"/>
  <c r="O42" i="114"/>
  <c r="K42" i="114" s="1"/>
  <c r="O43" i="113"/>
  <c r="K70" i="112"/>
  <c r="O61" i="112"/>
  <c r="K73" i="111"/>
  <c r="K72" i="111"/>
  <c r="O63" i="111"/>
  <c r="K51" i="110"/>
  <c r="O42" i="110"/>
  <c r="K42" i="110" s="1"/>
  <c r="K104" i="109"/>
  <c r="O95" i="109"/>
  <c r="K62" i="119"/>
  <c r="K26" i="119"/>
  <c r="K20" i="119"/>
  <c r="K65" i="108"/>
  <c r="BQ20" i="146" l="1"/>
  <c r="BO20" i="146"/>
  <c r="BQ27" i="146" s="1"/>
  <c r="BJ21" i="146"/>
  <c r="AD20" i="146" s="1"/>
  <c r="R20" i="146"/>
  <c r="AC20" i="146"/>
  <c r="M32" i="117"/>
  <c r="K61" i="112"/>
  <c r="M70" i="112" s="1"/>
  <c r="K63" i="111"/>
  <c r="M64" i="111" s="1"/>
  <c r="K95" i="109"/>
  <c r="M96" i="109" s="1"/>
  <c r="M112" i="119"/>
  <c r="K63" i="118"/>
  <c r="M24" i="116"/>
  <c r="M32" i="116"/>
  <c r="K42" i="115"/>
  <c r="M43" i="115" s="1"/>
  <c r="M43" i="114"/>
  <c r="M51" i="114"/>
  <c r="K43" i="113"/>
  <c r="M44" i="113" s="1"/>
  <c r="M40" i="117"/>
  <c r="M43" i="110"/>
  <c r="M51" i="110"/>
  <c r="O26" i="119"/>
  <c r="U62" i="119"/>
  <c r="U26" i="119"/>
  <c r="R20" i="119"/>
  <c r="U20" i="119"/>
  <c r="BQ26" i="146" l="1"/>
  <c r="V26" i="119"/>
  <c r="BQ23" i="146"/>
  <c r="BQ22" i="146"/>
  <c r="BQ25" i="146"/>
  <c r="BQ24" i="146"/>
  <c r="M149" i="108"/>
  <c r="M157" i="108"/>
  <c r="M62" i="112"/>
  <c r="M104" i="109"/>
  <c r="M51" i="115"/>
  <c r="M52" i="113"/>
  <c r="M72" i="111"/>
  <c r="M64" i="118"/>
  <c r="K76" i="119"/>
  <c r="O35" i="119"/>
  <c r="K12" i="119"/>
  <c r="K29" i="119"/>
  <c r="K32" i="119"/>
  <c r="K67" i="119"/>
  <c r="U35" i="119"/>
  <c r="K266" i="106"/>
  <c r="U30" i="119"/>
  <c r="O30" i="119"/>
  <c r="K70" i="119"/>
  <c r="K137" i="119"/>
  <c r="K522" i="106"/>
  <c r="K73" i="119"/>
  <c r="K80" i="119"/>
  <c r="K44" i="119"/>
  <c r="K60" i="119"/>
  <c r="K58" i="119"/>
  <c r="K16" i="106"/>
  <c r="K64" i="119"/>
  <c r="W45" i="119"/>
  <c r="K56" i="119"/>
  <c r="K42" i="119"/>
  <c r="K18" i="108"/>
  <c r="K48" i="119"/>
  <c r="R31" i="108"/>
  <c r="K17" i="119"/>
  <c r="K51" i="119"/>
  <c r="K47" i="119"/>
  <c r="K83" i="119"/>
  <c r="K37" i="119"/>
  <c r="K84" i="119"/>
  <c r="V43" i="106"/>
  <c r="K46" i="119"/>
  <c r="K38" i="119"/>
  <c r="K88" i="119"/>
  <c r="K36" i="119"/>
  <c r="K27" i="119"/>
  <c r="K16" i="119"/>
  <c r="K33" i="119"/>
  <c r="K55" i="119"/>
  <c r="K25" i="119"/>
  <c r="K72" i="119"/>
  <c r="K63" i="119"/>
  <c r="K45" i="108"/>
  <c r="K71" i="119"/>
  <c r="K268" i="106"/>
  <c r="K34" i="108"/>
  <c r="K46" i="108"/>
  <c r="O62" i="119"/>
  <c r="K81" i="119"/>
  <c r="K265" i="106"/>
  <c r="K50" i="119"/>
  <c r="K15" i="119"/>
  <c r="K53" i="119"/>
  <c r="K51" i="108"/>
  <c r="K482" i="106"/>
  <c r="O31" i="108"/>
  <c r="K65" i="119"/>
  <c r="K28" i="119"/>
  <c r="K57" i="119"/>
  <c r="K43" i="119"/>
  <c r="K66" i="119"/>
  <c r="K68" i="119"/>
  <c r="K19" i="119"/>
  <c r="W43" i="106"/>
  <c r="K61" i="119"/>
  <c r="K64" i="108"/>
  <c r="K75" i="119"/>
  <c r="K74" i="119"/>
  <c r="K82" i="119"/>
  <c r="W34" i="119"/>
  <c r="K23" i="119"/>
  <c r="K18" i="119"/>
  <c r="K24" i="119"/>
  <c r="K22" i="119"/>
  <c r="K69" i="119"/>
  <c r="K86" i="119"/>
  <c r="K52" i="119"/>
  <c r="K134" i="119"/>
  <c r="K136" i="119"/>
  <c r="K70" i="108"/>
  <c r="K87" i="119"/>
  <c r="O20" i="119"/>
  <c r="W13" i="119"/>
  <c r="U31" i="108"/>
  <c r="K31" i="119"/>
  <c r="K21" i="119"/>
  <c r="V45" i="119"/>
  <c r="K59" i="119"/>
  <c r="K49" i="119"/>
  <c r="K85" i="119"/>
  <c r="K120" i="106"/>
  <c r="K14" i="119"/>
  <c r="K135" i="119"/>
  <c r="K54" i="119"/>
  <c r="V30" i="119" l="1"/>
  <c r="O543" i="106"/>
  <c r="V17" i="116" l="1"/>
  <c r="V18" i="116" s="1"/>
  <c r="K28" i="116"/>
  <c r="M28" i="116" s="1"/>
  <c r="K29" i="116"/>
  <c r="M29" i="116" s="1"/>
  <c r="K30" i="116"/>
  <c r="M30" i="116" s="1"/>
  <c r="K27" i="116"/>
  <c r="M27" i="116" l="1"/>
  <c r="K31" i="116"/>
  <c r="M31" i="116" s="1"/>
  <c r="O34" i="116"/>
  <c r="V140" i="108" l="1"/>
  <c r="V141" i="108" s="1"/>
  <c r="K152" i="108" l="1"/>
  <c r="K155" i="108"/>
  <c r="M155" i="108" s="1"/>
  <c r="K153" i="108"/>
  <c r="M153" i="108" s="1"/>
  <c r="K154" i="108"/>
  <c r="M154" i="108" s="1"/>
  <c r="M152" i="108" l="1"/>
  <c r="O159" i="108"/>
  <c r="K156" i="108"/>
  <c r="M156" i="108" s="1"/>
  <c r="K238" i="136" l="1"/>
  <c r="K239" i="136"/>
  <c r="K240" i="136"/>
  <c r="K237" i="136"/>
  <c r="R87" i="119"/>
  <c r="C23" i="117"/>
  <c r="C149" i="106"/>
  <c r="C66" i="108"/>
  <c r="C28" i="112"/>
  <c r="C33" i="118"/>
  <c r="C54" i="109"/>
  <c r="C491" i="106"/>
  <c r="C140" i="106"/>
  <c r="U27" i="119"/>
  <c r="C431" i="106"/>
  <c r="C201" i="106"/>
  <c r="C21" i="112"/>
  <c r="C494" i="106"/>
  <c r="O22" i="119"/>
  <c r="C41" i="111"/>
  <c r="C27" i="118"/>
  <c r="C63" i="109"/>
  <c r="C69" i="106"/>
  <c r="C457" i="106"/>
  <c r="C72" i="109"/>
  <c r="C14" i="115"/>
  <c r="R45" i="108"/>
  <c r="C31" i="110"/>
  <c r="C30" i="108"/>
  <c r="C377" i="106"/>
  <c r="C198" i="106"/>
  <c r="K27" i="118"/>
  <c r="C158" i="106"/>
  <c r="C423" i="106"/>
  <c r="C95" i="108"/>
  <c r="R83" i="119"/>
  <c r="C37" i="106"/>
  <c r="K54" i="109"/>
  <c r="R482" i="106"/>
  <c r="C32" i="109"/>
  <c r="C48" i="112"/>
  <c r="C47" i="109"/>
  <c r="C506" i="106"/>
  <c r="C93" i="108"/>
  <c r="U54" i="119"/>
  <c r="K530" i="106"/>
  <c r="C139" i="106"/>
  <c r="C50" i="111"/>
  <c r="C31" i="118"/>
  <c r="C32" i="113"/>
  <c r="C372" i="106"/>
  <c r="C32" i="108"/>
  <c r="C21" i="111"/>
  <c r="C21" i="115"/>
  <c r="O36" i="119"/>
  <c r="C14" i="118"/>
  <c r="C80" i="109"/>
  <c r="R72" i="119"/>
  <c r="C395" i="106"/>
  <c r="R59" i="119"/>
  <c r="C238" i="106"/>
  <c r="C15" i="111"/>
  <c r="C282" i="106"/>
  <c r="C20" i="117"/>
  <c r="C26" i="110"/>
  <c r="C279" i="106"/>
  <c r="C21" i="110"/>
  <c r="O18" i="119"/>
  <c r="C20" i="113"/>
  <c r="C320" i="106"/>
  <c r="O83" i="119"/>
  <c r="U50" i="119"/>
  <c r="U32" i="119"/>
  <c r="U87" i="119"/>
  <c r="C258" i="106"/>
  <c r="C512" i="106"/>
  <c r="O50" i="119"/>
  <c r="C54" i="118"/>
  <c r="U21" i="119"/>
  <c r="C19" i="113"/>
  <c r="R17" i="119"/>
  <c r="U33" i="119"/>
  <c r="C234" i="106"/>
  <c r="C435" i="106"/>
  <c r="C229" i="106"/>
  <c r="C433" i="106"/>
  <c r="C219" i="106"/>
  <c r="U56" i="119"/>
  <c r="C103" i="106"/>
  <c r="C30" i="106"/>
  <c r="C50" i="118"/>
  <c r="C517" i="106"/>
  <c r="C169" i="106"/>
  <c r="C105" i="108"/>
  <c r="K26" i="110"/>
  <c r="C29" i="113"/>
  <c r="O56" i="119"/>
  <c r="W20" i="119"/>
  <c r="O65" i="119"/>
  <c r="C22" i="118"/>
  <c r="C256" i="106"/>
  <c r="K533" i="106"/>
  <c r="C342" i="106"/>
  <c r="R37" i="119"/>
  <c r="C449" i="106"/>
  <c r="C69" i="108"/>
  <c r="C71" i="108"/>
  <c r="R66" i="119"/>
  <c r="C64" i="106"/>
  <c r="R64" i="119"/>
  <c r="C86" i="106"/>
  <c r="C20" i="118"/>
  <c r="U63" i="119"/>
  <c r="C73" i="106"/>
  <c r="C174" i="106"/>
  <c r="U137" i="119"/>
  <c r="R88" i="119"/>
  <c r="C308" i="106"/>
  <c r="C28" i="108"/>
  <c r="C195" i="106"/>
  <c r="C101" i="106"/>
  <c r="C315" i="106"/>
  <c r="U66" i="119"/>
  <c r="C15" i="109"/>
  <c r="C29" i="112"/>
  <c r="C166" i="106"/>
  <c r="U53" i="119"/>
  <c r="C379" i="106"/>
  <c r="C45" i="106"/>
  <c r="C45" i="112"/>
  <c r="W42" i="106"/>
  <c r="C84" i="109"/>
  <c r="C105" i="106"/>
  <c r="C18" i="111"/>
  <c r="O17" i="119"/>
  <c r="C329" i="106"/>
  <c r="C343" i="106"/>
  <c r="C106" i="106"/>
  <c r="C18" i="110"/>
  <c r="C333" i="106"/>
  <c r="C12" i="116"/>
  <c r="C94" i="108"/>
  <c r="R48" i="119"/>
  <c r="R71" i="119"/>
  <c r="U12" i="119"/>
  <c r="R86" i="119"/>
  <c r="C25" i="113"/>
  <c r="C20" i="114"/>
  <c r="C31" i="112"/>
  <c r="C38" i="118"/>
  <c r="R70" i="119"/>
  <c r="C398" i="106"/>
  <c r="C472" i="106"/>
  <c r="C411" i="106"/>
  <c r="C481" i="106"/>
  <c r="C479" i="106"/>
  <c r="C81" i="106"/>
  <c r="R85" i="119"/>
  <c r="C358" i="106"/>
  <c r="C311" i="106"/>
  <c r="C27" i="112"/>
  <c r="C33" i="113"/>
  <c r="C24" i="106"/>
  <c r="C30" i="112"/>
  <c r="C24" i="111"/>
  <c r="K159" i="106"/>
  <c r="C392" i="106"/>
  <c r="C14" i="116"/>
  <c r="C18" i="106"/>
  <c r="C49" i="118"/>
  <c r="C47" i="108"/>
  <c r="C144" i="106"/>
  <c r="U135" i="119"/>
  <c r="U25" i="119"/>
  <c r="C235" i="106"/>
  <c r="C76" i="108"/>
  <c r="C59" i="109"/>
  <c r="C300" i="106"/>
  <c r="C63" i="106"/>
  <c r="R57" i="119"/>
  <c r="C148" i="106"/>
  <c r="C65" i="106"/>
  <c r="O58" i="119"/>
  <c r="C33" i="115"/>
  <c r="C194" i="106"/>
  <c r="C415" i="106"/>
  <c r="O16" i="119"/>
  <c r="R56" i="119"/>
  <c r="C480" i="106"/>
  <c r="C488" i="106"/>
  <c r="C55" i="108"/>
  <c r="C428" i="106"/>
  <c r="C18" i="114"/>
  <c r="C58" i="111"/>
  <c r="C223" i="106"/>
  <c r="K223" i="106" s="1"/>
  <c r="K537" i="106"/>
  <c r="C212" i="106"/>
  <c r="C84" i="106"/>
  <c r="C24" i="109"/>
  <c r="C82" i="108"/>
  <c r="O69" i="119"/>
  <c r="C276" i="106"/>
  <c r="C18" i="118"/>
  <c r="C53" i="112"/>
  <c r="U43" i="119"/>
  <c r="C137" i="108"/>
  <c r="C175" i="106"/>
  <c r="K84" i="109"/>
  <c r="C216" i="106"/>
  <c r="C30" i="113"/>
  <c r="C57" i="109"/>
  <c r="C186" i="106"/>
  <c r="C62" i="108"/>
  <c r="C96" i="106"/>
  <c r="C501" i="106"/>
  <c r="C245" i="106"/>
  <c r="C97" i="106"/>
  <c r="C29" i="109"/>
  <c r="C130" i="106"/>
  <c r="C469" i="106"/>
  <c r="C440" i="106"/>
  <c r="K84" i="108"/>
  <c r="C473" i="106"/>
  <c r="C123" i="108"/>
  <c r="U73" i="119"/>
  <c r="C26" i="114"/>
  <c r="C177" i="106"/>
  <c r="C429" i="106"/>
  <c r="C71" i="106"/>
  <c r="K536" i="106"/>
  <c r="C383" i="106"/>
  <c r="C407" i="106"/>
  <c r="C52" i="111"/>
  <c r="C59" i="111"/>
  <c r="U81" i="119"/>
  <c r="C465" i="106"/>
  <c r="C60" i="109"/>
  <c r="C112" i="106"/>
  <c r="C60" i="106"/>
  <c r="C417" i="106"/>
  <c r="C100" i="108"/>
  <c r="C132" i="106"/>
  <c r="C21" i="117"/>
  <c r="C77" i="108"/>
  <c r="C53" i="109"/>
  <c r="C24" i="113"/>
  <c r="O54" i="119"/>
  <c r="C110" i="106"/>
  <c r="C13" i="110"/>
  <c r="R24" i="119"/>
  <c r="K534" i="106"/>
  <c r="R58" i="119"/>
  <c r="O25" i="119"/>
  <c r="C281" i="106"/>
  <c r="O55" i="119"/>
  <c r="O31" i="106"/>
  <c r="C262" i="106"/>
  <c r="C55" i="118"/>
  <c r="C273" i="106"/>
  <c r="C49" i="109"/>
  <c r="C515" i="106"/>
  <c r="C28" i="106"/>
  <c r="O66" i="119"/>
  <c r="W62" i="119"/>
  <c r="C388" i="106"/>
  <c r="C497" i="106"/>
  <c r="C44" i="106"/>
  <c r="C45" i="111"/>
  <c r="C485" i="106"/>
  <c r="C42" i="118"/>
  <c r="K497" i="106"/>
  <c r="C224" i="106"/>
  <c r="C49" i="108"/>
  <c r="U86" i="119"/>
  <c r="C128" i="106"/>
  <c r="O24" i="119"/>
  <c r="C155" i="106"/>
  <c r="C255" i="106"/>
  <c r="C22" i="106"/>
  <c r="C13" i="109"/>
  <c r="C341" i="106"/>
  <c r="C199" i="106"/>
  <c r="R49" i="119"/>
  <c r="C115" i="108"/>
  <c r="O134" i="119"/>
  <c r="R134" i="119"/>
  <c r="C294" i="106"/>
  <c r="C254" i="106"/>
  <c r="C360" i="106"/>
  <c r="C122" i="106"/>
  <c r="C19" i="110"/>
  <c r="C357" i="106"/>
  <c r="O46" i="119"/>
  <c r="C85" i="109"/>
  <c r="K480" i="106"/>
  <c r="K59" i="109"/>
  <c r="C92" i="108"/>
  <c r="C22" i="108"/>
  <c r="C91" i="109"/>
  <c r="C22" i="114"/>
  <c r="C75" i="106"/>
  <c r="C29" i="114"/>
  <c r="C16" i="113"/>
  <c r="C250" i="106"/>
  <c r="C271" i="106"/>
  <c r="O68" i="119"/>
  <c r="C226" i="106"/>
  <c r="C314" i="106"/>
  <c r="C91" i="106"/>
  <c r="C83" i="109"/>
  <c r="O53" i="119"/>
  <c r="C424" i="106"/>
  <c r="C98" i="106"/>
  <c r="C331" i="106"/>
  <c r="U55" i="119"/>
  <c r="C58" i="106"/>
  <c r="O38" i="119"/>
  <c r="O84" i="119"/>
  <c r="C396" i="106"/>
  <c r="U48" i="119"/>
  <c r="O265" i="106"/>
  <c r="C280" i="106"/>
  <c r="U22" i="119"/>
  <c r="C99" i="106"/>
  <c r="C316" i="106"/>
  <c r="C27" i="109"/>
  <c r="O12" i="119"/>
  <c r="C246" i="106"/>
  <c r="C133" i="106"/>
  <c r="U51" i="108"/>
  <c r="O136" i="119"/>
  <c r="C19" i="115"/>
  <c r="R16" i="119"/>
  <c r="C111" i="106"/>
  <c r="C373" i="106"/>
  <c r="C353" i="106"/>
  <c r="C304" i="106"/>
  <c r="C51" i="112"/>
  <c r="C41" i="118"/>
  <c r="C313" i="106"/>
  <c r="C499" i="106"/>
  <c r="C21" i="108"/>
  <c r="U14" i="119"/>
  <c r="C21" i="118"/>
  <c r="C461" i="106"/>
  <c r="U58" i="119"/>
  <c r="C15" i="110"/>
  <c r="C483" i="106"/>
  <c r="C19" i="111"/>
  <c r="C146" i="106"/>
  <c r="C16" i="108"/>
  <c r="C126" i="106"/>
  <c r="C31" i="113"/>
  <c r="U61" i="119"/>
  <c r="C47" i="111"/>
  <c r="C210" i="106"/>
  <c r="C25" i="112"/>
  <c r="C217" i="106"/>
  <c r="K86" i="106"/>
  <c r="C23" i="112"/>
  <c r="R46" i="119"/>
  <c r="C38" i="106"/>
  <c r="C467" i="106"/>
  <c r="C410" i="106"/>
  <c r="C123" i="106"/>
  <c r="C487" i="106"/>
  <c r="C104" i="106"/>
  <c r="R52" i="119"/>
  <c r="O48" i="119"/>
  <c r="C203" i="106"/>
  <c r="C25" i="108"/>
  <c r="U88" i="119"/>
  <c r="R137" i="119"/>
  <c r="C88" i="108"/>
  <c r="C288" i="106"/>
  <c r="C29" i="106"/>
  <c r="C14" i="111"/>
  <c r="C51" i="118"/>
  <c r="C28" i="109"/>
  <c r="C106" i="108"/>
  <c r="C309" i="106"/>
  <c r="C58" i="108"/>
  <c r="U530" i="106"/>
  <c r="C16" i="111"/>
  <c r="K238" i="106"/>
  <c r="O63" i="119"/>
  <c r="C503" i="106"/>
  <c r="C124" i="108"/>
  <c r="R135" i="119"/>
  <c r="C99" i="108"/>
  <c r="C16" i="112"/>
  <c r="C25" i="106"/>
  <c r="C209" i="106"/>
  <c r="O15" i="119"/>
  <c r="C20" i="110"/>
  <c r="C26" i="108"/>
  <c r="C15" i="106"/>
  <c r="O73" i="119"/>
  <c r="C109" i="108"/>
  <c r="C37" i="108"/>
  <c r="C122" i="108"/>
  <c r="C293" i="106"/>
  <c r="O135" i="119"/>
  <c r="C511" i="106"/>
  <c r="C14" i="114"/>
  <c r="C23" i="111"/>
  <c r="O530" i="106"/>
  <c r="C42" i="108"/>
  <c r="C380" i="106"/>
  <c r="C157" i="106"/>
  <c r="U64" i="119"/>
  <c r="C35" i="106"/>
  <c r="U84" i="119"/>
  <c r="C117" i="108"/>
  <c r="C335" i="106"/>
  <c r="C310" i="106"/>
  <c r="C35" i="109"/>
  <c r="C46" i="109"/>
  <c r="K46" i="109" s="1"/>
  <c r="R31" i="106"/>
  <c r="O52" i="119"/>
  <c r="O51" i="119"/>
  <c r="R54" i="109"/>
  <c r="C28" i="114"/>
  <c r="C57" i="111"/>
  <c r="C43" i="118"/>
  <c r="C171" i="106"/>
  <c r="C48" i="106"/>
  <c r="C520" i="106"/>
  <c r="O21" i="119"/>
  <c r="C26" i="111"/>
  <c r="R50" i="119"/>
  <c r="C364" i="106"/>
  <c r="C422" i="106"/>
  <c r="K28" i="108"/>
  <c r="C493" i="106"/>
  <c r="O28" i="108"/>
  <c r="C19" i="117"/>
  <c r="U68" i="119"/>
  <c r="C51" i="111"/>
  <c r="C59" i="106"/>
  <c r="K535" i="106"/>
  <c r="C134" i="108"/>
  <c r="C31" i="106"/>
  <c r="C18" i="109"/>
  <c r="C36" i="109"/>
  <c r="C35" i="118"/>
  <c r="C32" i="111"/>
  <c r="C86" i="109"/>
  <c r="C104" i="108"/>
  <c r="C374" i="106"/>
  <c r="R82" i="119"/>
  <c r="C213" i="106"/>
  <c r="C170" i="106"/>
  <c r="O47" i="119"/>
  <c r="C35" i="111"/>
  <c r="K538" i="106"/>
  <c r="C21" i="114"/>
  <c r="C56" i="111"/>
  <c r="C326" i="106"/>
  <c r="C14" i="109"/>
  <c r="C28" i="110"/>
  <c r="K28" i="110" s="1"/>
  <c r="C44" i="112"/>
  <c r="O49" i="119"/>
  <c r="K15" i="106"/>
  <c r="K177" i="106"/>
  <c r="R265" i="106"/>
  <c r="C124" i="106"/>
  <c r="C24" i="108"/>
  <c r="U36" i="119"/>
  <c r="C19" i="114"/>
  <c r="C21" i="109"/>
  <c r="C75" i="109"/>
  <c r="C90" i="109"/>
  <c r="C90" i="106"/>
  <c r="C15" i="112"/>
  <c r="O76" i="119"/>
  <c r="U82" i="119"/>
  <c r="K18" i="114"/>
  <c r="C82" i="109"/>
  <c r="C32" i="110"/>
  <c r="C53" i="118"/>
  <c r="C397" i="106"/>
  <c r="O537" i="106"/>
  <c r="C202" i="106"/>
  <c r="C34" i="111"/>
  <c r="K48" i="106"/>
  <c r="O42" i="119"/>
  <c r="K166" i="106"/>
  <c r="C57" i="106"/>
  <c r="C458" i="106"/>
  <c r="C25" i="118"/>
  <c r="C299" i="106"/>
  <c r="C76" i="106"/>
  <c r="C113" i="108"/>
  <c r="C27" i="115"/>
  <c r="C62" i="106"/>
  <c r="C36" i="112"/>
  <c r="C227" i="106"/>
  <c r="C220" i="106"/>
  <c r="C39" i="112"/>
  <c r="O80" i="119"/>
  <c r="C17" i="117"/>
  <c r="C18" i="112"/>
  <c r="C17" i="108"/>
  <c r="C70" i="109"/>
  <c r="C287" i="106"/>
  <c r="C462" i="106"/>
  <c r="C291" i="106"/>
  <c r="C173" i="106"/>
  <c r="C130" i="108"/>
  <c r="C113" i="106"/>
  <c r="K15" i="111"/>
  <c r="C50" i="108"/>
  <c r="C34" i="109"/>
  <c r="R47" i="119"/>
  <c r="U52" i="119"/>
  <c r="R480" i="106"/>
  <c r="C187" i="106"/>
  <c r="U265" i="106"/>
  <c r="C20" i="111"/>
  <c r="K139" i="106"/>
  <c r="C32" i="112"/>
  <c r="C21" i="113"/>
  <c r="C25" i="111"/>
  <c r="C218" i="106"/>
  <c r="C189" i="106"/>
  <c r="C185" i="106"/>
  <c r="C259" i="106"/>
  <c r="C33" i="111"/>
  <c r="O64" i="119"/>
  <c r="C251" i="106"/>
  <c r="O57" i="119"/>
  <c r="U71" i="119"/>
  <c r="C516" i="106"/>
  <c r="C74" i="109"/>
  <c r="C409" i="106"/>
  <c r="C72" i="106"/>
  <c r="K24" i="109"/>
  <c r="C14" i="112"/>
  <c r="C83" i="106"/>
  <c r="C339" i="106"/>
  <c r="C23" i="106"/>
  <c r="R12" i="119"/>
  <c r="O82" i="119"/>
  <c r="C508" i="106"/>
  <c r="C337" i="106"/>
  <c r="C77" i="106"/>
  <c r="C214" i="106"/>
  <c r="R43" i="119"/>
  <c r="C48" i="109"/>
  <c r="C41" i="112"/>
  <c r="C109" i="106"/>
  <c r="C72" i="108"/>
  <c r="C274" i="106"/>
  <c r="R55" i="119"/>
  <c r="C87" i="109"/>
  <c r="C23" i="115"/>
  <c r="K512" i="106"/>
  <c r="U45" i="108"/>
  <c r="C19" i="108"/>
  <c r="C30" i="115"/>
  <c r="C345" i="106"/>
  <c r="C16" i="114"/>
  <c r="C403" i="106"/>
  <c r="C376" i="106"/>
  <c r="O32" i="119"/>
  <c r="C43" i="112"/>
  <c r="C38" i="109"/>
  <c r="C51" i="106"/>
  <c r="C402" i="106"/>
  <c r="C62" i="109"/>
  <c r="C26" i="115"/>
  <c r="C359" i="106"/>
  <c r="O46" i="108"/>
  <c r="C15" i="115"/>
  <c r="O59" i="119"/>
  <c r="C17" i="118"/>
  <c r="U31" i="119"/>
  <c r="C131" i="108"/>
  <c r="C13" i="117"/>
  <c r="C307" i="106"/>
  <c r="C19" i="118"/>
  <c r="C295" i="106"/>
  <c r="U136" i="119"/>
  <c r="C514" i="106"/>
  <c r="C42" i="111"/>
  <c r="R63" i="119"/>
  <c r="C249" i="106"/>
  <c r="U69" i="119"/>
  <c r="C351" i="106"/>
  <c r="C135" i="106"/>
  <c r="R46" i="108"/>
  <c r="R23" i="119"/>
  <c r="C13" i="116"/>
  <c r="C460" i="106"/>
  <c r="O86" i="119"/>
  <c r="U76" i="119"/>
  <c r="C468" i="106"/>
  <c r="C348" i="106"/>
  <c r="U47" i="119"/>
  <c r="C393" i="106"/>
  <c r="C321" i="106"/>
  <c r="C103" i="108"/>
  <c r="C421" i="106"/>
  <c r="O81" i="119"/>
  <c r="O43" i="119"/>
  <c r="C19" i="109"/>
  <c r="K28" i="109"/>
  <c r="C30" i="118"/>
  <c r="K28" i="114"/>
  <c r="C47" i="106"/>
  <c r="R18" i="119"/>
  <c r="C73" i="109"/>
  <c r="C102" i="108"/>
  <c r="R266" i="106"/>
  <c r="R54" i="119"/>
  <c r="C451" i="106"/>
  <c r="C54" i="111"/>
  <c r="U67" i="119"/>
  <c r="U74" i="108"/>
  <c r="C447" i="106"/>
  <c r="C26" i="106"/>
  <c r="U46" i="119"/>
  <c r="C14" i="117"/>
  <c r="C183" i="106"/>
  <c r="R51" i="108"/>
  <c r="C319" i="106"/>
  <c r="C92" i="106"/>
  <c r="C518" i="106"/>
  <c r="C67" i="106"/>
  <c r="C365" i="106"/>
  <c r="U268" i="106"/>
  <c r="R69" i="119"/>
  <c r="C513" i="106"/>
  <c r="C498" i="106"/>
  <c r="O137" i="119"/>
  <c r="C40" i="112"/>
  <c r="C27" i="111"/>
  <c r="U51" i="119"/>
  <c r="C44" i="118"/>
  <c r="C138" i="106"/>
  <c r="C28" i="118"/>
  <c r="C127" i="108"/>
  <c r="C18" i="115"/>
  <c r="K62" i="108"/>
  <c r="U44" i="119"/>
  <c r="C20" i="112"/>
  <c r="C13" i="113"/>
  <c r="C420" i="106"/>
  <c r="C74" i="108"/>
  <c r="C66" i="109"/>
  <c r="C257" i="106"/>
  <c r="K13" i="113"/>
  <c r="K20" i="118"/>
  <c r="C486" i="106"/>
  <c r="C88" i="109"/>
  <c r="R73" i="119"/>
  <c r="C55" i="106"/>
  <c r="U72" i="119"/>
  <c r="C22" i="111"/>
  <c r="K342" i="106"/>
  <c r="C463" i="106"/>
  <c r="U83" i="119"/>
  <c r="C406" i="106"/>
  <c r="C332" i="106"/>
  <c r="C419" i="106"/>
  <c r="C381" i="106"/>
  <c r="C13" i="114"/>
  <c r="O31" i="119"/>
  <c r="R136" i="119"/>
  <c r="O87" i="119"/>
  <c r="C509" i="106"/>
  <c r="C61" i="109"/>
  <c r="O88" i="119"/>
  <c r="C112" i="108"/>
  <c r="C188" i="106"/>
  <c r="U37" i="119"/>
  <c r="C39" i="118"/>
  <c r="K273" i="106"/>
  <c r="C355" i="106"/>
  <c r="C14" i="110"/>
  <c r="K31" i="112"/>
  <c r="C340" i="106"/>
  <c r="C46" i="118"/>
  <c r="C138" i="108"/>
  <c r="C489" i="106"/>
  <c r="C301" i="106"/>
  <c r="C230" i="106"/>
  <c r="C484" i="106"/>
  <c r="C13" i="118"/>
  <c r="C134" i="106"/>
  <c r="R42" i="119"/>
  <c r="C529" i="106"/>
  <c r="K364" i="106"/>
  <c r="C356" i="106"/>
  <c r="C54" i="108"/>
  <c r="C22" i="115"/>
  <c r="C466" i="106"/>
  <c r="C102" i="106"/>
  <c r="C272" i="106"/>
  <c r="C21" i="106"/>
  <c r="U85" i="119"/>
  <c r="C30" i="110"/>
  <c r="C427" i="106"/>
  <c r="C47" i="112"/>
  <c r="C131" i="106"/>
  <c r="R51" i="119"/>
  <c r="C29" i="118"/>
  <c r="K19" i="114"/>
  <c r="R22" i="119"/>
  <c r="C116" i="108"/>
  <c r="K15" i="110"/>
  <c r="K224" i="106"/>
  <c r="C325" i="106"/>
  <c r="T157" i="108"/>
  <c r="K274" i="106"/>
  <c r="K460" i="106"/>
  <c r="W69" i="119"/>
  <c r="C349" i="106"/>
  <c r="K427" i="106"/>
  <c r="C231" i="106"/>
  <c r="K21" i="111"/>
  <c r="W87" i="119"/>
  <c r="C26" i="113"/>
  <c r="C24" i="110"/>
  <c r="C197" i="106"/>
  <c r="R20" i="118"/>
  <c r="K287" i="106"/>
  <c r="K220" i="106"/>
  <c r="U29" i="119"/>
  <c r="K14" i="111"/>
  <c r="K47" i="112"/>
  <c r="U57" i="119"/>
  <c r="C34" i="106"/>
  <c r="K96" i="106"/>
  <c r="K30" i="113"/>
  <c r="K407" i="106"/>
  <c r="K422" i="106"/>
  <c r="K373" i="106"/>
  <c r="K99" i="106"/>
  <c r="K343" i="106"/>
  <c r="C108" i="106"/>
  <c r="C263" i="106"/>
  <c r="K71" i="106"/>
  <c r="V42" i="106"/>
  <c r="R75" i="119"/>
  <c r="K50" i="111"/>
  <c r="K202" i="106"/>
  <c r="K419" i="106"/>
  <c r="K258" i="106"/>
  <c r="O15" i="111"/>
  <c r="K32" i="112"/>
  <c r="K82" i="108"/>
  <c r="O266" i="106"/>
  <c r="C36" i="118"/>
  <c r="C490" i="106"/>
  <c r="K490" i="106" s="1"/>
  <c r="C29" i="111"/>
  <c r="C23" i="110"/>
  <c r="C29" i="108"/>
  <c r="C31" i="111"/>
  <c r="V66" i="119"/>
  <c r="C477" i="106"/>
  <c r="C35" i="108"/>
  <c r="U80" i="119"/>
  <c r="C70" i="106"/>
  <c r="C61" i="106"/>
  <c r="C54" i="106"/>
  <c r="C370" i="106"/>
  <c r="C18" i="113"/>
  <c r="C44" i="108"/>
  <c r="C42" i="106"/>
  <c r="C24" i="118"/>
  <c r="K309" i="106"/>
  <c r="O72" i="119"/>
  <c r="C49" i="106"/>
  <c r="U49" i="119"/>
  <c r="C29" i="115"/>
  <c r="C38" i="112"/>
  <c r="O28" i="119"/>
  <c r="C492" i="106"/>
  <c r="U17" i="119"/>
  <c r="R67" i="119"/>
  <c r="C67" i="109"/>
  <c r="K67" i="109" s="1"/>
  <c r="C283" i="106"/>
  <c r="K38" i="106"/>
  <c r="C261" i="106"/>
  <c r="C502" i="106"/>
  <c r="C278" i="106"/>
  <c r="O51" i="108"/>
  <c r="C241" i="106"/>
  <c r="C108" i="108"/>
  <c r="C366" i="106"/>
  <c r="U24" i="119"/>
  <c r="C51" i="109"/>
  <c r="C387" i="106"/>
  <c r="C17" i="115"/>
  <c r="C125" i="108"/>
  <c r="U38" i="119"/>
  <c r="U159" i="106"/>
  <c r="C305" i="106"/>
  <c r="R36" i="119"/>
  <c r="C523" i="106"/>
  <c r="K523" i="106" s="1"/>
  <c r="K21" i="110"/>
  <c r="K372" i="106"/>
  <c r="O67" i="119"/>
  <c r="C17" i="109"/>
  <c r="C519" i="106"/>
  <c r="C292" i="106"/>
  <c r="C30" i="114"/>
  <c r="C162" i="106"/>
  <c r="U28" i="119"/>
  <c r="O71" i="119"/>
  <c r="C418" i="106"/>
  <c r="C40" i="118"/>
  <c r="K69" i="108"/>
  <c r="C98" i="108"/>
  <c r="R28" i="119"/>
  <c r="C128" i="108"/>
  <c r="C303" i="106"/>
  <c r="R15" i="119"/>
  <c r="C20" i="115"/>
  <c r="C444" i="106"/>
  <c r="O44" i="119"/>
  <c r="O85" i="119"/>
  <c r="C68" i="109"/>
  <c r="R64" i="108"/>
  <c r="C46" i="106"/>
  <c r="O139" i="106"/>
  <c r="C64" i="109"/>
  <c r="C454" i="106"/>
  <c r="C45" i="118"/>
  <c r="C389" i="106"/>
  <c r="C38" i="108"/>
  <c r="C37" i="118"/>
  <c r="C13" i="111"/>
  <c r="C528" i="106"/>
  <c r="C207" i="106"/>
  <c r="O70" i="119"/>
  <c r="C302" i="106"/>
  <c r="C32" i="106"/>
  <c r="C89" i="106"/>
  <c r="U16" i="119"/>
  <c r="K423" i="106"/>
  <c r="C135" i="108"/>
  <c r="U134" i="119"/>
  <c r="C330" i="106"/>
  <c r="R44" i="119"/>
  <c r="C236" i="106"/>
  <c r="C81" i="109"/>
  <c r="C16" i="117"/>
  <c r="O74" i="108"/>
  <c r="C50" i="112"/>
  <c r="R19" i="119"/>
  <c r="K57" i="111"/>
  <c r="C445" i="106"/>
  <c r="O61" i="119"/>
  <c r="C338" i="106"/>
  <c r="O37" i="119"/>
  <c r="C43" i="109"/>
  <c r="C163" i="106"/>
  <c r="R68" i="119"/>
  <c r="C17" i="113"/>
  <c r="O14" i="119"/>
  <c r="C350" i="106"/>
  <c r="C52" i="112"/>
  <c r="K52" i="112" s="1"/>
  <c r="C52" i="118"/>
  <c r="K38" i="118"/>
  <c r="C385" i="106"/>
  <c r="C26" i="118"/>
  <c r="U19" i="119"/>
  <c r="C45" i="109"/>
  <c r="C14" i="113"/>
  <c r="C136" i="108"/>
  <c r="R21" i="119"/>
  <c r="C354" i="106"/>
  <c r="C248" i="106"/>
  <c r="C60" i="108"/>
  <c r="C178" i="106"/>
  <c r="C495" i="106"/>
  <c r="C46" i="111"/>
  <c r="C43" i="108"/>
  <c r="U23" i="119"/>
  <c r="C478" i="106"/>
  <c r="C24" i="112"/>
  <c r="C23" i="113"/>
  <c r="C101" i="108"/>
  <c r="C347" i="106"/>
  <c r="U18" i="119"/>
  <c r="O482" i="106"/>
  <c r="R38" i="119"/>
  <c r="C452" i="106"/>
  <c r="O45" i="108"/>
  <c r="C17" i="114"/>
  <c r="C121" i="106"/>
  <c r="C23" i="118"/>
  <c r="C386" i="106"/>
  <c r="C277" i="106"/>
  <c r="K20" i="117"/>
  <c r="K62" i="106"/>
  <c r="R65" i="119"/>
  <c r="C22" i="112"/>
  <c r="C430" i="106"/>
  <c r="R76" i="119"/>
  <c r="C35" i="112"/>
  <c r="C44" i="111"/>
  <c r="C95" i="106"/>
  <c r="C346" i="106"/>
  <c r="R84" i="119"/>
  <c r="O19" i="119"/>
  <c r="K235" i="106"/>
  <c r="U60" i="119"/>
  <c r="R268" i="106"/>
  <c r="C49" i="112"/>
  <c r="R81" i="119"/>
  <c r="W81" i="119" s="1"/>
  <c r="C180" i="106"/>
  <c r="U70" i="119"/>
  <c r="U75" i="119"/>
  <c r="O33" i="119"/>
  <c r="U536" i="106"/>
  <c r="C115" i="106"/>
  <c r="C15" i="108"/>
  <c r="C160" i="106"/>
  <c r="C31" i="109"/>
  <c r="K334" i="106"/>
  <c r="C17" i="110"/>
  <c r="K42" i="111"/>
  <c r="C48" i="111"/>
  <c r="C471" i="106"/>
  <c r="O64" i="108"/>
  <c r="C167" i="106"/>
  <c r="C28" i="115"/>
  <c r="K28" i="115" s="1"/>
  <c r="R80" i="119"/>
  <c r="C181" i="106"/>
  <c r="C507" i="106"/>
  <c r="C145" i="106"/>
  <c r="K145" i="106" s="1"/>
  <c r="C205" i="106"/>
  <c r="K205" i="106" s="1"/>
  <c r="K230" i="106"/>
  <c r="C441" i="106"/>
  <c r="U64" i="108"/>
  <c r="C127" i="106"/>
  <c r="K435" i="106"/>
  <c r="C18" i="117"/>
  <c r="C327" i="106"/>
  <c r="C73" i="108"/>
  <c r="U74" i="119"/>
  <c r="C137" i="106"/>
  <c r="C13" i="112"/>
  <c r="O268" i="106"/>
  <c r="K75" i="109"/>
  <c r="U266" i="106"/>
  <c r="K532" i="106"/>
  <c r="U42" i="119"/>
  <c r="K23" i="113"/>
  <c r="K379" i="106"/>
  <c r="O60" i="119"/>
  <c r="C24" i="114"/>
  <c r="C56" i="109"/>
  <c r="C32" i="115"/>
  <c r="C107" i="108"/>
  <c r="K14" i="115"/>
  <c r="V136" i="119"/>
  <c r="R530" i="106"/>
  <c r="C208" i="106"/>
  <c r="K24" i="113"/>
  <c r="K43" i="118"/>
  <c r="K163" i="106"/>
  <c r="K14" i="112"/>
  <c r="R538" i="106"/>
  <c r="K97" i="106"/>
  <c r="K484" i="106"/>
  <c r="K13" i="117"/>
  <c r="K140" i="106"/>
  <c r="K251" i="106"/>
  <c r="O28" i="109"/>
  <c r="K451" i="106"/>
  <c r="C382" i="106"/>
  <c r="C27" i="110"/>
  <c r="K19" i="115"/>
  <c r="C164" i="106"/>
  <c r="R74" i="108"/>
  <c r="C42" i="109"/>
  <c r="C150" i="106"/>
  <c r="K47" i="106"/>
  <c r="U47" i="106" s="1"/>
  <c r="K16" i="108"/>
  <c r="C252" i="106"/>
  <c r="K40" i="112"/>
  <c r="R23" i="113"/>
  <c r="K387" i="106"/>
  <c r="C296" i="106"/>
  <c r="R159" i="106"/>
  <c r="C31" i="115"/>
  <c r="W58" i="119"/>
  <c r="K57" i="106"/>
  <c r="U86" i="106"/>
  <c r="K283" i="106"/>
  <c r="K16" i="113"/>
  <c r="K20" i="114"/>
  <c r="K528" i="106"/>
  <c r="K44" i="108"/>
  <c r="K29" i="112"/>
  <c r="K29" i="109"/>
  <c r="K256" i="106"/>
  <c r="K360" i="106"/>
  <c r="K83" i="109"/>
  <c r="K381" i="106"/>
  <c r="U512" i="106"/>
  <c r="O29" i="109"/>
  <c r="K335" i="106"/>
  <c r="K494" i="106"/>
  <c r="K29" i="113"/>
  <c r="K134" i="108"/>
  <c r="K429" i="106"/>
  <c r="K45" i="111"/>
  <c r="K21" i="115"/>
  <c r="K59" i="111"/>
  <c r="K308" i="106"/>
  <c r="U27" i="118"/>
  <c r="K76" i="106"/>
  <c r="K100" i="108"/>
  <c r="U15" i="119"/>
  <c r="K26" i="115"/>
  <c r="K14" i="117"/>
  <c r="K92" i="106"/>
  <c r="R460" i="106"/>
  <c r="V135" i="119"/>
  <c r="K485" i="106"/>
  <c r="K19" i="111"/>
  <c r="C46" i="112"/>
  <c r="V47" i="119"/>
  <c r="K13" i="118"/>
  <c r="O538" i="106"/>
  <c r="K316" i="106"/>
  <c r="K44" i="112"/>
  <c r="O59" i="109"/>
  <c r="C432" i="106"/>
  <c r="K75" i="106"/>
  <c r="C61" i="108"/>
  <c r="K327" i="106"/>
  <c r="C15" i="116"/>
  <c r="C24" i="115"/>
  <c r="K466" i="106"/>
  <c r="O466" i="106"/>
  <c r="K104" i="106"/>
  <c r="W80" i="119"/>
  <c r="C33" i="112"/>
  <c r="V86" i="119"/>
  <c r="C17" i="112"/>
  <c r="O28" i="114"/>
  <c r="U59" i="109"/>
  <c r="V43" i="119"/>
  <c r="K136" i="108"/>
  <c r="K520" i="106"/>
  <c r="K18" i="109"/>
  <c r="K41" i="111"/>
  <c r="K383" i="106"/>
  <c r="K33" i="118"/>
  <c r="O18" i="109"/>
  <c r="K32" i="115"/>
  <c r="K24" i="112"/>
  <c r="K34" i="106"/>
  <c r="V137" i="119"/>
  <c r="U59" i="119"/>
  <c r="C297" i="106"/>
  <c r="K38" i="109"/>
  <c r="K281" i="106"/>
  <c r="K137" i="106"/>
  <c r="K43" i="112"/>
  <c r="O23" i="113"/>
  <c r="K14" i="109"/>
  <c r="K129" i="108"/>
  <c r="K33" i="115"/>
  <c r="O177" i="106"/>
  <c r="C57" i="108"/>
  <c r="K457" i="106"/>
  <c r="O47" i="112"/>
  <c r="K29" i="114"/>
  <c r="C55" i="109"/>
  <c r="K467" i="106"/>
  <c r="R512" i="106"/>
  <c r="U364" i="106"/>
  <c r="O99" i="106"/>
  <c r="K185" i="106"/>
  <c r="K246" i="106"/>
  <c r="O528" i="106"/>
  <c r="O75" i="109"/>
  <c r="K30" i="110"/>
  <c r="K77" i="106"/>
  <c r="K18" i="111"/>
  <c r="K42" i="108"/>
  <c r="R281" i="106"/>
  <c r="W35" i="119"/>
  <c r="U15" i="111"/>
  <c r="T32" i="116"/>
  <c r="U65" i="119"/>
  <c r="K29" i="118"/>
  <c r="K81" i="106"/>
  <c r="K110" i="106"/>
  <c r="C141" i="106"/>
  <c r="C404" i="106"/>
  <c r="K354" i="106"/>
  <c r="O364" i="106"/>
  <c r="K20" i="113"/>
  <c r="R84" i="109"/>
  <c r="K12" i="116"/>
  <c r="K56" i="109"/>
  <c r="V71" i="119"/>
  <c r="K35" i="118"/>
  <c r="K125" i="108"/>
  <c r="C25" i="114"/>
  <c r="K62" i="109"/>
  <c r="O29" i="119"/>
  <c r="C94" i="106"/>
  <c r="U110" i="106"/>
  <c r="O18" i="114"/>
  <c r="U48" i="106"/>
  <c r="K131" i="108"/>
  <c r="K415" i="106"/>
  <c r="R19" i="115"/>
  <c r="R14" i="115"/>
  <c r="K23" i="118"/>
  <c r="K101" i="106"/>
  <c r="W28" i="109"/>
  <c r="K440" i="106"/>
  <c r="K21" i="114"/>
  <c r="W22" i="119"/>
  <c r="K53" i="109"/>
  <c r="K122" i="106"/>
  <c r="U480" i="106"/>
  <c r="K34" i="111"/>
  <c r="K29" i="106"/>
  <c r="K18" i="113"/>
  <c r="C43" i="111"/>
  <c r="K72" i="106"/>
  <c r="K106" i="108"/>
  <c r="K21" i="106"/>
  <c r="K13" i="112"/>
  <c r="O24" i="109"/>
  <c r="O97" i="106"/>
  <c r="K218" i="106"/>
  <c r="K28" i="118"/>
  <c r="K25" i="118"/>
  <c r="C59" i="108"/>
  <c r="K58" i="106"/>
  <c r="K80" i="109"/>
  <c r="K325" i="106"/>
  <c r="K28" i="112"/>
  <c r="W37" i="119"/>
  <c r="U100" i="108"/>
  <c r="C25" i="110"/>
  <c r="C426" i="106"/>
  <c r="U497" i="106"/>
  <c r="K483" i="106"/>
  <c r="K128" i="108"/>
  <c r="O220" i="106"/>
  <c r="K49" i="109"/>
  <c r="K452" i="106"/>
  <c r="O29" i="112"/>
  <c r="R13" i="113"/>
  <c r="O325" i="106"/>
  <c r="K326" i="106"/>
  <c r="O140" i="106"/>
  <c r="K432" i="106"/>
  <c r="U44" i="112"/>
  <c r="U343" i="106"/>
  <c r="K396" i="106"/>
  <c r="W43" i="119"/>
  <c r="K454" i="106"/>
  <c r="V15" i="111"/>
  <c r="U45" i="111"/>
  <c r="K513" i="106"/>
  <c r="U513" i="106" s="1"/>
  <c r="O50" i="111"/>
  <c r="K138" i="106"/>
  <c r="K55" i="108"/>
  <c r="K17" i="115"/>
  <c r="K18" i="115"/>
  <c r="R244" i="136"/>
  <c r="K295" i="106"/>
  <c r="K135" i="106"/>
  <c r="C233" i="106"/>
  <c r="K128" i="106"/>
  <c r="R74" i="119"/>
  <c r="W86" i="119"/>
  <c r="O54" i="109"/>
  <c r="W54" i="109" s="1"/>
  <c r="K472" i="106"/>
  <c r="K14" i="118"/>
  <c r="C448" i="106"/>
  <c r="K158" i="106"/>
  <c r="W18" i="119"/>
  <c r="R28" i="108"/>
  <c r="K82" i="109"/>
  <c r="K431" i="106"/>
  <c r="K32" i="108"/>
  <c r="R537" i="106"/>
  <c r="K66" i="109"/>
  <c r="K201" i="106"/>
  <c r="C30" i="111"/>
  <c r="C290" i="106"/>
  <c r="C237" i="106"/>
  <c r="K374" i="106"/>
  <c r="R31" i="112"/>
  <c r="O46" i="109"/>
  <c r="R14" i="112"/>
  <c r="W55" i="119"/>
  <c r="K13" i="111"/>
  <c r="O13" i="111" s="1"/>
  <c r="O44" i="112"/>
  <c r="K40" i="118"/>
  <c r="W29" i="109"/>
  <c r="K94" i="108"/>
  <c r="O41" i="111"/>
  <c r="W54" i="119"/>
  <c r="K411" i="106"/>
  <c r="R33" i="118"/>
  <c r="K150" i="106"/>
  <c r="O536" i="106"/>
  <c r="C63" i="108"/>
  <c r="C500" i="106"/>
  <c r="C16" i="118"/>
  <c r="O534" i="106"/>
  <c r="K51" i="106"/>
  <c r="K519" i="106"/>
  <c r="K392" i="106"/>
  <c r="W73" i="119"/>
  <c r="K351" i="106"/>
  <c r="U84" i="109"/>
  <c r="R364" i="106"/>
  <c r="W265" i="106"/>
  <c r="K60" i="109"/>
  <c r="K22" i="114"/>
  <c r="K345" i="106"/>
  <c r="K516" i="106"/>
  <c r="K124" i="108"/>
  <c r="V36" i="119"/>
  <c r="K50" i="108"/>
  <c r="C521" i="106"/>
  <c r="K370" i="106"/>
  <c r="K104" i="108"/>
  <c r="K76" i="108"/>
  <c r="U43" i="112"/>
  <c r="U163" i="106"/>
  <c r="R43" i="112"/>
  <c r="K124" i="106"/>
  <c r="K212" i="106"/>
  <c r="K471" i="106"/>
  <c r="R471" i="106" s="1"/>
  <c r="C53" i="111"/>
  <c r="C110" i="108"/>
  <c r="C17" i="106"/>
  <c r="K146" i="106"/>
  <c r="K20" i="111"/>
  <c r="R224" i="106"/>
  <c r="R534" i="106"/>
  <c r="K141" i="106"/>
  <c r="K63" i="109"/>
  <c r="K91" i="109"/>
  <c r="O40" i="112"/>
  <c r="O533" i="106"/>
  <c r="K91" i="106"/>
  <c r="U91" i="106" s="1"/>
  <c r="W33" i="119"/>
  <c r="K341" i="106"/>
  <c r="K249" i="106"/>
  <c r="K69" i="106"/>
  <c r="K332" i="106"/>
  <c r="K135" i="108"/>
  <c r="K227" i="106"/>
  <c r="W67" i="119"/>
  <c r="K503" i="106"/>
  <c r="K24" i="118"/>
  <c r="K88" i="109"/>
  <c r="U42" i="111"/>
  <c r="O27" i="118"/>
  <c r="K430" i="106"/>
  <c r="K17" i="118"/>
  <c r="O71" i="106"/>
  <c r="U46" i="109"/>
  <c r="V46" i="109" s="1"/>
  <c r="K50" i="112"/>
  <c r="K83" i="106"/>
  <c r="W27" i="118"/>
  <c r="W46" i="119"/>
  <c r="K333" i="106"/>
  <c r="K55" i="118"/>
  <c r="U309" i="106"/>
  <c r="K28" i="106"/>
  <c r="K288" i="106"/>
  <c r="U31" i="106"/>
  <c r="K181" i="106"/>
  <c r="K42" i="118"/>
  <c r="K376" i="106"/>
  <c r="O13" i="117"/>
  <c r="K102" i="108"/>
  <c r="W60" i="119"/>
  <c r="O26" i="110"/>
  <c r="K495" i="106"/>
  <c r="U13" i="112"/>
  <c r="O23" i="119"/>
  <c r="C100" i="106"/>
  <c r="K477" i="106"/>
  <c r="U477" i="106" s="1"/>
  <c r="K54" i="118"/>
  <c r="U23" i="113"/>
  <c r="V85" i="119"/>
  <c r="K103" i="108"/>
  <c r="R223" i="106"/>
  <c r="W57" i="119"/>
  <c r="K209" i="106"/>
  <c r="O74" i="119"/>
  <c r="C31" i="108"/>
  <c r="K198" i="106"/>
  <c r="K26" i="108"/>
  <c r="K63" i="106"/>
  <c r="K49" i="106"/>
  <c r="K24" i="115"/>
  <c r="U132" i="108"/>
  <c r="K21" i="113"/>
  <c r="U325" i="106"/>
  <c r="R101" i="106"/>
  <c r="K19" i="117"/>
  <c r="O83" i="109"/>
  <c r="K252" i="106"/>
  <c r="K20" i="110"/>
  <c r="R20" i="110" s="1"/>
  <c r="R35" i="118"/>
  <c r="K13" i="114"/>
  <c r="O13" i="114"/>
  <c r="K57" i="109"/>
  <c r="K144" i="106"/>
  <c r="C27" i="113"/>
  <c r="K27" i="115"/>
  <c r="O146" i="106"/>
  <c r="C179" i="106"/>
  <c r="K47" i="109"/>
  <c r="K499" i="106"/>
  <c r="K55" i="106"/>
  <c r="W36" i="119"/>
  <c r="K241" i="106"/>
  <c r="C375" i="106"/>
  <c r="K111" i="106"/>
  <c r="C52" i="106"/>
  <c r="W56" i="119"/>
  <c r="C464" i="106"/>
  <c r="K313" i="106"/>
  <c r="K406" i="106"/>
  <c r="R47" i="106"/>
  <c r="R27" i="118"/>
  <c r="V27" i="118" s="1"/>
  <c r="O84" i="109"/>
  <c r="K54" i="108"/>
  <c r="K18" i="110"/>
  <c r="K138" i="108"/>
  <c r="K132" i="106"/>
  <c r="W17" i="119"/>
  <c r="R20" i="111"/>
  <c r="U17" i="118"/>
  <c r="K107" i="108"/>
  <c r="R97" i="106"/>
  <c r="K487" i="106"/>
  <c r="U28" i="114"/>
  <c r="K121" i="106"/>
  <c r="K25" i="113"/>
  <c r="U21" i="111"/>
  <c r="U97" i="106"/>
  <c r="K14" i="114"/>
  <c r="K41" i="118"/>
  <c r="K81" i="109"/>
  <c r="K305" i="106"/>
  <c r="U26" i="110"/>
  <c r="C450" i="106"/>
  <c r="C414" i="106"/>
  <c r="K31" i="113"/>
  <c r="K30" i="106"/>
  <c r="C470" i="106"/>
  <c r="K402" i="106"/>
  <c r="V530" i="106"/>
  <c r="K108" i="108"/>
  <c r="R14" i="114"/>
  <c r="R100" i="108"/>
  <c r="R497" i="106"/>
  <c r="V23" i="119"/>
  <c r="K340" i="106"/>
  <c r="K53" i="112"/>
  <c r="R24" i="113"/>
  <c r="R18" i="114"/>
  <c r="K157" i="106"/>
  <c r="R110" i="106"/>
  <c r="U20" i="114"/>
  <c r="K214" i="106"/>
  <c r="K44" i="106"/>
  <c r="U15" i="110"/>
  <c r="O224" i="106"/>
  <c r="K15" i="116"/>
  <c r="U29" i="112"/>
  <c r="U99" i="106"/>
  <c r="O49" i="109"/>
  <c r="W28" i="119"/>
  <c r="K22" i="111"/>
  <c r="U18" i="110"/>
  <c r="R33" i="115"/>
  <c r="U14" i="115"/>
  <c r="U177" i="106"/>
  <c r="U24" i="113"/>
  <c r="O24" i="113"/>
  <c r="C196" i="106"/>
  <c r="U46" i="108"/>
  <c r="R533" i="106"/>
  <c r="K473" i="106"/>
  <c r="K27" i="112"/>
  <c r="O27" i="119"/>
  <c r="U537" i="106"/>
  <c r="C23" i="109"/>
  <c r="K46" i="111"/>
  <c r="K21" i="112"/>
  <c r="K276" i="106"/>
  <c r="C228" i="106"/>
  <c r="K465" i="106"/>
  <c r="W52" i="119"/>
  <c r="K23" i="106"/>
  <c r="C37" i="112"/>
  <c r="W48" i="119"/>
  <c r="K20" i="112"/>
  <c r="C25" i="109"/>
  <c r="C439" i="106"/>
  <c r="K60" i="106"/>
  <c r="U19" i="115"/>
  <c r="K18" i="112"/>
  <c r="U471" i="106"/>
  <c r="U534" i="106"/>
  <c r="U50" i="108"/>
  <c r="W59" i="119"/>
  <c r="W42" i="119"/>
  <c r="K403" i="106"/>
  <c r="U38" i="109"/>
  <c r="K33" i="111"/>
  <c r="K186" i="106"/>
  <c r="K377" i="106"/>
  <c r="K23" i="111"/>
  <c r="C19" i="106"/>
  <c r="U47" i="112"/>
  <c r="K365" i="106"/>
  <c r="W136" i="119"/>
  <c r="R99" i="106"/>
  <c r="K72" i="109"/>
  <c r="K210" i="106"/>
  <c r="C47" i="118"/>
  <c r="K32" i="110"/>
  <c r="O69" i="108"/>
  <c r="R325" i="106"/>
  <c r="U377" i="106"/>
  <c r="U483" i="106"/>
  <c r="O20" i="118"/>
  <c r="K148" i="106"/>
  <c r="K31" i="109"/>
  <c r="U139" i="106"/>
  <c r="V22" i="119"/>
  <c r="O29" i="118"/>
  <c r="U224" i="106"/>
  <c r="K23" i="117"/>
  <c r="U31" i="112"/>
  <c r="O431" i="106"/>
  <c r="K48" i="111"/>
  <c r="K187" i="106"/>
  <c r="U55" i="106"/>
  <c r="R48" i="106"/>
  <c r="R29" i="109"/>
  <c r="O23" i="118"/>
  <c r="R430" i="106"/>
  <c r="U81" i="106"/>
  <c r="O480" i="106"/>
  <c r="K19" i="108"/>
  <c r="O451" i="106"/>
  <c r="W26" i="110"/>
  <c r="V83" i="109"/>
  <c r="U44" i="106"/>
  <c r="K299" i="106"/>
  <c r="R24" i="118"/>
  <c r="U140" i="106"/>
  <c r="K15" i="109"/>
  <c r="K508" i="106"/>
  <c r="K47" i="111"/>
  <c r="K17" i="110"/>
  <c r="O223" i="106"/>
  <c r="V23" i="113"/>
  <c r="O13" i="113"/>
  <c r="U13" i="118"/>
  <c r="W29" i="119"/>
  <c r="V54" i="109"/>
  <c r="K219" i="106"/>
  <c r="U141" i="106"/>
  <c r="U25" i="113"/>
  <c r="U467" i="106"/>
  <c r="K27" i="109"/>
  <c r="W68" i="119"/>
  <c r="U23" i="111"/>
  <c r="K195" i="106"/>
  <c r="O457" i="106"/>
  <c r="U106" i="108"/>
  <c r="R40" i="112"/>
  <c r="O29" i="106"/>
  <c r="K320" i="106"/>
  <c r="K17" i="112"/>
  <c r="W23" i="118"/>
  <c r="K395" i="106"/>
  <c r="K216" i="106"/>
  <c r="O136" i="108"/>
  <c r="K213" i="106"/>
  <c r="V28" i="109"/>
  <c r="K447" i="106"/>
  <c r="K293" i="106"/>
  <c r="U24" i="109"/>
  <c r="O219" i="106"/>
  <c r="W134" i="119"/>
  <c r="K33" i="112"/>
  <c r="K29" i="111"/>
  <c r="U288" i="106"/>
  <c r="U13" i="113"/>
  <c r="K35" i="111"/>
  <c r="U15" i="109"/>
  <c r="K17" i="117"/>
  <c r="R17" i="110"/>
  <c r="K350" i="106"/>
  <c r="U281" i="106"/>
  <c r="R309" i="106"/>
  <c r="W83" i="109"/>
  <c r="K359" i="106"/>
  <c r="R60" i="109"/>
  <c r="U58" i="106"/>
  <c r="K30" i="111"/>
  <c r="R513" i="106"/>
  <c r="W13" i="111"/>
  <c r="R163" i="106"/>
  <c r="K468" i="106"/>
  <c r="K14" i="110"/>
  <c r="K106" i="106"/>
  <c r="V46" i="119"/>
  <c r="K71" i="108"/>
  <c r="K110" i="108"/>
  <c r="K115" i="106"/>
  <c r="R24" i="109"/>
  <c r="O333" i="106"/>
  <c r="O213" i="106"/>
  <c r="K290" i="106"/>
  <c r="K59" i="106"/>
  <c r="K24" i="110"/>
  <c r="K380" i="106"/>
  <c r="V13" i="111"/>
  <c r="O66" i="109"/>
  <c r="K115" i="108"/>
  <c r="U29" i="113"/>
  <c r="K61" i="109"/>
  <c r="R81" i="109"/>
  <c r="R483" i="106"/>
  <c r="U71" i="108"/>
  <c r="W15" i="111"/>
  <c r="U30" i="110"/>
  <c r="O101" i="106"/>
  <c r="O18" i="111"/>
  <c r="O508" i="106"/>
  <c r="K389" i="106"/>
  <c r="K315" i="106"/>
  <c r="R27" i="109"/>
  <c r="W66" i="119"/>
  <c r="V47" i="112"/>
  <c r="K17" i="114"/>
  <c r="K255" i="106"/>
  <c r="O27" i="109"/>
  <c r="R516" i="106"/>
  <c r="K58" i="111"/>
  <c r="U83" i="109"/>
  <c r="K18" i="118"/>
  <c r="K162" i="106"/>
  <c r="U48" i="111"/>
  <c r="R14" i="117"/>
  <c r="V13" i="117"/>
  <c r="U465" i="106"/>
  <c r="O29" i="111"/>
  <c r="K207" i="106"/>
  <c r="U52" i="112"/>
  <c r="R92" i="106"/>
  <c r="R91" i="109"/>
  <c r="O471" i="106"/>
  <c r="K449" i="106"/>
  <c r="K280" i="106"/>
  <c r="K45" i="112"/>
  <c r="U482" i="106"/>
  <c r="W19" i="119"/>
  <c r="R38" i="109"/>
  <c r="U75" i="109"/>
  <c r="R53" i="119"/>
  <c r="O305" i="106"/>
  <c r="V29" i="118"/>
  <c r="C23" i="108"/>
  <c r="U516" i="106"/>
  <c r="U47" i="109"/>
  <c r="U72" i="109"/>
  <c r="K26" i="106"/>
  <c r="R46" i="111"/>
  <c r="R32" i="112"/>
  <c r="R72" i="109"/>
  <c r="K18" i="117"/>
  <c r="O63" i="109"/>
  <c r="R141" i="106"/>
  <c r="K498" i="106"/>
  <c r="K14" i="116"/>
  <c r="U136" i="108"/>
  <c r="U158" i="106"/>
  <c r="K25" i="106"/>
  <c r="K61" i="106"/>
  <c r="U223" i="106"/>
  <c r="O81" i="106"/>
  <c r="K19" i="113"/>
  <c r="V51" i="119"/>
  <c r="O377" i="106"/>
  <c r="O134" i="108"/>
  <c r="U20" i="113"/>
  <c r="W85" i="119"/>
  <c r="O24" i="118"/>
  <c r="R49" i="109"/>
  <c r="O14" i="112"/>
  <c r="R13" i="111"/>
  <c r="O157" i="106"/>
  <c r="K32" i="109"/>
  <c r="K25" i="111"/>
  <c r="K236" i="106"/>
  <c r="O83" i="106"/>
  <c r="W18" i="109"/>
  <c r="K426" i="106"/>
  <c r="O23" i="111"/>
  <c r="R29" i="113"/>
  <c r="O519" i="106"/>
  <c r="K469" i="106"/>
  <c r="K29" i="115"/>
  <c r="R132" i="106"/>
  <c r="U538" i="106"/>
  <c r="O27" i="112"/>
  <c r="V16" i="119"/>
  <c r="R21" i="115"/>
  <c r="R49" i="106"/>
  <c r="K51" i="109"/>
  <c r="U19" i="113"/>
  <c r="O55" i="106"/>
  <c r="K87" i="109"/>
  <c r="K229" i="106"/>
  <c r="U21" i="113"/>
  <c r="U20" i="118"/>
  <c r="U29" i="114"/>
  <c r="K155" i="106"/>
  <c r="K95" i="106"/>
  <c r="U27" i="109"/>
  <c r="R60" i="106"/>
  <c r="R25" i="111"/>
  <c r="U135" i="108"/>
  <c r="O30" i="113"/>
  <c r="K15" i="112"/>
  <c r="U25" i="118"/>
  <c r="K231" i="106"/>
  <c r="U32" i="109"/>
  <c r="V44" i="112"/>
  <c r="K15" i="108"/>
  <c r="O32" i="115"/>
  <c r="U103" i="108"/>
  <c r="O181" i="106"/>
  <c r="R166" i="106"/>
  <c r="W71" i="119"/>
  <c r="R334" i="106"/>
  <c r="W534" i="106"/>
  <c r="R45" i="111"/>
  <c r="U51" i="109"/>
  <c r="O20" i="110"/>
  <c r="K63" i="108"/>
  <c r="K32" i="111"/>
  <c r="V50" i="111"/>
  <c r="K52" i="118"/>
  <c r="K22" i="115"/>
  <c r="U216" i="106"/>
  <c r="R20" i="113"/>
  <c r="K19" i="118"/>
  <c r="R181" i="106"/>
  <c r="K130" i="106"/>
  <c r="K261" i="106"/>
  <c r="O468" i="106"/>
  <c r="O87" i="109"/>
  <c r="O216" i="106"/>
  <c r="U66" i="109"/>
  <c r="U24" i="112"/>
  <c r="U71" i="106"/>
  <c r="K117" i="108"/>
  <c r="K262" i="106"/>
  <c r="K25" i="114"/>
  <c r="K164" i="106"/>
  <c r="K17" i="108"/>
  <c r="U520" i="106"/>
  <c r="R140" i="106"/>
  <c r="K73" i="108"/>
  <c r="U28" i="109"/>
  <c r="O138" i="106"/>
  <c r="U473" i="106"/>
  <c r="W59" i="109"/>
  <c r="K197" i="106"/>
  <c r="O35" i="118"/>
  <c r="O18" i="113"/>
  <c r="K27" i="113"/>
  <c r="U166" i="106"/>
  <c r="O21" i="111"/>
  <c r="O31" i="112"/>
  <c r="U72" i="106"/>
  <c r="V29" i="109"/>
  <c r="K23" i="112"/>
  <c r="W72" i="119"/>
  <c r="K248" i="106"/>
  <c r="R87" i="109"/>
  <c r="K170" i="106"/>
  <c r="R134" i="108"/>
  <c r="K25" i="109"/>
  <c r="K330" i="106"/>
  <c r="K493" i="106"/>
  <c r="R128" i="108"/>
  <c r="R58" i="106"/>
  <c r="O38" i="109"/>
  <c r="R24" i="115"/>
  <c r="O42" i="111"/>
  <c r="W42" i="111"/>
  <c r="U220" i="106"/>
  <c r="R431" i="106"/>
  <c r="K57" i="108"/>
  <c r="K116" i="108"/>
  <c r="U22" i="114"/>
  <c r="U472" i="106"/>
  <c r="R17" i="117"/>
  <c r="U27" i="113"/>
  <c r="R88" i="109"/>
  <c r="O29" i="114"/>
  <c r="O15" i="109"/>
  <c r="K17" i="106"/>
  <c r="W480" i="106"/>
  <c r="K397" i="106"/>
  <c r="K348" i="106"/>
  <c r="R77" i="106"/>
  <c r="U528" i="106"/>
  <c r="K500" i="106"/>
  <c r="K130" i="108"/>
  <c r="K93" i="108"/>
  <c r="O17" i="114"/>
  <c r="W27" i="109"/>
  <c r="R158" i="106"/>
  <c r="R32" i="115"/>
  <c r="W20" i="110"/>
  <c r="V20" i="110"/>
  <c r="W13" i="114"/>
  <c r="W24" i="109"/>
  <c r="K48" i="109"/>
  <c r="U219" i="106"/>
  <c r="W75" i="109"/>
  <c r="R13" i="112"/>
  <c r="K501" i="106"/>
  <c r="R24" i="110"/>
  <c r="R465" i="106"/>
  <c r="K21" i="109"/>
  <c r="V18" i="113"/>
  <c r="R102" i="108"/>
  <c r="W49" i="119"/>
  <c r="U25" i="114"/>
  <c r="V66" i="109"/>
  <c r="V28" i="114"/>
  <c r="K45" i="106"/>
  <c r="K66" i="108"/>
  <c r="K103" i="106"/>
  <c r="K208" i="106"/>
  <c r="C215" i="106"/>
  <c r="O52" i="112"/>
  <c r="K24" i="106"/>
  <c r="K183" i="106"/>
  <c r="C114" i="106"/>
  <c r="U69" i="108"/>
  <c r="U18" i="114"/>
  <c r="W88" i="119"/>
  <c r="K303" i="106"/>
  <c r="R17" i="118"/>
  <c r="K263" i="106"/>
  <c r="O430" i="106"/>
  <c r="K385" i="106"/>
  <c r="O15" i="110"/>
  <c r="W15" i="110" s="1"/>
  <c r="U535" i="106"/>
  <c r="K46" i="106"/>
  <c r="K199" i="106"/>
  <c r="U20" i="117"/>
  <c r="K488" i="106"/>
  <c r="U54" i="109"/>
  <c r="C36" i="111"/>
  <c r="C114" i="108"/>
  <c r="K114" i="108" s="1"/>
  <c r="O535" i="106"/>
  <c r="K302" i="106"/>
  <c r="O75" i="119"/>
  <c r="C221" i="106"/>
  <c r="K366" i="106"/>
  <c r="O477" i="106"/>
  <c r="W23" i="113"/>
  <c r="R52" i="112"/>
  <c r="O58" i="106"/>
  <c r="O21" i="115"/>
  <c r="V21" i="115" s="1"/>
  <c r="U30" i="113"/>
  <c r="K25" i="112"/>
  <c r="K514" i="106"/>
  <c r="C369" i="106"/>
  <c r="U334" i="106"/>
  <c r="K70" i="109"/>
  <c r="O48" i="106"/>
  <c r="K53" i="118"/>
  <c r="U53" i="118" s="1"/>
  <c r="K22" i="106"/>
  <c r="O91" i="106"/>
  <c r="R44" i="106"/>
  <c r="K90" i="109"/>
  <c r="U49" i="106"/>
  <c r="R46" i="106"/>
  <c r="R220" i="106"/>
  <c r="U29" i="106"/>
  <c r="K23" i="110"/>
  <c r="R23" i="110" s="1"/>
  <c r="R75" i="109"/>
  <c r="K329" i="106"/>
  <c r="O520" i="106"/>
  <c r="K36" i="109"/>
  <c r="K36" i="111"/>
  <c r="W82" i="119"/>
  <c r="W530" i="106"/>
  <c r="V88" i="119"/>
  <c r="K42" i="109"/>
  <c r="O42" i="109" s="1"/>
  <c r="O53" i="112"/>
  <c r="K32" i="113"/>
  <c r="W13" i="117"/>
  <c r="R59" i="109"/>
  <c r="K84" i="106"/>
  <c r="R15" i="111"/>
  <c r="O43" i="112"/>
  <c r="V43" i="112" s="1"/>
  <c r="U63" i="109"/>
  <c r="W50" i="111"/>
  <c r="U23" i="117"/>
  <c r="R48" i="111"/>
  <c r="R128" i="106"/>
  <c r="R536" i="106"/>
  <c r="R19" i="117"/>
  <c r="U40" i="112"/>
  <c r="U128" i="108"/>
  <c r="K29" i="108"/>
  <c r="R29" i="108" s="1"/>
  <c r="K74" i="109"/>
  <c r="V41" i="111"/>
  <c r="R20" i="114"/>
  <c r="K356" i="106"/>
  <c r="W40" i="112"/>
  <c r="W31" i="119"/>
  <c r="K44" i="118"/>
  <c r="K175" i="106"/>
  <c r="W74" i="119"/>
  <c r="O17" i="118"/>
  <c r="U18" i="111"/>
  <c r="U24" i="118"/>
  <c r="K310" i="106"/>
  <c r="K45" i="118"/>
  <c r="K203" i="106"/>
  <c r="O310" i="106"/>
  <c r="O46" i="111"/>
  <c r="K502" i="106"/>
  <c r="R502" i="106" s="1"/>
  <c r="R210" i="106"/>
  <c r="K65" i="106"/>
  <c r="U203" i="106"/>
  <c r="R201" i="106"/>
  <c r="O47" i="111"/>
  <c r="V47" i="111"/>
  <c r="K30" i="108"/>
  <c r="V534" i="106"/>
  <c r="O246" i="106"/>
  <c r="O17" i="110"/>
  <c r="K95" i="108"/>
  <c r="R95" i="108" s="1"/>
  <c r="K173" i="106"/>
  <c r="K24" i="111"/>
  <c r="O24" i="111" s="1"/>
  <c r="U137" i="106"/>
  <c r="K417" i="106"/>
  <c r="R69" i="108"/>
  <c r="O513" i="106"/>
  <c r="K53" i="111"/>
  <c r="K189" i="106"/>
  <c r="V23" i="118"/>
  <c r="U20" i="110"/>
  <c r="O460" i="106"/>
  <c r="K48" i="112"/>
  <c r="R48" i="112" s="1"/>
  <c r="U35" i="111"/>
  <c r="O415" i="106"/>
  <c r="K481" i="106"/>
  <c r="R481" i="106" s="1"/>
  <c r="U14" i="112"/>
  <c r="K278" i="106"/>
  <c r="K346" i="106"/>
  <c r="O106" i="106"/>
  <c r="K277" i="106"/>
  <c r="O16" i="113"/>
  <c r="K424" i="106"/>
  <c r="U213" i="106"/>
  <c r="O115" i="106"/>
  <c r="O201" i="106"/>
  <c r="U33" i="112"/>
  <c r="W201" i="106"/>
  <c r="R94" i="108"/>
  <c r="K517" i="106"/>
  <c r="R517" i="106" s="1"/>
  <c r="R29" i="112"/>
  <c r="W31" i="106"/>
  <c r="K291" i="106"/>
  <c r="O53" i="111"/>
  <c r="O88" i="109"/>
  <c r="U128" i="106"/>
  <c r="K398" i="106"/>
  <c r="R13" i="117"/>
  <c r="U517" i="106"/>
  <c r="W28" i="114"/>
  <c r="R14" i="118"/>
  <c r="R30" i="108"/>
  <c r="W65" i="119"/>
  <c r="R47" i="111"/>
  <c r="U21" i="115"/>
  <c r="W21" i="115" s="1"/>
  <c r="K462" i="106"/>
  <c r="O462" i="106" s="1"/>
  <c r="K31" i="111"/>
  <c r="W24" i="119"/>
  <c r="U31" i="113"/>
  <c r="K169" i="106"/>
  <c r="O169" i="106" s="1"/>
  <c r="K43" i="108"/>
  <c r="U43" i="108" s="1"/>
  <c r="O203" i="106"/>
  <c r="W99" i="106"/>
  <c r="K529" i="106"/>
  <c r="R529" i="106" s="1"/>
  <c r="R27" i="112"/>
  <c r="K234" i="106"/>
  <c r="U17" i="112"/>
  <c r="R169" i="106"/>
  <c r="R28" i="109"/>
  <c r="U333" i="106"/>
  <c r="R213" i="106"/>
  <c r="W83" i="119"/>
  <c r="K31" i="110"/>
  <c r="K22" i="112"/>
  <c r="O18" i="118"/>
  <c r="U32" i="112"/>
  <c r="U16" i="113"/>
  <c r="W97" i="106"/>
  <c r="U53" i="112"/>
  <c r="V53" i="112" s="1"/>
  <c r="O166" i="106"/>
  <c r="U42" i="109"/>
  <c r="O411" i="106"/>
  <c r="W61" i="119"/>
  <c r="U519" i="106"/>
  <c r="K137" i="108"/>
  <c r="K171" i="106"/>
  <c r="W50" i="119"/>
  <c r="K35" i="109"/>
  <c r="K51" i="112"/>
  <c r="K149" i="106"/>
  <c r="W268" i="106"/>
  <c r="K98" i="106"/>
  <c r="O98" i="106" s="1"/>
  <c r="C32" i="118"/>
  <c r="K32" i="118" s="1"/>
  <c r="W21" i="119"/>
  <c r="K27" i="111"/>
  <c r="W84" i="119"/>
  <c r="K56" i="111"/>
  <c r="O30" i="106"/>
  <c r="O467" i="106"/>
  <c r="K123" i="108"/>
  <c r="O20" i="113"/>
  <c r="W537" i="106"/>
  <c r="K105" i="106"/>
  <c r="K311" i="106"/>
  <c r="W47" i="119"/>
  <c r="O334" i="106"/>
  <c r="R25" i="118"/>
  <c r="O51" i="112"/>
  <c r="K420" i="106"/>
  <c r="W51" i="119"/>
  <c r="R520" i="106"/>
  <c r="U18" i="117"/>
  <c r="W48" i="106"/>
  <c r="O288" i="106"/>
  <c r="K37" i="106"/>
  <c r="R37" i="106" s="1"/>
  <c r="K515" i="106"/>
  <c r="U83" i="106"/>
  <c r="R467" i="106"/>
  <c r="W41" i="111"/>
  <c r="U533" i="106"/>
  <c r="O86" i="106"/>
  <c r="K46" i="112"/>
  <c r="R46" i="112" s="1"/>
  <c r="U50" i="111"/>
  <c r="K112" i="108"/>
  <c r="U137" i="108"/>
  <c r="V40" i="112"/>
  <c r="R123" i="108"/>
  <c r="K38" i="112"/>
  <c r="W325" i="106"/>
  <c r="O19" i="111"/>
  <c r="U246" i="106"/>
  <c r="O21" i="113"/>
  <c r="K292" i="106"/>
  <c r="K347" i="106"/>
  <c r="R519" i="106"/>
  <c r="U60" i="106"/>
  <c r="U104" i="108"/>
  <c r="V18" i="114"/>
  <c r="U41" i="111"/>
  <c r="K217" i="106"/>
  <c r="R377" i="106"/>
  <c r="U13" i="111"/>
  <c r="K250" i="106"/>
  <c r="R32" i="109"/>
  <c r="K24" i="114"/>
  <c r="R21" i="111"/>
  <c r="U305" i="106"/>
  <c r="K304" i="106"/>
  <c r="R25" i="113"/>
  <c r="O24" i="112"/>
  <c r="O20" i="117"/>
  <c r="K126" i="106"/>
  <c r="W24" i="113"/>
  <c r="K26" i="114"/>
  <c r="K13" i="110"/>
  <c r="R17" i="112"/>
  <c r="O49" i="106"/>
  <c r="K64" i="109"/>
  <c r="K355" i="106"/>
  <c r="K300" i="106"/>
  <c r="U469" i="106"/>
  <c r="O158" i="106"/>
  <c r="U32" i="115"/>
  <c r="O29" i="108"/>
  <c r="R104" i="106"/>
  <c r="R30" i="113"/>
  <c r="K50" i="118"/>
  <c r="O18" i="115"/>
  <c r="O13" i="118"/>
  <c r="O29" i="113"/>
  <c r="O46" i="112"/>
  <c r="W70" i="119"/>
  <c r="R23" i="118"/>
  <c r="V42" i="109"/>
  <c r="R466" i="106"/>
  <c r="U33" i="118"/>
  <c r="O25" i="111"/>
  <c r="K94" i="106"/>
  <c r="U430" i="106"/>
  <c r="U24" i="111"/>
  <c r="O32" i="112"/>
  <c r="K31" i="118"/>
  <c r="U18" i="115"/>
  <c r="V18" i="115" s="1"/>
  <c r="O70" i="109"/>
  <c r="W13" i="113"/>
  <c r="V46" i="112"/>
  <c r="O47" i="106"/>
  <c r="K39" i="112"/>
  <c r="O17" i="112"/>
  <c r="U87" i="109"/>
  <c r="U32" i="118"/>
  <c r="K349" i="106"/>
  <c r="W20" i="117"/>
  <c r="K99" i="108"/>
  <c r="K339" i="106"/>
  <c r="R310" i="106"/>
  <c r="W16" i="113"/>
  <c r="R216" i="106"/>
  <c r="U502" i="106"/>
  <c r="O128" i="108"/>
  <c r="R35" i="111"/>
  <c r="O31" i="118"/>
  <c r="O71" i="108"/>
  <c r="V513" i="106"/>
  <c r="W19" i="111"/>
  <c r="U101" i="106"/>
  <c r="K26" i="113"/>
  <c r="K101" i="108"/>
  <c r="V31" i="118"/>
  <c r="O48" i="111"/>
  <c r="U91" i="109"/>
  <c r="K13" i="109"/>
  <c r="U26" i="113"/>
  <c r="W44" i="112"/>
  <c r="R23" i="117"/>
  <c r="W15" i="119"/>
  <c r="W27" i="112"/>
  <c r="K108" i="106"/>
  <c r="R26" i="113"/>
  <c r="V48" i="111"/>
  <c r="R31" i="113"/>
  <c r="O54" i="118"/>
  <c r="U468" i="106"/>
  <c r="O163" i="106"/>
  <c r="O309" i="106"/>
  <c r="U21" i="112"/>
  <c r="R42" i="111"/>
  <c r="W51" i="112"/>
  <c r="K100" i="106"/>
  <c r="O100" i="106" s="1"/>
  <c r="U94" i="108"/>
  <c r="V75" i="109"/>
  <c r="O33" i="118"/>
  <c r="W33" i="118" s="1"/>
  <c r="W12" i="119"/>
  <c r="O22" i="111"/>
  <c r="K34" i="109"/>
  <c r="K491" i="106"/>
  <c r="O469" i="106"/>
  <c r="R70" i="109"/>
  <c r="K58" i="108"/>
  <c r="W519" i="106"/>
  <c r="O512" i="106"/>
  <c r="K36" i="112"/>
  <c r="V46" i="111"/>
  <c r="U26" i="114"/>
  <c r="U64" i="109"/>
  <c r="R66" i="109"/>
  <c r="R24" i="112"/>
  <c r="V377" i="106"/>
  <c r="U449" i="106"/>
  <c r="K31" i="115"/>
  <c r="U17" i="110"/>
  <c r="R457" i="106"/>
  <c r="K470" i="106"/>
  <c r="U470" i="106" s="1"/>
  <c r="O343" i="106"/>
  <c r="V24" i="109"/>
  <c r="U19" i="117"/>
  <c r="W32" i="115"/>
  <c r="U116" i="108"/>
  <c r="U23" i="110"/>
  <c r="K393" i="106"/>
  <c r="U508" i="106"/>
  <c r="U13" i="117"/>
  <c r="O18" i="110"/>
  <c r="R28" i="114"/>
  <c r="V480" i="106"/>
  <c r="O45" i="111"/>
  <c r="R116" i="108"/>
  <c r="U107" i="108"/>
  <c r="K445" i="106"/>
  <c r="K127" i="106"/>
  <c r="W53" i="112"/>
  <c r="K16" i="111"/>
  <c r="R177" i="106"/>
  <c r="R203" i="106"/>
  <c r="W29" i="112"/>
  <c r="K160" i="106"/>
  <c r="U29" i="111"/>
  <c r="K85" i="109"/>
  <c r="K54" i="106"/>
  <c r="O481" i="106"/>
  <c r="V47" i="106"/>
  <c r="R13" i="110"/>
  <c r="W216" i="106"/>
  <c r="O60" i="106"/>
  <c r="V17" i="110"/>
  <c r="V17" i="118"/>
  <c r="O30" i="111"/>
  <c r="W47" i="111"/>
  <c r="O330" i="106"/>
  <c r="U529" i="106"/>
  <c r="O17" i="117"/>
  <c r="U56" i="111"/>
  <c r="U280" i="106"/>
  <c r="K428" i="106"/>
  <c r="V29" i="113"/>
  <c r="O135" i="108"/>
  <c r="R26" i="110"/>
  <c r="K282" i="106"/>
  <c r="O48" i="109"/>
  <c r="W24" i="112"/>
  <c r="V18" i="110"/>
  <c r="O516" i="106"/>
  <c r="K23" i="115"/>
  <c r="K259" i="106"/>
  <c r="V364" i="106"/>
  <c r="K357" i="106"/>
  <c r="K279" i="106"/>
  <c r="U101" i="108"/>
  <c r="W66" i="109"/>
  <c r="U24" i="110"/>
  <c r="O53" i="109"/>
  <c r="O449" i="106"/>
  <c r="U514" i="106"/>
  <c r="R98" i="106"/>
  <c r="R22" i="111"/>
  <c r="R38" i="112"/>
  <c r="V18" i="118"/>
  <c r="U13" i="114"/>
  <c r="W223" i="106"/>
  <c r="W64" i="119"/>
  <c r="O14" i="115"/>
  <c r="V15" i="109"/>
  <c r="R43" i="108"/>
  <c r="U18" i="113"/>
  <c r="O24" i="115"/>
  <c r="K314" i="106"/>
  <c r="O529" i="106"/>
  <c r="U16" i="111"/>
  <c r="W18" i="110"/>
  <c r="R53" i="111"/>
  <c r="R330" i="106"/>
  <c r="O104" i="106"/>
  <c r="K102" i="106"/>
  <c r="R13" i="114"/>
  <c r="K90" i="106"/>
  <c r="W48" i="109"/>
  <c r="O27" i="115"/>
  <c r="O63" i="108"/>
  <c r="K296" i="106"/>
  <c r="O26" i="113"/>
  <c r="V76" i="119"/>
  <c r="O31" i="113"/>
  <c r="O210" i="106"/>
  <c r="U30" i="108"/>
  <c r="U22" i="112"/>
  <c r="R52" i="118"/>
  <c r="U30" i="111"/>
  <c r="V30" i="111" s="1"/>
  <c r="U19" i="111"/>
  <c r="V19" i="111" s="1"/>
  <c r="K39" i="118"/>
  <c r="U48" i="109"/>
  <c r="R108" i="106"/>
  <c r="R449" i="106"/>
  <c r="O28" i="118"/>
  <c r="W31" i="113"/>
  <c r="O57" i="108"/>
  <c r="W177" i="106"/>
  <c r="W54" i="118"/>
  <c r="U359" i="106"/>
  <c r="W213" i="106"/>
  <c r="V33" i="118"/>
  <c r="R508" i="106"/>
  <c r="U54" i="118"/>
  <c r="K131" i="106"/>
  <c r="W140" i="106"/>
  <c r="W24" i="115"/>
  <c r="O170" i="106"/>
  <c r="W53" i="119"/>
  <c r="W135" i="119"/>
  <c r="K511" i="106"/>
  <c r="R21" i="109"/>
  <c r="U130" i="108"/>
  <c r="W220" i="106"/>
  <c r="U36" i="112"/>
  <c r="R32" i="118"/>
  <c r="O32" i="113"/>
  <c r="R477" i="106"/>
  <c r="K382" i="106"/>
  <c r="V54" i="118"/>
  <c r="W17" i="117"/>
  <c r="O162" i="106"/>
  <c r="V49" i="106"/>
  <c r="O21" i="112"/>
  <c r="K49" i="108"/>
  <c r="K353" i="106"/>
  <c r="W31" i="112"/>
  <c r="K89" i="106"/>
  <c r="K33" i="113"/>
  <c r="U33" i="113"/>
  <c r="O33" i="115"/>
  <c r="R51" i="112"/>
  <c r="W18" i="111"/>
  <c r="W29" i="111"/>
  <c r="W28" i="118"/>
  <c r="K226" i="106"/>
  <c r="O55" i="108"/>
  <c r="U14" i="118"/>
  <c r="R333" i="106"/>
  <c r="U29" i="108"/>
  <c r="K521" i="106"/>
  <c r="W137" i="119"/>
  <c r="R30" i="110"/>
  <c r="K479" i="106"/>
  <c r="W14" i="115"/>
  <c r="V27" i="109"/>
  <c r="R51" i="109"/>
  <c r="R462" i="106"/>
  <c r="U48" i="112"/>
  <c r="R25" i="114"/>
  <c r="K433" i="106"/>
  <c r="K92" i="108"/>
  <c r="U138" i="106"/>
  <c r="V59" i="109"/>
  <c r="R57" i="108"/>
  <c r="U19" i="118"/>
  <c r="K112" i="106"/>
  <c r="K105" i="108"/>
  <c r="W27" i="115"/>
  <c r="R514" i="106"/>
  <c r="R31" i="115"/>
  <c r="V25" i="111"/>
  <c r="V16" i="113"/>
  <c r="W210" i="106"/>
  <c r="U466" i="106"/>
  <c r="K47" i="108"/>
  <c r="W449" i="106"/>
  <c r="K52" i="106"/>
  <c r="W508" i="106"/>
  <c r="U160" i="106"/>
  <c r="W46" i="111"/>
  <c r="R366" i="106"/>
  <c r="K489" i="106"/>
  <c r="V87" i="109"/>
  <c r="W60" i="106"/>
  <c r="U44" i="108"/>
  <c r="U210" i="106"/>
  <c r="U46" i="106"/>
  <c r="R470" i="106"/>
  <c r="O95" i="108"/>
  <c r="U132" i="106"/>
  <c r="U411" i="106"/>
  <c r="K19" i="110"/>
  <c r="R469" i="106"/>
  <c r="W18" i="115"/>
  <c r="K386" i="106"/>
  <c r="K25" i="110"/>
  <c r="K134" i="106"/>
  <c r="V22" i="111"/>
  <c r="R106" i="106"/>
  <c r="U47" i="111"/>
  <c r="V334" i="106"/>
  <c r="W513" i="106"/>
  <c r="W512" i="106"/>
  <c r="O472" i="106"/>
  <c r="K444" i="106"/>
  <c r="O14" i="117"/>
  <c r="U90" i="106"/>
  <c r="V49" i="109"/>
  <c r="V134" i="119"/>
  <c r="O517" i="106"/>
  <c r="U357" i="106"/>
  <c r="U81" i="109"/>
  <c r="U28" i="118"/>
  <c r="O30" i="108"/>
  <c r="O31" i="115"/>
  <c r="O359" i="106"/>
  <c r="O19" i="110"/>
  <c r="R71" i="108"/>
  <c r="O93" i="108"/>
  <c r="V19" i="110"/>
  <c r="K15" i="115"/>
  <c r="K237" i="106"/>
  <c r="K272" i="106"/>
  <c r="V53" i="111"/>
  <c r="W76" i="119"/>
  <c r="O92" i="106"/>
  <c r="R21" i="112"/>
  <c r="V449" i="106"/>
  <c r="R521" i="106"/>
  <c r="W19" i="110"/>
  <c r="U108" i="106"/>
  <c r="O64" i="109"/>
  <c r="R13" i="118"/>
  <c r="V13" i="118" s="1"/>
  <c r="K109" i="108"/>
  <c r="W30" i="111"/>
  <c r="U17" i="114"/>
  <c r="O483" i="106"/>
  <c r="K35" i="106"/>
  <c r="R91" i="106"/>
  <c r="W517" i="106"/>
  <c r="W24" i="118"/>
  <c r="V14" i="112"/>
  <c r="U431" i="106"/>
  <c r="O20" i="114"/>
  <c r="K492" i="106"/>
  <c r="U93" i="108"/>
  <c r="O116" i="108"/>
  <c r="V20" i="117"/>
  <c r="U29" i="115"/>
  <c r="K59" i="108"/>
  <c r="R16" i="113"/>
  <c r="K321" i="106"/>
  <c r="K22" i="108"/>
  <c r="O56" i="109"/>
  <c r="K388" i="106"/>
  <c r="V431" i="106"/>
  <c r="R59" i="108"/>
  <c r="O35" i="106"/>
  <c r="V13" i="113"/>
  <c r="K369" i="106"/>
  <c r="K421" i="106"/>
  <c r="K30" i="112"/>
  <c r="U35" i="106"/>
  <c r="O511" i="106"/>
  <c r="U20" i="111"/>
  <c r="O137" i="106"/>
  <c r="O60" i="109"/>
  <c r="U14" i="114"/>
  <c r="U31" i="109"/>
  <c r="O18" i="117"/>
  <c r="O58" i="108"/>
  <c r="V29" i="114"/>
  <c r="V158" i="106"/>
  <c r="W33" i="115"/>
  <c r="U46" i="112"/>
  <c r="W46" i="112" s="1"/>
  <c r="K27" i="110"/>
  <c r="K257" i="106"/>
  <c r="K245" i="106"/>
  <c r="V508" i="106"/>
  <c r="W21" i="112"/>
  <c r="R49" i="108"/>
  <c r="W32" i="113"/>
  <c r="K37" i="112"/>
  <c r="K507" i="106"/>
  <c r="W20" i="114"/>
  <c r="R37" i="112"/>
  <c r="R137" i="106"/>
  <c r="O77" i="106"/>
  <c r="W20" i="118"/>
  <c r="W45" i="111"/>
  <c r="O21" i="109"/>
  <c r="U47" i="108"/>
  <c r="W203" i="106"/>
  <c r="W42" i="109"/>
  <c r="W24" i="111"/>
  <c r="U481" i="106"/>
  <c r="U36" i="109"/>
  <c r="O44" i="106"/>
  <c r="U51" i="112"/>
  <c r="V51" i="112" s="1"/>
  <c r="R280" i="106"/>
  <c r="U104" i="106"/>
  <c r="O102" i="108"/>
  <c r="K43" i="111"/>
  <c r="K441" i="106"/>
  <c r="K24" i="108"/>
  <c r="W483" i="106"/>
  <c r="W158" i="106"/>
  <c r="O470" i="106"/>
  <c r="W53" i="111"/>
  <c r="U53" i="111"/>
  <c r="R515" i="106"/>
  <c r="V15" i="110"/>
  <c r="W139" i="106"/>
  <c r="O14" i="114"/>
  <c r="R19" i="111"/>
  <c r="K509" i="106"/>
  <c r="K271" i="106"/>
  <c r="V44" i="106"/>
  <c r="U24" i="108"/>
  <c r="V24" i="115"/>
  <c r="W466" i="106"/>
  <c r="V210" i="106"/>
  <c r="O16" i="111"/>
  <c r="O73" i="108"/>
  <c r="W17" i="112"/>
  <c r="W17" i="110"/>
  <c r="W49" i="109"/>
  <c r="W75" i="119"/>
  <c r="R30" i="106"/>
  <c r="O94" i="108"/>
  <c r="V74" i="119"/>
  <c r="O128" i="106"/>
  <c r="R288" i="106"/>
  <c r="K301" i="106"/>
  <c r="R535" i="106"/>
  <c r="V18" i="109"/>
  <c r="W26" i="113"/>
  <c r="U498" i="106"/>
  <c r="O149" i="106"/>
  <c r="K448" i="106"/>
  <c r="W266" i="106"/>
  <c r="K21" i="118"/>
  <c r="K486" i="106"/>
  <c r="O21" i="118"/>
  <c r="W16" i="111"/>
  <c r="K30" i="114"/>
  <c r="K21" i="117"/>
  <c r="V18" i="117"/>
  <c r="V16" i="111"/>
  <c r="R43" i="111"/>
  <c r="U21" i="117"/>
  <c r="R56" i="109"/>
  <c r="O137" i="108"/>
  <c r="O45" i="112"/>
  <c r="R498" i="106"/>
  <c r="W533" i="106"/>
  <c r="R36" i="112"/>
  <c r="O25" i="110"/>
  <c r="V25" i="110"/>
  <c r="V21" i="109"/>
  <c r="O30" i="114"/>
  <c r="W30" i="114"/>
  <c r="U92" i="106"/>
  <c r="R56" i="111"/>
  <c r="U29" i="118"/>
  <c r="U18" i="109"/>
  <c r="V63" i="109"/>
  <c r="V14" i="115"/>
  <c r="K506" i="106"/>
  <c r="R170" i="106"/>
  <c r="V17" i="112"/>
  <c r="U95" i="108"/>
  <c r="R30" i="111"/>
  <c r="U30" i="106"/>
  <c r="R473" i="106"/>
  <c r="U29" i="109"/>
  <c r="R41" i="111"/>
  <c r="U73" i="108"/>
  <c r="O473" i="106"/>
  <c r="R18" i="118"/>
  <c r="O14" i="110"/>
  <c r="V17" i="114"/>
  <c r="W467" i="106"/>
  <c r="O108" i="106"/>
  <c r="U53" i="109"/>
  <c r="O56" i="111"/>
  <c r="U14" i="110"/>
  <c r="W14" i="110" s="1"/>
  <c r="W53" i="109"/>
  <c r="R29" i="111"/>
  <c r="V21" i="113"/>
  <c r="O25" i="118"/>
  <c r="V25" i="118" s="1"/>
  <c r="W101" i="106"/>
  <c r="W35" i="118"/>
  <c r="K409" i="106"/>
  <c r="W17" i="114"/>
  <c r="V30" i="113"/>
  <c r="W538" i="106"/>
  <c r="V97" i="106"/>
  <c r="W520" i="106"/>
  <c r="W31" i="118"/>
  <c r="O38" i="112"/>
  <c r="W38" i="112" s="1"/>
  <c r="K358" i="106"/>
  <c r="U18" i="118"/>
  <c r="K439" i="106"/>
  <c r="U27" i="115"/>
  <c r="O37" i="106"/>
  <c r="V33" i="115"/>
  <c r="R50" i="118"/>
  <c r="K44" i="111"/>
  <c r="U23" i="118"/>
  <c r="K188" i="106"/>
  <c r="U52" i="118"/>
  <c r="R28" i="118"/>
  <c r="V31" i="112"/>
  <c r="K49" i="118"/>
  <c r="O160" i="106"/>
  <c r="R34" i="109"/>
  <c r="U201" i="106"/>
  <c r="U17" i="117"/>
  <c r="O48" i="112"/>
  <c r="W17" i="118"/>
  <c r="W13" i="118"/>
  <c r="W44" i="119"/>
  <c r="R50" i="111"/>
  <c r="V37" i="119"/>
  <c r="V14" i="117"/>
  <c r="K30" i="118"/>
  <c r="W334" i="106"/>
  <c r="K51" i="118"/>
  <c r="V24" i="111"/>
  <c r="R53" i="109"/>
  <c r="W482" i="106"/>
  <c r="O366" i="106"/>
  <c r="W30" i="113"/>
  <c r="R162" i="106"/>
  <c r="R468" i="106"/>
  <c r="W468" i="106" s="1"/>
  <c r="V177" i="106"/>
  <c r="O85" i="109"/>
  <c r="V53" i="109"/>
  <c r="V309" i="106"/>
  <c r="O31" i="109"/>
  <c r="K194" i="106"/>
  <c r="U61" i="109"/>
  <c r="W48" i="111"/>
  <c r="U55" i="108"/>
  <c r="O14" i="118"/>
  <c r="U22" i="111"/>
  <c r="R22" i="112"/>
  <c r="O52" i="118"/>
  <c r="U115" i="106"/>
  <c r="V14" i="118"/>
  <c r="O24" i="110"/>
  <c r="R115" i="106"/>
  <c r="U57" i="108"/>
  <c r="W43" i="112"/>
  <c r="O19" i="115"/>
  <c r="V19" i="115" s="1"/>
  <c r="K319" i="106"/>
  <c r="W473" i="106"/>
  <c r="W18" i="118"/>
  <c r="V42" i="111"/>
  <c r="K55" i="109"/>
  <c r="K41" i="112"/>
  <c r="K337" i="106"/>
  <c r="W25" i="118"/>
  <c r="R511" i="106"/>
  <c r="W516" i="106"/>
  <c r="U134" i="106"/>
  <c r="U50" i="118"/>
  <c r="O502" i="106"/>
  <c r="W502" i="106" s="1"/>
  <c r="V21" i="111"/>
  <c r="O123" i="108"/>
  <c r="W23" i="119"/>
  <c r="K21" i="108"/>
  <c r="O21" i="108" s="1"/>
  <c r="U105" i="108"/>
  <c r="W25" i="111"/>
  <c r="O19" i="118"/>
  <c r="V19" i="118" s="1"/>
  <c r="V38" i="109"/>
  <c r="U58" i="108"/>
  <c r="R27" i="113"/>
  <c r="R83" i="109"/>
  <c r="K254" i="106"/>
  <c r="O497" i="106"/>
  <c r="K518" i="106"/>
  <c r="K461" i="106"/>
  <c r="O159" i="106"/>
  <c r="V64" i="109"/>
  <c r="V20" i="114"/>
  <c r="V38" i="112"/>
  <c r="R55" i="109"/>
  <c r="U49" i="108"/>
  <c r="V56" i="109"/>
  <c r="V159" i="106"/>
  <c r="W29" i="118"/>
  <c r="U24" i="115"/>
  <c r="W47" i="112"/>
  <c r="K167" i="106"/>
  <c r="W38" i="119"/>
  <c r="W431" i="106"/>
  <c r="V21" i="112"/>
  <c r="R358" i="106"/>
  <c r="R21" i="108"/>
  <c r="R27" i="115"/>
  <c r="U33" i="115"/>
  <c r="U77" i="106"/>
  <c r="O46" i="106"/>
  <c r="W46" i="106" s="1"/>
  <c r="U157" i="106"/>
  <c r="U37" i="106"/>
  <c r="V18" i="111"/>
  <c r="V45" i="111"/>
  <c r="U85" i="109"/>
  <c r="U21" i="109"/>
  <c r="V28" i="118"/>
  <c r="R33" i="113"/>
  <c r="R25" i="109"/>
  <c r="U98" i="106"/>
  <c r="K19" i="109"/>
  <c r="K18" i="106"/>
  <c r="V108" i="106"/>
  <c r="W19" i="115"/>
  <c r="O55" i="109"/>
  <c r="O358" i="106"/>
  <c r="U511" i="106"/>
  <c r="U27" i="112"/>
  <c r="K478" i="106"/>
  <c r="W64" i="109"/>
  <c r="U59" i="108"/>
  <c r="R461" i="106"/>
  <c r="O20" i="111"/>
  <c r="U60" i="109"/>
  <c r="O280" i="106"/>
  <c r="W20" i="111"/>
  <c r="R58" i="108"/>
  <c r="R85" i="109"/>
  <c r="U15" i="115"/>
  <c r="O33" i="113"/>
  <c r="V46" i="106"/>
  <c r="W477" i="106"/>
  <c r="V24" i="110"/>
  <c r="W138" i="106"/>
  <c r="V29" i="111"/>
  <c r="O61" i="109"/>
  <c r="O33" i="112"/>
  <c r="U90" i="109"/>
  <c r="R157" i="106"/>
  <c r="K196" i="106"/>
  <c r="U196" i="106" s="1"/>
  <c r="R21" i="113"/>
  <c r="W21" i="113" s="1"/>
  <c r="V537" i="106"/>
  <c r="U14" i="117"/>
  <c r="R29" i="106"/>
  <c r="W29" i="106" s="1"/>
  <c r="K38" i="108"/>
  <c r="K26" i="111"/>
  <c r="W61" i="109"/>
  <c r="V27" i="115"/>
  <c r="V13" i="114"/>
  <c r="W29" i="113"/>
  <c r="U106" i="106"/>
  <c r="V137" i="106"/>
  <c r="O311" i="106"/>
  <c r="U46" i="111"/>
  <c r="K414" i="106"/>
  <c r="W471" i="106"/>
  <c r="R18" i="115"/>
  <c r="K133" i="106"/>
  <c r="K294" i="106"/>
  <c r="R509" i="106"/>
  <c r="W157" i="106"/>
  <c r="V32" i="113"/>
  <c r="V31" i="109"/>
  <c r="V26" i="110"/>
  <c r="W29" i="114"/>
  <c r="V29" i="112"/>
  <c r="U31" i="118"/>
  <c r="O35" i="111"/>
  <c r="R18" i="117"/>
  <c r="K23" i="109"/>
  <c r="R31" i="109"/>
  <c r="W46" i="109"/>
  <c r="R472" i="106"/>
  <c r="O72" i="106"/>
  <c r="K16" i="117"/>
  <c r="K418" i="106"/>
  <c r="O15" i="115"/>
  <c r="V32" i="115"/>
  <c r="V88" i="109"/>
  <c r="R24" i="111"/>
  <c r="V20" i="118"/>
  <c r="U27" i="111"/>
  <c r="R23" i="111"/>
  <c r="O19" i="117"/>
  <c r="W19" i="117" s="1"/>
  <c r="K61" i="108"/>
  <c r="O13" i="112"/>
  <c r="O100" i="108"/>
  <c r="K13" i="116"/>
  <c r="K463" i="106"/>
  <c r="K331" i="106"/>
  <c r="R331" i="106" s="1"/>
  <c r="K22" i="118"/>
  <c r="K16" i="112"/>
  <c r="K174" i="106"/>
  <c r="U509" i="106"/>
  <c r="U21" i="118"/>
  <c r="R16" i="112"/>
  <c r="O26" i="111"/>
  <c r="O174" i="106"/>
  <c r="W18" i="117"/>
  <c r="O43" i="111"/>
  <c r="W26" i="111"/>
  <c r="W35" i="111"/>
  <c r="V157" i="106"/>
  <c r="V30" i="106"/>
  <c r="W43" i="111"/>
  <c r="W535" i="106"/>
  <c r="V23" i="111"/>
  <c r="W13" i="112"/>
  <c r="O331" i="106"/>
  <c r="R53" i="112"/>
  <c r="O103" i="108"/>
  <c r="R18" i="113"/>
  <c r="K46" i="118"/>
  <c r="U28" i="108"/>
  <c r="K51" i="111"/>
  <c r="R21" i="118"/>
  <c r="R51" i="111"/>
  <c r="W21" i="118"/>
  <c r="V33" i="112"/>
  <c r="W30" i="106"/>
  <c r="V29" i="106"/>
  <c r="V14" i="114"/>
  <c r="U56" i="109"/>
  <c r="O440" i="106"/>
  <c r="V52" i="112"/>
  <c r="R35" i="109"/>
  <c r="W32" i="112"/>
  <c r="U45" i="112"/>
  <c r="R311" i="106"/>
  <c r="O498" i="106"/>
  <c r="W498" i="106" s="1"/>
  <c r="V533" i="106"/>
  <c r="W20" i="113"/>
  <c r="O29" i="115"/>
  <c r="U25" i="109"/>
  <c r="U19" i="110"/>
  <c r="U25" i="110"/>
  <c r="W52" i="118"/>
  <c r="W91" i="106"/>
  <c r="W55" i="109"/>
  <c r="V498" i="106"/>
  <c r="W45" i="112"/>
  <c r="W25" i="110"/>
  <c r="O27" i="110"/>
  <c r="R27" i="110"/>
  <c r="O37" i="112"/>
  <c r="W21" i="109"/>
  <c r="U30" i="114"/>
  <c r="U51" i="111"/>
  <c r="R21" i="117"/>
  <c r="W29" i="115"/>
  <c r="W37" i="112"/>
  <c r="V115" i="106"/>
  <c r="V333" i="106"/>
  <c r="K221" i="106"/>
  <c r="K450" i="106"/>
  <c r="U49" i="109"/>
  <c r="U181" i="106"/>
  <c r="W63" i="119"/>
  <c r="K77" i="108"/>
  <c r="O77" i="108" s="1"/>
  <c r="K52" i="111"/>
  <c r="W44" i="106"/>
  <c r="O24" i="108"/>
  <c r="R77" i="108"/>
  <c r="R22" i="118"/>
  <c r="U221" i="106"/>
  <c r="V21" i="118"/>
  <c r="W33" i="112"/>
  <c r="O196" i="106"/>
  <c r="V470" i="106"/>
  <c r="W14" i="114"/>
  <c r="K233" i="106"/>
  <c r="K68" i="109"/>
  <c r="R68" i="109"/>
  <c r="R24" i="108"/>
  <c r="U26" i="111"/>
  <c r="V19" i="117"/>
  <c r="U23" i="109"/>
  <c r="W470" i="106"/>
  <c r="U331" i="106"/>
  <c r="W331" i="106" s="1"/>
  <c r="U77" i="108"/>
  <c r="O22" i="118"/>
  <c r="U440" i="106"/>
  <c r="V84" i="109"/>
  <c r="V32" i="112"/>
  <c r="U311" i="106"/>
  <c r="O19" i="113"/>
  <c r="R29" i="115"/>
  <c r="V29" i="115" s="1"/>
  <c r="O23" i="112"/>
  <c r="W469" i="106"/>
  <c r="V91" i="106"/>
  <c r="V85" i="109"/>
  <c r="V45" i="112"/>
  <c r="U27" i="110"/>
  <c r="U37" i="112"/>
  <c r="O221" i="106"/>
  <c r="O21" i="117"/>
  <c r="V21" i="117" s="1"/>
  <c r="V37" i="112"/>
  <c r="W21" i="117"/>
  <c r="V30" i="114"/>
  <c r="O51" i="111"/>
  <c r="O61" i="108"/>
  <c r="W128" i="106"/>
  <c r="W280" i="106"/>
  <c r="V60" i="109"/>
  <c r="W60" i="109"/>
  <c r="O59" i="108"/>
  <c r="W14" i="118"/>
  <c r="V469" i="106"/>
  <c r="V14" i="110"/>
  <c r="W18" i="113"/>
  <c r="V17" i="117"/>
  <c r="U31" i="115"/>
  <c r="U330" i="106"/>
  <c r="W21" i="111"/>
  <c r="O36" i="112"/>
  <c r="V538" i="106"/>
  <c r="R17" i="114"/>
  <c r="U35" i="109"/>
  <c r="O53" i="118"/>
  <c r="O514" i="106"/>
  <c r="O72" i="109"/>
  <c r="O25" i="113"/>
  <c r="K464" i="106"/>
  <c r="O465" i="106"/>
  <c r="W84" i="109"/>
  <c r="O22" i="114"/>
  <c r="K180" i="106"/>
  <c r="K67" i="106"/>
  <c r="W16" i="119"/>
  <c r="K20" i="115"/>
  <c r="K30" i="115"/>
  <c r="K35" i="108"/>
  <c r="K25" i="108"/>
  <c r="K458" i="106"/>
  <c r="U22" i="118"/>
  <c r="W22" i="118" s="1"/>
  <c r="R221" i="106"/>
  <c r="W311" i="106"/>
  <c r="R26" i="111"/>
  <c r="W481" i="106"/>
  <c r="W137" i="106"/>
  <c r="W85" i="109"/>
  <c r="W19" i="118"/>
  <c r="O134" i="106"/>
  <c r="R19" i="110"/>
  <c r="V26" i="113"/>
  <c r="O357" i="106"/>
  <c r="W38" i="109"/>
  <c r="U100" i="106"/>
  <c r="V24" i="112"/>
  <c r="U162" i="106"/>
  <c r="R137" i="108"/>
  <c r="O81" i="109"/>
  <c r="O47" i="109"/>
  <c r="U457" i="106"/>
  <c r="K60" i="108"/>
  <c r="K17" i="109"/>
  <c r="K88" i="108"/>
  <c r="U30" i="115"/>
  <c r="R25" i="108"/>
  <c r="O458" i="106"/>
  <c r="V72" i="109"/>
  <c r="W25" i="113"/>
  <c r="W23" i="112"/>
  <c r="W181" i="106"/>
  <c r="O509" i="106"/>
  <c r="V509" i="106" s="1"/>
  <c r="U43" i="111"/>
  <c r="V61" i="109"/>
  <c r="V27" i="112"/>
  <c r="V55" i="109"/>
  <c r="V52" i="118"/>
  <c r="R49" i="118"/>
  <c r="O49" i="108"/>
  <c r="V48" i="109"/>
  <c r="W333" i="106"/>
  <c r="W58" i="106"/>
  <c r="W309" i="106"/>
  <c r="U23" i="112"/>
  <c r="V20" i="113"/>
  <c r="O22" i="112"/>
  <c r="U169" i="106"/>
  <c r="O23" i="110"/>
  <c r="U70" i="109"/>
  <c r="U366" i="106"/>
  <c r="K19" i="106"/>
  <c r="U54" i="108"/>
  <c r="K215" i="106"/>
  <c r="K228" i="106"/>
  <c r="O30" i="110"/>
  <c r="W30" i="110" s="1"/>
  <c r="O281" i="106"/>
  <c r="W281" i="106" s="1"/>
  <c r="K178" i="106"/>
  <c r="K17" i="113"/>
  <c r="K37" i="118"/>
  <c r="K16" i="114"/>
  <c r="O16" i="114" s="1"/>
  <c r="K109" i="106"/>
  <c r="K113" i="106"/>
  <c r="K123" i="106"/>
  <c r="V27" i="110"/>
  <c r="W472" i="106"/>
  <c r="W106" i="106"/>
  <c r="W104" i="106"/>
  <c r="W77" i="106"/>
  <c r="W31" i="109"/>
  <c r="W159" i="106"/>
  <c r="W22" i="111"/>
  <c r="R25" i="110"/>
  <c r="U358" i="106"/>
  <c r="V358" i="106" s="1"/>
  <c r="W514" i="106"/>
  <c r="U479" i="106"/>
  <c r="O130" i="108"/>
  <c r="W15" i="109"/>
  <c r="U170" i="106"/>
  <c r="O27" i="113"/>
  <c r="O25" i="109"/>
  <c r="W25" i="109" s="1"/>
  <c r="W166" i="106"/>
  <c r="V213" i="106"/>
  <c r="U462" i="106"/>
  <c r="V48" i="106"/>
  <c r="W224" i="106"/>
  <c r="V24" i="113"/>
  <c r="O132" i="106"/>
  <c r="K179" i="106"/>
  <c r="W52" i="112"/>
  <c r="W364" i="106"/>
  <c r="K16" i="118"/>
  <c r="K127" i="108"/>
  <c r="K26" i="118"/>
  <c r="K43" i="109"/>
  <c r="K307" i="106"/>
  <c r="K72" i="108"/>
  <c r="K36" i="118"/>
  <c r="K113" i="108"/>
  <c r="U60" i="108"/>
  <c r="O17" i="113"/>
  <c r="U113" i="108"/>
  <c r="O16" i="118"/>
  <c r="U178" i="106"/>
  <c r="U26" i="118"/>
  <c r="R26" i="118"/>
  <c r="R16" i="114"/>
  <c r="R17" i="109"/>
  <c r="U17" i="109"/>
  <c r="R30" i="115"/>
  <c r="O113" i="106"/>
  <c r="O25" i="108"/>
  <c r="U25" i="108"/>
  <c r="R458" i="106"/>
  <c r="V23" i="110"/>
  <c r="R43" i="109"/>
  <c r="V16" i="114"/>
  <c r="V53" i="118"/>
  <c r="W72" i="109"/>
  <c r="V81" i="109"/>
  <c r="V25" i="113"/>
  <c r="R464" i="106"/>
  <c r="W457" i="106"/>
  <c r="V16" i="118"/>
  <c r="V17" i="113"/>
  <c r="W51" i="111"/>
  <c r="W509" i="106"/>
  <c r="V36" i="112"/>
  <c r="V22" i="112"/>
  <c r="V30" i="110"/>
  <c r="W22" i="114"/>
  <c r="V281" i="106"/>
  <c r="U180" i="106"/>
  <c r="W358" i="106"/>
  <c r="W27" i="113"/>
  <c r="V25" i="109"/>
  <c r="V19" i="113"/>
  <c r="V47" i="109"/>
  <c r="R160" i="106"/>
  <c r="W160" i="106" s="1"/>
  <c r="W163" i="106"/>
  <c r="R19" i="113"/>
  <c r="O43" i="108"/>
  <c r="O23" i="117"/>
  <c r="K47" i="118"/>
  <c r="K114" i="106"/>
  <c r="O45" i="106"/>
  <c r="R18" i="111"/>
  <c r="U460" i="106"/>
  <c r="K54" i="111"/>
  <c r="K32" i="106"/>
  <c r="K70" i="106"/>
  <c r="K410" i="106"/>
  <c r="O60" i="108"/>
  <c r="R113" i="108"/>
  <c r="O178" i="106"/>
  <c r="O26" i="118"/>
  <c r="V26" i="118" s="1"/>
  <c r="U16" i="114"/>
  <c r="W16" i="114" s="1"/>
  <c r="O17" i="109"/>
  <c r="W17" i="109" s="1"/>
  <c r="O70" i="106"/>
  <c r="U113" i="106"/>
  <c r="U458" i="106"/>
  <c r="W23" i="110"/>
  <c r="O43" i="109"/>
  <c r="W43" i="109" s="1"/>
  <c r="V17" i="109"/>
  <c r="W53" i="118"/>
  <c r="W81" i="109"/>
  <c r="O464" i="106"/>
  <c r="U464" i="106"/>
  <c r="V457" i="106"/>
  <c r="W17" i="113"/>
  <c r="V43" i="109"/>
  <c r="W26" i="118"/>
  <c r="V51" i="111"/>
  <c r="W36" i="112"/>
  <c r="W22" i="112"/>
  <c r="V22" i="114"/>
  <c r="O180" i="106"/>
  <c r="V160" i="106"/>
  <c r="V27" i="113"/>
  <c r="W19" i="113"/>
  <c r="W47" i="109"/>
  <c r="R45" i="106"/>
  <c r="U45" i="106"/>
  <c r="W430" i="106"/>
  <c r="V430" i="106"/>
  <c r="O90" i="109"/>
  <c r="R90" i="109"/>
  <c r="R36" i="109"/>
  <c r="O36" i="109"/>
  <c r="U32" i="113"/>
  <c r="R32" i="113"/>
  <c r="W536" i="106"/>
  <c r="V536" i="106"/>
  <c r="U356" i="106"/>
  <c r="R356" i="106"/>
  <c r="O356" i="106"/>
  <c r="O27" i="111"/>
  <c r="O515" i="106"/>
  <c r="U515" i="106"/>
  <c r="W515" i="106" s="1"/>
  <c r="R26" i="114"/>
  <c r="U13" i="110"/>
  <c r="R101" i="108"/>
  <c r="O101" i="108"/>
  <c r="U34" i="109"/>
  <c r="O34" i="109"/>
  <c r="O521" i="106"/>
  <c r="R479" i="106"/>
  <c r="O479" i="106"/>
  <c r="W36" i="109"/>
  <c r="V36" i="109"/>
  <c r="W92" i="106"/>
  <c r="V92" i="106"/>
  <c r="W56" i="111"/>
  <c r="V56" i="111"/>
  <c r="U506" i="106"/>
  <c r="O506" i="106"/>
  <c r="R506" i="106"/>
  <c r="W37" i="106"/>
  <c r="V37" i="106"/>
  <c r="U49" i="118"/>
  <c r="O49" i="118"/>
  <c r="W48" i="112"/>
  <c r="V48" i="112"/>
  <c r="R30" i="118"/>
  <c r="U30" i="118"/>
  <c r="U41" i="112"/>
  <c r="O41" i="112"/>
  <c r="W497" i="106"/>
  <c r="U461" i="106"/>
  <c r="O461" i="106"/>
  <c r="W461" i="106" s="1"/>
  <c r="V33" i="113"/>
  <c r="V90" i="109"/>
  <c r="W90" i="109"/>
  <c r="R23" i="109"/>
  <c r="V27" i="111"/>
  <c r="W27" i="111"/>
  <c r="U16" i="112"/>
  <c r="U450" i="106"/>
  <c r="O450" i="106"/>
  <c r="R52" i="111"/>
  <c r="U52" i="111"/>
  <c r="O68" i="109"/>
  <c r="W70" i="109"/>
  <c r="R17" i="113"/>
  <c r="R16" i="118"/>
  <c r="V23" i="117"/>
  <c r="W23" i="117"/>
  <c r="O114" i="106"/>
  <c r="R114" i="106"/>
  <c r="U114" i="106"/>
  <c r="U54" i="111"/>
  <c r="R54" i="111"/>
  <c r="R70" i="106"/>
  <c r="U70" i="106"/>
  <c r="O410" i="106"/>
  <c r="U410" i="106"/>
  <c r="W458" i="106"/>
  <c r="V458" i="106"/>
  <c r="W45" i="106"/>
  <c r="V45" i="106"/>
  <c r="V356" i="106"/>
  <c r="W356" i="106"/>
  <c r="W34" i="109"/>
  <c r="V34" i="109"/>
  <c r="V506" i="106"/>
  <c r="W506" i="106"/>
  <c r="V49" i="118"/>
  <c r="W49" i="118"/>
  <c r="W41" i="112"/>
  <c r="V114" i="106"/>
  <c r="W114" i="106"/>
  <c r="R115" i="108" l="1"/>
  <c r="V540" i="106"/>
  <c r="V541" i="106" s="1"/>
  <c r="V32" i="114"/>
  <c r="V33" i="114" s="1"/>
  <c r="V35" i="115"/>
  <c r="V36" i="115" s="1"/>
  <c r="V35" i="113"/>
  <c r="V36" i="113" s="1"/>
  <c r="V57" i="118"/>
  <c r="V58" i="118" s="1"/>
  <c r="K118" i="119"/>
  <c r="M118" i="119" s="1"/>
  <c r="K116" i="119"/>
  <c r="M116" i="119" s="1"/>
  <c r="K115" i="119"/>
  <c r="K117" i="119"/>
  <c r="M117" i="119" s="1"/>
  <c r="V25" i="117"/>
  <c r="V26" i="117" s="1"/>
  <c r="V27" i="119"/>
  <c r="M72" i="118"/>
  <c r="M545" i="106"/>
  <c r="V14" i="119"/>
  <c r="V105" i="119" s="1"/>
  <c r="V106" i="119" s="1"/>
  <c r="V32" i="119"/>
  <c r="V25" i="119"/>
  <c r="W70" i="106"/>
  <c r="V41" i="112"/>
  <c r="W464" i="106"/>
  <c r="W460" i="106"/>
  <c r="U43" i="109"/>
  <c r="W132" i="106"/>
  <c r="W170" i="106"/>
  <c r="R113" i="106"/>
  <c r="W113" i="106" s="1"/>
  <c r="W366" i="106"/>
  <c r="W169" i="106"/>
  <c r="V43" i="111"/>
  <c r="W162" i="106"/>
  <c r="O30" i="115"/>
  <c r="V514" i="106"/>
  <c r="V31" i="115"/>
  <c r="V22" i="118"/>
  <c r="V26" i="111"/>
  <c r="U68" i="109"/>
  <c r="W68" i="109" s="1"/>
  <c r="R450" i="106"/>
  <c r="O16" i="112"/>
  <c r="W23" i="111"/>
  <c r="V35" i="111"/>
  <c r="W33" i="113"/>
  <c r="W511" i="106"/>
  <c r="U55" i="109"/>
  <c r="W24" i="110"/>
  <c r="W288" i="106"/>
  <c r="R35" i="106"/>
  <c r="W35" i="106" s="1"/>
  <c r="W108" i="106"/>
  <c r="W14" i="117"/>
  <c r="V31" i="113"/>
  <c r="W529" i="106"/>
  <c r="R31" i="118"/>
  <c r="W49" i="106"/>
  <c r="O26" i="114"/>
  <c r="W377" i="106"/>
  <c r="U123" i="108"/>
  <c r="O35" i="109"/>
  <c r="U25" i="111"/>
  <c r="V482" i="106"/>
  <c r="K14" i="113"/>
  <c r="K73" i="109"/>
  <c r="K86" i="109"/>
  <c r="V113" i="106"/>
  <c r="O54" i="111"/>
  <c r="O113" i="108"/>
  <c r="U16" i="118"/>
  <c r="W16" i="118" s="1"/>
  <c r="W462" i="106"/>
  <c r="W479" i="106"/>
  <c r="U17" i="113"/>
  <c r="V70" i="109"/>
  <c r="V23" i="112"/>
  <c r="R60" i="108"/>
  <c r="W221" i="106"/>
  <c r="W465" i="106"/>
  <c r="W330" i="106"/>
  <c r="W27" i="110"/>
  <c r="V68" i="109"/>
  <c r="O52" i="111"/>
  <c r="W56" i="109"/>
  <c r="U174" i="106"/>
  <c r="V13" i="112"/>
  <c r="O23" i="109"/>
  <c r="V20" i="111"/>
  <c r="V497" i="106"/>
  <c r="W115" i="106"/>
  <c r="O30" i="118"/>
  <c r="V535" i="106"/>
  <c r="W31" i="115"/>
  <c r="U521" i="106"/>
  <c r="W521" i="106" s="1"/>
  <c r="O90" i="106"/>
  <c r="W47" i="106"/>
  <c r="O50" i="118"/>
  <c r="O13" i="110"/>
  <c r="V305" i="106"/>
  <c r="U38" i="112"/>
  <c r="R27" i="111"/>
  <c r="U149" i="106"/>
  <c r="V149" i="106" s="1"/>
  <c r="W18" i="114"/>
  <c r="W87" i="109"/>
  <c r="O25" i="114"/>
  <c r="O51" i="109"/>
  <c r="O32" i="109"/>
  <c r="V24" i="118"/>
  <c r="K23" i="108"/>
  <c r="R18" i="110"/>
  <c r="R54" i="118"/>
  <c r="U88" i="109"/>
  <c r="W88" i="109" s="1"/>
  <c r="O141" i="106"/>
  <c r="W141" i="106" s="1"/>
  <c r="U35" i="118"/>
  <c r="R29" i="118"/>
  <c r="K35" i="112"/>
  <c r="K45" i="109"/>
  <c r="K338" i="106"/>
  <c r="K64" i="106"/>
  <c r="O32" i="118"/>
  <c r="V35" i="118"/>
  <c r="V216" i="106"/>
  <c r="W14" i="112"/>
  <c r="W63" i="109"/>
  <c r="K375" i="106"/>
  <c r="O91" i="109"/>
  <c r="U146" i="106"/>
  <c r="U415" i="106"/>
  <c r="K404" i="106"/>
  <c r="K49" i="112"/>
  <c r="K73" i="106"/>
  <c r="V30" i="115"/>
  <c r="W30" i="115"/>
  <c r="W450" i="106"/>
  <c r="V450" i="106"/>
  <c r="V16" i="112"/>
  <c r="W16" i="112"/>
  <c r="W26" i="114"/>
  <c r="V26" i="114"/>
  <c r="W35" i="109"/>
  <c r="V35" i="109"/>
  <c r="O14" i="113"/>
  <c r="U14" i="113"/>
  <c r="R14" i="113"/>
  <c r="O86" i="109"/>
  <c r="U86" i="109"/>
  <c r="W54" i="111"/>
  <c r="V54" i="111"/>
  <c r="V52" i="111"/>
  <c r="W52" i="111"/>
  <c r="V23" i="109"/>
  <c r="W23" i="109"/>
  <c r="W30" i="118"/>
  <c r="V30" i="118"/>
  <c r="V50" i="118"/>
  <c r="W50" i="118"/>
  <c r="V13" i="110"/>
  <c r="W13" i="110"/>
  <c r="V25" i="114"/>
  <c r="W25" i="114"/>
  <c r="V51" i="109"/>
  <c r="W51" i="109"/>
  <c r="W32" i="109"/>
  <c r="V32" i="109"/>
  <c r="R23" i="108"/>
  <c r="O23" i="108"/>
  <c r="U35" i="112"/>
  <c r="R35" i="112"/>
  <c r="O35" i="112"/>
  <c r="O45" i="109"/>
  <c r="U45" i="109"/>
  <c r="R45" i="109"/>
  <c r="U64" i="106"/>
  <c r="O64" i="106"/>
  <c r="R64" i="106"/>
  <c r="W64" i="106" s="1"/>
  <c r="V32" i="118"/>
  <c r="W32" i="118"/>
  <c r="W91" i="109"/>
  <c r="V91" i="109"/>
  <c r="U404" i="106"/>
  <c r="O404" i="106"/>
  <c r="W404" i="106" s="1"/>
  <c r="O73" i="106"/>
  <c r="U73" i="106"/>
  <c r="W14" i="113"/>
  <c r="V14" i="113"/>
  <c r="V86" i="109"/>
  <c r="W86" i="109"/>
  <c r="W35" i="112"/>
  <c r="V45" i="109"/>
  <c r="W45" i="109"/>
  <c r="K47" i="113" l="1"/>
  <c r="K48" i="113"/>
  <c r="M48" i="113" s="1"/>
  <c r="K49" i="113"/>
  <c r="M49" i="113" s="1"/>
  <c r="K50" i="113"/>
  <c r="M50" i="113" s="1"/>
  <c r="K46" i="110"/>
  <c r="K48" i="110"/>
  <c r="M48" i="110" s="1"/>
  <c r="K47" i="110"/>
  <c r="M47" i="110" s="1"/>
  <c r="K49" i="110"/>
  <c r="M49" i="110" s="1"/>
  <c r="V34" i="110"/>
  <c r="V35" i="110" s="1"/>
  <c r="K99" i="109"/>
  <c r="K100" i="109"/>
  <c r="M100" i="109" s="1"/>
  <c r="K102" i="109"/>
  <c r="M102" i="109" s="1"/>
  <c r="K101" i="109"/>
  <c r="M101" i="109" s="1"/>
  <c r="K48" i="115"/>
  <c r="M48" i="115" s="1"/>
  <c r="K49" i="115"/>
  <c r="M49" i="115" s="1"/>
  <c r="K46" i="115"/>
  <c r="K47" i="115"/>
  <c r="M47" i="115" s="1"/>
  <c r="K67" i="112"/>
  <c r="M67" i="112" s="1"/>
  <c r="K66" i="112"/>
  <c r="M66" i="112" s="1"/>
  <c r="K65" i="112"/>
  <c r="K68" i="112"/>
  <c r="M68" i="112" s="1"/>
  <c r="K47" i="114"/>
  <c r="M47" i="114" s="1"/>
  <c r="K46" i="114"/>
  <c r="K49" i="114"/>
  <c r="M49" i="114" s="1"/>
  <c r="K48" i="114"/>
  <c r="M48" i="114" s="1"/>
  <c r="V55" i="112"/>
  <c r="V56" i="112" s="1"/>
  <c r="K67" i="118"/>
  <c r="K70" i="118"/>
  <c r="M70" i="118" s="1"/>
  <c r="K69" i="118"/>
  <c r="M69" i="118" s="1"/>
  <c r="K68" i="118"/>
  <c r="M68" i="118" s="1"/>
  <c r="K38" i="117"/>
  <c r="M38" i="117" s="1"/>
  <c r="K35" i="117"/>
  <c r="K37" i="117"/>
  <c r="M37" i="117" s="1"/>
  <c r="K36" i="117"/>
  <c r="M36" i="117" s="1"/>
  <c r="K550" i="106"/>
  <c r="M550" i="106" s="1"/>
  <c r="K548" i="106"/>
  <c r="K549" i="106"/>
  <c r="M549" i="106" s="1"/>
  <c r="K551" i="106"/>
  <c r="M551" i="106" s="1"/>
  <c r="K67" i="111"/>
  <c r="K68" i="111"/>
  <c r="M68" i="111" s="1"/>
  <c r="K70" i="111"/>
  <c r="M70" i="111" s="1"/>
  <c r="K69" i="111"/>
  <c r="M69" i="111" s="1"/>
  <c r="M115" i="119"/>
  <c r="K119" i="119"/>
  <c r="M119" i="119" s="1"/>
  <c r="O122" i="119"/>
  <c r="V35" i="112"/>
  <c r="T120" i="119"/>
  <c r="O74" i="111" l="1"/>
  <c r="M67" i="111"/>
  <c r="K71" i="111"/>
  <c r="M71" i="111" s="1"/>
  <c r="M67" i="118"/>
  <c r="O74" i="118"/>
  <c r="K71" i="118"/>
  <c r="M71" i="118" s="1"/>
  <c r="M46" i="114"/>
  <c r="K50" i="114"/>
  <c r="M50" i="114" s="1"/>
  <c r="O53" i="114"/>
  <c r="M46" i="110"/>
  <c r="O53" i="110"/>
  <c r="K50" i="110"/>
  <c r="M50" i="110" s="1"/>
  <c r="M548" i="106"/>
  <c r="K552" i="106"/>
  <c r="M552" i="106" s="1"/>
  <c r="K39" i="117"/>
  <c r="M39" i="117" s="1"/>
  <c r="O42" i="117"/>
  <c r="M35" i="117"/>
  <c r="K69" i="112"/>
  <c r="M69" i="112" s="1"/>
  <c r="M65" i="112"/>
  <c r="K50" i="115"/>
  <c r="M50" i="115" s="1"/>
  <c r="O53" i="115"/>
  <c r="M46" i="115"/>
  <c r="K103" i="109"/>
  <c r="M103" i="109" s="1"/>
  <c r="M99" i="109"/>
  <c r="O106" i="109"/>
  <c r="M47" i="113"/>
  <c r="K51" i="113"/>
  <c r="M51" i="113" s="1"/>
  <c r="O54" i="113"/>
  <c r="T51" i="114"/>
  <c r="T553" i="106"/>
  <c r="T35" i="117"/>
  <c r="T65" i="112"/>
  <c r="T52" i="113"/>
  <c r="T66" i="111"/>
  <c r="T72" i="118"/>
  <c r="T51" i="110"/>
  <c r="T51" i="115"/>
  <c r="T104" i="109"/>
</calcChain>
</file>

<file path=xl/comments1.xml><?xml version="1.0" encoding="utf-8"?>
<comments xmlns="http://schemas.openxmlformats.org/spreadsheetml/2006/main">
  <authors>
    <author>Автор</author>
  </authors>
  <commentList>
    <comment ref="B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8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8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8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8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8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8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8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8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8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8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8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8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8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8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8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8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8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8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8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8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8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8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8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8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8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7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7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7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7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7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7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7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7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7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7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7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7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7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7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7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7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7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7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7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7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7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7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7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7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7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7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7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7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5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5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25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25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5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25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25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5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25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25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25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5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5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5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25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25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25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25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25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25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25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25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25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25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25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25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25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25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5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25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4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34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34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34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34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34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4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34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34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34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34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34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4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34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34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34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34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34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34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34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34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34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34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34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34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34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34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34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34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34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42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42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42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42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2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42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42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2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42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42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42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42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42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42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42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42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42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42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42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42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42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42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42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42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42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42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42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42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42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42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42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1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1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51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51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51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51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1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51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51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51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1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1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1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51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51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51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51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51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51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51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51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51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51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51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51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51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51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51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1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51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9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9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59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59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9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59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59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9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59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59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59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9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9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9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59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59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59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59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59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59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59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59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59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59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59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59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59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59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59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9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59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68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68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68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68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8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68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68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68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68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68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68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68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68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68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68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68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68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68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68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68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68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68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68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68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68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68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68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68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68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68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68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76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76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76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76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6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76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76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76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76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76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76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76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76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76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76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76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76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76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76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76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76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76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76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76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76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76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76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76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76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76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76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85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5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85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85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5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85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85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85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85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85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85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85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5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5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85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85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85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85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85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85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85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85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85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85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85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85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85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85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5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85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93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93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93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93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3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93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93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93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93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93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93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93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93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3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93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93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93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93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93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93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93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93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93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93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93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93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93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93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93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93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93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02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02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02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2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02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02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02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02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02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02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02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2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02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02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02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02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02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02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02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02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02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02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02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02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02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02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02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02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02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10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10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10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0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10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10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10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10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10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10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10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0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0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10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10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10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10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10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10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10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10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10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10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10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10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10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10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10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10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19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19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19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9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19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19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19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19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19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19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19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9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9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19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19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19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19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19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19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19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19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19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19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19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19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19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19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19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19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G15" authorId="0">
      <text>
        <r>
          <rPr>
            <b/>
            <sz val="9"/>
            <color indexed="81"/>
            <rFont val="Tahoma"/>
            <family val="2"/>
            <charset val="204"/>
          </rPr>
          <t>Отдел организаций и планирования учебного процесса  послевузовского образования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Служба информационного технического обеспечения и средств обучения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204"/>
          </rPr>
          <t>Отдел связи и АСУ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защиты государственных секретов и информационной безопасности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204"/>
          </rPr>
          <t>Отдел кадров и комплектования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5" authorId="0">
      <text>
        <r>
          <rPr>
            <b/>
            <sz val="9"/>
            <color indexed="81"/>
            <rFont val="Tahoma"/>
            <family val="2"/>
            <charset val="204"/>
          </rPr>
          <t>Строевое отделение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3" authorId="0">
      <text>
        <r>
          <rPr>
            <b/>
            <sz val="9"/>
            <color indexed="81"/>
            <rFont val="Tahoma"/>
            <family val="2"/>
            <charset val="204"/>
          </rPr>
          <t>Служба автоматизированного учета персонола управления по работе с персоналом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6" authorId="0">
      <text>
        <r>
          <rPr>
            <b/>
            <sz val="9"/>
            <color indexed="81"/>
            <rFont val="Tahoma"/>
            <family val="2"/>
            <charset val="204"/>
          </rPr>
          <t>Служба развития государственного языка управления по работе 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материально-технического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0" authorId="0">
      <text>
        <r>
          <rPr>
            <b/>
            <sz val="9"/>
            <color indexed="81"/>
            <rFont val="Tahoma"/>
            <family val="2"/>
            <charset val="204"/>
          </rPr>
          <t>Юридическая служба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6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6" authorId="0">
      <text>
        <r>
          <rPr>
            <b/>
            <sz val="9"/>
            <color indexed="81"/>
            <rFont val="Tahoma"/>
            <family val="2"/>
            <charset val="204"/>
          </rPr>
          <t>Отдел администрирования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0" authorId="0">
      <text>
        <r>
          <rPr>
            <b/>
            <sz val="9"/>
            <color indexed="81"/>
            <rFont val="Tahoma"/>
            <family val="2"/>
            <charset val="204"/>
          </rPr>
          <t>Культурно-досуговый центр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2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3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7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медицинского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9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4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48" authorId="0">
      <text>
        <r>
          <rPr>
            <b/>
            <sz val="9"/>
            <color indexed="81"/>
            <rFont val="Tahoma"/>
            <family val="2"/>
            <charset val="204"/>
          </rPr>
          <t>Отдел научной информации и инноваций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57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2" authorId="0">
      <text>
        <r>
          <rPr>
            <b/>
            <sz val="9"/>
            <color indexed="81"/>
            <rFont val="Tahoma"/>
            <family val="2"/>
            <charset val="204"/>
          </rPr>
          <t>Группа комплексного тестирования исследования программно-аппаратных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6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программно-аппаратных и технических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9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криптографических систем защиты информации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3" authorId="0">
      <text>
        <r>
          <rPr>
            <b/>
            <sz val="9"/>
            <color indexed="81"/>
            <rFont val="Tahoma"/>
            <family val="2"/>
            <charset val="204"/>
          </rPr>
          <t>Служба научно-издательского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7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типографических работ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83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Научно-исследовательский институт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85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94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военной истории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01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Научно-исследовательская лаборатория имитационного моделирования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0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ВиВТ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12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управление (технопарк)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23" authorId="0">
      <text>
        <r>
          <rPr>
            <b/>
            <sz val="9"/>
            <color indexed="81"/>
            <rFont val="Tahoma"/>
            <family val="2"/>
            <charset val="204"/>
          </rPr>
          <t>Военно-научный взвод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26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ІТ-технологий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3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отделение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8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</t>
        </r>
      </text>
    </comment>
    <comment ref="G25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войсковой и специальной разведки </t>
        </r>
      </text>
    </comment>
    <comment ref="G254" authorId="0">
      <text>
        <r>
          <rPr>
            <b/>
            <sz val="11"/>
            <color indexed="81"/>
            <rFont val="Times New Roman"/>
            <family val="1"/>
            <charset val="204"/>
          </rPr>
          <t xml:space="preserve">Кафедра стратегии </t>
        </r>
      </text>
    </comment>
    <comment ref="G256" authorId="0">
      <text>
        <r>
          <rPr>
            <b/>
            <sz val="9"/>
            <color indexed="81"/>
            <rFont val="Tahoma"/>
            <family val="2"/>
            <charset val="204"/>
          </rPr>
          <t>Кафедра Сил воздушной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61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военного и государственного управления</t>
        </r>
      </text>
    </comment>
    <comment ref="G27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оперативно-тактической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0" authorId="0">
      <text>
        <r>
          <rPr>
            <b/>
            <sz val="9"/>
            <color indexed="81"/>
            <rFont val="Tahoma"/>
            <family val="2"/>
            <charset val="204"/>
          </rPr>
          <t>Кафедра управления войсками и службы общевойсковых штабов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4" authorId="0">
      <text>
        <r>
          <rPr>
            <b/>
            <sz val="9"/>
            <color indexed="81"/>
            <rFont val="Tahoma"/>
            <family val="2"/>
            <charset val="204"/>
          </rPr>
          <t>Кафедра мобилизационной подготовки и территориальной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29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специальных дисциплин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3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специальной языковой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72" authorId="0">
      <text>
        <r>
          <rPr>
            <b/>
            <sz val="9"/>
            <color indexed="81"/>
            <rFont val="Tahoma"/>
            <family val="2"/>
            <charset val="204"/>
          </rPr>
          <t>Кафедра организации МТО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тылового обеспечения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5" authorId="0">
      <text>
        <r>
          <rPr>
            <b/>
            <sz val="9"/>
            <color indexed="81"/>
            <rFont val="Tahoma"/>
            <family val="2"/>
            <charset val="204"/>
          </rPr>
          <t>Кафедра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9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общественных дисциплин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06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военной истории и права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09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 и тактики</t>
        </r>
      </text>
    </comment>
    <comment ref="G42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обеспечения служебно боевой деятельности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43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Факультет повышения квалификации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35" authorId="0">
      <text>
        <r>
          <rPr>
            <b/>
            <sz val="9"/>
            <color indexed="81"/>
            <rFont val="Tahoma"/>
            <family val="2"/>
            <charset val="204"/>
          </rPr>
          <t>Факультет повышения квалификации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47" authorId="0">
      <text>
        <r>
          <rPr>
            <b/>
            <sz val="9"/>
            <color indexed="81"/>
            <rFont val="Tahoma"/>
            <family val="2"/>
            <charset val="204"/>
          </rPr>
          <t>Кафедра информационной безопасности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54" authorId="0">
      <text>
        <r>
          <rPr>
            <b/>
            <sz val="9"/>
            <color indexed="81"/>
            <rFont val="Tahoma"/>
            <family val="2"/>
            <charset val="204"/>
          </rPr>
          <t>Кафедра имитационного моделирования и информационных систем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60" authorId="0">
      <text>
        <r>
          <rPr>
            <b/>
            <sz val="9"/>
            <color indexed="81"/>
            <rFont val="Tahoma"/>
            <family val="2"/>
            <charset val="204"/>
          </rPr>
          <t>Комендантский взвод</t>
        </r>
      </text>
    </comment>
    <comment ref="G497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Взвод связи и автоматизированных систем управления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1" authorId="0">
      <text>
        <r>
          <rPr>
            <b/>
            <sz val="9"/>
            <color indexed="81"/>
            <rFont val="Tahoma"/>
            <family val="2"/>
            <charset val="204"/>
          </rPr>
          <t>Взвод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G15" authorId="0">
      <text>
        <r>
          <rPr>
            <b/>
            <sz val="9"/>
            <color indexed="81"/>
            <rFont val="Tahoma"/>
            <family val="2"/>
            <charset val="204"/>
          </rPr>
          <t>Отдел организаций и планирования учебного процесса  послевузовского образования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Служба информационного технического обеспечения и средств обучения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204"/>
          </rPr>
          <t>Отдел связи и АСУ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5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защиты государственных секретов и информационной безопасности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204"/>
          </rPr>
          <t>Отдел кадров и комплектования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0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2" authorId="0">
      <text>
        <r>
          <rPr>
            <b/>
            <sz val="9"/>
            <color indexed="81"/>
            <rFont val="Tahoma"/>
            <family val="2"/>
            <charset val="204"/>
          </rPr>
          <t>Служба автоматизированного учета персонола управления по работе с персоналом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4" authorId="0">
      <text>
        <r>
          <rPr>
            <b/>
            <sz val="9"/>
            <color indexed="81"/>
            <rFont val="Tahoma"/>
            <family val="2"/>
            <charset val="204"/>
          </rPr>
          <t>Служба развития государственного языка управления по работе 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1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материально-технического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экономики и финансов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7" authorId="0">
      <text>
        <r>
          <rPr>
            <b/>
            <sz val="9"/>
            <color indexed="81"/>
            <rFont val="Tahoma"/>
            <family val="2"/>
            <charset val="204"/>
          </rPr>
          <t>Культурно-досуговый центр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9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4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медицинского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Отдел научной информации и инноваций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7" authorId="0">
      <text>
        <r>
          <rPr>
            <b/>
            <sz val="9"/>
            <color indexed="81"/>
            <rFont val="Tahoma"/>
            <family val="2"/>
            <charset val="204"/>
          </rPr>
          <t>Группа комплексного тестирования исследования программно-аппаратных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программно-аппаратных и технических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криптографических систем защиты информации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" authorId="0">
      <text>
        <r>
          <rPr>
            <b/>
            <sz val="9"/>
            <color indexed="81"/>
            <rFont val="Tahoma"/>
            <family val="2"/>
            <charset val="204"/>
          </rPr>
          <t>Служба научно-издательского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5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типографических работ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Научно-исследовательский институт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3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9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военной истории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6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Научно-исследовательская лаборатория имитационного моделирования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ВиВТ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0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управление (технопарк)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0" authorId="0">
      <text>
        <r>
          <rPr>
            <b/>
            <sz val="9"/>
            <color indexed="81"/>
            <rFont val="Tahoma"/>
            <family val="2"/>
            <charset val="204"/>
          </rPr>
          <t>Военно-научный взвод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G18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оперативно-тактической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204"/>
          </rPr>
          <t>Кафедра управления войсками и службы общевойсковых штабов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Кафедра мобилизационной подготовки и территориальной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</t>
        </r>
      </text>
    </commen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войсковой и специальной разведки </t>
        </r>
      </text>
    </comment>
    <comment ref="G23" authorId="0">
      <text>
        <r>
          <rPr>
            <b/>
            <sz val="11"/>
            <color indexed="81"/>
            <rFont val="Times New Roman"/>
            <family val="1"/>
            <charset val="204"/>
          </rPr>
          <t xml:space="preserve">Кафедра стратегии </t>
        </r>
      </text>
    </comment>
    <comment ref="G25" authorId="0">
      <text>
        <r>
          <rPr>
            <b/>
            <sz val="9"/>
            <color indexed="81"/>
            <rFont val="Tahoma"/>
            <family val="2"/>
            <charset val="204"/>
          </rPr>
          <t>Кафедра Сил воздушной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0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военного и государственного управления</t>
        </r>
      </text>
    </comment>
  </commentList>
</comments>
</file>

<file path=xl/comments7.xml><?xml version="1.0" encoding="utf-8"?>
<comments xmlns="http://schemas.openxmlformats.org/spreadsheetml/2006/main">
  <authors>
    <author>Автор</author>
  </authors>
  <commentList>
    <comment ref="G20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специальных дисциплин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3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специальной языковой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Кафедра организации МТО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тылового обеспечения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204"/>
          </rPr>
          <t>Кафедра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общественных дисциплин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военной истории и права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 и тактики</t>
        </r>
      </text>
    </comment>
    <comment ref="G2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обеспечения служебно боевой деятельности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Автор</author>
  </authors>
  <commentList>
    <comment ref="F1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Факультет повышения квалификации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" authorId="0">
      <text>
        <r>
          <rPr>
            <b/>
            <sz val="9"/>
            <color indexed="81"/>
            <rFont val="Tahoma"/>
            <family val="2"/>
            <charset val="204"/>
          </rPr>
          <t>Факультет повышения квалификации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Кафедра информационной безопасности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204"/>
          </rPr>
          <t>Кафедра имитационного моделирования и информационных систем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Комендантский взвод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Взвод связи и автоматизированных систем управления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Автор</author>
  </authors>
  <commentList>
    <comment ref="F12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<sst xmlns="http://schemas.openxmlformats.org/spreadsheetml/2006/main" count="15812" uniqueCount="1671">
  <si>
    <t>ВЕДОМОСТЬ</t>
  </si>
  <si>
    <t>Пол (м, ж)</t>
  </si>
  <si>
    <t xml:space="preserve">№   п/п </t>
  </si>
  <si>
    <t xml:space="preserve">Воинское звание  </t>
  </si>
  <si>
    <t>Фамилия, инициалы</t>
  </si>
  <si>
    <t>Возрастная группа</t>
  </si>
  <si>
    <t>Нагрудный номер</t>
  </si>
  <si>
    <t>Рейтинг</t>
  </si>
  <si>
    <t>№ упр.</t>
  </si>
  <si>
    <t>Результат</t>
  </si>
  <si>
    <t>Баллы</t>
  </si>
  <si>
    <t>м</t>
  </si>
  <si>
    <t>По списку</t>
  </si>
  <si>
    <t>чел.,</t>
  </si>
  <si>
    <t>Всего проверено</t>
  </si>
  <si>
    <t>%</t>
  </si>
  <si>
    <t>Из них получили оценки:</t>
  </si>
  <si>
    <t>отлично</t>
  </si>
  <si>
    <t>хорошо</t>
  </si>
  <si>
    <t>удовлетворительно</t>
  </si>
  <si>
    <t>неудовлетворительно</t>
  </si>
  <si>
    <t>Получили положительные оценки</t>
  </si>
  <si>
    <t>Общая оценка подразделению:</t>
  </si>
  <si>
    <t>-</t>
  </si>
  <si>
    <t>Первая возрастная группа</t>
  </si>
  <si>
    <t>Общие баллы</t>
  </si>
  <si>
    <t>майор</t>
  </si>
  <si>
    <t>капитан</t>
  </si>
  <si>
    <t>15(-70)</t>
  </si>
  <si>
    <t>15(+70)</t>
  </si>
  <si>
    <t>Вторая возрастная группа</t>
  </si>
  <si>
    <t xml:space="preserve"> </t>
  </si>
  <si>
    <t>0,43,30</t>
  </si>
  <si>
    <t>0,44,30</t>
  </si>
  <si>
    <t>0,45,30</t>
  </si>
  <si>
    <t>0,46,30</t>
  </si>
  <si>
    <t>0,47,30</t>
  </si>
  <si>
    <t>0,48,30</t>
  </si>
  <si>
    <t>0,49,30</t>
  </si>
  <si>
    <t>0,50,30</t>
  </si>
  <si>
    <t>0,51,30</t>
  </si>
  <si>
    <t>0,52,30</t>
  </si>
  <si>
    <t>0,53,30</t>
  </si>
  <si>
    <t>0,54,30</t>
  </si>
  <si>
    <t>0,55,30</t>
  </si>
  <si>
    <t>0,56,30</t>
  </si>
  <si>
    <t>0,57,30</t>
  </si>
  <si>
    <t>0,58,30</t>
  </si>
  <si>
    <t>0,59,30</t>
  </si>
  <si>
    <t>0,55,45</t>
  </si>
  <si>
    <t>0,56,15</t>
  </si>
  <si>
    <t>0,56,45</t>
  </si>
  <si>
    <t>0,57,15</t>
  </si>
  <si>
    <t>0,57,45</t>
  </si>
  <si>
    <t>0,58,15</t>
  </si>
  <si>
    <t>0,58,45</t>
  </si>
  <si>
    <t>0,59,15</t>
  </si>
  <si>
    <t>0,59,45</t>
  </si>
  <si>
    <t>1,01,15</t>
  </si>
  <si>
    <t>1,01,30</t>
  </si>
  <si>
    <t>1,01,45</t>
  </si>
  <si>
    <t>1,02,15</t>
  </si>
  <si>
    <t>1,02,30</t>
  </si>
  <si>
    <t>1,02,45</t>
  </si>
  <si>
    <t>1,03,15</t>
  </si>
  <si>
    <t>1,03,30</t>
  </si>
  <si>
    <t>1,03,45</t>
  </si>
  <si>
    <t>1,04,15</t>
  </si>
  <si>
    <t>1,04,30</t>
  </si>
  <si>
    <t>1,04,45</t>
  </si>
  <si>
    <t>1,05,15</t>
  </si>
  <si>
    <t>1,05,30</t>
  </si>
  <si>
    <t>1,05,45</t>
  </si>
  <si>
    <t>Подразделение</t>
  </si>
  <si>
    <t>Третья возрастная группа</t>
  </si>
  <si>
    <t>Четвертая возрастная группа</t>
  </si>
  <si>
    <t>Пятая возрастная группа</t>
  </si>
  <si>
    <t>Шестая возрастная группа</t>
  </si>
  <si>
    <t>Седьмая возрастная группа</t>
  </si>
  <si>
    <t>Восьмая возрастная группа</t>
  </si>
  <si>
    <t>Военнослужащие - женщины</t>
  </si>
  <si>
    <t>Дата рождения</t>
  </si>
  <si>
    <t>Возраст</t>
  </si>
  <si>
    <t>Уровень физической подготовленности</t>
  </si>
  <si>
    <t>1 упр.</t>
  </si>
  <si>
    <t>2 упр.</t>
  </si>
  <si>
    <t>3 упр.</t>
  </si>
  <si>
    <t>Процентное содержание баллов</t>
  </si>
  <si>
    <t xml:space="preserve">Цифровой эквивалент баллов </t>
  </si>
  <si>
    <t xml:space="preserve">Буквенный эквивалент баллов </t>
  </si>
  <si>
    <t>Оценка по ЕСТS</t>
  </si>
  <si>
    <t xml:space="preserve">Оценка по традиционной системе </t>
  </si>
  <si>
    <t xml:space="preserve">Таблица оценки результатов </t>
  </si>
  <si>
    <t>97-100</t>
  </si>
  <si>
    <t>193-200</t>
  </si>
  <si>
    <t>289-300</t>
  </si>
  <si>
    <t>93-96</t>
  </si>
  <si>
    <t>185-192</t>
  </si>
  <si>
    <t>277-288</t>
  </si>
  <si>
    <t>89-92</t>
  </si>
  <si>
    <t>177-184</t>
  </si>
  <si>
    <t>265-276</t>
  </si>
  <si>
    <t>85-88</t>
  </si>
  <si>
    <t>169-176</t>
  </si>
  <si>
    <t>253-264</t>
  </si>
  <si>
    <t>81-84</t>
  </si>
  <si>
    <t>161-168</t>
  </si>
  <si>
    <t>241-252</t>
  </si>
  <si>
    <t>77-80</t>
  </si>
  <si>
    <t>153-160</t>
  </si>
  <si>
    <t>229-240</t>
  </si>
  <si>
    <t>73-76</t>
  </si>
  <si>
    <t>145-152</t>
  </si>
  <si>
    <t>217-228</t>
  </si>
  <si>
    <t>А</t>
  </si>
  <si>
    <t>69-72</t>
  </si>
  <si>
    <t>137-144</t>
  </si>
  <si>
    <t>205-216</t>
  </si>
  <si>
    <t>65-68</t>
  </si>
  <si>
    <t>129-136</t>
  </si>
  <si>
    <t>193-204</t>
  </si>
  <si>
    <t>61-64</t>
  </si>
  <si>
    <t>121-128</t>
  </si>
  <si>
    <t>181-192</t>
  </si>
  <si>
    <t>А-</t>
  </si>
  <si>
    <t>177-179</t>
  </si>
  <si>
    <t>174-176</t>
  </si>
  <si>
    <t>171-173</t>
  </si>
  <si>
    <t>168-170</t>
  </si>
  <si>
    <t>165-167</t>
  </si>
  <si>
    <t>162-164</t>
  </si>
  <si>
    <t>159-161</t>
  </si>
  <si>
    <t>156-158</t>
  </si>
  <si>
    <t>153-155</t>
  </si>
  <si>
    <t>150-152</t>
  </si>
  <si>
    <t>В+</t>
  </si>
  <si>
    <t>В</t>
  </si>
  <si>
    <t>147-149</t>
  </si>
  <si>
    <t>144-146</t>
  </si>
  <si>
    <t>141-143</t>
  </si>
  <si>
    <t>138-140</t>
  </si>
  <si>
    <t>135-137</t>
  </si>
  <si>
    <t>132-134</t>
  </si>
  <si>
    <t>129-131</t>
  </si>
  <si>
    <t>126-128</t>
  </si>
  <si>
    <t>123-125</t>
  </si>
  <si>
    <t>120-122</t>
  </si>
  <si>
    <t>В-</t>
  </si>
  <si>
    <t>С+</t>
  </si>
  <si>
    <t>С</t>
  </si>
  <si>
    <t>117-119</t>
  </si>
  <si>
    <t>114-116</t>
  </si>
  <si>
    <t>111-113</t>
  </si>
  <si>
    <t>108-110</t>
  </si>
  <si>
    <t>105-107</t>
  </si>
  <si>
    <t>102-104</t>
  </si>
  <si>
    <t>99-101</t>
  </si>
  <si>
    <t>96-98</t>
  </si>
  <si>
    <t>93-95</t>
  </si>
  <si>
    <t>90-92</t>
  </si>
  <si>
    <t>0-19</t>
  </si>
  <si>
    <t>С-</t>
  </si>
  <si>
    <t>87-89</t>
  </si>
  <si>
    <t>84-86</t>
  </si>
  <si>
    <t>81-83</t>
  </si>
  <si>
    <t>78-80</t>
  </si>
  <si>
    <t>75-77</t>
  </si>
  <si>
    <t>72-74</t>
  </si>
  <si>
    <t>69-71</t>
  </si>
  <si>
    <t>66-68</t>
  </si>
  <si>
    <t>63-65</t>
  </si>
  <si>
    <t>60-62</t>
  </si>
  <si>
    <t>0-39</t>
  </si>
  <si>
    <t>0-59</t>
  </si>
  <si>
    <t>0-49</t>
  </si>
  <si>
    <t>F</t>
  </si>
  <si>
    <t>FX,F</t>
  </si>
  <si>
    <t>D</t>
  </si>
  <si>
    <t>D+</t>
  </si>
  <si>
    <t>E</t>
  </si>
  <si>
    <t>Наименование упражнений</t>
  </si>
  <si>
    <t>4 упр.</t>
  </si>
  <si>
    <t>5 упр.</t>
  </si>
  <si>
    <t>0-79</t>
  </si>
  <si>
    <t>0-99</t>
  </si>
  <si>
    <t>100-104</t>
  </si>
  <si>
    <t>235-239</t>
  </si>
  <si>
    <t>80-83</t>
  </si>
  <si>
    <t>84-87</t>
  </si>
  <si>
    <t>88-91</t>
  </si>
  <si>
    <t>92-95</t>
  </si>
  <si>
    <t>96-99</t>
  </si>
  <si>
    <t>100-103</t>
  </si>
  <si>
    <t>104-107</t>
  </si>
  <si>
    <t>108-111</t>
  </si>
  <si>
    <t>112-115</t>
  </si>
  <si>
    <t>116-119</t>
  </si>
  <si>
    <t>120-123</t>
  </si>
  <si>
    <t>124-127</t>
  </si>
  <si>
    <t>128-131</t>
  </si>
  <si>
    <t>132-135</t>
  </si>
  <si>
    <t>136-139</t>
  </si>
  <si>
    <t>140-143</t>
  </si>
  <si>
    <t>144-147</t>
  </si>
  <si>
    <t>148-151</t>
  </si>
  <si>
    <t>152-155</t>
  </si>
  <si>
    <t>156-159</t>
  </si>
  <si>
    <t>160-163</t>
  </si>
  <si>
    <t>164-167</t>
  </si>
  <si>
    <t>168-171</t>
  </si>
  <si>
    <t>172-175</t>
  </si>
  <si>
    <t>176-179</t>
  </si>
  <si>
    <t>180-183</t>
  </si>
  <si>
    <t>184-187</t>
  </si>
  <si>
    <t>188-191</t>
  </si>
  <si>
    <t>192-195</t>
  </si>
  <si>
    <t>196-199</t>
  </si>
  <si>
    <t>200-203</t>
  </si>
  <si>
    <t>204-207</t>
  </si>
  <si>
    <t>208-211</t>
  </si>
  <si>
    <t>212-215</t>
  </si>
  <si>
    <t>216-219</t>
  </si>
  <si>
    <t>220-223</t>
  </si>
  <si>
    <t>224-227</t>
  </si>
  <si>
    <t>228-231</t>
  </si>
  <si>
    <t>232-235</t>
  </si>
  <si>
    <t>236-239</t>
  </si>
  <si>
    <t>241-256</t>
  </si>
  <si>
    <t>257-272</t>
  </si>
  <si>
    <t>105-109</t>
  </si>
  <si>
    <t>110-114</t>
  </si>
  <si>
    <t>115-119</t>
  </si>
  <si>
    <t>120-124</t>
  </si>
  <si>
    <t>125-129</t>
  </si>
  <si>
    <t>130-134</t>
  </si>
  <si>
    <t>135-139</t>
  </si>
  <si>
    <t>140-144</t>
  </si>
  <si>
    <t>145-149</t>
  </si>
  <si>
    <t>150-154</t>
  </si>
  <si>
    <t>155-159</t>
  </si>
  <si>
    <t>160-164</t>
  </si>
  <si>
    <t>165-169</t>
  </si>
  <si>
    <t>170-174</t>
  </si>
  <si>
    <t>175-179</t>
  </si>
  <si>
    <t>180-184</t>
  </si>
  <si>
    <t>185-189</t>
  </si>
  <si>
    <t>190-194</t>
  </si>
  <si>
    <t>195-199</t>
  </si>
  <si>
    <t>200-204</t>
  </si>
  <si>
    <t>205-209</t>
  </si>
  <si>
    <t>210-214</t>
  </si>
  <si>
    <t>215-219</t>
  </si>
  <si>
    <t>220-224</t>
  </si>
  <si>
    <t>225-229</t>
  </si>
  <si>
    <t>230-234</t>
  </si>
  <si>
    <t>240-244</t>
  </si>
  <si>
    <t>245-249</t>
  </si>
  <si>
    <t>250-254</t>
  </si>
  <si>
    <t>255-259</t>
  </si>
  <si>
    <t>260-264</t>
  </si>
  <si>
    <t>265-269</t>
  </si>
  <si>
    <t>270-274</t>
  </si>
  <si>
    <t>275-279</t>
  </si>
  <si>
    <t>280-284</t>
  </si>
  <si>
    <t>285-289</t>
  </si>
  <si>
    <t>290-294</t>
  </si>
  <si>
    <t>295-299</t>
  </si>
  <si>
    <t>273-288</t>
  </si>
  <si>
    <t>289-304</t>
  </si>
  <si>
    <t>305-320</t>
  </si>
  <si>
    <t>321-336</t>
  </si>
  <si>
    <t>337-352</t>
  </si>
  <si>
    <t>353-368</t>
  </si>
  <si>
    <t>369-384</t>
  </si>
  <si>
    <t>385-400</t>
  </si>
  <si>
    <t>301-320</t>
  </si>
  <si>
    <t>321-340</t>
  </si>
  <si>
    <t>341-360</t>
  </si>
  <si>
    <t>361-380</t>
  </si>
  <si>
    <t>381-400</t>
  </si>
  <si>
    <t>401-420</t>
  </si>
  <si>
    <t>421-440</t>
  </si>
  <si>
    <t>441-460</t>
  </si>
  <si>
    <t>461-480</t>
  </si>
  <si>
    <t>481-500</t>
  </si>
  <si>
    <t xml:space="preserve">Примечание </t>
  </si>
  <si>
    <t>31 (1100 м)</t>
  </si>
  <si>
    <t>31 (3100 м)</t>
  </si>
  <si>
    <t>0,43,20</t>
  </si>
  <si>
    <t>1,18,20</t>
  </si>
  <si>
    <t>1,18,30</t>
  </si>
  <si>
    <t>0,43,40</t>
  </si>
  <si>
    <t>1,18,40</t>
  </si>
  <si>
    <t>0,43,50</t>
  </si>
  <si>
    <t>1,18,50</t>
  </si>
  <si>
    <t>0,44,00</t>
  </si>
  <si>
    <t>1,19,00</t>
  </si>
  <si>
    <t>0,44,10</t>
  </si>
  <si>
    <t>1,19,10</t>
  </si>
  <si>
    <t>0,44,20</t>
  </si>
  <si>
    <t>1,19,20</t>
  </si>
  <si>
    <t>1,19,30</t>
  </si>
  <si>
    <t>0,44,40</t>
  </si>
  <si>
    <t>1,19,40</t>
  </si>
  <si>
    <t>0,44,50</t>
  </si>
  <si>
    <t>1,19,50</t>
  </si>
  <si>
    <t>0,45,00</t>
  </si>
  <si>
    <t>1,20,00</t>
  </si>
  <si>
    <t>0,45,10</t>
  </si>
  <si>
    <t>1,20,10</t>
  </si>
  <si>
    <t>0,45,20</t>
  </si>
  <si>
    <t>1,20,20</t>
  </si>
  <si>
    <t>1,20,30</t>
  </si>
  <si>
    <t>0,45,40</t>
  </si>
  <si>
    <t>1,20,40</t>
  </si>
  <si>
    <t>0,45,50</t>
  </si>
  <si>
    <t>1,20,50</t>
  </si>
  <si>
    <t>0,46,00</t>
  </si>
  <si>
    <t>1.21,00</t>
  </si>
  <si>
    <t>0,46,10</t>
  </si>
  <si>
    <t>1,21,10</t>
  </si>
  <si>
    <t>0,46,20</t>
  </si>
  <si>
    <t>1,21,20</t>
  </si>
  <si>
    <t>1,21,30</t>
  </si>
  <si>
    <t>0,46,40</t>
  </si>
  <si>
    <t>1,21,40</t>
  </si>
  <si>
    <t>0,46,50</t>
  </si>
  <si>
    <t>1,21,50</t>
  </si>
  <si>
    <t>0,47,00</t>
  </si>
  <si>
    <t>1,22,00</t>
  </si>
  <si>
    <t>0,47,10</t>
  </si>
  <si>
    <t>1,22,10</t>
  </si>
  <si>
    <t>0,47,20</t>
  </si>
  <si>
    <t>1,22,20</t>
  </si>
  <si>
    <t>1,22,30</t>
  </si>
  <si>
    <t>0,47,40</t>
  </si>
  <si>
    <t>1,22,40</t>
  </si>
  <si>
    <t>0,47,50</t>
  </si>
  <si>
    <t>1,22,50</t>
  </si>
  <si>
    <t>0,48,00</t>
  </si>
  <si>
    <t>1,23,00</t>
  </si>
  <si>
    <t>0,48,10</t>
  </si>
  <si>
    <t>1,23,10</t>
  </si>
  <si>
    <t>0,48,20</t>
  </si>
  <si>
    <t>1,23,20</t>
  </si>
  <si>
    <t>,0,48,30</t>
  </si>
  <si>
    <t>1,23,30</t>
  </si>
  <si>
    <t>0,48,40</t>
  </si>
  <si>
    <t>1,23,40</t>
  </si>
  <si>
    <t>0,48,50</t>
  </si>
  <si>
    <t>1,23,50</t>
  </si>
  <si>
    <t>0,49,00</t>
  </si>
  <si>
    <t>1,24,00</t>
  </si>
  <si>
    <t>0,49,10</t>
  </si>
  <si>
    <t>1,24,10</t>
  </si>
  <si>
    <t>25.48</t>
  </si>
  <si>
    <t>0,49,20</t>
  </si>
  <si>
    <t>1,24,20</t>
  </si>
  <si>
    <t>1,24,30</t>
  </si>
  <si>
    <t>0,49,40</t>
  </si>
  <si>
    <t>1,24,40</t>
  </si>
  <si>
    <t>0,49,50</t>
  </si>
  <si>
    <t>1,24,50</t>
  </si>
  <si>
    <t>0,50,00</t>
  </si>
  <si>
    <t>1,25,00</t>
  </si>
  <si>
    <t>0,50,15</t>
  </si>
  <si>
    <t>1,25,15</t>
  </si>
  <si>
    <t>1,25,30</t>
  </si>
  <si>
    <t>0,50,45</t>
  </si>
  <si>
    <t>1,25,45</t>
  </si>
  <si>
    <t>0,51,00</t>
  </si>
  <si>
    <t>1,26,00</t>
  </si>
  <si>
    <t>0,51,15</t>
  </si>
  <si>
    <t>1,26,15</t>
  </si>
  <si>
    <t>1,26,30</t>
  </si>
  <si>
    <t>0,51,45</t>
  </si>
  <si>
    <t>1,26,45</t>
  </si>
  <si>
    <t>0,52,00</t>
  </si>
  <si>
    <t>1.27,00</t>
  </si>
  <si>
    <t>0,52,15</t>
  </si>
  <si>
    <t>1,27,15</t>
  </si>
  <si>
    <t>1,27,30</t>
  </si>
  <si>
    <t>0,52,45</t>
  </si>
  <si>
    <t>1,27,45</t>
  </si>
  <si>
    <t>0,53,00</t>
  </si>
  <si>
    <t>1,28,00</t>
  </si>
  <si>
    <t>0,53,15</t>
  </si>
  <si>
    <t>1,28,15</t>
  </si>
  <si>
    <t>1,28,30</t>
  </si>
  <si>
    <t>0,53,45</t>
  </si>
  <si>
    <t>1,28,45</t>
  </si>
  <si>
    <t>0,54,00</t>
  </si>
  <si>
    <t>1,29,00</t>
  </si>
  <si>
    <t>25.51</t>
  </si>
  <si>
    <t>0,54,15</t>
  </si>
  <si>
    <t>1.29,15</t>
  </si>
  <si>
    <t>1,29,30</t>
  </si>
  <si>
    <t>0,54,45</t>
  </si>
  <si>
    <t>1.29,45</t>
  </si>
  <si>
    <t>0,55,00</t>
  </si>
  <si>
    <t>1,30,00</t>
  </si>
  <si>
    <t>0,55,15</t>
  </si>
  <si>
    <t>1,30,30</t>
  </si>
  <si>
    <t>1,31,00</t>
  </si>
  <si>
    <t>1,31,30</t>
  </si>
  <si>
    <t>1,32,00</t>
  </si>
  <si>
    <t>41.15</t>
  </si>
  <si>
    <t>1,32,30</t>
  </si>
  <si>
    <t>1,33,00</t>
  </si>
  <si>
    <t>1,33,30</t>
  </si>
  <si>
    <t>0,56,00</t>
  </si>
  <si>
    <t>1,34,00</t>
  </si>
  <si>
    <t>1,34,30</t>
  </si>
  <si>
    <t>26.30</t>
  </si>
  <si>
    <t>1,35,00</t>
  </si>
  <si>
    <t>1,35,30</t>
  </si>
  <si>
    <t>0,57,00</t>
  </si>
  <si>
    <t>1,36,00</t>
  </si>
  <si>
    <t>1,36,30</t>
  </si>
  <si>
    <t>1,37,00</t>
  </si>
  <si>
    <t>1,37,30</t>
  </si>
  <si>
    <t>0,58,00</t>
  </si>
  <si>
    <t>1,38,00</t>
  </si>
  <si>
    <t>1,38,30</t>
  </si>
  <si>
    <t>2,22,2,21</t>
  </si>
  <si>
    <t>27.54</t>
  </si>
  <si>
    <t>1,39,00</t>
  </si>
  <si>
    <t>0,59,40</t>
  </si>
  <si>
    <t>1,39,30</t>
  </si>
  <si>
    <t>1,00,00</t>
  </si>
  <si>
    <t>45.00</t>
  </si>
  <si>
    <t>1,40,00</t>
  </si>
  <si>
    <t>0,50,10</t>
  </si>
  <si>
    <t>0,50,20</t>
  </si>
  <si>
    <t>0,50,40</t>
  </si>
  <si>
    <t>0,50,50</t>
  </si>
  <si>
    <t>0,51,10</t>
  </si>
  <si>
    <t>0,51,20</t>
  </si>
  <si>
    <t>0,51,40</t>
  </si>
  <si>
    <t>0,51,50</t>
  </si>
  <si>
    <t>0,52,10</t>
  </si>
  <si>
    <t>0,52,20</t>
  </si>
  <si>
    <t>0,52,40</t>
  </si>
  <si>
    <t>0,52,50</t>
  </si>
  <si>
    <t>0,53,10</t>
  </si>
  <si>
    <t>0,53,20</t>
  </si>
  <si>
    <t>0,53,40</t>
  </si>
  <si>
    <t>0,53,50</t>
  </si>
  <si>
    <t>0,54,10</t>
  </si>
  <si>
    <t>0,54,20</t>
  </si>
  <si>
    <t>0,54,40</t>
  </si>
  <si>
    <t>0,54,50</t>
  </si>
  <si>
    <t>0,59,00</t>
  </si>
  <si>
    <t>1,02,00</t>
  </si>
  <si>
    <t>1,03,00</t>
  </si>
  <si>
    <t>1,04,00</t>
  </si>
  <si>
    <t>1,05,00</t>
  </si>
  <si>
    <t>1,06,00</t>
  </si>
  <si>
    <t>52.45</t>
  </si>
  <si>
    <t>2,,06</t>
  </si>
  <si>
    <t>14.26</t>
  </si>
  <si>
    <t>14.44</t>
  </si>
  <si>
    <t>14.37</t>
  </si>
  <si>
    <t>30.57</t>
  </si>
  <si>
    <t>14.56</t>
  </si>
  <si>
    <t>33.36</t>
  </si>
  <si>
    <t>34.48</t>
  </si>
  <si>
    <t>41.51</t>
  </si>
  <si>
    <t>42.00</t>
  </si>
  <si>
    <t>40.18</t>
  </si>
  <si>
    <t>ж</t>
  </si>
  <si>
    <t>Болатбекова Н.Ж.</t>
  </si>
  <si>
    <t>Аширметова А.А.</t>
  </si>
  <si>
    <t>Онбаева Г.С.</t>
  </si>
  <si>
    <t>ефрейтор</t>
  </si>
  <si>
    <t>ВНИЦ</t>
  </si>
  <si>
    <t>Искакова Н.С.</t>
  </si>
  <si>
    <t>Искакова Ж.С.</t>
  </si>
  <si>
    <t>КШФ</t>
  </si>
  <si>
    <t>Тлеужанов Б.М.</t>
  </si>
  <si>
    <t>РМТО</t>
  </si>
  <si>
    <t>ФНГ</t>
  </si>
  <si>
    <t>полковник</t>
  </si>
  <si>
    <t>Искаков С.Т.</t>
  </si>
  <si>
    <t>Шаповалов В.В.</t>
  </si>
  <si>
    <t xml:space="preserve">полковник </t>
  </si>
  <si>
    <t>Кулатаев С.А.</t>
  </si>
  <si>
    <t>Бекетов Б.Ш.</t>
  </si>
  <si>
    <t>Каширбеков А.О.</t>
  </si>
  <si>
    <t>Закария К.</t>
  </si>
  <si>
    <t>Зеленков В.В.</t>
  </si>
  <si>
    <t>Соболев А.В.</t>
  </si>
  <si>
    <t>Сугралиев Б.Е.</t>
  </si>
  <si>
    <t>Омаров А.А.</t>
  </si>
  <si>
    <t>Мукушев К.Ж.</t>
  </si>
  <si>
    <t>Дучко Д.А.</t>
  </si>
  <si>
    <t>Жарылгапов Е.К.</t>
  </si>
  <si>
    <t>Тыныбаев С.К.</t>
  </si>
  <si>
    <t>Жакашев А.К.</t>
  </si>
  <si>
    <t>Менсагиев Ж.Ж.</t>
  </si>
  <si>
    <t>сержант</t>
  </si>
  <si>
    <t>Иманбеков Ж.И.</t>
  </si>
  <si>
    <t>Шалкаров Д.Б.</t>
  </si>
  <si>
    <t>Ниязов А.А.</t>
  </si>
  <si>
    <t>ФВГН</t>
  </si>
  <si>
    <t>Тортбаев Г.А.</t>
  </si>
  <si>
    <t>Назаров С.С.</t>
  </si>
  <si>
    <t>Камзина Ж.К.</t>
  </si>
  <si>
    <t>Султанова С.С.</t>
  </si>
  <si>
    <t>Доспанов К.К.</t>
  </si>
  <si>
    <t>Алдабергенов М.С.</t>
  </si>
  <si>
    <t>Исабеков К.Ж.</t>
  </si>
  <si>
    <t>Саурбаев Т.К.</t>
  </si>
  <si>
    <t>Жусупов Д.К.</t>
  </si>
  <si>
    <t>Даутов А.М.</t>
  </si>
  <si>
    <t>Карабеков М.И.</t>
  </si>
  <si>
    <t>Байтаков Н.С.</t>
  </si>
  <si>
    <t>Бердибеков А.Т.</t>
  </si>
  <si>
    <t>Баймолдин Б.Д.</t>
  </si>
  <si>
    <t>Ибраев Р.В.</t>
  </si>
  <si>
    <t>Акимбаев Е.Ж.</t>
  </si>
  <si>
    <t>Ирменов Ж.Х.</t>
  </si>
  <si>
    <t>Жампеисов Г.Н.</t>
  </si>
  <si>
    <t>Баубериков Г.Ж.</t>
  </si>
  <si>
    <t>Абдыкалыков А.Т.</t>
  </si>
  <si>
    <t>Махамбетова А.С.</t>
  </si>
  <si>
    <t>Жазыкбекова Ж.С.</t>
  </si>
  <si>
    <t>Альчабаев М.С.</t>
  </si>
  <si>
    <t>Андреев Д.С.</t>
  </si>
  <si>
    <t>Котельников В.В.</t>
  </si>
  <si>
    <t>Искаков Т.А.</t>
  </si>
  <si>
    <t>Крякин Е.В.</t>
  </si>
  <si>
    <t>Вольский М.М.</t>
  </si>
  <si>
    <t>Байшокенова Э.А.</t>
  </si>
  <si>
    <t>Тайжанов Е.Б.</t>
  </si>
  <si>
    <t>Мугалов К.К.</t>
  </si>
  <si>
    <t>Муздубаев Р.В.</t>
  </si>
  <si>
    <t>Каймуратов Е.Т.</t>
  </si>
  <si>
    <t>Есбергенов К.Б.</t>
  </si>
  <si>
    <t>Цхай К.Б.</t>
  </si>
  <si>
    <t>Сагиндыков А.О.</t>
  </si>
  <si>
    <t>Ермекбаев М.М.</t>
  </si>
  <si>
    <t>Бебенин А.А.</t>
  </si>
  <si>
    <t>Митюкевич Н.В.</t>
  </si>
  <si>
    <t>Алимов А.К.</t>
  </si>
  <si>
    <t>Адельбаев Е.Б.</t>
  </si>
  <si>
    <t>Жусупов Э.В.</t>
  </si>
  <si>
    <t>Есполов Ш.О.</t>
  </si>
  <si>
    <t>Мерекеев А.А.</t>
  </si>
  <si>
    <t>Сергазин Р.Е.</t>
  </si>
  <si>
    <t>Шегебаев И.И.</t>
  </si>
  <si>
    <t>Булембаев Б.А.</t>
  </si>
  <si>
    <t>Турсунбеков Э.Т.</t>
  </si>
  <si>
    <t>Умбетов А.Ж.</t>
  </si>
  <si>
    <t>Паньков С.В.</t>
  </si>
  <si>
    <t>Массалимов О.К.</t>
  </si>
  <si>
    <t>Турапбеков К.Т.</t>
  </si>
  <si>
    <t>Мукумжан Н.А.</t>
  </si>
  <si>
    <t>Жолдыбаев И.Б.</t>
  </si>
  <si>
    <t>Олейник В.С.</t>
  </si>
  <si>
    <t>Утебаев Б.И.</t>
  </si>
  <si>
    <t>Кожахметов С.К.</t>
  </si>
  <si>
    <t>Карабаев Х.Ю.</t>
  </si>
  <si>
    <t>Жексенбинов Б.Н.</t>
  </si>
  <si>
    <t>мл.сержант</t>
  </si>
  <si>
    <t>ст.сержант</t>
  </si>
  <si>
    <t>Ахажанова Г.Ж.</t>
  </si>
  <si>
    <t>старшина</t>
  </si>
  <si>
    <t>Анарбекова М.К.</t>
  </si>
  <si>
    <t>Бурабаева Л.Ж.</t>
  </si>
  <si>
    <t>Омаргалиева А.Е.</t>
  </si>
  <si>
    <t>Алимжанова Л.М.</t>
  </si>
  <si>
    <t>Насырова Е.В.</t>
  </si>
  <si>
    <t>Жалелова Б.Е.</t>
  </si>
  <si>
    <t>Кошербай А.К.</t>
  </si>
  <si>
    <t>Адилова Д.А.</t>
  </si>
  <si>
    <t>Ержанов Р.К.</t>
  </si>
  <si>
    <t>Хасенова С.А.</t>
  </si>
  <si>
    <t>Токсынов Ш.М.</t>
  </si>
  <si>
    <t>Нугуманов С.С.</t>
  </si>
  <si>
    <t>Мынжасаров Д.Д.</t>
  </si>
  <si>
    <t>Вафин Х.Ш.</t>
  </si>
  <si>
    <t>Истаулетова Д.Б.</t>
  </si>
  <si>
    <t>Яковлев С.А.</t>
  </si>
  <si>
    <t>Бурнаев З.Р.</t>
  </si>
  <si>
    <t>Улаков Е.Т.</t>
  </si>
  <si>
    <t>Бергибаев Б.А.</t>
  </si>
  <si>
    <t>Маткаримова А.К.</t>
  </si>
  <si>
    <t>ФПК</t>
  </si>
  <si>
    <t xml:space="preserve">сержант </t>
  </si>
  <si>
    <t>подполковник</t>
  </si>
  <si>
    <t>Умбетов Е.Е.</t>
  </si>
  <si>
    <t>сержант 2 кл.</t>
  </si>
  <si>
    <t>Джакипбеков М.Д.</t>
  </si>
  <si>
    <t xml:space="preserve">майор </t>
  </si>
  <si>
    <t>Агубаева А.Е.</t>
  </si>
  <si>
    <t xml:space="preserve">рядовой </t>
  </si>
  <si>
    <t>Алимжанова С.Н.</t>
  </si>
  <si>
    <t>Штаб</t>
  </si>
  <si>
    <t>Кельменбетов А.М.</t>
  </si>
  <si>
    <t>Иманбаев Д.Т.</t>
  </si>
  <si>
    <t>ОМиК</t>
  </si>
  <si>
    <t>Саманов Н.С.</t>
  </si>
  <si>
    <t>сержант 3 кл.</t>
  </si>
  <si>
    <t>Кинаятова Г.Ж.</t>
  </si>
  <si>
    <t>Шамшиева Н.Б.</t>
  </si>
  <si>
    <t>Насыров К.М.</t>
  </si>
  <si>
    <t>Нургожин Б.М.</t>
  </si>
  <si>
    <t>Есбергенова А.О.</t>
  </si>
  <si>
    <t>Абдрахманова Б.Г.</t>
  </si>
  <si>
    <t>Махамбетова М.С.</t>
  </si>
  <si>
    <t>Мамбетова Ж.К.</t>
  </si>
  <si>
    <t>Балтабаева Г.Н.</t>
  </si>
  <si>
    <t>Оспанова Г.Т.</t>
  </si>
  <si>
    <t>ст.лейтенант</t>
  </si>
  <si>
    <t>Бексултанова А.Б.</t>
  </si>
  <si>
    <t>УМТО</t>
  </si>
  <si>
    <t>Есенбеков М.Е.</t>
  </si>
  <si>
    <t>Ямилов Р.Р.</t>
  </si>
  <si>
    <t>Жайдагулов С.М.</t>
  </si>
  <si>
    <t>Якупов С.М.</t>
  </si>
  <si>
    <t>Тулюбаев Ж.Д.</t>
  </si>
  <si>
    <t>Картавцев А.А.</t>
  </si>
  <si>
    <t>Жусупов А.Н.</t>
  </si>
  <si>
    <t>прапорщик</t>
  </si>
  <si>
    <t>Ташикова А.К.</t>
  </si>
  <si>
    <t>Магжанова А.И.</t>
  </si>
  <si>
    <t>Бадагулов Е.Б.</t>
  </si>
  <si>
    <t>Лесов Г.С.</t>
  </si>
  <si>
    <t>Ибраев Н.С.</t>
  </si>
  <si>
    <t>Аманбаев Е.Н.</t>
  </si>
  <si>
    <t>Жамангарина И.Б.</t>
  </si>
  <si>
    <t>Тукужинова А.Б.</t>
  </si>
  <si>
    <t>Зулпухарова А.А.</t>
  </si>
  <si>
    <t>Керимбаев Б.М.</t>
  </si>
  <si>
    <t>Тануев А.А.</t>
  </si>
  <si>
    <t>Хафизова Э.А.</t>
  </si>
  <si>
    <t>Боярин В.А.</t>
  </si>
  <si>
    <t>полковник м/с</t>
  </si>
  <si>
    <t>Ильясов Б.Н.</t>
  </si>
  <si>
    <t>Баймуханов К.А.</t>
  </si>
  <si>
    <t>Макипов А.С.</t>
  </si>
  <si>
    <t>Бектурганов М.Т.</t>
  </si>
  <si>
    <t>Абуов Е.А.</t>
  </si>
  <si>
    <t>Алимкулов С.А.</t>
  </si>
  <si>
    <t>Ещанов А.Ш.</t>
  </si>
  <si>
    <t>Баянов А.М.</t>
  </si>
  <si>
    <t xml:space="preserve">капитан </t>
  </si>
  <si>
    <t>Сатимбаева Д.О.</t>
  </si>
  <si>
    <t>Пищелев Т.В.</t>
  </si>
  <si>
    <t>Талгатова К.Т.</t>
  </si>
  <si>
    <t>Карабатыров Б.Ж.</t>
  </si>
  <si>
    <t>Калганбаева А.С.</t>
  </si>
  <si>
    <t>Имангожин Б.М.</t>
  </si>
  <si>
    <t>Мынбаев Ш.Ж.</t>
  </si>
  <si>
    <t>Абулгазинов С.Е.</t>
  </si>
  <si>
    <t>Оспанова Г.К.</t>
  </si>
  <si>
    <t>Тогусова А.К.</t>
  </si>
  <si>
    <t>Саматов М.А.</t>
  </si>
  <si>
    <t>Кусаинов К.К.</t>
  </si>
  <si>
    <t>Мартынов А.А.</t>
  </si>
  <si>
    <t>Макаров Е.Л.</t>
  </si>
  <si>
    <t>Каиров Е.Р.</t>
  </si>
  <si>
    <t>Акшулаков К.Ж.</t>
  </si>
  <si>
    <t>капитан 2 ранга</t>
  </si>
  <si>
    <t>Шумушпаева А.А.</t>
  </si>
  <si>
    <t>Менеев Р.Х.</t>
  </si>
  <si>
    <t>Абеуова Ж.К.</t>
  </si>
  <si>
    <t>Оспанова Н.А.</t>
  </si>
  <si>
    <t>Зайнеш З.Ә.</t>
  </si>
  <si>
    <t>Жунусов Е.О.</t>
  </si>
  <si>
    <t>ОАИС</t>
  </si>
  <si>
    <t>Мусаев Ж.М.</t>
  </si>
  <si>
    <t>Нуржауов Н.К.</t>
  </si>
  <si>
    <t>Салыков А.Ж.</t>
  </si>
  <si>
    <t>КДЦ</t>
  </si>
  <si>
    <t>Дуйкенова А.М.</t>
  </si>
  <si>
    <t>Айтбатыров Е.С.</t>
  </si>
  <si>
    <t>Жапалов М.С.</t>
  </si>
  <si>
    <t>Сатыбалдиева Г.Т.</t>
  </si>
  <si>
    <t>Даулетова А.С.</t>
  </si>
  <si>
    <t>Рахимжанов Е.Ж.</t>
  </si>
  <si>
    <t>Жабинов Д.Д.</t>
  </si>
  <si>
    <t>Сартбасов Ж.Б.</t>
  </si>
  <si>
    <t>Есенжолов Н.Н.</t>
  </si>
  <si>
    <t>Байтай Ж.А.</t>
  </si>
  <si>
    <t>Жангазиев Е.М.</t>
  </si>
  <si>
    <t>Бектасов Ш.А.</t>
  </si>
  <si>
    <t>Найманбаев А.К.</t>
  </si>
  <si>
    <t>Багдаулет Е.М.</t>
  </si>
  <si>
    <t>Сатбаганбетов А.Б.</t>
  </si>
  <si>
    <t>Калиянов А.С.</t>
  </si>
  <si>
    <t>Жанабергенов Д.А.</t>
  </si>
  <si>
    <t>Балтабай А.Б.</t>
  </si>
  <si>
    <t>Антайбеков Р.О.</t>
  </si>
  <si>
    <t>Крикунов А.Ю.</t>
  </si>
  <si>
    <t>Мусипов Н.Т.</t>
  </si>
  <si>
    <t>Жуматаев А.Е.</t>
  </si>
  <si>
    <t>Агубаев А.М.</t>
  </si>
  <si>
    <t>Имашев М.Б.</t>
  </si>
  <si>
    <t>Лезный Д.В.</t>
  </si>
  <si>
    <t>Есжанов А.О.</t>
  </si>
  <si>
    <t>Козбагаров Д.М.</t>
  </si>
  <si>
    <t>Джандосов Б.О.</t>
  </si>
  <si>
    <t>Нурлыбаев С.Д.</t>
  </si>
  <si>
    <t>Бейсенов Е.К.</t>
  </si>
  <si>
    <t>Есенжолов О.Н.</t>
  </si>
  <si>
    <t>Барлыбаев М.Ж.</t>
  </si>
  <si>
    <t>Асанов С.С.</t>
  </si>
  <si>
    <t>Мурастов А.А.</t>
  </si>
  <si>
    <t>Копжасаров Д.К.</t>
  </si>
  <si>
    <t>Аскарбаев Е.Г.</t>
  </si>
  <si>
    <t>Салиев М.Т.</t>
  </si>
  <si>
    <t>Жумабекова М.К.</t>
  </si>
  <si>
    <t>Хаерден А.Н.</t>
  </si>
  <si>
    <t>Малаев Р.Ж.</t>
  </si>
  <si>
    <t>Дутбаев Б.Т.</t>
  </si>
  <si>
    <t>Утешов К.Ж.</t>
  </si>
  <si>
    <t>Баяндинов Д.А.</t>
  </si>
  <si>
    <t>ОМО</t>
  </si>
  <si>
    <t>Хайруллин А.С.</t>
  </si>
  <si>
    <t>Куаныш А.Т.</t>
  </si>
  <si>
    <t>Турлубаев М.М.</t>
  </si>
  <si>
    <t>Интыкбаева С.Т.</t>
  </si>
  <si>
    <t>Абдухадирова Д.А.</t>
  </si>
  <si>
    <t>15.33</t>
  </si>
  <si>
    <t>Сейсекенов А.Н.</t>
  </si>
  <si>
    <t>КВУ-1</t>
  </si>
  <si>
    <t>КВУ-2</t>
  </si>
  <si>
    <t>Задорожных Ю.В.</t>
  </si>
  <si>
    <t>Салханов Е.Р.</t>
  </si>
  <si>
    <t>рядовой</t>
  </si>
  <si>
    <t>Тенизбаева М.Ж.</t>
  </si>
  <si>
    <t>Кажиманова М.</t>
  </si>
  <si>
    <t>Махамбетов Р.Х.</t>
  </si>
  <si>
    <t>Елеев О.К.</t>
  </si>
  <si>
    <t>Искаков М.Б.</t>
  </si>
  <si>
    <t>Жупарбеков Д.А.</t>
  </si>
  <si>
    <t>Жанатаев Е.Ж.</t>
  </si>
  <si>
    <t>Байкенов Д.Б.</t>
  </si>
  <si>
    <t>Кожахметов Б.Р.</t>
  </si>
  <si>
    <t>Аилбеков М.Н.</t>
  </si>
  <si>
    <t>лейтенант</t>
  </si>
  <si>
    <t>Тойбазаров Д.О.</t>
  </si>
  <si>
    <t>Власов А.Н.</t>
  </si>
  <si>
    <t>Баймуканов А.К.</t>
  </si>
  <si>
    <t>Коныров А.К.</t>
  </si>
  <si>
    <t>Бойко А.В.</t>
  </si>
  <si>
    <t>Нагуманова Ж.М.</t>
  </si>
  <si>
    <t>Айтчанова А.Е.</t>
  </si>
  <si>
    <t>ЛФК</t>
  </si>
  <si>
    <t>Отдел связи и АСУ</t>
  </si>
  <si>
    <t>Управление воспитательной и идеологической работы</t>
  </si>
  <si>
    <t>Управление материально-технического обеспечения</t>
  </si>
  <si>
    <t>декрет</t>
  </si>
  <si>
    <t>Габдуллина А.Б.</t>
  </si>
  <si>
    <t>Усенов С.А.</t>
  </si>
  <si>
    <t>Ауганбаев А.М.</t>
  </si>
  <si>
    <t>Рыскулбеков А.И.</t>
  </si>
  <si>
    <t>Бельгубаев М.А.</t>
  </si>
  <si>
    <t>Бисенов М.З.</t>
  </si>
  <si>
    <t xml:space="preserve">ст.лейтенант </t>
  </si>
  <si>
    <t>Жолдыбаев Д.С.</t>
  </si>
  <si>
    <t>освоб.</t>
  </si>
  <si>
    <t>Мухаметжанов А.Е.</t>
  </si>
  <si>
    <t>Классная квалификация</t>
  </si>
  <si>
    <t>М</t>
  </si>
  <si>
    <t>Управления</t>
  </si>
  <si>
    <t>чел.</t>
  </si>
  <si>
    <t>Общий сумма баллов</t>
  </si>
  <si>
    <t>Средний балл</t>
  </si>
  <si>
    <t>Занятое место</t>
  </si>
  <si>
    <t>ЛФК, освобожденые по состоянию здоровья</t>
  </si>
  <si>
    <t>Ведомость сверена с ШДК</t>
  </si>
  <si>
    <t xml:space="preserve">(воинское звание, роспись, фамилия и  инициалы НШ, печать)    </t>
  </si>
  <si>
    <t>Ком-ка, декрет. и уч.отпуск</t>
  </si>
  <si>
    <t>Научно-исследовательский институт военного искусства</t>
  </si>
  <si>
    <t>Научно-исследовательская лаборатория информационной безопасности</t>
  </si>
  <si>
    <t>Факультет специальной подготовки</t>
  </si>
  <si>
    <t xml:space="preserve">Факультет войск материально-технического обеспечения </t>
  </si>
  <si>
    <t>Факультет военно-гуманитарных наук</t>
  </si>
  <si>
    <t>Факультет повышения квалификации</t>
  </si>
  <si>
    <t>Рота материально-технического обеспечения</t>
  </si>
  <si>
    <t>Военно-научный взвод</t>
  </si>
  <si>
    <t>Военный научно-исследовательский центр</t>
  </si>
  <si>
    <t>Кафедра оперативного искусства</t>
  </si>
  <si>
    <t>Ашкеев К.Е.</t>
  </si>
  <si>
    <t>Омаргалиев К.Б.</t>
  </si>
  <si>
    <t xml:space="preserve">Кафедра стратегии </t>
  </si>
  <si>
    <t>Кафедра военного и государственного управления</t>
  </si>
  <si>
    <t>Разбеков А.</t>
  </si>
  <si>
    <t>ФАГШ</t>
  </si>
  <si>
    <t>Кыдыржанов Н.К.</t>
  </si>
  <si>
    <t>Отдел службы войск штаба</t>
  </si>
  <si>
    <t>ОСВШ</t>
  </si>
  <si>
    <t>Шарипханов К.Г.</t>
  </si>
  <si>
    <t>Управление ФНГ</t>
  </si>
  <si>
    <t>Елисеев С.А.</t>
  </si>
  <si>
    <t>Корабаев Ж.А</t>
  </si>
  <si>
    <t>Сарсебаев Т.М</t>
  </si>
  <si>
    <t>Кафедра оперативного искусства и тактики</t>
  </si>
  <si>
    <t>Усербаева А.М.</t>
  </si>
  <si>
    <t>Байсыиков С.А</t>
  </si>
  <si>
    <t>Бекмагамбетов А.Н.</t>
  </si>
  <si>
    <t xml:space="preserve"> 25.02.1966</t>
  </si>
  <si>
    <t>Управление исследования военной истории и педагогики</t>
  </si>
  <si>
    <t>Молдашева А.</t>
  </si>
  <si>
    <t>Научно-исследовательский институт вооружения и военной техники</t>
  </si>
  <si>
    <t xml:space="preserve">Бельгибеков Н.А. </t>
  </si>
  <si>
    <t>Примечание</t>
  </si>
  <si>
    <t>Отдел научной информации и инноваций</t>
  </si>
  <si>
    <t>Усербаев Д.А.</t>
  </si>
  <si>
    <t>Группа исследования программного обеспечения</t>
  </si>
  <si>
    <t>Мүбәрак М.С.</t>
  </si>
  <si>
    <t>Группа комплексного тестирования исследования программно-аппаратных средств</t>
  </si>
  <si>
    <t>Темирбаев Е.Е.</t>
  </si>
  <si>
    <t>Группа исследования программно-аппаратных и технических средств</t>
  </si>
  <si>
    <t>Шүлембаев Д.Б.</t>
  </si>
  <si>
    <t>Группа исследования криптографических систем защиты информации</t>
  </si>
  <si>
    <t>Түлкібай Д.Ә.</t>
  </si>
  <si>
    <t xml:space="preserve">Қайржан А.М. </t>
  </si>
  <si>
    <t>Служба научно-издательского обеспечения</t>
  </si>
  <si>
    <t>Отделение типографических работ</t>
  </si>
  <si>
    <t>Управление исследования военного искусства</t>
  </si>
  <si>
    <t xml:space="preserve"> 05.09.1977</t>
  </si>
  <si>
    <t>Научно-исследовательская лаборатория имитационного моделирования</t>
  </si>
  <si>
    <t>Даниярұлы Ж.</t>
  </si>
  <si>
    <t>Управление исследования ВиВТ</t>
  </si>
  <si>
    <t>Инженерно-техническое управление (технопарк)</t>
  </si>
  <si>
    <t>Айтпаев  Н.К.</t>
  </si>
  <si>
    <t>Шарипов  В.Д.</t>
  </si>
  <si>
    <t>Сахариев А.Қ.</t>
  </si>
  <si>
    <t>Отделение ІТ-технологий</t>
  </si>
  <si>
    <t>Инженерно-техническое отделение</t>
  </si>
  <si>
    <t>Кафедра оперативно-тактической подготовки</t>
  </si>
  <si>
    <t>Кафедра управления войсками и службы общевойсковых штабов</t>
  </si>
  <si>
    <t>Балакоишиев С.А.</t>
  </si>
  <si>
    <t>Кафедра Сил воздушной обороны</t>
  </si>
  <si>
    <t>Меербеков Н.В.</t>
  </si>
  <si>
    <t>Кафедра Ракетных войск и артилерии</t>
  </si>
  <si>
    <t>Кафедра мобилизационной подготовки и территориальной обороны</t>
  </si>
  <si>
    <t>Егизбаев М.К.</t>
  </si>
  <si>
    <t>Толеуханов А.И.</t>
  </si>
  <si>
    <t>Кемал Ж.Б.</t>
  </si>
  <si>
    <t>Жумагулов А.Е.</t>
  </si>
  <si>
    <t xml:space="preserve">Шакуов Е.Б.  </t>
  </si>
  <si>
    <t xml:space="preserve">Жапелов Е.Н. </t>
  </si>
  <si>
    <t>Кафедра организации МТО</t>
  </si>
  <si>
    <t xml:space="preserve">Кафедра тылового обеспечения </t>
  </si>
  <si>
    <t>Кафедра технического обеспечения</t>
  </si>
  <si>
    <t>ФСП</t>
  </si>
  <si>
    <t>Мухамедиев М.К.</t>
  </si>
  <si>
    <t>Адильбеков Е.К</t>
  </si>
  <si>
    <t>Дуйсенов Е.О.</t>
  </si>
  <si>
    <t>Айтахунов А.С.</t>
  </si>
  <si>
    <t>Дюсембаев К.Р.</t>
  </si>
  <si>
    <t>Факультет цифровых технологий и безопасности информационных систем</t>
  </si>
  <si>
    <t>Кожахметов К.Б.</t>
  </si>
  <si>
    <t>Кафедра информационной безопасности</t>
  </si>
  <si>
    <t>Кафедра имитационного моделирования и информационных систем</t>
  </si>
  <si>
    <t>Закиев Е.Б.</t>
  </si>
  <si>
    <t>Кафедра специальных дисциплин</t>
  </si>
  <si>
    <t xml:space="preserve">Кафедра войсковой и специальной разведки </t>
  </si>
  <si>
    <t>Кафедра РЭР и РЭП</t>
  </si>
  <si>
    <t>Кафедра специальной языковой подготовки</t>
  </si>
  <si>
    <t>Кабдулинов Р.Т.</t>
  </si>
  <si>
    <t>Турлубаев М.Ж.</t>
  </si>
  <si>
    <t>Стебнев В.С.</t>
  </si>
  <si>
    <t xml:space="preserve">мл.сержант </t>
  </si>
  <si>
    <t>Шөкенаев А.С.</t>
  </si>
  <si>
    <t xml:space="preserve">ст.сержант </t>
  </si>
  <si>
    <t>Солтахов К.Р.</t>
  </si>
  <si>
    <t>Түктібаев Ы.А.</t>
  </si>
  <si>
    <t>Рахимов А.Т.</t>
  </si>
  <si>
    <t>Отделения материального обеспечения</t>
  </si>
  <si>
    <t>Взвод технического обеспечения</t>
  </si>
  <si>
    <t>ВТО РМТО</t>
  </si>
  <si>
    <t>ОМО РМТО</t>
  </si>
  <si>
    <t>КОИиТ ФНГ</t>
  </si>
  <si>
    <t>КО СБД ФНГ</t>
  </si>
  <si>
    <t>КИБ  ФЦТиБИС</t>
  </si>
  <si>
    <t>КИМиИС ФЦТиБИС</t>
  </si>
  <si>
    <t>ОНИиИ ВНИЦ</t>
  </si>
  <si>
    <t>НИЛИБ ВНИЦ</t>
  </si>
  <si>
    <t>ГИПО ВНИЦ</t>
  </si>
  <si>
    <t>ГКТИПАС ВНИЦ</t>
  </si>
  <si>
    <t>ГИПАиТС ВНИЦ</t>
  </si>
  <si>
    <t>ГИКСЗИ ВНИЦ</t>
  </si>
  <si>
    <t>СНИО ВНИЦ</t>
  </si>
  <si>
    <t>ОТР ВНИЦ</t>
  </si>
  <si>
    <t>НИИВИ ВНИЦ</t>
  </si>
  <si>
    <t>УИВИ ВНИЦ</t>
  </si>
  <si>
    <t>УИВИиП ВНИЦ</t>
  </si>
  <si>
    <t>НИЛИМ ВНИЦ</t>
  </si>
  <si>
    <t>УИВиВТ ВНИЦ</t>
  </si>
  <si>
    <t>ИТУ ВНИЦ</t>
  </si>
  <si>
    <t>ВНВ ВНИЦ</t>
  </si>
  <si>
    <t>ОІТТ ВНИЦ</t>
  </si>
  <si>
    <t>ИТО ВНИЦ</t>
  </si>
  <si>
    <t>КОИ ФАГШ</t>
  </si>
  <si>
    <t>КС ФАГШ</t>
  </si>
  <si>
    <t>КВиГУ ФАГШ</t>
  </si>
  <si>
    <t>КОТП КШФ</t>
  </si>
  <si>
    <t>КУВиСОШ КШФ</t>
  </si>
  <si>
    <t>КСВО КШФ</t>
  </si>
  <si>
    <t>КРВиА КШФ</t>
  </si>
  <si>
    <t>КМПиТО КШФ</t>
  </si>
  <si>
    <t>КСД ФСП</t>
  </si>
  <si>
    <t>КВиСР ФСП</t>
  </si>
  <si>
    <t>КРЭРи РЭП ФСП</t>
  </si>
  <si>
    <t>КСЯП ФСП</t>
  </si>
  <si>
    <t>КОМТО ФМТО</t>
  </si>
  <si>
    <t>КТылО ФМТО</t>
  </si>
  <si>
    <t>КТехО ФМТО</t>
  </si>
  <si>
    <t>ФМТО</t>
  </si>
  <si>
    <t>ШР</t>
  </si>
  <si>
    <t>Мухамеджанова Ш.С.</t>
  </si>
  <si>
    <t>Кафедра общественных дисциплин и педагогики</t>
  </si>
  <si>
    <t>КОДиП ФВГН</t>
  </si>
  <si>
    <t>КЯ ФВГН</t>
  </si>
  <si>
    <t>Кафедра военной истории и права</t>
  </si>
  <si>
    <t>КВИиП ФВГН</t>
  </si>
  <si>
    <t>Кафедра языков</t>
  </si>
  <si>
    <t>ФЦТиБИС</t>
  </si>
  <si>
    <t>Отдел организаций и планирования учебного процесса  послевузовского образования</t>
  </si>
  <si>
    <t>Бекишев Е.Ж.</t>
  </si>
  <si>
    <t>Канапьянов С.Х.</t>
  </si>
  <si>
    <t>Арабаев М.О.</t>
  </si>
  <si>
    <t>Отдел организации и планирования методической работы ВУЗ</t>
  </si>
  <si>
    <t>ООиПУППО УМУ</t>
  </si>
  <si>
    <t>ООиПМРВУЗ УМУ</t>
  </si>
  <si>
    <t>СИТОиСО УМУ</t>
  </si>
  <si>
    <t>Отдел мобилизации и  комплектования</t>
  </si>
  <si>
    <t>Бейсенгалиев М.Б.</t>
  </si>
  <si>
    <t>Управление по работе с персоналом штаба</t>
  </si>
  <si>
    <t>Отдел кадров и комплектования управления по работе с персоналом штаба</t>
  </si>
  <si>
    <t>Строевое отделение управления по работе с персоналом штаба</t>
  </si>
  <si>
    <t>Сейтжанов А.К.</t>
  </si>
  <si>
    <t>Служба развития государственного языка управления по работе  персоналом штаба</t>
  </si>
  <si>
    <t>Халмурзаева К.А</t>
  </si>
  <si>
    <t>Куликеева А.Ж.</t>
  </si>
  <si>
    <t>Айтмағанбетов С.М.</t>
  </si>
  <si>
    <t>Ажгереев А.С .</t>
  </si>
  <si>
    <t>Айсин Р.Р.</t>
  </si>
  <si>
    <t>Управление международного сотрудничества и администрирования</t>
  </si>
  <si>
    <t>Бейсембекова А.Ж.</t>
  </si>
  <si>
    <t>Смаилов Ж.А.</t>
  </si>
  <si>
    <t>Управление экономики и финансов</t>
  </si>
  <si>
    <t>Коканов А.Ө.</t>
  </si>
  <si>
    <t>Служба автоматизированного учета персонола управления по работе с персоналом</t>
  </si>
  <si>
    <t>Управление защиты государственных секретов и информационной безопасности штаба</t>
  </si>
  <si>
    <t>Исеев Р.Р.</t>
  </si>
  <si>
    <t>Отдел воспитательной и идеологической работы</t>
  </si>
  <si>
    <t>Комендантский взвод</t>
  </si>
  <si>
    <t>Ордабек Ө.К.</t>
  </si>
  <si>
    <t>Взвод связи и автоматизированных систем управления</t>
  </si>
  <si>
    <t>Исайнова Р.Ж.</t>
  </si>
  <si>
    <t>ВСиАСУ ШР</t>
  </si>
  <si>
    <t>КЗ ШР</t>
  </si>
  <si>
    <t>Штабная рота</t>
  </si>
  <si>
    <t>Ком.отделение ФСП</t>
  </si>
  <si>
    <t>ОСиАСУ</t>
  </si>
  <si>
    <t>УЗГСиИБШ</t>
  </si>
  <si>
    <t>УРПШ</t>
  </si>
  <si>
    <t>ОКиКУРПШ</t>
  </si>
  <si>
    <t>СОУРПШ</t>
  </si>
  <si>
    <t>САУПУРШ</t>
  </si>
  <si>
    <t>СРГЯУРПШ</t>
  </si>
  <si>
    <t>УМСиА</t>
  </si>
  <si>
    <t>ЮС</t>
  </si>
  <si>
    <t>УЭиФ</t>
  </si>
  <si>
    <t>Сейтказин А.С.</t>
  </si>
  <si>
    <t>ОВиИР УВиИР</t>
  </si>
  <si>
    <t>Отдел администрирования информационных систем</t>
  </si>
  <si>
    <t>Культурно-досуговый центр</t>
  </si>
  <si>
    <t xml:space="preserve">                          Отдел медицинского обеспечения</t>
  </si>
  <si>
    <t>Жапбарханов М.К.</t>
  </si>
  <si>
    <t xml:space="preserve">подполковник м/с  </t>
  </si>
  <si>
    <t>Балтабаева Н.Р.</t>
  </si>
  <si>
    <t>ПО</t>
  </si>
  <si>
    <t>Ғосманғали А.Қ.</t>
  </si>
  <si>
    <t>Баяндинова А.К.</t>
  </si>
  <si>
    <t>Оразқанов Ә.Ә.</t>
  </si>
  <si>
    <t>Бекбосарова Қ.Х.</t>
  </si>
  <si>
    <t xml:space="preserve">до </t>
  </si>
  <si>
    <t>до</t>
  </si>
  <si>
    <t>Айдарова А.У.</t>
  </si>
  <si>
    <t>Арстанбаев С.О.</t>
  </si>
  <si>
    <t>Командно-штабной факультет</t>
  </si>
  <si>
    <t>Управление КШФ</t>
  </si>
  <si>
    <t>Управление университета</t>
  </si>
  <si>
    <t>Учебно-методическое управление</t>
  </si>
  <si>
    <t xml:space="preserve">Служба информационно - технического обеспечения и средств обучения </t>
  </si>
  <si>
    <t>Управление ФМТО</t>
  </si>
  <si>
    <t>Управление ФВГН</t>
  </si>
  <si>
    <t>Факультет Национальной гвардии</t>
  </si>
  <si>
    <t>Кафедра обеспечения служебно - боевой деятельности</t>
  </si>
  <si>
    <t>Нурбеков Д.И.</t>
  </si>
  <si>
    <t>Оценка физической подготовленности</t>
  </si>
  <si>
    <t>Темірбекұлы А.</t>
  </si>
  <si>
    <t>ЛФК 6 МЕС</t>
  </si>
  <si>
    <t>ЛФК 3 МЕС</t>
  </si>
  <si>
    <t>лФК 3 МЕС</t>
  </si>
  <si>
    <t>ожирение 1 ст.</t>
  </si>
  <si>
    <t>ЛФК, ожирение 1 ст.</t>
  </si>
  <si>
    <t>Управление РМТО</t>
  </si>
  <si>
    <t>Управление роты материально-технического обеспечения</t>
  </si>
  <si>
    <t>Управление ШР</t>
  </si>
  <si>
    <t>Управление ФЦТиБИС</t>
  </si>
  <si>
    <t>Управление ФСП</t>
  </si>
  <si>
    <t>Управление ФАГШ</t>
  </si>
  <si>
    <t>Управление ВНИЦ</t>
  </si>
  <si>
    <t>Управление штабной роты</t>
  </si>
  <si>
    <t>Ахилбекова К.М.</t>
  </si>
  <si>
    <t>Кенжебаев М.О.</t>
  </si>
  <si>
    <t>Капбаров Н.А.</t>
  </si>
  <si>
    <t>Жусупбеков Р.Б.</t>
  </si>
  <si>
    <t>Есебаев С.К.</t>
  </si>
  <si>
    <t>Орынбасар А.С.</t>
  </si>
  <si>
    <t>Джусупбеков Т.Х.</t>
  </si>
  <si>
    <t>Кудайбергенов А.Т.</t>
  </si>
  <si>
    <t>Оразбекова А.О.</t>
  </si>
  <si>
    <t>Мухамбетов К.Б.</t>
  </si>
  <si>
    <t>Нурмашев А.И.</t>
  </si>
  <si>
    <t>Яуденов Б.К.</t>
  </si>
  <si>
    <t>Жумагулов А.М.</t>
  </si>
  <si>
    <t>Байгазиев Т.У.</t>
  </si>
  <si>
    <t>Серикбай К.Б.</t>
  </si>
  <si>
    <t>Ибраимов С.Р.</t>
  </si>
  <si>
    <t>Кабиденов Д.А.</t>
  </si>
  <si>
    <t>Утеулина М.К.</t>
  </si>
  <si>
    <t>Жайдагулова А.Ж.</t>
  </si>
  <si>
    <t>Тогузова А.Д.</t>
  </si>
  <si>
    <t>Рыспаева М.Н.</t>
  </si>
  <si>
    <t>НИИВиВТ</t>
  </si>
  <si>
    <t>Чернягин Д.П.</t>
  </si>
  <si>
    <t>Ескенов М.З.</t>
  </si>
  <si>
    <t>рядовой с/с</t>
  </si>
  <si>
    <t>Шапиев К.С.</t>
  </si>
  <si>
    <t>Сагындык Н.А.</t>
  </si>
  <si>
    <t>Айткулов М.К.</t>
  </si>
  <si>
    <t>Ермеков Ф.Р.</t>
  </si>
  <si>
    <t>Абдалиев Б.Ж.</t>
  </si>
  <si>
    <t>Кенесов Д.К.</t>
  </si>
  <si>
    <t>Исаханов Б.А.</t>
  </si>
  <si>
    <t>Черныш Т.Г.</t>
  </si>
  <si>
    <t>Абдрахманов Б.А.</t>
  </si>
  <si>
    <t>Дуйсенбек М.А.</t>
  </si>
  <si>
    <t>Керимханов Х.А.</t>
  </si>
  <si>
    <t>Бакыт Ж.А.</t>
  </si>
  <si>
    <t>Қалыбек Б.К.</t>
  </si>
  <si>
    <t>Манабаев А.И.</t>
  </si>
  <si>
    <t>Сатывалдинов А.Е.</t>
  </si>
  <si>
    <t>Сагалов К. Б.</t>
  </si>
  <si>
    <t>Айтмұханбет Н.Е.</t>
  </si>
  <si>
    <t>Авазов Р.Р.</t>
  </si>
  <si>
    <t>Усинов Д.Т.</t>
  </si>
  <si>
    <t>Кабдолланов А.М.</t>
  </si>
  <si>
    <t>Тайшибаев А.А.</t>
  </si>
  <si>
    <t>Жексенбек У.А.</t>
  </si>
  <si>
    <t>Сарсенбинов А.О.</t>
  </si>
  <si>
    <t>Сайфолла А.Е.</t>
  </si>
  <si>
    <t>Даулетхан М.Д.</t>
  </si>
  <si>
    <t>Сериджанов К.Б.</t>
  </si>
  <si>
    <t>Бекбаулин М.С.</t>
  </si>
  <si>
    <t>Оспанов Р.М.</t>
  </si>
  <si>
    <t>ст. лейтенант</t>
  </si>
  <si>
    <t>Биахмет А.</t>
  </si>
  <si>
    <t>справка</t>
  </si>
  <si>
    <t>полковник                                   Р.Кабдулинов</t>
  </si>
  <si>
    <t>Акишпаев С.А</t>
  </si>
  <si>
    <t>Командир подразделения</t>
  </si>
  <si>
    <t>Нурманов А.М.</t>
  </si>
  <si>
    <t>ЛФК.</t>
  </si>
  <si>
    <t>Тогусов А.К.</t>
  </si>
  <si>
    <t>генерал-майор</t>
  </si>
  <si>
    <t>Ахметов Е.А.</t>
  </si>
  <si>
    <t>Дюзикенев Е.А.</t>
  </si>
  <si>
    <t>Председатель комиссии:</t>
  </si>
  <si>
    <t>Члены комиссии:</t>
  </si>
  <si>
    <t>подполковник                                               В.Судаков</t>
  </si>
  <si>
    <t>полковник                                                     Р.Меирманов</t>
  </si>
  <si>
    <t>подполковник                                               Ю.Бардалист</t>
  </si>
  <si>
    <t>СВОДНАЯ ВЕДОМОСТЬ</t>
  </si>
  <si>
    <t>№         п/п</t>
  </si>
  <si>
    <t>Проверено</t>
  </si>
  <si>
    <t>% охвата</t>
  </si>
  <si>
    <t>Общая оценка</t>
  </si>
  <si>
    <t>Не прибывшие без уважительной причины</t>
  </si>
  <si>
    <t>ЛФК, освобождено по состоянию здоровья</t>
  </si>
  <si>
    <t>итого</t>
  </si>
  <si>
    <t>Серикбай К.К.</t>
  </si>
  <si>
    <t>сошла с дист.</t>
  </si>
  <si>
    <t>отпуск</t>
  </si>
  <si>
    <t>Закиров А.Р.</t>
  </si>
  <si>
    <t>сошел с дист.</t>
  </si>
  <si>
    <t>Кузейбаев Н.Е.</t>
  </si>
  <si>
    <t>Утешкалиев М.С.</t>
  </si>
  <si>
    <t>Меирманов Р.К.</t>
  </si>
  <si>
    <t>Нургазин К.М.</t>
  </si>
  <si>
    <t>Судаков В.В.</t>
  </si>
  <si>
    <t>Бардалист К.Ю.</t>
  </si>
  <si>
    <t>Тулаков С.Ж.</t>
  </si>
  <si>
    <t>Оспанова А.С.</t>
  </si>
  <si>
    <t>Габдуллин К.А.</t>
  </si>
  <si>
    <t>КФПиС</t>
  </si>
  <si>
    <t>Кафедра физической подготовки и спорта</t>
  </si>
  <si>
    <t>госпиталь</t>
  </si>
  <si>
    <t>Тюменцев Т.А.</t>
  </si>
  <si>
    <t>Докторантура</t>
  </si>
  <si>
    <t>Спатаев Е.Д.</t>
  </si>
  <si>
    <t>Байбусинов К.</t>
  </si>
  <si>
    <t>Касымов А.А.</t>
  </si>
  <si>
    <t>Ильясов С.Е.</t>
  </si>
  <si>
    <t>Орынбеков Т.Б.</t>
  </si>
  <si>
    <t>подполковник                                                           К.Нургазин</t>
  </si>
  <si>
    <t>подполковник                                                          Ю.Бардалист</t>
  </si>
  <si>
    <t>подполковник                                                           В.Судаков</t>
  </si>
  <si>
    <t>генерал-майор                                Л.Альчекенов</t>
  </si>
  <si>
    <t>результатов итоговой проверки по физической подготовке  личного состава Национального университета обороны за 2019 год</t>
  </si>
  <si>
    <t>Хамзин А.Ж.</t>
  </si>
  <si>
    <t>Факультет Службы государственной охраны</t>
  </si>
  <si>
    <t>Есенбаев К.К.</t>
  </si>
  <si>
    <t xml:space="preserve">отпуск </t>
  </si>
  <si>
    <t>санатория</t>
  </si>
  <si>
    <t>ком-ка</t>
  </si>
  <si>
    <t>командировка</t>
  </si>
  <si>
    <t>Проверяющий:</t>
  </si>
  <si>
    <t>подполковник                                               К.Нургазин</t>
  </si>
  <si>
    <t>подполковник                                                К.Нургазин</t>
  </si>
  <si>
    <t>3 МЕС</t>
  </si>
  <si>
    <t>6 МЕС</t>
  </si>
  <si>
    <t>4 МЕС</t>
  </si>
  <si>
    <t>результатов контрольной проверки по физической подготовке ВНИЦ Национального университета обороны за  2020 год</t>
  </si>
  <si>
    <t>результатов итоговой контрольной по физической подготовке КШФ Национального университета обороны за  2020 год</t>
  </si>
  <si>
    <t>результатов итоговой контрольной по физической подготовке ФАГШ Национального университета обороны за 2020 год</t>
  </si>
  <si>
    <t>результатов контрольной проверки по физической подготовке ФСП Национального университета обороны за  2020 год</t>
  </si>
  <si>
    <t>результатов контрольной проверки по физической подготовке ФМТО Национального университета обороны за  2020 год</t>
  </si>
  <si>
    <t>результатов контрольной проверки по физической подготовке ФВГН Национального университета обороны за  2020 год</t>
  </si>
  <si>
    <t>результатов контрольной проверки по физической подготовке ФНГ Национального университета обороны за  2020 год</t>
  </si>
  <si>
    <t>результатов контрольной проверки по физической подготовке ФПК Национального университета обороны за 2020 год</t>
  </si>
  <si>
    <t>результатов контрольной проверки по физической подготовке ФЦТиБИС Национального университета обороны за  2020 год</t>
  </si>
  <si>
    <t>результатов контрольной проверки по физической подготовке Штабной роты Национального университета обороны за 2020 год</t>
  </si>
  <si>
    <t>полковник юст.</t>
  </si>
  <si>
    <t>Романчиков В.В.</t>
  </si>
  <si>
    <t>Кайранов Ф.С.</t>
  </si>
  <si>
    <t>Құрман Ж.Ж.</t>
  </si>
  <si>
    <t>Юридическая служба</t>
  </si>
  <si>
    <t xml:space="preserve">Медицинская служба </t>
  </si>
  <si>
    <t>Бақыт Ж.А.</t>
  </si>
  <si>
    <t>сиаршина</t>
  </si>
  <si>
    <t>Амандықұлы А.</t>
  </si>
  <si>
    <t>Койчубекова Э.Б.</t>
  </si>
  <si>
    <t>сержант 3кл.</t>
  </si>
  <si>
    <t>Мурат А.</t>
  </si>
  <si>
    <t>Кукатов А.К.</t>
  </si>
  <si>
    <t xml:space="preserve">полковник м/с  </t>
  </si>
  <si>
    <t>Нутбаев Д.О.</t>
  </si>
  <si>
    <t>старшина 2 кл.</t>
  </si>
  <si>
    <t>Есентай Ж.Е.</t>
  </si>
  <si>
    <t>Шарипова Ш.</t>
  </si>
  <si>
    <t>Суинишев Б.С.</t>
  </si>
  <si>
    <t>Шайх Н.Ш.</t>
  </si>
  <si>
    <t>Момбеков А.К.</t>
  </si>
  <si>
    <t>Қабдолда Ж.</t>
  </si>
  <si>
    <t>полковник                                 Н.Кыдыржанов</t>
  </si>
  <si>
    <t>полковник                                                Р. Меирманов</t>
  </si>
  <si>
    <t>подполковник                                          К. Нургазин</t>
  </si>
  <si>
    <t>ефрейтор                                                   К. Габдулин</t>
  </si>
  <si>
    <t>результатов итоговой проверки по физической подготовке Национального университета обороны 15.10.2020 года</t>
  </si>
  <si>
    <t>не прибыл</t>
  </si>
  <si>
    <t>наряд</t>
  </si>
  <si>
    <t>дек. отпуск</t>
  </si>
  <si>
    <t>Тугаев А.Г.</t>
  </si>
  <si>
    <t>Акылбаев Е.А.</t>
  </si>
  <si>
    <t>результатов проверки по физической подготовке Управления Национального университета обороны за май 2021 год</t>
  </si>
  <si>
    <t>результатов проверки по физической подготовке Управления Национального университета обороны за июнь 2021 год</t>
  </si>
  <si>
    <t>Абдрахман А.А.</t>
  </si>
  <si>
    <t>Мухаметжанова А.Б.</t>
  </si>
  <si>
    <t>Лукпанова А.С.</t>
  </si>
  <si>
    <t xml:space="preserve">      полковник                                      М. Мухамедиев</t>
  </si>
  <si>
    <t>Проверяющий</t>
  </si>
  <si>
    <t>подполковник                                   В. Судаков</t>
  </si>
  <si>
    <t xml:space="preserve">     </t>
  </si>
  <si>
    <t>Служба организационной и мобилизационной работы</t>
  </si>
  <si>
    <t>сержант 3 класса</t>
  </si>
  <si>
    <t>старший сержант</t>
  </si>
  <si>
    <t>Отдел связи и автоматизированных систем упраления штаба</t>
  </si>
  <si>
    <t>младший сержант</t>
  </si>
  <si>
    <t>Служба информационной безопасности управления защиты государственных секретов и информационной безопасности штаба</t>
  </si>
  <si>
    <t>Пост специальной связи и управления защиты государственных секретов и информационной безопасности штаба</t>
  </si>
  <si>
    <t>Секретное отделение управления защиты государственных секретов и информационной безовасности штаба</t>
  </si>
  <si>
    <t>Секретная библиотека управления защиты государственных секретов и информационной безопасности штаба</t>
  </si>
  <si>
    <t>сержант 2 класса</t>
  </si>
  <si>
    <t>Отдел организаций и планирования учебного процесса послевузовского образования</t>
  </si>
  <si>
    <t>Отдел организации и планирования методической работы военно-учебных заведений</t>
  </si>
  <si>
    <t>Служба тылового обеспечения</t>
  </si>
  <si>
    <t>Служба технического обеспечения</t>
  </si>
  <si>
    <t xml:space="preserve">Служба квартирно-эксплуатационного обеспечения и противопожарной защиты </t>
  </si>
  <si>
    <t xml:space="preserve">Отдел государственных закупок </t>
  </si>
  <si>
    <t>Отдел международного сотрудничества и администрирования</t>
  </si>
  <si>
    <t>Отдел администрирования управления международного сотрудничества</t>
  </si>
  <si>
    <t>полковник юстиции</t>
  </si>
  <si>
    <t>Отдел медицинского обеспечения</t>
  </si>
  <si>
    <t>Всего офицеров</t>
  </si>
  <si>
    <t>Офицеров ЛФК</t>
  </si>
  <si>
    <t>Офицеров с освобождением</t>
  </si>
  <si>
    <t>Офицеров в отпуске</t>
  </si>
  <si>
    <t>Офицеры не прибывшие на проверку</t>
  </si>
  <si>
    <t xml:space="preserve">Всего военнослужащих по контракту </t>
  </si>
  <si>
    <t>Всего военнослужащих по контракту ЛФК</t>
  </si>
  <si>
    <t>Всего военнослужащих по контракту с освобождением</t>
  </si>
  <si>
    <t>Всего военнослужащих по контракту в отпуске</t>
  </si>
  <si>
    <t>Всего военнослужащих по контракту не прибывшие на проверку</t>
  </si>
  <si>
    <t>Управление центра</t>
  </si>
  <si>
    <t>Майтанова А.М.</t>
  </si>
  <si>
    <t>старший лейтенант</t>
  </si>
  <si>
    <t xml:space="preserve">Группа исследования программного обеспечения </t>
  </si>
  <si>
    <t>Адильбаев К.К.</t>
  </si>
  <si>
    <t>Айтбаев Г.К.</t>
  </si>
  <si>
    <t>капитан 3 ранга</t>
  </si>
  <si>
    <t>Алиев Б.Ж.</t>
  </si>
  <si>
    <t>Доля А.В.</t>
  </si>
  <si>
    <t>Мукашев А.Б.</t>
  </si>
  <si>
    <t>Кабдолда Ж.</t>
  </si>
  <si>
    <t>Рахимжанов Е.</t>
  </si>
  <si>
    <t xml:space="preserve">      полковник                                     К. Акшулаков</t>
  </si>
  <si>
    <t>Сазымбаев Н.Ж.</t>
  </si>
  <si>
    <t>Управление факультета</t>
  </si>
  <si>
    <t>Цымбал А.А.</t>
  </si>
  <si>
    <t>Костин А.В.</t>
  </si>
  <si>
    <t>Абдрахманов Н.З.</t>
  </si>
  <si>
    <t>Сапуанова А.Г.</t>
  </si>
  <si>
    <t>Смагулов К.Б.</t>
  </si>
  <si>
    <t>Керекбаев М.Б.</t>
  </si>
  <si>
    <t>Жусіпбек Д.Ө.</t>
  </si>
  <si>
    <t>Волохов А.В.</t>
  </si>
  <si>
    <t>Кафедра сил воздушной обороны</t>
  </si>
  <si>
    <t>Семченко А.Г.</t>
  </si>
  <si>
    <t>Кафедра противовоздушной обороны</t>
  </si>
  <si>
    <t>Сапиев Г.Ж.</t>
  </si>
  <si>
    <t>Лукпанов Р.Е.</t>
  </si>
  <si>
    <t>Бекешев Е.Ж.</t>
  </si>
  <si>
    <t>Губашев С.С.</t>
  </si>
  <si>
    <t>Сулейменов А.К.</t>
  </si>
  <si>
    <t>Бабалыкова Д.К.</t>
  </si>
  <si>
    <t>старшина 2 класса</t>
  </si>
  <si>
    <t xml:space="preserve">старший сержант </t>
  </si>
  <si>
    <t>Бегим Б.Ж.</t>
  </si>
  <si>
    <t>Серікбай К.К.</t>
  </si>
  <si>
    <t>Шарипова Ш.С.</t>
  </si>
  <si>
    <t xml:space="preserve">младший сержант </t>
  </si>
  <si>
    <t>Ахметов А.Е.</t>
  </si>
  <si>
    <t>Каергельдинов А.М.</t>
  </si>
  <si>
    <t>Самаев Т.А</t>
  </si>
  <si>
    <t>Беликов К.Л.</t>
  </si>
  <si>
    <t>Антайбекова Н.Р.</t>
  </si>
  <si>
    <t>Закиев Е.С.</t>
  </si>
  <si>
    <t>Сеитов Е.С.</t>
  </si>
  <si>
    <t>подполковник                                   К. Нургазин</t>
  </si>
  <si>
    <t>Бексултан А.Б.</t>
  </si>
  <si>
    <t>Шиповский В.А.</t>
  </si>
  <si>
    <t>Маманов Т.А.</t>
  </si>
  <si>
    <t>Бутаев Н.Е.</t>
  </si>
  <si>
    <t>Кашкарбаев Б.А.</t>
  </si>
  <si>
    <t>полклвник</t>
  </si>
  <si>
    <t>Майхиев Д.К.</t>
  </si>
  <si>
    <t>Тустикбаев А.А.</t>
  </si>
  <si>
    <t>Неудовлетворительные оценки по упражнениям</t>
  </si>
  <si>
    <t>Военнслужащие мужчины</t>
  </si>
  <si>
    <t>Военнслужащие женщины</t>
  </si>
  <si>
    <t xml:space="preserve">по одному </t>
  </si>
  <si>
    <t>по двум</t>
  </si>
  <si>
    <t>по трем</t>
  </si>
  <si>
    <t>ОВФ</t>
  </si>
  <si>
    <t>ФТиТО</t>
  </si>
  <si>
    <t>ФСВОиБИС</t>
  </si>
  <si>
    <t>ФИПК</t>
  </si>
  <si>
    <t>подковник</t>
  </si>
  <si>
    <t>Мусабеков Н.О.</t>
  </si>
  <si>
    <t xml:space="preserve">          Ведомость сверена с ШДК</t>
  </si>
  <si>
    <t>полковник                                 Р. Кабдулинов</t>
  </si>
  <si>
    <t>результатов итоговой проверки по физической подготовке  Национального университета обороны за 2020-2021 учебный год</t>
  </si>
  <si>
    <t>Подразделения</t>
  </si>
  <si>
    <t xml:space="preserve">Жас-Улан </t>
  </si>
  <si>
    <t>Басхожаев К.К.</t>
  </si>
  <si>
    <t>Абдрахманова Л.Б.</t>
  </si>
  <si>
    <t>Исаинов К.Е.</t>
  </si>
  <si>
    <t>Турсунбекова Д.Б.</t>
  </si>
  <si>
    <t>Нургазин К.М</t>
  </si>
  <si>
    <t xml:space="preserve">Председатель  комиссии:  </t>
  </si>
  <si>
    <t xml:space="preserve">                         Члены комиссии:</t>
  </si>
  <si>
    <t xml:space="preserve">                 подполковник                </t>
  </si>
  <si>
    <t>К.Бардалист</t>
  </si>
  <si>
    <t xml:space="preserve">                                подполковник                              </t>
  </si>
  <si>
    <t>В.Судаков</t>
  </si>
  <si>
    <t xml:space="preserve">полковник                       Ильясов Б.Н.     </t>
  </si>
  <si>
    <t xml:space="preserve">генерал-майор                              Ахметов Е.А.     </t>
  </si>
  <si>
    <t xml:space="preserve">полковник                        Утебаев Б.И.     </t>
  </si>
  <si>
    <t>освбо.</t>
  </si>
  <si>
    <t>Тустукбаев Р.Н.</t>
  </si>
  <si>
    <t>Мухамадиев С.К.</t>
  </si>
  <si>
    <t>Ергали Д.Ж.</t>
  </si>
  <si>
    <t>Хамитов Т.С.</t>
  </si>
  <si>
    <t>Мурзахмет Л.Б.</t>
  </si>
  <si>
    <t>Спиридонов Д.В.</t>
  </si>
  <si>
    <t>Командир подразделения:</t>
  </si>
  <si>
    <t>Сейсенов Р.Е.</t>
  </si>
  <si>
    <t xml:space="preserve">                 Проверяющий:</t>
  </si>
  <si>
    <t>полковник                                   В.Романчиков</t>
  </si>
  <si>
    <t>В.Романчиков</t>
  </si>
  <si>
    <t>Бурнаев Р.З.</t>
  </si>
  <si>
    <t>Абишев А.А.</t>
  </si>
  <si>
    <t>не прибыла</t>
  </si>
  <si>
    <t>результатов проверки по физической подготовке НУО</t>
  </si>
  <si>
    <t>Общий балл</t>
  </si>
  <si>
    <t>РЕЙТИНГ</t>
  </si>
  <si>
    <t>Исабаев Д.К.</t>
  </si>
  <si>
    <t>сошел</t>
  </si>
  <si>
    <t>Акимкан Е.Д.</t>
  </si>
  <si>
    <t xml:space="preserve"> не прибывщие                                                       м-р Салыков А.Ж.     ст.с-нт Арабаев М.О.</t>
  </si>
  <si>
    <t>не прибывщие                                                        ст.с-нт Мухаметжанова А.Б.</t>
  </si>
  <si>
    <t xml:space="preserve"> не прибывщие м-р Есенбеков М.Е.</t>
  </si>
  <si>
    <t>не прибывщие п/п-к Құрман Ж.Ж.</t>
  </si>
  <si>
    <t xml:space="preserve"> не прибывщие                                                       ст.с-нт Якупов С.М.  с-нт Кабиденов Д.А.</t>
  </si>
  <si>
    <t xml:space="preserve"> не прибывщие ст.с-нт Омаргалиева А.Е.</t>
  </si>
  <si>
    <t xml:space="preserve"> не прибывщие                                                       с-нт 3 кл.   Абдухадирова Д.А. ,                              мл.с-нт Габдуллина А.</t>
  </si>
  <si>
    <t>Неудовлетворительно                                                                                    Абдрахманова Б.Г.</t>
  </si>
  <si>
    <t>Неудовлетворительно                                                         Елеев О.К.</t>
  </si>
  <si>
    <t>Неудовлетворительно                                                                 Мугалов К.К.</t>
  </si>
  <si>
    <r>
      <rPr>
        <b/>
        <sz val="8"/>
        <color theme="1"/>
        <rFont val="Times New Roman"/>
        <family val="1"/>
        <charset val="204"/>
      </rPr>
      <t xml:space="preserve">не прибывщие    </t>
    </r>
    <r>
      <rPr>
        <sz val="8"/>
        <color theme="1"/>
        <rFont val="Times New Roman"/>
        <family val="1"/>
        <charset val="204"/>
      </rPr>
      <t xml:space="preserve">                                                             к-н Тюменцев Т.А.,  к-н  Спиридонов Д.В.  ,              с-нт Черныш Т.Г.</t>
    </r>
  </si>
  <si>
    <r>
      <rPr>
        <b/>
        <sz val="8"/>
        <color theme="1"/>
        <rFont val="Times New Roman"/>
        <family val="1"/>
        <charset val="204"/>
      </rPr>
      <t xml:space="preserve">"2" </t>
    </r>
    <r>
      <rPr>
        <sz val="8"/>
        <color theme="1"/>
        <rFont val="Times New Roman"/>
        <family val="1"/>
        <charset val="204"/>
      </rPr>
      <t>- с-нт.Агубаев А.М. с-нт Бейсенов Е.К.                     ефр. Абдраков</t>
    </r>
  </si>
  <si>
    <r>
      <rPr>
        <b/>
        <sz val="8"/>
        <color theme="1"/>
        <rFont val="Times New Roman"/>
        <family val="1"/>
        <charset val="204"/>
      </rPr>
      <t xml:space="preserve">"2" - </t>
    </r>
    <r>
      <rPr>
        <sz val="8"/>
        <color theme="1"/>
        <rFont val="Times New Roman"/>
        <family val="1"/>
        <charset val="204"/>
      </rPr>
      <t>мл.с-нт Бақыт Ж.А., мл.с-нт Жуматаев А.М.</t>
    </r>
  </si>
  <si>
    <r>
      <rPr>
        <b/>
        <sz val="8"/>
        <color theme="1"/>
        <rFont val="Times New Roman"/>
        <family val="1"/>
        <charset val="204"/>
      </rPr>
      <t xml:space="preserve">не прибывщие </t>
    </r>
    <r>
      <rPr>
        <sz val="8"/>
        <color theme="1"/>
        <rFont val="Times New Roman"/>
        <family val="1"/>
        <charset val="204"/>
      </rPr>
      <t xml:space="preserve">с-нт Нургожин Б.М.                                             </t>
    </r>
  </si>
  <si>
    <t>результатов проверки по физической подготовке НУО за май 2022 года</t>
  </si>
  <si>
    <t>Жабагиев М.Т.</t>
  </si>
  <si>
    <t>Айнабеков А.</t>
  </si>
  <si>
    <t>Адраков А.А.</t>
  </si>
  <si>
    <t>не сдавал</t>
  </si>
  <si>
    <t>не сдавала</t>
  </si>
  <si>
    <t>Еламанов Е.Н.</t>
  </si>
  <si>
    <t>результатов проверки по физической подготовке НУО за июнь 2022 года</t>
  </si>
  <si>
    <t>Управления университета</t>
  </si>
  <si>
    <t>Балтабаев Ж.И.</t>
  </si>
  <si>
    <t>Кармысова Г.А.</t>
  </si>
  <si>
    <t>№ п/п</t>
  </si>
  <si>
    <t>Воинское звания</t>
  </si>
  <si>
    <t>Фамилия и инициалы</t>
  </si>
  <si>
    <t>по физической подготовке среди структурных подразделений НУО за июнь 2022 года</t>
  </si>
  <si>
    <t>Искаков А.Н.</t>
  </si>
  <si>
    <t>Кормильцин В.</t>
  </si>
  <si>
    <t>Карипуллаев Е.С.</t>
  </si>
  <si>
    <t>Сарсенов С.Ш.</t>
  </si>
  <si>
    <t>Карипбаева А.Д.</t>
  </si>
  <si>
    <t>Нургазинов Ж.Б.</t>
  </si>
  <si>
    <t>Асилов Н.Т.</t>
  </si>
  <si>
    <t>Шаймардинов А.К.</t>
  </si>
  <si>
    <t>Баудинов Т.М.</t>
  </si>
  <si>
    <t>Кусаинов Р.М.</t>
  </si>
  <si>
    <t>Корабаев Ж.А.</t>
  </si>
  <si>
    <t>Куанышбаев М.С.</t>
  </si>
  <si>
    <t>Булегенов Е.П.</t>
  </si>
  <si>
    <t>Закиров А.К.</t>
  </si>
  <si>
    <t>КГЗ</t>
  </si>
  <si>
    <t>ЛФК, освоб. по состоянию здоровья</t>
  </si>
  <si>
    <t>Колумбетов Б.Д.</t>
  </si>
  <si>
    <t>Мырзагалиев Д.М.</t>
  </si>
  <si>
    <t>Сейтмухаметов А.Е.</t>
  </si>
  <si>
    <t>Сулейменов Н.Б.</t>
  </si>
  <si>
    <t>Зорина Е.Ю.</t>
  </si>
  <si>
    <t>Имиров С.К.</t>
  </si>
  <si>
    <t>Якубов Р.А.</t>
  </si>
  <si>
    <t>Бектасов О.А.</t>
  </si>
  <si>
    <t>Мусин Д.Б.</t>
  </si>
  <si>
    <t>итого за НУО</t>
  </si>
  <si>
    <t>результатов проверки по физической подготовке ФСП  за июнь 2023 года</t>
  </si>
  <si>
    <t>результатов проверки по физической подготовке ФВГН за июнь 2023 года</t>
  </si>
  <si>
    <t>кандидат</t>
  </si>
  <si>
    <t>апел.ком.</t>
  </si>
  <si>
    <t>Сариева Ж.Б.</t>
  </si>
  <si>
    <t>Шегеев М.К.</t>
  </si>
  <si>
    <t>Спатаев Е.</t>
  </si>
  <si>
    <t>пос.наряда</t>
  </si>
  <si>
    <t>Байбусинов К.К.</t>
  </si>
  <si>
    <t>Турсунбаев Е.Ж.</t>
  </si>
  <si>
    <t>Амиров Г.Е.</t>
  </si>
  <si>
    <t>экз.</t>
  </si>
  <si>
    <t>Сейтенов А.А.</t>
  </si>
  <si>
    <t>Таласбекова Ж.А.</t>
  </si>
  <si>
    <t>отпсук</t>
  </si>
  <si>
    <t>Тупенова А.К.</t>
  </si>
  <si>
    <t>Кулмамбетов С.Ж.</t>
  </si>
  <si>
    <t>Салиева С.И.</t>
  </si>
  <si>
    <t>Толетаев Б.Т.</t>
  </si>
  <si>
    <t>Аушатова Л.С.</t>
  </si>
  <si>
    <t>Алдабергенова А.М.</t>
  </si>
  <si>
    <t>Сопбек Н.Е.</t>
  </si>
  <si>
    <t>ФВДА</t>
  </si>
  <si>
    <t>не приб.</t>
  </si>
  <si>
    <t>Базаркулов Ж.А.</t>
  </si>
  <si>
    <t>Касимова А.Т.</t>
  </si>
  <si>
    <t>Управление боевой готовности и службы войск</t>
  </si>
  <si>
    <t>Отдел службы войск управления боевой готовности и службы войск</t>
  </si>
  <si>
    <t>Отдел связи и автоматизированных систем управления управления боевой готовности и службы войск</t>
  </si>
  <si>
    <t>Отделение организационной и мобилизационной работы управления боевой готовности и службы войск</t>
  </si>
  <si>
    <t>Отдел организации и планирования учебного процесса учебно-методического управления</t>
  </si>
  <si>
    <t>Докторантура учебно-методического управления</t>
  </si>
  <si>
    <t>Отдел курсовой подготовки учебно-методического управления</t>
  </si>
  <si>
    <t>Служба обеспечения техническими средствами обучения учебно-методического управления</t>
  </si>
  <si>
    <t>Отдел международного сотрудничества управления воспитательной и идеологической работы</t>
  </si>
  <si>
    <t>Управление материально-технического обеспечения </t>
  </si>
  <si>
    <t>Отдел защиты государственных секретов и информационной безопасности </t>
  </si>
  <si>
    <t>Отдел по работе с персоналом </t>
  </si>
  <si>
    <t xml:space="preserve">Финансовый отдел </t>
  </si>
  <si>
    <t xml:space="preserve">Иманбеков Ж.И. </t>
  </si>
  <si>
    <t>мл. сержант</t>
  </si>
  <si>
    <t>Баймуканова А.Б.</t>
  </si>
  <si>
    <t>Нигмет Е.М.</t>
  </si>
  <si>
    <t>Умбетов Е. Е.</t>
  </si>
  <si>
    <t>Сейсенов Р. Е.</t>
  </si>
  <si>
    <t>Шумушпаева А. А.</t>
  </si>
  <si>
    <t>Баяндинов Д.А</t>
  </si>
  <si>
    <t>Агубаев А.М</t>
  </si>
  <si>
    <t>Космагамбетова Ж.Ш.</t>
  </si>
  <si>
    <t>Адраков А.Т.</t>
  </si>
  <si>
    <t>Халмурзаева К.А.</t>
  </si>
  <si>
    <t>Тоғжан С.Б.</t>
  </si>
  <si>
    <t>Бекбосарова К.Х.</t>
  </si>
  <si>
    <t>Тәпішев Қ.Б.</t>
  </si>
  <si>
    <t>полковник                                  Р. Меирманов</t>
  </si>
  <si>
    <t>Кафедра Стратегии и национальной безопасности</t>
  </si>
  <si>
    <t>Кафедра военного искусства</t>
  </si>
  <si>
    <t>Кузенбаев Б.Д.</t>
  </si>
  <si>
    <t>Кафедра государственного военного управления и права</t>
  </si>
  <si>
    <t>Самаев Т.А.</t>
  </si>
  <si>
    <t xml:space="preserve">Молдашева А.Б. </t>
  </si>
  <si>
    <t>КЯ</t>
  </si>
  <si>
    <t>Бертыбаев К.Т.</t>
  </si>
  <si>
    <t>Миртаев Н.О.</t>
  </si>
  <si>
    <t>Акыжанов Р.Ж.</t>
  </si>
  <si>
    <t>Калыбек Б.К.</t>
  </si>
  <si>
    <t>Сарсебаев Т.М.</t>
  </si>
  <si>
    <t>Управление</t>
  </si>
  <si>
    <t>Взвод охраны</t>
  </si>
  <si>
    <t>Взвод  связи и автоматизированных систем управления</t>
  </si>
  <si>
    <t>Взвод транспортного обеспечения</t>
  </si>
  <si>
    <t>Солтахов К. Р.</t>
  </si>
  <si>
    <t>Мурастов А. А.</t>
  </si>
  <si>
    <t>Серикбаев Б.Ж.</t>
  </si>
  <si>
    <t>Муканов Д.Н.</t>
  </si>
  <si>
    <t>Сейтен Н. Н.</t>
  </si>
  <si>
    <t>Түктібаев Ы. А.</t>
  </si>
  <si>
    <t>Шөкенаев А. С.</t>
  </si>
  <si>
    <t>Управление роты</t>
  </si>
  <si>
    <t>РОиО</t>
  </si>
  <si>
    <t>Берекполов М.Н.</t>
  </si>
  <si>
    <t>КМПиТО</t>
  </si>
  <si>
    <t>ФСВО</t>
  </si>
  <si>
    <t>Булембаев Б.А</t>
  </si>
  <si>
    <t>Жапбарханов М.К</t>
  </si>
  <si>
    <t>Юлчиев Д.А</t>
  </si>
  <si>
    <t>Саметеев Б.А</t>
  </si>
  <si>
    <t>Волохов А.В</t>
  </si>
  <si>
    <t>Саурбаев К.Т.</t>
  </si>
  <si>
    <t>Кормильцын Д.Н.</t>
  </si>
  <si>
    <t>Жапелов Е.Н.</t>
  </si>
  <si>
    <t xml:space="preserve">Боярин В.А. </t>
  </si>
  <si>
    <t>Култасов А.Ш</t>
  </si>
  <si>
    <t>Арстамбаев С.О.</t>
  </si>
  <si>
    <t>Даркулов К.Т.</t>
  </si>
  <si>
    <t>Шукургалиев Н.Б.</t>
  </si>
  <si>
    <t>ФВО</t>
  </si>
  <si>
    <t>Айнабеков Ш.Н.</t>
  </si>
  <si>
    <t>Абдрахманов А.Э.</t>
  </si>
  <si>
    <t>Асанбай А.Ж.</t>
  </si>
  <si>
    <t>Косолапов А.Н.</t>
  </si>
  <si>
    <t>Уткелбаев Д.З.</t>
  </si>
  <si>
    <t>Нургазин К. М.</t>
  </si>
  <si>
    <t>Жоламанов А.А.</t>
  </si>
  <si>
    <t>ПЗННУО</t>
  </si>
  <si>
    <t>ЗННУО-НФАГШ</t>
  </si>
  <si>
    <t>ЗННУО-НВНИЦ</t>
  </si>
  <si>
    <t>Начальники факультетов</t>
  </si>
  <si>
    <t>Начальники кафедры</t>
  </si>
  <si>
    <t>ФСВ</t>
  </si>
  <si>
    <t>Дощанова Ж.А</t>
  </si>
  <si>
    <t>Искаков Е.М.</t>
  </si>
  <si>
    <t xml:space="preserve">Управление исследования военной истории и педагогики </t>
  </si>
  <si>
    <t>Шугаев М.О.</t>
  </si>
  <si>
    <t>Ковтун А.А.</t>
  </si>
  <si>
    <t xml:space="preserve">Управление информационных технологий </t>
  </si>
  <si>
    <t xml:space="preserve">Лаборатория исследования, проектирования и разработки программного обеспечения </t>
  </si>
  <si>
    <t xml:space="preserve">Лаборатория исследования на информационную безопасность </t>
  </si>
  <si>
    <t>Шумушбаева Р.М</t>
  </si>
  <si>
    <t>Аренов Д.С.</t>
  </si>
  <si>
    <t>Кафедра управления повседневной деятельности войск</t>
  </si>
  <si>
    <t>Кизаев М.У.</t>
  </si>
  <si>
    <t>ВВК</t>
  </si>
  <si>
    <t>перевод</t>
  </si>
  <si>
    <t>Кафедра военно-дипломатических дисциплин</t>
  </si>
  <si>
    <t>Кинжалин Б.С.</t>
  </si>
  <si>
    <t>Бишуинов А.Б.</t>
  </si>
  <si>
    <t>Темиргалиев Н.М.</t>
  </si>
  <si>
    <t>Член комиссии:</t>
  </si>
  <si>
    <t>Байбазарова Д.С.</t>
  </si>
  <si>
    <t>Акишева А.К.</t>
  </si>
  <si>
    <t>Байсадыков Б.Ш.</t>
  </si>
  <si>
    <t>Садыров А.К.</t>
  </si>
  <si>
    <t>Кабылбеков Б.О.</t>
  </si>
  <si>
    <t>Копабаев О.Т.</t>
  </si>
  <si>
    <t>Толыбеков А.А.</t>
  </si>
  <si>
    <t>Алашбеков Е.А.</t>
  </si>
  <si>
    <t>Ансабаев Е.Т.</t>
  </si>
  <si>
    <t>Болатбекова Ж.Р.</t>
  </si>
  <si>
    <t>Назиев А.Б.</t>
  </si>
  <si>
    <t>Шамбулов А.С.</t>
  </si>
  <si>
    <t>ВДА</t>
  </si>
  <si>
    <t>Тустикбаев.Р.Н</t>
  </si>
  <si>
    <t>Склады</t>
  </si>
  <si>
    <t>результатов по физической подготовке НФ, НК за январь  2024 года</t>
  </si>
  <si>
    <t>Унгербаев Д.С.</t>
  </si>
  <si>
    <t>Дайрабаев А.Б.</t>
  </si>
  <si>
    <t>Нурлыбекова Ж.А.</t>
  </si>
  <si>
    <t>ЗННУО-НУВиР</t>
  </si>
  <si>
    <t>Тулепбаев С.Б.</t>
  </si>
  <si>
    <t>ЗННУО-НФВДА</t>
  </si>
  <si>
    <t>Байтлеуов Е.У.</t>
  </si>
  <si>
    <t>результатов контрольной проверки по физической подготовке ЗННУО за зимний период 2024 учебного года</t>
  </si>
  <si>
    <t>полковник                                                К. Нургазин</t>
  </si>
  <si>
    <t>капитан                                                     С. Тулаков</t>
  </si>
  <si>
    <t>полковник                                                         Г. Лесов</t>
  </si>
  <si>
    <t>полковник                                                         Э. Жусупов</t>
  </si>
  <si>
    <t xml:space="preserve">генерал-майор                                                        Е. Байтлеуов </t>
  </si>
  <si>
    <t>полковник                                                         С. Имиров</t>
  </si>
  <si>
    <t>полковник                                                         Б. Утебаев</t>
  </si>
  <si>
    <t>полковник                                                         Р. Исеев</t>
  </si>
  <si>
    <t>полковник                                                         М. Куанышбаев</t>
  </si>
  <si>
    <t>Заместители начальника университета</t>
  </si>
  <si>
    <t>результатов контрольной проверки по физической подготовке ЗННУО, НФ, НК за зимний период 2024 учебного года</t>
  </si>
  <si>
    <t>Сарсенбаев А.О.</t>
  </si>
  <si>
    <t>Сагайдак А.А.</t>
  </si>
  <si>
    <t>Бекбосын С.Ә.</t>
  </si>
  <si>
    <t>подполковник м/с</t>
  </si>
  <si>
    <t>Заирова С.Т.</t>
  </si>
  <si>
    <t>Одноворченко Д.М.</t>
  </si>
  <si>
    <t>Кабиден М.</t>
  </si>
  <si>
    <t>Нурланова А.Б.</t>
  </si>
  <si>
    <t>Карбаева А.К.</t>
  </si>
  <si>
    <t>Логвиненко Д.В.</t>
  </si>
  <si>
    <t>Имангожин Б.Ж.</t>
  </si>
  <si>
    <t>Дуйсебаев Б.Д.</t>
  </si>
  <si>
    <t>Имангалиев Н.А.</t>
  </si>
  <si>
    <t>Шакиров Е.Е.</t>
  </si>
  <si>
    <t>Балыкбаев Б.А.</t>
  </si>
  <si>
    <t>Сегизеков Р.Б.</t>
  </si>
  <si>
    <t>Камиев М.Ж</t>
  </si>
  <si>
    <t>Бекжигтова Г.Ж.</t>
  </si>
  <si>
    <t>результатов по физической подготовке военнослужащих получивщие оценку неудовлетворительно</t>
  </si>
  <si>
    <t>Есіркепов Ж.Ж.</t>
  </si>
  <si>
    <t>Аубакиров А.К.</t>
  </si>
  <si>
    <t>Шупенов Н.Т.</t>
  </si>
  <si>
    <t>Әмірова А.Б.</t>
  </si>
  <si>
    <t>Уразгалиева А.С.</t>
  </si>
  <si>
    <t>Жабагина А.</t>
  </si>
  <si>
    <t>Корганбеков Н.М.</t>
  </si>
  <si>
    <t>Сулейманов Б.М.</t>
  </si>
  <si>
    <t>генерал-майор                                                         Н. Алдияров</t>
  </si>
  <si>
    <t>Спортивная база</t>
  </si>
  <si>
    <t>Набиева А.С.</t>
  </si>
  <si>
    <t>Жүрсінбек З.Қ.</t>
  </si>
  <si>
    <t>Мәдениетов Ә.К.</t>
  </si>
  <si>
    <t>Габдуллина А.Б</t>
  </si>
  <si>
    <t xml:space="preserve">декрет </t>
  </si>
  <si>
    <t xml:space="preserve">ефрейтор </t>
  </si>
  <si>
    <t>Сайфолла А.С.</t>
  </si>
  <si>
    <t>Саматова А.С.</t>
  </si>
  <si>
    <t>Мүбәрак Г.Т.</t>
  </si>
  <si>
    <t>Есиркепов Ж.Ж.</t>
  </si>
  <si>
    <t>Балабаев Ж.Б.</t>
  </si>
  <si>
    <t>Кафедра инженерных войск, войск радиационной, химической, биологической защиты и экологической безопасности</t>
  </si>
  <si>
    <t>Кафедра связи и безопасности информации</t>
  </si>
  <si>
    <t xml:space="preserve">Кафедра технического обеспечения </t>
  </si>
  <si>
    <t xml:space="preserve">Кафедра разведки </t>
  </si>
  <si>
    <t>Кафедра радиоэлектронной разведки и радиоэлектронной борьбы</t>
  </si>
  <si>
    <t xml:space="preserve">Кафедра воинского обучения и воспитания </t>
  </si>
  <si>
    <t xml:space="preserve">Кафедра военной медицины </t>
  </si>
  <si>
    <t>Кузнецов С.Г.</t>
  </si>
  <si>
    <t>Сарсымбаев Н.Ш.</t>
  </si>
  <si>
    <t>ФМП</t>
  </si>
  <si>
    <t>Есенов Б.М.</t>
  </si>
  <si>
    <t>Джутабаев Р.А.</t>
  </si>
  <si>
    <t>Засько И.Н.</t>
  </si>
  <si>
    <t>результатов итоговой проверки по физической подготовке Управления за 2024 учебный год</t>
  </si>
  <si>
    <t xml:space="preserve">результатов итоговой проверки по физической подготовке ВНИЦ за 2024 учебный год </t>
  </si>
  <si>
    <t xml:space="preserve">результатов итоговой проверки по физической подготовке ФАГШ за 2024 учебный год </t>
  </si>
  <si>
    <t xml:space="preserve">результатов итоговой проверки по физической подготовке ФСВ за 2024 учебный год </t>
  </si>
  <si>
    <t xml:space="preserve">результатов итоговой проверки по физической подготовке ФНГ за 2024 учебный год </t>
  </si>
  <si>
    <t xml:space="preserve">результатов итоговой проверки по физической подготовке ФСВО за 2024 учебный год </t>
  </si>
  <si>
    <t xml:space="preserve">результатов итоговой проверки по физической подготовке ФВО за 2024 учебный год </t>
  </si>
  <si>
    <t xml:space="preserve">результатов итоговой проверки по физической подготовке ФВДА за 2024 учебный год </t>
  </si>
  <si>
    <t xml:space="preserve">результатов итоговой проверки по физической подготовке КЯ за 2024 учебный год </t>
  </si>
  <si>
    <t xml:space="preserve">результатов итоговой проверки по физической подготовке КГЗ за 2024 учебный год </t>
  </si>
  <si>
    <t xml:space="preserve">результатов итоговой проверки по физической подготовке РОиО за 2024 учебный год </t>
  </si>
  <si>
    <t>Дмитриев В.А.</t>
  </si>
  <si>
    <t>Каныш К.К.</t>
  </si>
  <si>
    <t>Серик Е.</t>
  </si>
  <si>
    <t>Солдаты срочной службы</t>
  </si>
  <si>
    <t>Жакиянов Д.А.</t>
  </si>
  <si>
    <t>до 6 мес.</t>
  </si>
  <si>
    <t>Дүзелхан Д.Ә.</t>
  </si>
  <si>
    <t>Алтаев Е.М.</t>
  </si>
  <si>
    <t>Анохин Д.Е.</t>
  </si>
  <si>
    <t>Иманжанов Ж.К.</t>
  </si>
  <si>
    <t>Тетерин А.А.</t>
  </si>
  <si>
    <t>Маратов И.Р.</t>
  </si>
  <si>
    <t>Курманкулов Р.М.</t>
  </si>
  <si>
    <t>Бегим А.Т.</t>
  </si>
  <si>
    <t>Жұматай Е.Е.</t>
  </si>
  <si>
    <t>Байдоллаев Е.У.</t>
  </si>
  <si>
    <t>Дожа Б.Т.</t>
  </si>
  <si>
    <t>Сейкен С.Б.</t>
  </si>
  <si>
    <t>Самарбек Т.Д.</t>
  </si>
  <si>
    <t>Асқар Ж.Р.</t>
  </si>
  <si>
    <t>Аманкел М.А.</t>
  </si>
  <si>
    <t>Бойко В.С.</t>
  </si>
  <si>
    <t>Куандык Р.Н.</t>
  </si>
  <si>
    <t>Нурсагитов А.Қ.</t>
  </si>
  <si>
    <t>капитан                                                       Д. Жабинов</t>
  </si>
  <si>
    <t>Устемирова А.К.</t>
  </si>
  <si>
    <t>Онгаров Н.Б.</t>
  </si>
  <si>
    <t>Алдияров Н.К.</t>
  </si>
  <si>
    <t>Сабитов С.С.</t>
  </si>
  <si>
    <t>Нұрланов Н.Н.</t>
  </si>
  <si>
    <t>Ольхин Е.А.</t>
  </si>
  <si>
    <t>Жанділдин Н.Н.</t>
  </si>
  <si>
    <t>Болат Н.Ғ.</t>
  </si>
  <si>
    <t>Игісін А.Т.</t>
  </si>
  <si>
    <t>Құрал А.Б.</t>
  </si>
  <si>
    <t>Жахонгиров Ж.Р.</t>
  </si>
  <si>
    <t>Қайдаров Е.Р.</t>
  </si>
  <si>
    <t>Қалкен К.Х.</t>
  </si>
  <si>
    <t>Тоқшылыков Д.Н.</t>
  </si>
  <si>
    <t xml:space="preserve">полковник                                                        С. Кулатаев </t>
  </si>
  <si>
    <t>пос. 6 мес.</t>
  </si>
  <si>
    <t>Нурбаева Ж.А.</t>
  </si>
  <si>
    <t xml:space="preserve">Кафедра  мобилизационной подготовки ВС, других воиск и воинских формирований </t>
  </si>
  <si>
    <t xml:space="preserve">Кафедра территориальной обороны </t>
  </si>
  <si>
    <t>Рыспаев А.А.</t>
  </si>
  <si>
    <t>Ногуманов К.Д.</t>
  </si>
  <si>
    <t>генерал-майор в отставке                       К. Мынжанов</t>
  </si>
  <si>
    <t xml:space="preserve">результатов итоговой проверки по физической подготовке ФМПиТО за 2024 учебный год </t>
  </si>
  <si>
    <t>результатов итоговой проверки по физической подготовке НУО за 2024 учебный год</t>
  </si>
  <si>
    <t>Жанузаков А.Ж.</t>
  </si>
  <si>
    <t>Калышев А.Т.</t>
  </si>
  <si>
    <t>Нуракаев Д.К.</t>
  </si>
  <si>
    <t>Кадырбай А.С.</t>
  </si>
  <si>
    <t>Джусупов М.К.</t>
  </si>
  <si>
    <t>Усипбеков Т.М.</t>
  </si>
  <si>
    <t>Сабитов А.Е.</t>
  </si>
  <si>
    <t>Турысбек Н.Е.</t>
  </si>
  <si>
    <t>Арыков А.Б.</t>
  </si>
  <si>
    <t>Турысбаев К.О.</t>
  </si>
  <si>
    <t>Алимбаев м,Е.</t>
  </si>
  <si>
    <t>Огузбаев М.А.</t>
  </si>
  <si>
    <t>госпиталь ЛФК</t>
  </si>
  <si>
    <t>Ажибаев Т.Ж.</t>
  </si>
  <si>
    <t>замена упр.</t>
  </si>
  <si>
    <t>выезд</t>
  </si>
  <si>
    <t>Заместители ННУО</t>
  </si>
  <si>
    <t>Мустафаева Ж.У.</t>
  </si>
  <si>
    <t xml:space="preserve">и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</si>
</sst>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р_._-;\-* #,##0.00_р_._-;_-* &quot;-&quot;??_р_._-;_-@_-"/>
    <numFmt numFmtId="164" formatCode="0.0"/>
    <numFmt numFmtId="165" formatCode="0.0000"/>
    <numFmt numFmtId="166" formatCode="_(&quot;$&quot;* #,##0.00_);_(&quot;$&quot;* \(#,##0.00\);_(&quot;$&quot;* &quot;-&quot;??_);_(@_)"/>
  </numFmts>
  <fonts count="7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color indexed="81"/>
      <name val="Times New Roman"/>
      <family val="1"/>
      <charset val="204"/>
    </font>
    <font>
      <sz val="9"/>
      <color indexed="81"/>
      <name val="Tahoma"/>
      <family val="2"/>
      <charset val="204"/>
    </font>
    <font>
      <sz val="10"/>
      <color theme="1"/>
      <name val="Times New Roman"/>
      <family val="1"/>
      <charset val="204"/>
    </font>
    <font>
      <b/>
      <sz val="12"/>
      <color indexed="81"/>
      <name val="Times New Roman"/>
      <family val="1"/>
      <charset val="204"/>
    </font>
    <font>
      <sz val="14"/>
      <color indexed="8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0"/>
      <color rgb="FFC00000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2"/>
      <color theme="1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</font>
    <font>
      <sz val="10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1"/>
      <color theme="0"/>
      <name val="Calibri"/>
      <family val="2"/>
      <scheme val="minor"/>
    </font>
    <font>
      <sz val="12"/>
      <color theme="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indexed="8"/>
      <name val="Times New Roman"/>
      <family val="1"/>
      <charset val="204"/>
    </font>
    <font>
      <sz val="11"/>
      <name val="Calibri"/>
      <family val="2"/>
      <scheme val="minor"/>
    </font>
    <font>
      <sz val="8"/>
      <color theme="1"/>
      <name val="Times New Roman"/>
      <family val="1"/>
      <charset val="204"/>
    </font>
    <font>
      <b/>
      <sz val="11"/>
      <color indexed="81"/>
      <name val="Times New Roman"/>
      <family val="1"/>
      <charset val="204"/>
    </font>
    <font>
      <b/>
      <u/>
      <sz val="14"/>
      <color theme="1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4"/>
      <color theme="0"/>
      <name val="Times New Roman"/>
      <family val="1"/>
      <charset val="204"/>
    </font>
    <font>
      <sz val="10"/>
      <color theme="0"/>
      <name val="Times New Roman"/>
      <family val="1"/>
      <charset val="204"/>
    </font>
    <font>
      <sz val="14"/>
      <color theme="0"/>
      <name val="Calibri"/>
      <family val="2"/>
      <scheme val="minor"/>
    </font>
    <font>
      <sz val="14"/>
      <color theme="0"/>
      <name val="Times New Roman"/>
      <family val="1"/>
      <charset val="204"/>
    </font>
    <font>
      <sz val="12"/>
      <color theme="3"/>
      <name val="Times New Roman"/>
      <family val="1"/>
      <charset val="204"/>
    </font>
    <font>
      <sz val="14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12"/>
      <name val="Calibri"/>
      <family val="2"/>
      <scheme val="minor"/>
    </font>
    <font>
      <sz val="14"/>
      <color rgb="FF000000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b/>
      <sz val="12"/>
      <color rgb="FFFF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i/>
      <sz val="12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12"/>
      <name val="Century Gothic"/>
      <family val="2"/>
      <charset val="204"/>
    </font>
    <font>
      <u/>
      <sz val="12"/>
      <name val="Times New Roman"/>
      <family val="1"/>
      <charset val="204"/>
    </font>
    <font>
      <b/>
      <sz val="14"/>
      <name val="Calibri"/>
      <family val="2"/>
      <scheme val="minor"/>
    </font>
    <font>
      <b/>
      <i/>
      <sz val="12"/>
      <color theme="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8"/>
      <name val="Times New Roman"/>
      <family val="1"/>
      <charset val="204"/>
    </font>
    <font>
      <sz val="11"/>
      <name val="Times New Roman"/>
      <family val="1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47">
    <xf numFmtId="0" fontId="0" fillId="0" borderId="0"/>
    <xf numFmtId="43" fontId="18" fillId="0" borderId="0" applyFont="0" applyFill="0" applyBorder="0" applyAlignment="0" applyProtection="0"/>
    <xf numFmtId="0" fontId="18" fillId="0" borderId="0"/>
    <xf numFmtId="0" fontId="26" fillId="0" borderId="0"/>
    <xf numFmtId="0" fontId="6" fillId="0" borderId="0"/>
    <xf numFmtId="166" fontId="27" fillId="0" borderId="0" applyFont="0" applyFill="0" applyBorder="0" applyAlignment="0" applyProtection="0"/>
    <xf numFmtId="0" fontId="6" fillId="0" borderId="0"/>
    <xf numFmtId="0" fontId="27" fillId="0" borderId="0"/>
    <xf numFmtId="0" fontId="26" fillId="0" borderId="0"/>
    <xf numFmtId="0" fontId="27" fillId="0" borderId="0"/>
    <xf numFmtId="0" fontId="26" fillId="0" borderId="0"/>
    <xf numFmtId="0" fontId="6" fillId="0" borderId="0"/>
    <xf numFmtId="0" fontId="27" fillId="0" borderId="0"/>
    <xf numFmtId="0" fontId="6" fillId="0" borderId="0"/>
    <xf numFmtId="0" fontId="2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25" fillId="0" borderId="0"/>
    <xf numFmtId="43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</cellStyleXfs>
  <cellXfs count="2021">
    <xf numFmtId="0" fontId="0" fillId="0" borderId="0" xfId="0"/>
    <xf numFmtId="0" fontId="9" fillId="2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7" fillId="4" borderId="12" xfId="0" applyNumberFormat="1" applyFont="1" applyFill="1" applyBorder="1" applyAlignment="1">
      <alignment horizontal="center" vertical="center" wrapText="1"/>
    </xf>
    <xf numFmtId="0" fontId="7" fillId="4" borderId="5" xfId="0" applyNumberFormat="1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12" fillId="3" borderId="4" xfId="0" applyNumberFormat="1" applyFont="1" applyFill="1" applyBorder="1" applyAlignment="1">
      <alignment horizontal="center" vertical="center" wrapText="1"/>
    </xf>
    <xf numFmtId="2" fontId="7" fillId="5" borderId="1" xfId="0" applyNumberFormat="1" applyFont="1" applyFill="1" applyBorder="1" applyAlignment="1">
      <alignment horizontal="center" vertical="center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164" fontId="7" fillId="5" borderId="1" xfId="0" applyNumberFormat="1" applyFont="1" applyFill="1" applyBorder="1" applyAlignment="1">
      <alignment horizontal="center" vertical="center" wrapText="1"/>
    </xf>
    <xf numFmtId="164" fontId="12" fillId="5" borderId="1" xfId="0" applyNumberFormat="1" applyFont="1" applyFill="1" applyBorder="1" applyAlignment="1">
      <alignment horizontal="center" vertical="center" wrapText="1"/>
    </xf>
    <xf numFmtId="2" fontId="12" fillId="5" borderId="1" xfId="0" applyNumberFormat="1" applyFont="1" applyFill="1" applyBorder="1" applyAlignment="1">
      <alignment horizontal="center" vertical="center" wrapText="1"/>
    </xf>
    <xf numFmtId="164" fontId="12" fillId="5" borderId="14" xfId="0" applyNumberFormat="1" applyFont="1" applyFill="1" applyBorder="1" applyAlignment="1">
      <alignment horizontal="center" vertical="center" wrapText="1"/>
    </xf>
    <xf numFmtId="1" fontId="7" fillId="5" borderId="1" xfId="0" applyNumberFormat="1" applyFont="1" applyFill="1" applyBorder="1" applyAlignment="1">
      <alignment horizontal="center" vertical="center"/>
    </xf>
    <xf numFmtId="164" fontId="7" fillId="5" borderId="15" xfId="0" applyNumberFormat="1" applyFont="1" applyFill="1" applyBorder="1" applyAlignment="1">
      <alignment horizontal="center" vertical="center" wrapText="1"/>
    </xf>
    <xf numFmtId="0" fontId="12" fillId="3" borderId="6" xfId="0" applyNumberFormat="1" applyFont="1" applyFill="1" applyBorder="1" applyAlignment="1">
      <alignment horizontal="center" vertical="center" wrapText="1"/>
    </xf>
    <xf numFmtId="0" fontId="12" fillId="3" borderId="1" xfId="0" applyNumberFormat="1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center" wrapText="1"/>
    </xf>
    <xf numFmtId="1" fontId="7" fillId="3" borderId="1" xfId="0" applyNumberFormat="1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center" vertical="center" wrapText="1"/>
    </xf>
    <xf numFmtId="2" fontId="12" fillId="3" borderId="1" xfId="0" applyNumberFormat="1" applyFont="1" applyFill="1" applyBorder="1" applyAlignment="1">
      <alignment horizontal="center" vertical="center" wrapText="1"/>
    </xf>
    <xf numFmtId="164" fontId="7" fillId="3" borderId="1" xfId="0" applyNumberFormat="1" applyFont="1" applyFill="1" applyBorder="1" applyAlignment="1">
      <alignment horizontal="center" vertical="center" wrapText="1"/>
    </xf>
    <xf numFmtId="0" fontId="12" fillId="3" borderId="7" xfId="0" applyNumberFormat="1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2" fontId="7" fillId="3" borderId="7" xfId="0" applyNumberFormat="1" applyFont="1" applyFill="1" applyBorder="1" applyAlignment="1">
      <alignment horizontal="center" vertical="center" wrapText="1"/>
    </xf>
    <xf numFmtId="1" fontId="7" fillId="3" borderId="7" xfId="0" applyNumberFormat="1" applyFont="1" applyFill="1" applyBorder="1" applyAlignment="1">
      <alignment horizontal="center" vertical="center"/>
    </xf>
    <xf numFmtId="164" fontId="12" fillId="3" borderId="7" xfId="0" applyNumberFormat="1" applyFont="1" applyFill="1" applyBorder="1" applyAlignment="1">
      <alignment horizontal="center" vertical="center" wrapText="1"/>
    </xf>
    <xf numFmtId="2" fontId="12" fillId="3" borderId="7" xfId="0" applyNumberFormat="1" applyFont="1" applyFill="1" applyBorder="1" applyAlignment="1">
      <alignment horizontal="center" vertical="center" wrapText="1"/>
    </xf>
    <xf numFmtId="164" fontId="7" fillId="3" borderId="7" xfId="0" applyNumberFormat="1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2" fontId="7" fillId="5" borderId="16" xfId="0" applyNumberFormat="1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2" fontId="7" fillId="5" borderId="15" xfId="0" applyNumberFormat="1" applyFont="1" applyFill="1" applyBorder="1" applyAlignment="1">
      <alignment horizontal="center" vertical="center" wrapText="1"/>
    </xf>
    <xf numFmtId="164" fontId="7" fillId="3" borderId="15" xfId="0" applyNumberFormat="1" applyFont="1" applyFill="1" applyBorder="1" applyAlignment="1">
      <alignment horizontal="center" vertical="center" wrapText="1"/>
    </xf>
    <xf numFmtId="2" fontId="7" fillId="3" borderId="15" xfId="0" applyNumberFormat="1" applyFont="1" applyFill="1" applyBorder="1" applyAlignment="1">
      <alignment horizontal="center" vertical="center" wrapText="1"/>
    </xf>
    <xf numFmtId="0" fontId="7" fillId="3" borderId="17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164" fontId="7" fillId="3" borderId="20" xfId="0" applyNumberFormat="1" applyFont="1" applyFill="1" applyBorder="1" applyAlignment="1">
      <alignment horizontal="center" vertical="center" wrapText="1"/>
    </xf>
    <xf numFmtId="2" fontId="7" fillId="3" borderId="20" xfId="0" applyNumberFormat="1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top" wrapText="1"/>
    </xf>
    <xf numFmtId="43" fontId="7" fillId="5" borderId="1" xfId="1" applyFont="1" applyFill="1" applyBorder="1" applyAlignment="1">
      <alignment horizontal="center" vertical="center" wrapText="1"/>
    </xf>
    <xf numFmtId="1" fontId="12" fillId="5" borderId="14" xfId="0" applyNumberFormat="1" applyFont="1" applyFill="1" applyBorder="1" applyAlignment="1">
      <alignment horizontal="center" vertical="center" wrapText="1"/>
    </xf>
    <xf numFmtId="1" fontId="12" fillId="3" borderId="14" xfId="0" applyNumberFormat="1" applyFont="1" applyFill="1" applyBorder="1" applyAlignment="1">
      <alignment horizontal="center" vertical="center" wrapText="1"/>
    </xf>
    <xf numFmtId="1" fontId="12" fillId="3" borderId="19" xfId="0" applyNumberFormat="1" applyFont="1" applyFill="1" applyBorder="1" applyAlignment="1">
      <alignment horizontal="center" vertical="center" wrapText="1"/>
    </xf>
    <xf numFmtId="0" fontId="0" fillId="0" borderId="0" xfId="0" applyFont="1"/>
    <xf numFmtId="0" fontId="15" fillId="0" borderId="0" xfId="0" applyFont="1"/>
    <xf numFmtId="164" fontId="7" fillId="5" borderId="1" xfId="0" applyNumberFormat="1" applyFont="1" applyFill="1" applyBorder="1" applyAlignment="1">
      <alignment horizontal="left" vertical="center" wrapText="1"/>
    </xf>
    <xf numFmtId="164" fontId="7" fillId="3" borderId="1" xfId="0" applyNumberFormat="1" applyFont="1" applyFill="1" applyBorder="1" applyAlignment="1">
      <alignment horizontal="left" vertical="center" wrapText="1"/>
    </xf>
    <xf numFmtId="164" fontId="7" fillId="3" borderId="7" xfId="0" applyNumberFormat="1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left" vertical="center" wrapText="1"/>
    </xf>
    <xf numFmtId="1" fontId="9" fillId="2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5" fillId="6" borderId="1" xfId="0" applyFont="1" applyFill="1" applyBorder="1" applyAlignment="1">
      <alignment horizontal="center" vertical="center" wrapText="1"/>
    </xf>
    <xf numFmtId="164" fontId="15" fillId="0" borderId="0" xfId="0" applyNumberFormat="1" applyFont="1" applyAlignment="1">
      <alignment wrapText="1"/>
    </xf>
    <xf numFmtId="1" fontId="15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20" fillId="5" borderId="1" xfId="0" applyNumberFormat="1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 vertical="center" wrapText="1"/>
    </xf>
    <xf numFmtId="164" fontId="20" fillId="5" borderId="1" xfId="0" applyNumberFormat="1" applyFont="1" applyFill="1" applyBorder="1" applyAlignment="1">
      <alignment horizontal="center" vertical="center" wrapText="1"/>
    </xf>
    <xf numFmtId="2" fontId="20" fillId="5" borderId="1" xfId="0" applyNumberFormat="1" applyFont="1" applyFill="1" applyBorder="1" applyAlignment="1">
      <alignment horizontal="center" vertical="center" wrapText="1"/>
    </xf>
    <xf numFmtId="0" fontId="20" fillId="5" borderId="13" xfId="0" applyFont="1" applyFill="1" applyBorder="1" applyAlignment="1">
      <alignment horizontal="center" vertical="center" wrapText="1"/>
    </xf>
    <xf numFmtId="1" fontId="20" fillId="5" borderId="14" xfId="0" applyNumberFormat="1" applyFont="1" applyFill="1" applyBorder="1" applyAlignment="1">
      <alignment horizontal="center" vertical="center" wrapText="1"/>
    </xf>
    <xf numFmtId="164" fontId="20" fillId="5" borderId="15" xfId="0" applyNumberFormat="1" applyFont="1" applyFill="1" applyBorder="1" applyAlignment="1">
      <alignment horizontal="center" vertical="center" wrapText="1"/>
    </xf>
    <xf numFmtId="2" fontId="20" fillId="5" borderId="16" xfId="0" applyNumberFormat="1" applyFont="1" applyFill="1" applyBorder="1" applyAlignment="1">
      <alignment horizontal="center" vertical="center" wrapText="1"/>
    </xf>
    <xf numFmtId="0" fontId="20" fillId="5" borderId="17" xfId="0" applyFont="1" applyFill="1" applyBorder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2" fontId="20" fillId="5" borderId="15" xfId="0" applyNumberFormat="1" applyFont="1" applyFill="1" applyBorder="1" applyAlignment="1">
      <alignment horizontal="center" vertical="center" wrapText="1"/>
    </xf>
    <xf numFmtId="0" fontId="20" fillId="5" borderId="17" xfId="0" applyNumberFormat="1" applyFont="1" applyFill="1" applyBorder="1" applyAlignment="1">
      <alignment horizontal="center" vertical="center" wrapText="1"/>
    </xf>
    <xf numFmtId="0" fontId="20" fillId="3" borderId="1" xfId="0" applyNumberFormat="1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164" fontId="20" fillId="3" borderId="15" xfId="0" applyNumberFormat="1" applyFont="1" applyFill="1" applyBorder="1" applyAlignment="1">
      <alignment horizontal="center" vertical="center" wrapText="1"/>
    </xf>
    <xf numFmtId="164" fontId="20" fillId="3" borderId="1" xfId="0" applyNumberFormat="1" applyFont="1" applyFill="1" applyBorder="1" applyAlignment="1">
      <alignment horizontal="center" vertical="center" wrapText="1"/>
    </xf>
    <xf numFmtId="2" fontId="20" fillId="3" borderId="1" xfId="0" applyNumberFormat="1" applyFont="1" applyFill="1" applyBorder="1" applyAlignment="1">
      <alignment horizontal="center" vertical="center" wrapText="1"/>
    </xf>
    <xf numFmtId="2" fontId="20" fillId="3" borderId="15" xfId="0" applyNumberFormat="1" applyFont="1" applyFill="1" applyBorder="1" applyAlignment="1">
      <alignment horizontal="center" vertical="center" wrapText="1"/>
    </xf>
    <xf numFmtId="0" fontId="20" fillId="3" borderId="17" xfId="0" applyFont="1" applyFill="1" applyBorder="1" applyAlignment="1">
      <alignment horizontal="center" vertical="center" wrapText="1"/>
    </xf>
    <xf numFmtId="0" fontId="20" fillId="3" borderId="15" xfId="0" applyFont="1" applyFill="1" applyBorder="1" applyAlignment="1">
      <alignment horizontal="center" vertical="center" wrapText="1"/>
    </xf>
    <xf numFmtId="1" fontId="20" fillId="3" borderId="14" xfId="0" applyNumberFormat="1" applyFont="1" applyFill="1" applyBorder="1" applyAlignment="1">
      <alignment horizontal="center" vertical="center" wrapText="1"/>
    </xf>
    <xf numFmtId="2" fontId="20" fillId="5" borderId="2" xfId="0" applyNumberFormat="1" applyFont="1" applyFill="1" applyBorder="1" applyAlignment="1">
      <alignment horizontal="center" vertical="center" wrapText="1"/>
    </xf>
    <xf numFmtId="0" fontId="20" fillId="3" borderId="7" xfId="0" applyNumberFormat="1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center" vertical="center" wrapText="1"/>
    </xf>
    <xf numFmtId="164" fontId="20" fillId="3" borderId="20" xfId="0" applyNumberFormat="1" applyFont="1" applyFill="1" applyBorder="1" applyAlignment="1">
      <alignment horizontal="center" vertical="center" wrapText="1"/>
    </xf>
    <xf numFmtId="164" fontId="20" fillId="3" borderId="7" xfId="0" applyNumberFormat="1" applyFont="1" applyFill="1" applyBorder="1" applyAlignment="1">
      <alignment horizontal="center" vertical="center" wrapText="1"/>
    </xf>
    <xf numFmtId="2" fontId="20" fillId="3" borderId="7" xfId="0" applyNumberFormat="1" applyFont="1" applyFill="1" applyBorder="1" applyAlignment="1">
      <alignment horizontal="center" vertical="center" wrapText="1"/>
    </xf>
    <xf numFmtId="2" fontId="20" fillId="3" borderId="20" xfId="0" applyNumberFormat="1" applyFont="1" applyFill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 wrapText="1"/>
    </xf>
    <xf numFmtId="0" fontId="20" fillId="3" borderId="20" xfId="0" applyFont="1" applyFill="1" applyBorder="1" applyAlignment="1">
      <alignment horizontal="center" vertical="center" wrapText="1"/>
    </xf>
    <xf numFmtId="1" fontId="20" fillId="3" borderId="19" xfId="0" applyNumberFormat="1" applyFont="1" applyFill="1" applyBorder="1" applyAlignment="1">
      <alignment horizontal="center" vertical="center" wrapText="1"/>
    </xf>
    <xf numFmtId="164" fontId="20" fillId="5" borderId="1" xfId="0" applyNumberFormat="1" applyFont="1" applyFill="1" applyBorder="1" applyAlignment="1">
      <alignment horizontal="left" vertical="center" wrapText="1"/>
    </xf>
    <xf numFmtId="2" fontId="20" fillId="5" borderId="13" xfId="0" applyNumberFormat="1" applyFont="1" applyFill="1" applyBorder="1" applyAlignment="1">
      <alignment horizontal="center" vertical="center" wrapText="1"/>
    </xf>
    <xf numFmtId="1" fontId="20" fillId="5" borderId="1" xfId="0" applyNumberFormat="1" applyFont="1" applyFill="1" applyBorder="1" applyAlignment="1">
      <alignment horizontal="center" vertical="center" wrapText="1"/>
    </xf>
    <xf numFmtId="1" fontId="20" fillId="5" borderId="1" xfId="0" applyNumberFormat="1" applyFont="1" applyFill="1" applyBorder="1" applyAlignment="1">
      <alignment horizontal="center" vertical="center"/>
    </xf>
    <xf numFmtId="2" fontId="20" fillId="5" borderId="17" xfId="0" applyNumberFormat="1" applyFont="1" applyFill="1" applyBorder="1" applyAlignment="1">
      <alignment horizontal="center" vertical="center" wrapText="1"/>
    </xf>
    <xf numFmtId="164" fontId="20" fillId="5" borderId="14" xfId="0" applyNumberFormat="1" applyFont="1" applyFill="1" applyBorder="1" applyAlignment="1">
      <alignment horizontal="center" vertical="center" wrapText="1"/>
    </xf>
    <xf numFmtId="164" fontId="20" fillId="3" borderId="1" xfId="0" applyNumberFormat="1" applyFont="1" applyFill="1" applyBorder="1" applyAlignment="1">
      <alignment horizontal="left" vertical="center" wrapText="1"/>
    </xf>
    <xf numFmtId="1" fontId="20" fillId="3" borderId="1" xfId="0" applyNumberFormat="1" applyFont="1" applyFill="1" applyBorder="1" applyAlignment="1">
      <alignment horizontal="center" vertical="center"/>
    </xf>
    <xf numFmtId="2" fontId="20" fillId="3" borderId="17" xfId="0" applyNumberFormat="1" applyFont="1" applyFill="1" applyBorder="1" applyAlignment="1">
      <alignment horizontal="center" vertical="center" wrapText="1"/>
    </xf>
    <xf numFmtId="1" fontId="20" fillId="3" borderId="1" xfId="0" applyNumberFormat="1" applyFont="1" applyFill="1" applyBorder="1" applyAlignment="1">
      <alignment horizontal="center" vertical="center" wrapText="1"/>
    </xf>
    <xf numFmtId="165" fontId="20" fillId="5" borderId="1" xfId="0" applyNumberFormat="1" applyFont="1" applyFill="1" applyBorder="1" applyAlignment="1">
      <alignment horizontal="center" vertical="center" wrapText="1"/>
    </xf>
    <xf numFmtId="2" fontId="20" fillId="5" borderId="17" xfId="1" applyNumberFormat="1" applyFont="1" applyFill="1" applyBorder="1" applyAlignment="1">
      <alignment horizontal="center" vertical="center" wrapText="1"/>
    </xf>
    <xf numFmtId="164" fontId="20" fillId="3" borderId="7" xfId="0" applyNumberFormat="1" applyFont="1" applyFill="1" applyBorder="1" applyAlignment="1">
      <alignment horizontal="left" vertical="center" wrapText="1"/>
    </xf>
    <xf numFmtId="1" fontId="20" fillId="3" borderId="7" xfId="0" applyNumberFormat="1" applyFont="1" applyFill="1" applyBorder="1" applyAlignment="1">
      <alignment horizontal="center" vertical="center"/>
    </xf>
    <xf numFmtId="2" fontId="20" fillId="3" borderId="18" xfId="0" applyNumberFormat="1" applyFont="1" applyFill="1" applyBorder="1" applyAlignment="1">
      <alignment horizontal="center" vertical="center" wrapText="1"/>
    </xf>
    <xf numFmtId="1" fontId="20" fillId="3" borderId="7" xfId="0" applyNumberFormat="1" applyFont="1" applyFill="1" applyBorder="1" applyAlignment="1">
      <alignment horizontal="center" vertical="center" wrapText="1"/>
    </xf>
    <xf numFmtId="0" fontId="20" fillId="5" borderId="13" xfId="0" applyNumberFormat="1" applyFont="1" applyFill="1" applyBorder="1" applyAlignment="1">
      <alignment horizontal="center" vertical="center" wrapText="1"/>
    </xf>
    <xf numFmtId="0" fontId="20" fillId="5" borderId="14" xfId="0" applyNumberFormat="1" applyFont="1" applyFill="1" applyBorder="1" applyAlignment="1">
      <alignment horizontal="center" vertical="center" wrapText="1"/>
    </xf>
    <xf numFmtId="0" fontId="20" fillId="5" borderId="15" xfId="0" applyNumberFormat="1" applyFont="1" applyFill="1" applyBorder="1" applyAlignment="1">
      <alignment horizontal="left" vertical="center" wrapText="1"/>
    </xf>
    <xf numFmtId="0" fontId="20" fillId="5" borderId="15" xfId="0" applyNumberFormat="1" applyFont="1" applyFill="1" applyBorder="1" applyAlignment="1">
      <alignment horizontal="center" vertical="center" wrapText="1"/>
    </xf>
    <xf numFmtId="164" fontId="20" fillId="5" borderId="15" xfId="0" applyNumberFormat="1" applyFont="1" applyFill="1" applyBorder="1" applyAlignment="1">
      <alignment horizontal="left" vertical="center" wrapText="1"/>
    </xf>
    <xf numFmtId="164" fontId="20" fillId="3" borderId="15" xfId="0" applyNumberFormat="1" applyFont="1" applyFill="1" applyBorder="1" applyAlignment="1">
      <alignment horizontal="left" vertical="center" wrapText="1"/>
    </xf>
    <xf numFmtId="0" fontId="20" fillId="3" borderId="15" xfId="0" applyNumberFormat="1" applyFont="1" applyFill="1" applyBorder="1" applyAlignment="1">
      <alignment horizontal="center" vertical="center" wrapText="1"/>
    </xf>
    <xf numFmtId="0" fontId="20" fillId="3" borderId="14" xfId="0" applyNumberFormat="1" applyFont="1" applyFill="1" applyBorder="1" applyAlignment="1">
      <alignment horizontal="center" vertical="center" wrapText="1"/>
    </xf>
    <xf numFmtId="0" fontId="20" fillId="3" borderId="15" xfId="0" applyNumberFormat="1" applyFont="1" applyFill="1" applyBorder="1" applyAlignment="1">
      <alignment horizontal="left" vertical="center" wrapText="1"/>
    </xf>
    <xf numFmtId="164" fontId="20" fillId="3" borderId="20" xfId="0" applyNumberFormat="1" applyFont="1" applyFill="1" applyBorder="1" applyAlignment="1">
      <alignment horizontal="left" vertical="center" wrapText="1"/>
    </xf>
    <xf numFmtId="0" fontId="20" fillId="3" borderId="20" xfId="0" applyNumberFormat="1" applyFont="1" applyFill="1" applyBorder="1" applyAlignment="1">
      <alignment horizontal="center" vertical="center" wrapText="1"/>
    </xf>
    <xf numFmtId="0" fontId="20" fillId="3" borderId="19" xfId="0" applyNumberFormat="1" applyFont="1" applyFill="1" applyBorder="1" applyAlignment="1">
      <alignment horizontal="center" vertical="center" wrapText="1"/>
    </xf>
    <xf numFmtId="0" fontId="21" fillId="5" borderId="1" xfId="0" applyNumberFormat="1" applyFont="1" applyFill="1" applyBorder="1" applyAlignment="1">
      <alignment horizontal="center" vertical="center" wrapText="1"/>
    </xf>
    <xf numFmtId="0" fontId="21" fillId="3" borderId="1" xfId="0" applyNumberFormat="1" applyFont="1" applyFill="1" applyBorder="1" applyAlignment="1">
      <alignment horizontal="center" vertical="center" wrapText="1"/>
    </xf>
    <xf numFmtId="0" fontId="21" fillId="3" borderId="7" xfId="0" applyNumberFormat="1" applyFont="1" applyFill="1" applyBorder="1" applyAlignment="1">
      <alignment horizontal="center" vertical="center" wrapText="1"/>
    </xf>
    <xf numFmtId="2" fontId="20" fillId="3" borderId="1" xfId="0" applyNumberFormat="1" applyFont="1" applyFill="1" applyBorder="1" applyAlignment="1">
      <alignment horizontal="center" vertical="top" wrapText="1"/>
    </xf>
    <xf numFmtId="0" fontId="7" fillId="4" borderId="25" xfId="0" applyNumberFormat="1" applyFont="1" applyFill="1" applyBorder="1" applyAlignment="1">
      <alignment horizontal="center" vertical="center" wrapText="1"/>
    </xf>
    <xf numFmtId="1" fontId="20" fillId="5" borderId="23" xfId="0" applyNumberFormat="1" applyFont="1" applyFill="1" applyBorder="1" applyAlignment="1">
      <alignment horizontal="center" vertical="center" wrapText="1"/>
    </xf>
    <xf numFmtId="1" fontId="20" fillId="3" borderId="23" xfId="0" applyNumberFormat="1" applyFont="1" applyFill="1" applyBorder="1" applyAlignment="1">
      <alignment horizontal="center" vertical="center" wrapText="1"/>
    </xf>
    <xf numFmtId="1" fontId="20" fillId="3" borderId="26" xfId="0" applyNumberFormat="1" applyFont="1" applyFill="1" applyBorder="1" applyAlignment="1">
      <alignment horizontal="center" vertical="center" wrapText="1"/>
    </xf>
    <xf numFmtId="0" fontId="7" fillId="4" borderId="14" xfId="0" applyNumberFormat="1" applyFont="1" applyFill="1" applyBorder="1" applyAlignment="1">
      <alignment horizontal="center" vertical="center" wrapText="1"/>
    </xf>
    <xf numFmtId="2" fontId="12" fillId="2" borderId="1" xfId="0" applyNumberFormat="1" applyFont="1" applyFill="1" applyBorder="1" applyAlignment="1">
      <alignment horizontal="center" vertical="center" wrapText="1"/>
    </xf>
    <xf numFmtId="2" fontId="12" fillId="2" borderId="7" xfId="0" applyNumberFormat="1" applyFont="1" applyFill="1" applyBorder="1" applyAlignment="1">
      <alignment horizontal="center" vertical="center" wrapText="1"/>
    </xf>
    <xf numFmtId="43" fontId="20" fillId="5" borderId="1" xfId="1" applyFont="1" applyFill="1" applyBorder="1" applyAlignment="1">
      <alignment horizontal="center" vertical="center" wrapText="1"/>
    </xf>
    <xf numFmtId="0" fontId="12" fillId="0" borderId="0" xfId="0" applyFont="1"/>
    <xf numFmtId="0" fontId="23" fillId="7" borderId="7" xfId="0" applyFont="1" applyFill="1" applyBorder="1" applyAlignment="1">
      <alignment horizontal="center" vertical="center" textRotation="90" wrapText="1"/>
    </xf>
    <xf numFmtId="0" fontId="0" fillId="2" borderId="0" xfId="0" applyFont="1" applyFill="1"/>
    <xf numFmtId="0" fontId="15" fillId="2" borderId="1" xfId="0" applyNumberFormat="1" applyFont="1" applyFill="1" applyBorder="1" applyAlignment="1">
      <alignment horizontal="center" vertical="center"/>
    </xf>
    <xf numFmtId="0" fontId="15" fillId="2" borderId="33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1" fontId="15" fillId="0" borderId="0" xfId="0" applyNumberFormat="1" applyFont="1"/>
    <xf numFmtId="0" fontId="15" fillId="0" borderId="0" xfId="0" applyFont="1" applyAlignment="1"/>
    <xf numFmtId="0" fontId="15" fillId="0" borderId="0" xfId="0" applyFont="1" applyAlignment="1">
      <alignment vertical="top"/>
    </xf>
    <xf numFmtId="0" fontId="15" fillId="0" borderId="0" xfId="0" applyFont="1" applyAlignment="1">
      <alignment horizontal="left"/>
    </xf>
    <xf numFmtId="0" fontId="15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9" fillId="0" borderId="0" xfId="0" applyFont="1"/>
    <xf numFmtId="0" fontId="9" fillId="2" borderId="5" xfId="0" applyNumberFormat="1" applyFont="1" applyFill="1" applyBorder="1" applyAlignment="1">
      <alignment horizontal="center" vertical="center"/>
    </xf>
    <xf numFmtId="1" fontId="9" fillId="2" borderId="5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" xfId="0" applyFont="1" applyFill="1" applyBorder="1" applyAlignment="1">
      <alignment vertical="center" wrapText="1"/>
    </xf>
    <xf numFmtId="0" fontId="15" fillId="0" borderId="0" xfId="0" applyFont="1" applyFill="1" applyAlignment="1">
      <alignment vertical="center"/>
    </xf>
    <xf numFmtId="0" fontId="15" fillId="0" borderId="30" xfId="0" applyFont="1" applyFill="1" applyBorder="1" applyAlignment="1">
      <alignment horizontal="center" vertical="center"/>
    </xf>
    <xf numFmtId="1" fontId="15" fillId="0" borderId="1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33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/>
    </xf>
    <xf numFmtId="0" fontId="15" fillId="0" borderId="33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 wrapText="1"/>
    </xf>
    <xf numFmtId="0" fontId="15" fillId="0" borderId="33" xfId="0" applyFont="1" applyFill="1" applyBorder="1" applyAlignment="1">
      <alignment horizontal="left" vertical="center" wrapText="1"/>
    </xf>
    <xf numFmtId="0" fontId="15" fillId="0" borderId="33" xfId="0" applyNumberFormat="1" applyFont="1" applyFill="1" applyBorder="1" applyAlignment="1">
      <alignment horizontal="center" vertical="center"/>
    </xf>
    <xf numFmtId="1" fontId="15" fillId="0" borderId="33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 wrapText="1"/>
    </xf>
    <xf numFmtId="0" fontId="15" fillId="0" borderId="30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vertical="center"/>
    </xf>
    <xf numFmtId="14" fontId="15" fillId="0" borderId="1" xfId="0" applyNumberFormat="1" applyFont="1" applyFill="1" applyBorder="1" applyAlignment="1">
      <alignment horizontal="center" vertical="center"/>
    </xf>
    <xf numFmtId="14" fontId="15" fillId="0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 applyBorder="1" applyAlignment="1"/>
    <xf numFmtId="0" fontId="23" fillId="0" borderId="0" xfId="0" applyFont="1" applyAlignment="1">
      <alignment horizontal="center"/>
    </xf>
    <xf numFmtId="0" fontId="32" fillId="0" borderId="0" xfId="0" applyFont="1" applyAlignment="1">
      <alignment horizontal="left"/>
    </xf>
    <xf numFmtId="0" fontId="32" fillId="0" borderId="0" xfId="0" applyFont="1"/>
    <xf numFmtId="0" fontId="23" fillId="0" borderId="3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1" fontId="23" fillId="0" borderId="8" xfId="0" applyNumberFormat="1" applyFont="1" applyBorder="1" applyAlignment="1">
      <alignment horizontal="center" vertical="center"/>
    </xf>
    <xf numFmtId="164" fontId="23" fillId="0" borderId="3" xfId="0" applyNumberFormat="1" applyFont="1" applyBorder="1" applyAlignment="1">
      <alignment horizontal="center" vertical="center"/>
    </xf>
    <xf numFmtId="0" fontId="23" fillId="0" borderId="0" xfId="0" applyFont="1"/>
    <xf numFmtId="164" fontId="23" fillId="0" borderId="8" xfId="0" applyNumberFormat="1" applyFont="1" applyBorder="1" applyAlignment="1">
      <alignment horizontal="center" vertical="center"/>
    </xf>
    <xf numFmtId="0" fontId="29" fillId="0" borderId="0" xfId="0" applyFont="1"/>
    <xf numFmtId="0" fontId="34" fillId="0" borderId="0" xfId="0" applyFont="1"/>
    <xf numFmtId="0" fontId="29" fillId="0" borderId="0" xfId="0" applyFont="1" applyAlignment="1">
      <alignment horizontal="right"/>
    </xf>
    <xf numFmtId="164" fontId="9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/>
    </xf>
    <xf numFmtId="0" fontId="31" fillId="0" borderId="0" xfId="0" applyFont="1"/>
    <xf numFmtId="0" fontId="9" fillId="7" borderId="5" xfId="0" applyNumberFormat="1" applyFont="1" applyFill="1" applyBorder="1" applyAlignment="1">
      <alignment horizontal="center" vertical="center"/>
    </xf>
    <xf numFmtId="1" fontId="9" fillId="7" borderId="5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7" borderId="39" xfId="0" applyNumberFormat="1" applyFont="1" applyFill="1" applyBorder="1" applyAlignment="1">
      <alignment horizontal="center" vertical="center"/>
    </xf>
    <xf numFmtId="1" fontId="9" fillId="2" borderId="39" xfId="0" applyNumberFormat="1" applyFont="1" applyFill="1" applyBorder="1" applyAlignment="1">
      <alignment horizontal="center" vertical="center"/>
    </xf>
    <xf numFmtId="0" fontId="9" fillId="2" borderId="39" xfId="0" applyNumberFormat="1" applyFont="1" applyFill="1" applyBorder="1" applyAlignment="1">
      <alignment horizontal="center" vertical="center"/>
    </xf>
    <xf numFmtId="1" fontId="9" fillId="7" borderId="39" xfId="0" applyNumberFormat="1" applyFont="1" applyFill="1" applyBorder="1" applyAlignment="1">
      <alignment horizontal="center" vertical="center"/>
    </xf>
    <xf numFmtId="0" fontId="36" fillId="0" borderId="0" xfId="0" applyFont="1"/>
    <xf numFmtId="0" fontId="29" fillId="0" borderId="0" xfId="0" applyFont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/>
    </xf>
    <xf numFmtId="1" fontId="9" fillId="7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" fontId="23" fillId="0" borderId="3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15" fillId="0" borderId="1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center" wrapText="1"/>
    </xf>
    <xf numFmtId="14" fontId="15" fillId="0" borderId="1" xfId="0" applyNumberFormat="1" applyFont="1" applyBorder="1" applyAlignment="1">
      <alignment horizontal="center" vertical="center" wrapText="1"/>
    </xf>
    <xf numFmtId="14" fontId="17" fillId="9" borderId="1" xfId="0" applyNumberFormat="1" applyFont="1" applyFill="1" applyBorder="1" applyAlignment="1">
      <alignment horizontal="center" vertical="center" wrapText="1"/>
    </xf>
    <xf numFmtId="14" fontId="15" fillId="9" borderId="1" xfId="0" applyNumberFormat="1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15" fillId="0" borderId="0" xfId="0" applyFont="1" applyAlignment="1">
      <alignment vertical="center"/>
    </xf>
    <xf numFmtId="14" fontId="15" fillId="0" borderId="1" xfId="0" applyNumberFormat="1" applyFont="1" applyBorder="1" applyAlignment="1">
      <alignment horizontal="left" vertical="center" wrapText="1"/>
    </xf>
    <xf numFmtId="14" fontId="17" fillId="0" borderId="1" xfId="0" applyNumberFormat="1" applyFont="1" applyBorder="1" applyAlignment="1">
      <alignment horizontal="center" vertical="center" wrapText="1"/>
    </xf>
    <xf numFmtId="14" fontId="15" fillId="8" borderId="1" xfId="0" applyNumberFormat="1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vertical="center" wrapText="1"/>
    </xf>
    <xf numFmtId="0" fontId="17" fillId="0" borderId="1" xfId="0" applyFont="1" applyBorder="1" applyAlignment="1">
      <alignment horizontal="left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left" vertical="center" wrapText="1"/>
    </xf>
    <xf numFmtId="14" fontId="15" fillId="2" borderId="1" xfId="0" applyNumberFormat="1" applyFont="1" applyFill="1" applyBorder="1" applyAlignment="1">
      <alignment horizontal="center" vertical="center"/>
    </xf>
    <xf numFmtId="14" fontId="15" fillId="2" borderId="1" xfId="0" applyNumberFormat="1" applyFont="1" applyFill="1" applyBorder="1" applyAlignment="1">
      <alignment horizontal="center" vertical="center" wrapText="1"/>
    </xf>
    <xf numFmtId="0" fontId="15" fillId="2" borderId="0" xfId="0" applyFont="1" applyFill="1" applyAlignment="1">
      <alignment vertical="center"/>
    </xf>
    <xf numFmtId="14" fontId="9" fillId="9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14" fontId="15" fillId="0" borderId="1" xfId="0" applyNumberFormat="1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vertical="center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1" xfId="0" applyNumberFormat="1" applyFont="1" applyFill="1" applyBorder="1" applyAlignment="1">
      <alignment horizontal="center" vertical="center" wrapText="1"/>
    </xf>
    <xf numFmtId="0" fontId="17" fillId="9" borderId="1" xfId="0" applyNumberFormat="1" applyFont="1" applyFill="1" applyBorder="1" applyAlignment="1">
      <alignment horizontal="center" vertical="center" wrapText="1"/>
    </xf>
    <xf numFmtId="0" fontId="17" fillId="0" borderId="1" xfId="0" applyNumberFormat="1" applyFont="1" applyBorder="1" applyAlignment="1">
      <alignment horizontal="center" vertical="center" wrapText="1"/>
    </xf>
    <xf numFmtId="0" fontId="15" fillId="2" borderId="1" xfId="0" applyNumberFormat="1" applyFont="1" applyFill="1" applyBorder="1" applyAlignment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0" fontId="15" fillId="8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0" fontId="15" fillId="0" borderId="1" xfId="0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23" fillId="0" borderId="1" xfId="0" applyFont="1" applyBorder="1" applyAlignment="1">
      <alignment vertical="center" wrapText="1"/>
    </xf>
    <xf numFmtId="0" fontId="17" fillId="0" borderId="1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12" fillId="0" borderId="0" xfId="0" applyFont="1" applyFill="1"/>
    <xf numFmtId="0" fontId="12" fillId="0" borderId="3" xfId="0" applyFont="1" applyBorder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1" fontId="15" fillId="2" borderId="1" xfId="0" applyNumberFormat="1" applyFont="1" applyFill="1" applyBorder="1" applyAlignment="1">
      <alignment horizontal="center" vertical="center"/>
    </xf>
    <xf numFmtId="1" fontId="15" fillId="2" borderId="33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40" fillId="0" borderId="0" xfId="2" applyFont="1" applyFill="1" applyAlignment="1" applyProtection="1">
      <alignment vertical="center"/>
      <protection locked="0"/>
    </xf>
    <xf numFmtId="2" fontId="35" fillId="0" borderId="0" xfId="2" applyNumberFormat="1" applyFont="1" applyFill="1" applyAlignment="1" applyProtection="1">
      <alignment vertical="center"/>
      <protection locked="0"/>
    </xf>
    <xf numFmtId="0" fontId="35" fillId="0" borderId="0" xfId="2" applyFont="1" applyFill="1" applyAlignment="1" applyProtection="1">
      <alignment vertical="center"/>
      <protection locked="0"/>
    </xf>
    <xf numFmtId="164" fontId="40" fillId="0" borderId="3" xfId="2" applyNumberFormat="1" applyFont="1" applyFill="1" applyBorder="1" applyAlignment="1" applyProtection="1">
      <alignment horizontal="center" vertical="center"/>
      <protection locked="0" hidden="1"/>
    </xf>
    <xf numFmtId="0" fontId="40" fillId="0" borderId="0" xfId="2" applyFont="1" applyFill="1" applyBorder="1" applyAlignment="1" applyProtection="1">
      <alignment horizontal="center" vertical="center"/>
      <protection locked="0" hidden="1"/>
    </xf>
    <xf numFmtId="164" fontId="40" fillId="0" borderId="8" xfId="2" applyNumberFormat="1" applyFont="1" applyFill="1" applyBorder="1" applyAlignment="1" applyProtection="1">
      <alignment horizontal="center" vertical="center"/>
      <protection locked="0" hidden="1"/>
    </xf>
    <xf numFmtId="1" fontId="40" fillId="0" borderId="0" xfId="2" applyNumberFormat="1" applyFont="1" applyFill="1" applyBorder="1" applyAlignment="1" applyProtection="1">
      <alignment horizontal="center" vertical="center"/>
      <protection locked="0" hidden="1"/>
    </xf>
    <xf numFmtId="0" fontId="40" fillId="0" borderId="8" xfId="2" applyFont="1" applyFill="1" applyBorder="1" applyAlignment="1" applyProtection="1">
      <alignment horizontal="center" vertical="center"/>
      <protection locked="0"/>
    </xf>
    <xf numFmtId="0" fontId="40" fillId="0" borderId="0" xfId="2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15" fillId="0" borderId="0" xfId="0" applyFont="1" applyFill="1" applyAlignment="1">
      <alignment horizontal="right"/>
    </xf>
    <xf numFmtId="0" fontId="15" fillId="0" borderId="0" xfId="0" applyFont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0" fillId="0" borderId="0" xfId="0" applyFont="1" applyFill="1"/>
    <xf numFmtId="0" fontId="15" fillId="0" borderId="1" xfId="0" applyFont="1" applyBorder="1" applyAlignment="1">
      <alignment horizontal="center" vertical="center" wrapText="1"/>
    </xf>
    <xf numFmtId="0" fontId="23" fillId="8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vertical="center" wrapText="1"/>
    </xf>
    <xf numFmtId="0" fontId="41" fillId="0" borderId="24" xfId="0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4" xfId="0" applyFont="1" applyFill="1" applyBorder="1" applyAlignment="1">
      <alignment horizontal="center" vertical="center" wrapText="1"/>
    </xf>
    <xf numFmtId="0" fontId="9" fillId="0" borderId="30" xfId="0" applyFont="1" applyFill="1" applyBorder="1" applyAlignment="1">
      <alignment horizontal="center" vertical="center"/>
    </xf>
    <xf numFmtId="0" fontId="9" fillId="0" borderId="31" xfId="0" applyFont="1" applyFill="1" applyBorder="1" applyAlignment="1">
      <alignment horizontal="center" vertical="center"/>
    </xf>
    <xf numFmtId="0" fontId="15" fillId="2" borderId="30" xfId="0" applyFont="1" applyFill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5" fillId="2" borderId="30" xfId="0" applyFont="1" applyFill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left" vertical="center" wrapText="1"/>
    </xf>
    <xf numFmtId="0" fontId="17" fillId="0" borderId="33" xfId="0" applyFont="1" applyBorder="1" applyAlignment="1">
      <alignment horizontal="left" vertical="center" wrapText="1"/>
    </xf>
    <xf numFmtId="0" fontId="17" fillId="0" borderId="33" xfId="0" applyNumberFormat="1" applyFont="1" applyFill="1" applyBorder="1" applyAlignment="1">
      <alignment horizontal="center" vertical="center" wrapText="1"/>
    </xf>
    <xf numFmtId="0" fontId="15" fillId="0" borderId="33" xfId="0" applyFont="1" applyBorder="1" applyAlignment="1">
      <alignment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9" fillId="7" borderId="33" xfId="0" applyNumberFormat="1" applyFont="1" applyFill="1" applyBorder="1" applyAlignment="1">
      <alignment horizontal="center" vertical="center"/>
    </xf>
    <xf numFmtId="0" fontId="9" fillId="2" borderId="33" xfId="0" applyNumberFormat="1" applyFont="1" applyFill="1" applyBorder="1" applyAlignment="1">
      <alignment horizontal="center" vertical="center"/>
    </xf>
    <xf numFmtId="1" fontId="9" fillId="7" borderId="33" xfId="0" applyNumberFormat="1" applyFont="1" applyFill="1" applyBorder="1" applyAlignment="1">
      <alignment horizontal="center" vertical="center"/>
    </xf>
    <xf numFmtId="1" fontId="9" fillId="2" borderId="33" xfId="0" applyNumberFormat="1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 wrapText="1"/>
    </xf>
    <xf numFmtId="0" fontId="15" fillId="2" borderId="40" xfId="0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9" fillId="7" borderId="40" xfId="0" applyNumberFormat="1" applyFont="1" applyFill="1" applyBorder="1" applyAlignment="1">
      <alignment horizontal="center" vertical="center"/>
    </xf>
    <xf numFmtId="1" fontId="15" fillId="0" borderId="40" xfId="0" applyNumberFormat="1" applyFont="1" applyFill="1" applyBorder="1" applyAlignment="1">
      <alignment horizontal="center" vertical="center"/>
    </xf>
    <xf numFmtId="0" fontId="9" fillId="2" borderId="40" xfId="0" applyNumberFormat="1" applyFont="1" applyFill="1" applyBorder="1" applyAlignment="1">
      <alignment horizontal="center" vertical="center"/>
    </xf>
    <xf numFmtId="1" fontId="9" fillId="7" borderId="40" xfId="0" applyNumberFormat="1" applyFont="1" applyFill="1" applyBorder="1" applyAlignment="1">
      <alignment horizontal="center" vertical="center"/>
    </xf>
    <xf numFmtId="1" fontId="9" fillId="2" borderId="40" xfId="0" applyNumberFormat="1" applyFont="1" applyFill="1" applyBorder="1" applyAlignment="1">
      <alignment horizontal="center" vertical="center"/>
    </xf>
    <xf numFmtId="0" fontId="9" fillId="2" borderId="40" xfId="0" applyFont="1" applyFill="1" applyBorder="1" applyAlignment="1">
      <alignment horizontal="center" vertical="center"/>
    </xf>
    <xf numFmtId="1" fontId="15" fillId="2" borderId="40" xfId="0" applyNumberFormat="1" applyFont="1" applyFill="1" applyBorder="1" applyAlignment="1">
      <alignment horizontal="center" vertical="center"/>
    </xf>
    <xf numFmtId="0" fontId="15" fillId="0" borderId="44" xfId="0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left" vertical="center"/>
    </xf>
    <xf numFmtId="0" fontId="15" fillId="0" borderId="40" xfId="0" applyFont="1" applyFill="1" applyBorder="1" applyAlignment="1">
      <alignment horizontal="left" vertical="center" wrapText="1"/>
    </xf>
    <xf numFmtId="0" fontId="15" fillId="0" borderId="40" xfId="0" applyNumberFormat="1" applyFont="1" applyFill="1" applyBorder="1" applyAlignment="1">
      <alignment horizontal="center" vertical="center" wrapText="1"/>
    </xf>
    <xf numFmtId="0" fontId="17" fillId="9" borderId="40" xfId="0" applyFont="1" applyFill="1" applyBorder="1" applyAlignment="1">
      <alignment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left" vertical="center" wrapText="1"/>
    </xf>
    <xf numFmtId="0" fontId="9" fillId="0" borderId="33" xfId="0" applyNumberFormat="1" applyFont="1" applyBorder="1" applyAlignment="1">
      <alignment horizontal="center" vertical="center" wrapText="1"/>
    </xf>
    <xf numFmtId="0" fontId="9" fillId="0" borderId="33" xfId="0" applyFont="1" applyBorder="1" applyAlignment="1">
      <alignment vertical="center" wrapText="1"/>
    </xf>
    <xf numFmtId="0" fontId="9" fillId="0" borderId="34" xfId="0" applyFont="1" applyBorder="1" applyAlignment="1">
      <alignment horizontal="center" vertical="center" wrapText="1"/>
    </xf>
    <xf numFmtId="0" fontId="15" fillId="0" borderId="33" xfId="0" applyFont="1" applyFill="1" applyBorder="1" applyAlignment="1">
      <alignment horizontal="left" vertical="center"/>
    </xf>
    <xf numFmtId="0" fontId="15" fillId="0" borderId="33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left" vertical="center" wrapText="1"/>
    </xf>
    <xf numFmtId="0" fontId="15" fillId="2" borderId="33" xfId="0" applyNumberFormat="1" applyFont="1" applyFill="1" applyBorder="1" applyAlignment="1">
      <alignment horizontal="center" vertical="center" wrapText="1"/>
    </xf>
    <xf numFmtId="0" fontId="15" fillId="0" borderId="33" xfId="0" applyFont="1" applyFill="1" applyBorder="1" applyAlignment="1">
      <alignment vertical="center" wrapText="1"/>
    </xf>
    <xf numFmtId="0" fontId="15" fillId="2" borderId="32" xfId="0" applyFont="1" applyFill="1" applyBorder="1" applyAlignment="1">
      <alignment horizontal="center" vertical="center"/>
    </xf>
    <xf numFmtId="0" fontId="15" fillId="0" borderId="33" xfId="0" applyNumberFormat="1" applyFont="1" applyBorder="1" applyAlignment="1">
      <alignment horizontal="center" vertical="center" wrapText="1"/>
    </xf>
    <xf numFmtId="0" fontId="15" fillId="2" borderId="32" xfId="0" applyFont="1" applyFill="1" applyBorder="1" applyAlignment="1">
      <alignment horizontal="center" vertical="center" wrapText="1"/>
    </xf>
    <xf numFmtId="0" fontId="17" fillId="9" borderId="33" xfId="0" applyNumberFormat="1" applyFont="1" applyFill="1" applyBorder="1" applyAlignment="1">
      <alignment horizontal="center" vertical="center" wrapText="1"/>
    </xf>
    <xf numFmtId="0" fontId="17" fillId="9" borderId="33" xfId="0" applyFont="1" applyFill="1" applyBorder="1" applyAlignment="1">
      <alignment vertical="center" wrapText="1"/>
    </xf>
    <xf numFmtId="0" fontId="15" fillId="0" borderId="0" xfId="0" applyFont="1" applyBorder="1"/>
    <xf numFmtId="0" fontId="15" fillId="2" borderId="39" xfId="0" applyFont="1" applyFill="1" applyBorder="1" applyAlignment="1">
      <alignment horizontal="center" vertical="center"/>
    </xf>
    <xf numFmtId="1" fontId="15" fillId="2" borderId="39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24" xfId="0" applyFont="1" applyFill="1" applyBorder="1" applyAlignment="1">
      <alignment horizontal="center" vertical="center"/>
    </xf>
    <xf numFmtId="0" fontId="9" fillId="0" borderId="33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7" fillId="8" borderId="1" xfId="0" applyNumberFormat="1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left" vertical="center" wrapText="1"/>
    </xf>
    <xf numFmtId="14" fontId="9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 wrapText="1"/>
    </xf>
    <xf numFmtId="0" fontId="9" fillId="0" borderId="1" xfId="0" applyNumberFormat="1" applyFont="1" applyFill="1" applyBorder="1" applyAlignment="1">
      <alignment horizontal="center" vertical="center"/>
    </xf>
    <xf numFmtId="1" fontId="9" fillId="0" borderId="1" xfId="0" applyNumberFormat="1" applyFont="1" applyFill="1" applyBorder="1" applyAlignment="1">
      <alignment horizontal="center" vertical="center"/>
    </xf>
    <xf numFmtId="0" fontId="36" fillId="2" borderId="0" xfId="0" applyFont="1" applyFill="1"/>
    <xf numFmtId="0" fontId="9" fillId="2" borderId="1" xfId="0" applyFont="1" applyFill="1" applyBorder="1" applyAlignment="1">
      <alignment horizontal="left" vertical="center"/>
    </xf>
    <xf numFmtId="0" fontId="15" fillId="8" borderId="1" xfId="0" applyNumberFormat="1" applyFont="1" applyFill="1" applyBorder="1" applyAlignment="1">
      <alignment horizontal="center" vertical="center"/>
    </xf>
    <xf numFmtId="0" fontId="15" fillId="0" borderId="47" xfId="0" applyFont="1" applyBorder="1" applyAlignment="1">
      <alignment horizontal="center" vertical="center" wrapText="1"/>
    </xf>
    <xf numFmtId="0" fontId="17" fillId="0" borderId="39" xfId="0" applyFont="1" applyBorder="1" applyAlignment="1">
      <alignment horizontal="left" vertical="center" wrapText="1"/>
    </xf>
    <xf numFmtId="0" fontId="15" fillId="2" borderId="39" xfId="0" applyFont="1" applyFill="1" applyBorder="1" applyAlignment="1">
      <alignment horizontal="left" vertical="center"/>
    </xf>
    <xf numFmtId="0" fontId="15" fillId="2" borderId="39" xfId="0" applyNumberFormat="1" applyFont="1" applyFill="1" applyBorder="1" applyAlignment="1">
      <alignment horizontal="center" vertical="center"/>
    </xf>
    <xf numFmtId="0" fontId="15" fillId="0" borderId="39" xfId="0" applyFont="1" applyBorder="1" applyAlignment="1">
      <alignment horizontal="left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1" fontId="15" fillId="0" borderId="39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horizontal="center" vertical="center"/>
    </xf>
    <xf numFmtId="0" fontId="15" fillId="2" borderId="44" xfId="0" applyFont="1" applyFill="1" applyBorder="1" applyAlignment="1">
      <alignment horizontal="center" vertical="center" wrapText="1"/>
    </xf>
    <xf numFmtId="0" fontId="17" fillId="9" borderId="39" xfId="0" applyFont="1" applyFill="1" applyBorder="1" applyAlignment="1">
      <alignment horizontal="left" vertical="center" wrapText="1"/>
    </xf>
    <xf numFmtId="0" fontId="17" fillId="9" borderId="5" xfId="0" applyFont="1" applyFill="1" applyBorder="1" applyAlignment="1">
      <alignment horizontal="left" vertical="center" wrapText="1"/>
    </xf>
    <xf numFmtId="0" fontId="17" fillId="8" borderId="40" xfId="0" applyNumberFormat="1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center"/>
    </xf>
    <xf numFmtId="0" fontId="9" fillId="0" borderId="0" xfId="0" applyFont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left" vertical="center" wrapText="1"/>
    </xf>
    <xf numFmtId="0" fontId="9" fillId="2" borderId="23" xfId="0" applyFont="1" applyFill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left" vertical="center"/>
    </xf>
    <xf numFmtId="14" fontId="9" fillId="0" borderId="33" xfId="0" applyNumberFormat="1" applyFont="1" applyBorder="1" applyAlignment="1">
      <alignment horizontal="left" vertical="center" wrapText="1"/>
    </xf>
    <xf numFmtId="0" fontId="9" fillId="0" borderId="33" xfId="0" applyFont="1" applyFill="1" applyBorder="1" applyAlignment="1">
      <alignment horizontal="center" vertical="center" wrapText="1"/>
    </xf>
    <xf numFmtId="0" fontId="9" fillId="0" borderId="33" xfId="0" applyNumberFormat="1" applyFont="1" applyFill="1" applyBorder="1" applyAlignment="1">
      <alignment horizontal="center" vertical="center"/>
    </xf>
    <xf numFmtId="1" fontId="9" fillId="0" borderId="33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0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8" borderId="23" xfId="0" applyNumberFormat="1" applyFont="1" applyFill="1" applyBorder="1" applyAlignment="1">
      <alignment horizontal="center" vertical="center" wrapText="1"/>
    </xf>
    <xf numFmtId="0" fontId="9" fillId="0" borderId="23" xfId="0" applyFont="1" applyBorder="1" applyAlignment="1">
      <alignment vertical="center" wrapText="1"/>
    </xf>
    <xf numFmtId="14" fontId="9" fillId="0" borderId="40" xfId="0" applyNumberFormat="1" applyFont="1" applyBorder="1" applyAlignment="1">
      <alignment horizontal="center" vertical="center" wrapText="1"/>
    </xf>
    <xf numFmtId="0" fontId="17" fillId="9" borderId="33" xfId="0" applyFont="1" applyFill="1" applyBorder="1" applyAlignment="1">
      <alignment horizontal="left" vertical="center" wrapText="1"/>
    </xf>
    <xf numFmtId="0" fontId="15" fillId="2" borderId="33" xfId="0" applyFont="1" applyFill="1" applyBorder="1" applyAlignment="1">
      <alignment horizontal="left" vertical="center"/>
    </xf>
    <xf numFmtId="14" fontId="15" fillId="0" borderId="33" xfId="0" applyNumberFormat="1" applyFont="1" applyBorder="1" applyAlignment="1">
      <alignment horizontal="left" vertical="center" wrapText="1"/>
    </xf>
    <xf numFmtId="2" fontId="9" fillId="0" borderId="1" xfId="0" applyNumberFormat="1" applyFont="1" applyFill="1" applyBorder="1" applyAlignment="1">
      <alignment horizontal="center" vertical="center"/>
    </xf>
    <xf numFmtId="0" fontId="9" fillId="0" borderId="5" xfId="0" applyNumberFormat="1" applyFont="1" applyFill="1" applyBorder="1" applyAlignment="1">
      <alignment horizontal="center" vertical="center"/>
    </xf>
    <xf numFmtId="1" fontId="9" fillId="0" borderId="5" xfId="0" applyNumberFormat="1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 wrapText="1"/>
    </xf>
    <xf numFmtId="0" fontId="9" fillId="2" borderId="31" xfId="0" applyFont="1" applyFill="1" applyBorder="1" applyAlignment="1">
      <alignment horizontal="center" vertical="center"/>
    </xf>
    <xf numFmtId="0" fontId="9" fillId="0" borderId="31" xfId="0" applyFont="1" applyFill="1" applyBorder="1" applyAlignment="1">
      <alignment horizontal="center" vertical="center" wrapText="1"/>
    </xf>
    <xf numFmtId="0" fontId="9" fillId="0" borderId="34" xfId="0" applyFont="1" applyFill="1" applyBorder="1" applyAlignment="1">
      <alignment horizontal="center" vertical="center"/>
    </xf>
    <xf numFmtId="0" fontId="9" fillId="0" borderId="46" xfId="0" applyFont="1" applyBorder="1" applyAlignment="1">
      <alignment horizontal="center" vertical="center" wrapText="1"/>
    </xf>
    <xf numFmtId="0" fontId="9" fillId="8" borderId="1" xfId="0" applyNumberFormat="1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horizontal="center" vertical="center" wrapText="1"/>
    </xf>
    <xf numFmtId="2" fontId="15" fillId="0" borderId="1" xfId="0" applyNumberFormat="1" applyFont="1" applyFill="1" applyBorder="1" applyAlignment="1">
      <alignment horizontal="center" vertical="center"/>
    </xf>
    <xf numFmtId="2" fontId="12" fillId="0" borderId="0" xfId="0" applyNumberFormat="1" applyFont="1"/>
    <xf numFmtId="2" fontId="15" fillId="0" borderId="0" xfId="0" applyNumberFormat="1" applyFont="1" applyBorder="1" applyAlignment="1">
      <alignment horizontal="center" vertical="center" wrapText="1"/>
    </xf>
    <xf numFmtId="2" fontId="23" fillId="2" borderId="7" xfId="0" applyNumberFormat="1" applyFont="1" applyFill="1" applyBorder="1" applyAlignment="1">
      <alignment horizontal="center" vertical="center" textRotation="90" wrapText="1"/>
    </xf>
    <xf numFmtId="2" fontId="15" fillId="0" borderId="33" xfId="0" applyNumberFormat="1" applyFont="1" applyFill="1" applyBorder="1" applyAlignment="1">
      <alignment horizontal="center" vertical="center"/>
    </xf>
    <xf numFmtId="2" fontId="9" fillId="0" borderId="33" xfId="0" applyNumberFormat="1" applyFont="1" applyFill="1" applyBorder="1" applyAlignment="1">
      <alignment horizontal="center" vertical="center"/>
    </xf>
    <xf numFmtId="2" fontId="15" fillId="0" borderId="39" xfId="0" applyNumberFormat="1" applyFont="1" applyFill="1" applyBorder="1" applyAlignment="1">
      <alignment horizontal="center" vertical="center"/>
    </xf>
    <xf numFmtId="2" fontId="9" fillId="0" borderId="5" xfId="0" applyNumberFormat="1" applyFont="1" applyFill="1" applyBorder="1" applyAlignment="1">
      <alignment horizontal="center" vertical="center"/>
    </xf>
    <xf numFmtId="2" fontId="15" fillId="0" borderId="40" xfId="0" applyNumberFormat="1" applyFont="1" applyFill="1" applyBorder="1" applyAlignment="1">
      <alignment horizontal="center" vertical="center"/>
    </xf>
    <xf numFmtId="2" fontId="28" fillId="0" borderId="0" xfId="0" applyNumberFormat="1" applyFont="1" applyFill="1" applyBorder="1" applyAlignment="1">
      <alignment horizontal="left" vertical="center"/>
    </xf>
    <xf numFmtId="2" fontId="40" fillId="0" borderId="0" xfId="2" applyNumberFormat="1" applyFont="1" applyFill="1" applyAlignment="1" applyProtection="1">
      <alignment vertical="center"/>
      <protection locked="0"/>
    </xf>
    <xf numFmtId="2" fontId="15" fillId="0" borderId="0" xfId="0" applyNumberFormat="1" applyFont="1"/>
    <xf numFmtId="2" fontId="0" fillId="0" borderId="0" xfId="0" applyNumberFormat="1" applyFont="1"/>
    <xf numFmtId="2" fontId="33" fillId="0" borderId="0" xfId="0" applyNumberFormat="1" applyFont="1"/>
    <xf numFmtId="164" fontId="15" fillId="0" borderId="1" xfId="0" applyNumberFormat="1" applyFont="1" applyFill="1" applyBorder="1" applyAlignment="1">
      <alignment horizontal="center" vertical="center"/>
    </xf>
    <xf numFmtId="164" fontId="15" fillId="0" borderId="33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9" fillId="2" borderId="0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center" wrapText="1"/>
    </xf>
    <xf numFmtId="0" fontId="9" fillId="0" borderId="45" xfId="0" applyFont="1" applyFill="1" applyBorder="1" applyAlignment="1">
      <alignment horizontal="center" vertical="center"/>
    </xf>
    <xf numFmtId="0" fontId="43" fillId="0" borderId="31" xfId="0" applyFont="1" applyBorder="1" applyAlignment="1">
      <alignment horizontal="center" vertical="center" wrapText="1"/>
    </xf>
    <xf numFmtId="0" fontId="9" fillId="0" borderId="34" xfId="0" applyFont="1" applyFill="1" applyBorder="1" applyAlignment="1">
      <alignment horizontal="center" vertical="center" wrapText="1"/>
    </xf>
    <xf numFmtId="0" fontId="9" fillId="2" borderId="34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left" vertical="center"/>
    </xf>
    <xf numFmtId="0" fontId="9" fillId="0" borderId="0" xfId="0" applyFont="1"/>
    <xf numFmtId="0" fontId="7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2" fillId="0" borderId="0" xfId="0" applyFont="1" applyAlignment="1">
      <alignment horizontal="right" vertical="center"/>
    </xf>
    <xf numFmtId="0" fontId="23" fillId="2" borderId="7" xfId="0" applyFont="1" applyFill="1" applyBorder="1" applyAlignment="1">
      <alignment horizontal="center" vertical="center" textRotation="90" wrapText="1"/>
    </xf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15" fillId="8" borderId="33" xfId="0" applyNumberFormat="1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vertical="center" wrapText="1"/>
    </xf>
    <xf numFmtId="0" fontId="23" fillId="2" borderId="24" xfId="0" applyFont="1" applyFill="1" applyBorder="1" applyAlignment="1">
      <alignment vertical="center" wrapText="1"/>
    </xf>
    <xf numFmtId="0" fontId="23" fillId="2" borderId="48" xfId="0" applyFont="1" applyFill="1" applyBorder="1" applyAlignment="1">
      <alignment horizontal="center" vertical="center" textRotation="90" wrapText="1"/>
    </xf>
    <xf numFmtId="0" fontId="23" fillId="7" borderId="48" xfId="0" applyFont="1" applyFill="1" applyBorder="1" applyAlignment="1">
      <alignment horizontal="center" vertical="center" textRotation="90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7" fillId="0" borderId="0" xfId="0" applyFont="1"/>
    <xf numFmtId="0" fontId="8" fillId="2" borderId="23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9" fillId="0" borderId="39" xfId="0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164" fontId="8" fillId="0" borderId="3" xfId="0" applyNumberFormat="1" applyFont="1" applyBorder="1" applyAlignment="1">
      <alignment horizontal="center" vertical="center"/>
    </xf>
    <xf numFmtId="0" fontId="8" fillId="0" borderId="0" xfId="0" applyFont="1"/>
    <xf numFmtId="164" fontId="8" fillId="0" borderId="8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vertical="center" wrapText="1"/>
    </xf>
    <xf numFmtId="0" fontId="9" fillId="0" borderId="40" xfId="0" applyFont="1" applyFill="1" applyBorder="1" applyAlignment="1">
      <alignment horizontal="center" vertical="center"/>
    </xf>
    <xf numFmtId="2" fontId="15" fillId="2" borderId="1" xfId="0" applyNumberFormat="1" applyFont="1" applyFill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2" borderId="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15" fillId="0" borderId="0" xfId="0" applyFont="1" applyAlignment="1">
      <alignment horizontal="center"/>
    </xf>
    <xf numFmtId="0" fontId="29" fillId="0" borderId="0" xfId="0" applyFont="1" applyBorder="1" applyAlignment="1">
      <alignment horizontal="right"/>
    </xf>
    <xf numFmtId="0" fontId="29" fillId="0" borderId="0" xfId="0" applyFont="1" applyBorder="1" applyAlignment="1"/>
    <xf numFmtId="2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164" fontId="15" fillId="0" borderId="0" xfId="0" applyNumberFormat="1" applyFont="1" applyFill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164" fontId="45" fillId="0" borderId="0" xfId="0" applyNumberFormat="1" applyFont="1" applyFill="1" applyAlignment="1">
      <alignment horizontal="center" vertical="center"/>
    </xf>
    <xf numFmtId="164" fontId="46" fillId="0" borderId="0" xfId="0" applyNumberFormat="1" applyFont="1" applyFill="1" applyAlignment="1">
      <alignment horizontal="center" vertical="center"/>
    </xf>
    <xf numFmtId="0" fontId="45" fillId="0" borderId="0" xfId="0" applyFont="1" applyFill="1" applyAlignment="1">
      <alignment vertical="center"/>
    </xf>
    <xf numFmtId="0" fontId="45" fillId="0" borderId="0" xfId="0" applyFont="1" applyFill="1" applyAlignment="1">
      <alignment vertical="center" textRotation="90"/>
    </xf>
    <xf numFmtId="0" fontId="15" fillId="0" borderId="3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64" fontId="15" fillId="0" borderId="5" xfId="0" applyNumberFormat="1" applyFont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" fontId="15" fillId="0" borderId="5" xfId="0" applyNumberFormat="1" applyFont="1" applyBorder="1" applyAlignment="1">
      <alignment horizontal="center" vertical="center"/>
    </xf>
    <xf numFmtId="1" fontId="23" fillId="10" borderId="5" xfId="0" applyNumberFormat="1" applyFont="1" applyFill="1" applyBorder="1" applyAlignment="1">
      <alignment horizontal="center" vertical="center"/>
    </xf>
    <xf numFmtId="0" fontId="45" fillId="0" borderId="36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164" fontId="15" fillId="0" borderId="1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/>
    </xf>
    <xf numFmtId="1" fontId="23" fillId="10" borderId="1" xfId="0" applyNumberFormat="1" applyFont="1" applyFill="1" applyBorder="1" applyAlignment="1">
      <alignment horizontal="center" vertical="center"/>
    </xf>
    <xf numFmtId="0" fontId="45" fillId="0" borderId="31" xfId="0" applyFont="1" applyFill="1" applyBorder="1" applyAlignment="1">
      <alignment horizontal="center" vertical="center"/>
    </xf>
    <xf numFmtId="0" fontId="46" fillId="10" borderId="0" xfId="0" applyFont="1" applyFill="1" applyAlignment="1">
      <alignment vertical="center"/>
    </xf>
    <xf numFmtId="0" fontId="46" fillId="1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" fontId="45" fillId="0" borderId="0" xfId="0" applyNumberFormat="1" applyFont="1" applyFill="1" applyAlignment="1">
      <alignment horizontal="center" vertical="center"/>
    </xf>
    <xf numFmtId="164" fontId="9" fillId="0" borderId="33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0" borderId="5" xfId="0" applyFont="1" applyBorder="1" applyAlignment="1">
      <alignment horizontal="left" vertical="center" wrapText="1"/>
    </xf>
    <xf numFmtId="0" fontId="15" fillId="0" borderId="5" xfId="0" applyNumberFormat="1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>
      <alignment horizontal="center" vertical="center"/>
    </xf>
    <xf numFmtId="2" fontId="15" fillId="0" borderId="5" xfId="0" applyNumberFormat="1" applyFont="1" applyFill="1" applyBorder="1" applyAlignment="1">
      <alignment horizontal="center" vertical="center"/>
    </xf>
    <xf numFmtId="1" fontId="15" fillId="2" borderId="5" xfId="0" applyNumberFormat="1" applyFont="1" applyFill="1" applyBorder="1" applyAlignment="1">
      <alignment horizontal="center" vertical="center"/>
    </xf>
    <xf numFmtId="0" fontId="9" fillId="0" borderId="35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164" fontId="9" fillId="2" borderId="5" xfId="0" applyNumberFormat="1" applyFont="1" applyFill="1" applyBorder="1" applyAlignment="1">
      <alignment horizontal="center" vertical="center"/>
    </xf>
    <xf numFmtId="2" fontId="23" fillId="2" borderId="48" xfId="0" applyNumberFormat="1" applyFont="1" applyFill="1" applyBorder="1" applyAlignment="1">
      <alignment horizontal="center" vertical="center" textRotation="90" wrapText="1"/>
    </xf>
    <xf numFmtId="164" fontId="9" fillId="2" borderId="1" xfId="0" applyNumberFormat="1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15" fillId="2" borderId="33" xfId="0" applyNumberFormat="1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left" vertical="center" wrapText="1"/>
    </xf>
    <xf numFmtId="0" fontId="9" fillId="9" borderId="33" xfId="0" applyFont="1" applyFill="1" applyBorder="1" applyAlignment="1">
      <alignment vertical="center" wrapText="1"/>
    </xf>
    <xf numFmtId="0" fontId="9" fillId="2" borderId="34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15" fillId="0" borderId="5" xfId="0" applyFont="1" applyBorder="1" applyAlignment="1">
      <alignment vertical="center" wrapText="1"/>
    </xf>
    <xf numFmtId="0" fontId="34" fillId="0" borderId="0" xfId="0" applyFont="1" applyBorder="1"/>
    <xf numFmtId="2" fontId="15" fillId="0" borderId="0" xfId="0" applyNumberFormat="1" applyFont="1" applyAlignment="1">
      <alignment horizontal="left"/>
    </xf>
    <xf numFmtId="0" fontId="15" fillId="0" borderId="44" xfId="0" applyFont="1" applyBorder="1" applyAlignment="1">
      <alignment horizontal="center" vertical="center" wrapText="1"/>
    </xf>
    <xf numFmtId="164" fontId="15" fillId="0" borderId="40" xfId="0" applyNumberFormat="1" applyFont="1" applyFill="1" applyBorder="1" applyAlignment="1">
      <alignment horizontal="center" vertical="center"/>
    </xf>
    <xf numFmtId="0" fontId="9" fillId="0" borderId="45" xfId="0" applyFont="1" applyBorder="1" applyAlignment="1">
      <alignment horizontal="center" vertical="center" wrapText="1"/>
    </xf>
    <xf numFmtId="14" fontId="15" fillId="0" borderId="1" xfId="0" applyNumberFormat="1" applyFont="1" applyBorder="1" applyAlignment="1">
      <alignment horizontal="center" vertical="center"/>
    </xf>
    <xf numFmtId="14" fontId="15" fillId="2" borderId="1" xfId="0" applyNumberFormat="1" applyFont="1" applyFill="1" applyBorder="1" applyAlignment="1">
      <alignment horizontal="center" wrapText="1"/>
    </xf>
    <xf numFmtId="0" fontId="41" fillId="0" borderId="0" xfId="0" applyFont="1" applyBorder="1" applyAlignment="1">
      <alignment horizontal="center" vertical="center" wrapText="1"/>
    </xf>
    <xf numFmtId="14" fontId="15" fillId="0" borderId="40" xfId="0" applyNumberFormat="1" applyFont="1" applyBorder="1" applyAlignment="1">
      <alignment horizontal="center" vertical="center" wrapText="1"/>
    </xf>
    <xf numFmtId="0" fontId="17" fillId="0" borderId="39" xfId="0" applyNumberFormat="1" applyFont="1" applyBorder="1" applyAlignment="1">
      <alignment horizontal="center" vertical="center" wrapText="1"/>
    </xf>
    <xf numFmtId="0" fontId="15" fillId="0" borderId="39" xfId="0" applyFont="1" applyBorder="1" applyAlignment="1">
      <alignment vertical="center" wrapText="1"/>
    </xf>
    <xf numFmtId="0" fontId="15" fillId="2" borderId="39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1" fontId="23" fillId="2" borderId="8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/>
    <xf numFmtId="0" fontId="0" fillId="2" borderId="31" xfId="0" applyFont="1" applyFill="1" applyBorder="1"/>
    <xf numFmtId="0" fontId="15" fillId="0" borderId="1" xfId="0" applyFont="1" applyBorder="1" applyAlignment="1">
      <alignment horizontal="center" vertical="center" wrapText="1"/>
    </xf>
    <xf numFmtId="14" fontId="15" fillId="0" borderId="5" xfId="0" applyNumberFormat="1" applyFont="1" applyFill="1" applyBorder="1" applyAlignment="1">
      <alignment horizontal="center" vertical="center"/>
    </xf>
    <xf numFmtId="0" fontId="15" fillId="0" borderId="51" xfId="0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horizontal="center" vertical="center"/>
    </xf>
    <xf numFmtId="0" fontId="0" fillId="2" borderId="33" xfId="0" applyFont="1" applyFill="1" applyBorder="1"/>
    <xf numFmtId="0" fontId="0" fillId="2" borderId="34" xfId="0" applyFont="1" applyFill="1" applyBorder="1"/>
    <xf numFmtId="0" fontId="9" fillId="0" borderId="23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vertical="center"/>
    </xf>
    <xf numFmtId="0" fontId="41" fillId="2" borderId="33" xfId="0" applyFont="1" applyFill="1" applyBorder="1" applyAlignment="1">
      <alignment horizontal="left" vertical="center"/>
    </xf>
    <xf numFmtId="14" fontId="41" fillId="0" borderId="33" xfId="0" applyNumberFormat="1" applyFont="1" applyBorder="1" applyAlignment="1">
      <alignment horizontal="left" vertical="center" wrapText="1"/>
    </xf>
    <xf numFmtId="0" fontId="41" fillId="0" borderId="33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9" fillId="9" borderId="1" xfId="0" applyFont="1" applyFill="1" applyBorder="1" applyAlignment="1">
      <alignment horizontal="left" vertical="center" wrapText="1"/>
    </xf>
    <xf numFmtId="0" fontId="9" fillId="9" borderId="33" xfId="0" applyFont="1" applyFill="1" applyBorder="1" applyAlignment="1">
      <alignment horizontal="left" vertical="center" wrapText="1"/>
    </xf>
    <xf numFmtId="0" fontId="9" fillId="0" borderId="40" xfId="0" applyFont="1" applyFill="1" applyBorder="1" applyAlignment="1">
      <alignment horizontal="left" vertical="center" wrapText="1"/>
    </xf>
    <xf numFmtId="0" fontId="9" fillId="0" borderId="33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right" vertical="center"/>
    </xf>
    <xf numFmtId="0" fontId="48" fillId="0" borderId="0" xfId="0" applyFont="1"/>
    <xf numFmtId="0" fontId="42" fillId="0" borderId="0" xfId="0" applyFont="1" applyAlignment="1">
      <alignment horizontal="right" vertical="center"/>
    </xf>
    <xf numFmtId="0" fontId="8" fillId="2" borderId="31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left" vertical="center" wrapText="1"/>
    </xf>
    <xf numFmtId="0" fontId="0" fillId="0" borderId="0" xfId="0" applyFont="1" applyBorder="1"/>
    <xf numFmtId="0" fontId="15" fillId="0" borderId="0" xfId="0" applyFont="1" applyBorder="1" applyAlignment="1">
      <alignment horizontal="left"/>
    </xf>
    <xf numFmtId="2" fontId="15" fillId="0" borderId="0" xfId="0" applyNumberFormat="1" applyFont="1" applyBorder="1"/>
    <xf numFmtId="0" fontId="12" fillId="0" borderId="0" xfId="0" applyFont="1" applyBorder="1"/>
    <xf numFmtId="0" fontId="36" fillId="0" borderId="0" xfId="0" applyFont="1" applyBorder="1"/>
    <xf numFmtId="2" fontId="0" fillId="0" borderId="0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/>
    </xf>
    <xf numFmtId="0" fontId="36" fillId="0" borderId="0" xfId="0" applyFont="1" applyBorder="1" applyAlignment="1">
      <alignment horizontal="left"/>
    </xf>
    <xf numFmtId="0" fontId="9" fillId="0" borderId="0" xfId="0" applyFont="1" applyAlignment="1">
      <alignment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0" fontId="9" fillId="0" borderId="24" xfId="0" applyFont="1" applyBorder="1" applyAlignment="1">
      <alignment horizontal="center" vertical="center" wrapText="1"/>
    </xf>
    <xf numFmtId="0" fontId="42" fillId="0" borderId="0" xfId="0" applyFont="1" applyBorder="1" applyAlignment="1"/>
    <xf numFmtId="0" fontId="15" fillId="0" borderId="1" xfId="0" applyFont="1" applyBorder="1" applyAlignment="1">
      <alignment horizontal="center" vertical="center" wrapText="1"/>
    </xf>
    <xf numFmtId="2" fontId="15" fillId="0" borderId="1" xfId="0" applyNumberFormat="1" applyFont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2" borderId="23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/>
    </xf>
    <xf numFmtId="2" fontId="15" fillId="2" borderId="33" xfId="0" applyNumberFormat="1" applyFont="1" applyFill="1" applyBorder="1" applyAlignment="1">
      <alignment horizontal="center" vertical="center"/>
    </xf>
    <xf numFmtId="2" fontId="15" fillId="2" borderId="5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9" fillId="0" borderId="36" xfId="0" applyFont="1" applyFill="1" applyBorder="1" applyAlignment="1">
      <alignment horizontal="center" vertical="center"/>
    </xf>
    <xf numFmtId="0" fontId="15" fillId="0" borderId="1" xfId="0" applyFont="1" applyBorder="1" applyAlignment="1">
      <alignment wrapText="1"/>
    </xf>
    <xf numFmtId="0" fontId="17" fillId="0" borderId="1" xfId="0" applyFont="1" applyBorder="1" applyAlignment="1">
      <alignment wrapText="1"/>
    </xf>
    <xf numFmtId="0" fontId="15" fillId="0" borderId="35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left" vertical="center" wrapText="1"/>
    </xf>
    <xf numFmtId="0" fontId="17" fillId="8" borderId="5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9" fillId="8" borderId="1" xfId="0" applyNumberFormat="1" applyFont="1" applyFill="1" applyBorder="1" applyAlignment="1">
      <alignment horizontal="center" vertical="center" wrapText="1"/>
    </xf>
    <xf numFmtId="0" fontId="17" fillId="8" borderId="33" xfId="0" applyNumberFormat="1" applyFont="1" applyFill="1" applyBorder="1" applyAlignment="1">
      <alignment horizontal="center" vertical="center" wrapText="1"/>
    </xf>
    <xf numFmtId="0" fontId="17" fillId="0" borderId="33" xfId="0" applyFont="1" applyBorder="1" applyAlignment="1">
      <alignment vertical="center" wrapText="1"/>
    </xf>
    <xf numFmtId="0" fontId="9" fillId="0" borderId="1" xfId="0" applyFont="1" applyFill="1" applyBorder="1" applyAlignment="1">
      <alignment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/>
    </xf>
    <xf numFmtId="0" fontId="9" fillId="2" borderId="1" xfId="0" applyNumberFormat="1" applyFont="1" applyFill="1" applyBorder="1" applyAlignment="1">
      <alignment horizontal="center" vertical="center"/>
    </xf>
    <xf numFmtId="1" fontId="9" fillId="7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2" fontId="9" fillId="0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9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2" borderId="8" xfId="0" applyFont="1" applyFill="1" applyBorder="1" applyAlignment="1">
      <alignment horizontal="center" vertical="center" wrapText="1"/>
    </xf>
    <xf numFmtId="164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left" vertical="center"/>
    </xf>
    <xf numFmtId="0" fontId="15" fillId="0" borderId="5" xfId="0" applyFont="1" applyFill="1" applyBorder="1" applyAlignment="1">
      <alignment horizontal="left" vertical="center" wrapText="1"/>
    </xf>
    <xf numFmtId="0" fontId="9" fillId="0" borderId="5" xfId="0" applyFont="1" applyFill="1" applyBorder="1" applyAlignment="1">
      <alignment horizontal="left" vertical="center" wrapText="1"/>
    </xf>
    <xf numFmtId="0" fontId="34" fillId="0" borderId="0" xfId="0" applyFont="1" applyAlignment="1">
      <alignment horizontal="left"/>
    </xf>
    <xf numFmtId="0" fontId="34" fillId="0" borderId="0" xfId="0" applyFont="1" applyFill="1" applyAlignment="1">
      <alignment horizontal="left"/>
    </xf>
    <xf numFmtId="0" fontId="51" fillId="0" borderId="0" xfId="0" applyFont="1" applyBorder="1" applyAlignment="1">
      <alignment vertical="center" wrapText="1"/>
    </xf>
    <xf numFmtId="0" fontId="50" fillId="0" borderId="0" xfId="0" applyFont="1" applyBorder="1"/>
    <xf numFmtId="2" fontId="52" fillId="0" borderId="0" xfId="0" applyNumberFormat="1" applyFont="1" applyBorder="1"/>
    <xf numFmtId="0" fontId="53" fillId="0" borderId="0" xfId="0" applyFont="1" applyBorder="1"/>
    <xf numFmtId="0" fontId="31" fillId="0" borderId="0" xfId="0" applyFont="1" applyBorder="1"/>
    <xf numFmtId="0" fontId="23" fillId="2" borderId="48" xfId="0" applyFont="1" applyFill="1" applyBorder="1" applyAlignment="1">
      <alignment horizontal="center" vertical="center" textRotation="90" wrapText="1"/>
    </xf>
    <xf numFmtId="0" fontId="9" fillId="8" borderId="33" xfId="0" applyNumberFormat="1" applyFont="1" applyFill="1" applyBorder="1" applyAlignment="1">
      <alignment horizontal="center" vertical="center" wrapText="1"/>
    </xf>
    <xf numFmtId="0" fontId="41" fillId="0" borderId="1" xfId="0" applyFont="1" applyFill="1" applyBorder="1" applyAlignment="1">
      <alignment horizontal="left" vertical="center" wrapText="1"/>
    </xf>
    <xf numFmtId="1" fontId="54" fillId="2" borderId="1" xfId="0" applyNumberFormat="1" applyFont="1" applyFill="1" applyBorder="1" applyAlignment="1">
      <alignment horizontal="center" vertical="center"/>
    </xf>
    <xf numFmtId="0" fontId="54" fillId="0" borderId="31" xfId="0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left" vertical="center"/>
    </xf>
    <xf numFmtId="0" fontId="41" fillId="0" borderId="1" xfId="0" applyNumberFormat="1" applyFont="1" applyFill="1" applyBorder="1" applyAlignment="1">
      <alignment horizontal="center" vertical="center" wrapText="1"/>
    </xf>
    <xf numFmtId="1" fontId="41" fillId="2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 wrapText="1"/>
    </xf>
    <xf numFmtId="0" fontId="41" fillId="0" borderId="31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left" vertical="center" wrapText="1"/>
    </xf>
    <xf numFmtId="164" fontId="15" fillId="2" borderId="1" xfId="0" applyNumberFormat="1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left" vertical="center"/>
    </xf>
    <xf numFmtId="0" fontId="15" fillId="2" borderId="40" xfId="0" applyFont="1" applyFill="1" applyBorder="1" applyAlignment="1">
      <alignment horizontal="left" vertical="center" wrapText="1"/>
    </xf>
    <xf numFmtId="0" fontId="15" fillId="2" borderId="40" xfId="0" applyNumberFormat="1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left" vertical="center" wrapText="1"/>
    </xf>
    <xf numFmtId="0" fontId="15" fillId="2" borderId="40" xfId="0" applyFont="1" applyFill="1" applyBorder="1" applyAlignment="1">
      <alignment horizontal="center" vertical="center" wrapText="1"/>
    </xf>
    <xf numFmtId="0" fontId="9" fillId="2" borderId="45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41" fillId="0" borderId="1" xfId="0" applyFont="1" applyBorder="1" applyAlignment="1">
      <alignment horizontal="left" vertical="center" wrapText="1"/>
    </xf>
    <xf numFmtId="0" fontId="41" fillId="2" borderId="1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textRotation="90" wrapText="1"/>
    </xf>
    <xf numFmtId="0" fontId="23" fillId="2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15" fillId="0" borderId="0" xfId="0" applyFont="1" applyAlignment="1">
      <alignment horizontal="center"/>
    </xf>
    <xf numFmtId="0" fontId="8" fillId="2" borderId="1" xfId="0" applyFont="1" applyFill="1" applyBorder="1" applyAlignment="1">
      <alignment horizontal="center" vertical="center" textRotation="90" wrapText="1"/>
    </xf>
    <xf numFmtId="164" fontId="15" fillId="0" borderId="0" xfId="0" applyNumberFormat="1" applyFont="1"/>
    <xf numFmtId="164" fontId="12" fillId="0" borderId="0" xfId="0" applyNumberFormat="1" applyFont="1"/>
    <xf numFmtId="164" fontId="29" fillId="0" borderId="0" xfId="0" applyNumberFormat="1" applyFont="1" applyBorder="1" applyAlignment="1">
      <alignment horizontal="right"/>
    </xf>
    <xf numFmtId="164" fontId="15" fillId="0" borderId="0" xfId="0" applyNumberFormat="1" applyFont="1" applyBorder="1"/>
    <xf numFmtId="164" fontId="0" fillId="0" borderId="0" xfId="0" applyNumberFormat="1" applyFont="1" applyBorder="1"/>
    <xf numFmtId="164" fontId="0" fillId="0" borderId="0" xfId="0" applyNumberFormat="1" applyFont="1"/>
    <xf numFmtId="0" fontId="23" fillId="7" borderId="1" xfId="0" applyFont="1" applyFill="1" applyBorder="1" applyAlignment="1">
      <alignment horizontal="center" vertical="center" textRotation="90" wrapText="1"/>
    </xf>
    <xf numFmtId="2" fontId="23" fillId="2" borderId="1" xfId="0" applyNumberFormat="1" applyFont="1" applyFill="1" applyBorder="1" applyAlignment="1">
      <alignment horizontal="center" vertical="center" textRotation="90" wrapText="1"/>
    </xf>
    <xf numFmtId="0" fontId="54" fillId="0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 wrapText="1"/>
    </xf>
    <xf numFmtId="0" fontId="23" fillId="2" borderId="1" xfId="0" applyFont="1" applyFill="1" applyBorder="1" applyAlignment="1">
      <alignment vertical="center" wrapText="1"/>
    </xf>
    <xf numFmtId="0" fontId="41" fillId="0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0" fontId="36" fillId="11" borderId="1" xfId="0" applyFont="1" applyFill="1" applyBorder="1" applyAlignment="1">
      <alignment horizontal="center" vertical="center"/>
    </xf>
    <xf numFmtId="0" fontId="36" fillId="11" borderId="1" xfId="0" applyFont="1" applyFill="1" applyBorder="1"/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42" fillId="0" borderId="0" xfId="0" applyFont="1" applyAlignment="1">
      <alignment horizontal="right" vertical="center"/>
    </xf>
    <xf numFmtId="0" fontId="15" fillId="0" borderId="1" xfId="0" applyFont="1" applyBorder="1"/>
    <xf numFmtId="14" fontId="15" fillId="0" borderId="1" xfId="0" applyNumberFormat="1" applyFont="1" applyBorder="1" applyAlignment="1">
      <alignment vertical="center" wrapText="1"/>
    </xf>
    <xf numFmtId="0" fontId="12" fillId="2" borderId="24" xfId="0" applyFont="1" applyFill="1" applyBorder="1" applyAlignment="1">
      <alignment horizontal="center" vertical="center"/>
    </xf>
    <xf numFmtId="14" fontId="12" fillId="0" borderId="0" xfId="0" applyNumberFormat="1" applyFont="1" applyBorder="1" applyAlignment="1">
      <alignment horizontal="center" vertical="center"/>
    </xf>
    <xf numFmtId="164" fontId="28" fillId="0" borderId="0" xfId="0" applyNumberFormat="1" applyFont="1" applyFill="1" applyBorder="1" applyAlignment="1">
      <alignment horizontal="left" vertical="center"/>
    </xf>
    <xf numFmtId="0" fontId="7" fillId="0" borderId="0" xfId="0" applyFont="1" applyFill="1"/>
    <xf numFmtId="2" fontId="12" fillId="0" borderId="0" xfId="0" applyNumberFormat="1" applyFont="1" applyFill="1"/>
    <xf numFmtId="0" fontId="2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29" fillId="0" borderId="0" xfId="0" applyFont="1" applyFill="1" applyAlignment="1">
      <alignment horizontal="center" vertical="center"/>
    </xf>
    <xf numFmtId="1" fontId="54" fillId="0" borderId="1" xfId="0" applyNumberFormat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 wrapText="1"/>
    </xf>
    <xf numFmtId="1" fontId="23" fillId="0" borderId="3" xfId="0" applyNumberFormat="1" applyFont="1" applyFill="1" applyBorder="1" applyAlignment="1">
      <alignment horizontal="center"/>
    </xf>
    <xf numFmtId="0" fontId="15" fillId="0" borderId="0" xfId="0" applyFont="1" applyFill="1"/>
    <xf numFmtId="0" fontId="9" fillId="0" borderId="0" xfId="0" applyFont="1" applyFill="1"/>
    <xf numFmtId="0" fontId="31" fillId="0" borderId="0" xfId="0" applyFont="1" applyFill="1"/>
    <xf numFmtId="164" fontId="15" fillId="0" borderId="0" xfId="0" applyNumberFormat="1" applyFont="1" applyFill="1"/>
    <xf numFmtId="2" fontId="15" fillId="0" borderId="0" xfId="0" applyNumberFormat="1" applyFont="1" applyFill="1"/>
    <xf numFmtId="1" fontId="23" fillId="0" borderId="3" xfId="0" applyNumberFormat="1" applyFont="1" applyFill="1" applyBorder="1" applyAlignment="1">
      <alignment horizontal="center" vertical="center"/>
    </xf>
    <xf numFmtId="164" fontId="8" fillId="0" borderId="3" xfId="0" applyNumberFormat="1" applyFont="1" applyFill="1" applyBorder="1" applyAlignment="1">
      <alignment horizontal="center" vertical="center"/>
    </xf>
    <xf numFmtId="0" fontId="15" fillId="0" borderId="0" xfId="0" applyFont="1" applyFill="1" applyAlignment="1"/>
    <xf numFmtId="0" fontId="36" fillId="0" borderId="0" xfId="0" applyFont="1" applyFill="1"/>
    <xf numFmtId="0" fontId="32" fillId="0" borderId="0" xfId="0" applyFont="1" applyFill="1" applyAlignment="1">
      <alignment horizontal="left"/>
    </xf>
    <xf numFmtId="0" fontId="48" fillId="0" borderId="0" xfId="0" applyFont="1" applyFill="1"/>
    <xf numFmtId="0" fontId="8" fillId="0" borderId="0" xfId="0" applyFont="1" applyFill="1"/>
    <xf numFmtId="164" fontId="12" fillId="0" borderId="0" xfId="0" applyNumberFormat="1" applyFont="1" applyFill="1"/>
    <xf numFmtId="2" fontId="0" fillId="0" borderId="0" xfId="0" applyNumberFormat="1" applyFont="1" applyFill="1"/>
    <xf numFmtId="0" fontId="23" fillId="0" borderId="3" xfId="0" applyFont="1" applyFill="1" applyBorder="1" applyAlignment="1">
      <alignment horizontal="center" vertical="center"/>
    </xf>
    <xf numFmtId="164" fontId="23" fillId="0" borderId="3" xfId="0" applyNumberFormat="1" applyFont="1" applyFill="1" applyBorder="1" applyAlignment="1">
      <alignment horizontal="center" vertical="center"/>
    </xf>
    <xf numFmtId="0" fontId="15" fillId="0" borderId="0" xfId="0" applyFont="1" applyFill="1" applyAlignment="1">
      <alignment vertical="top"/>
    </xf>
    <xf numFmtId="0" fontId="0" fillId="0" borderId="0" xfId="0" applyFont="1" applyFill="1" applyBorder="1"/>
    <xf numFmtId="0" fontId="34" fillId="0" borderId="0" xfId="0" applyFont="1" applyFill="1" applyBorder="1"/>
    <xf numFmtId="164" fontId="29" fillId="0" borderId="0" xfId="0" applyNumberFormat="1" applyFont="1" applyFill="1" applyBorder="1" applyAlignment="1">
      <alignment horizontal="right"/>
    </xf>
    <xf numFmtId="0" fontId="29" fillId="0" borderId="0" xfId="0" applyFont="1" applyFill="1" applyBorder="1" applyAlignment="1">
      <alignment horizontal="righ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left"/>
    </xf>
    <xf numFmtId="164" fontId="15" fillId="0" borderId="0" xfId="0" applyNumberFormat="1" applyFont="1" applyFill="1" applyBorder="1"/>
    <xf numFmtId="2" fontId="15" fillId="0" borderId="0" xfId="0" applyNumberFormat="1" applyFont="1" applyFill="1" applyBorder="1"/>
    <xf numFmtId="0" fontId="12" fillId="0" borderId="0" xfId="0" applyFont="1" applyFill="1" applyBorder="1"/>
    <xf numFmtId="1" fontId="23" fillId="0" borderId="8" xfId="0" applyNumberFormat="1" applyFont="1" applyFill="1" applyBorder="1" applyAlignment="1">
      <alignment horizontal="center" vertical="center"/>
    </xf>
    <xf numFmtId="164" fontId="8" fillId="0" borderId="8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/>
    <xf numFmtId="2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/>
    </xf>
    <xf numFmtId="164" fontId="8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right"/>
    </xf>
    <xf numFmtId="1" fontId="15" fillId="0" borderId="0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Alignment="1">
      <alignment horizontal="left"/>
    </xf>
    <xf numFmtId="0" fontId="29" fillId="0" borderId="0" xfId="0" applyFont="1" applyFill="1" applyBorder="1" applyAlignment="1">
      <alignment horizontal="center" vertical="center"/>
    </xf>
    <xf numFmtId="0" fontId="0" fillId="2" borderId="24" xfId="0" applyFont="1" applyFill="1" applyBorder="1" applyAlignment="1">
      <alignment horizontal="center" vertical="center"/>
    </xf>
    <xf numFmtId="0" fontId="36" fillId="2" borderId="24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 wrapText="1"/>
    </xf>
    <xf numFmtId="0" fontId="9" fillId="0" borderId="33" xfId="0" applyFont="1" applyFill="1" applyBorder="1" applyAlignment="1">
      <alignment horizontal="left" vertical="center" wrapText="1"/>
    </xf>
    <xf numFmtId="0" fontId="8" fillId="0" borderId="7" xfId="0" applyFont="1" applyFill="1" applyBorder="1" applyAlignment="1">
      <alignment horizontal="center" vertical="center" textRotation="90" wrapText="1"/>
    </xf>
    <xf numFmtId="2" fontId="23" fillId="0" borderId="7" xfId="0" applyNumberFormat="1" applyFont="1" applyFill="1" applyBorder="1" applyAlignment="1">
      <alignment horizontal="center" vertical="center" textRotation="90" wrapText="1"/>
    </xf>
    <xf numFmtId="0" fontId="15" fillId="0" borderId="31" xfId="0" applyFont="1" applyBorder="1" applyAlignment="1">
      <alignment horizontal="center" vertical="center" wrapText="1"/>
    </xf>
    <xf numFmtId="164" fontId="23" fillId="2" borderId="7" xfId="0" applyNumberFormat="1" applyFont="1" applyFill="1" applyBorder="1" applyAlignment="1">
      <alignment horizontal="center" vertical="center" textRotation="90" wrapText="1"/>
    </xf>
    <xf numFmtId="0" fontId="15" fillId="2" borderId="31" xfId="0" applyFont="1" applyFill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4" fontId="29" fillId="0" borderId="0" xfId="0" applyNumberFormat="1" applyFont="1" applyBorder="1" applyAlignment="1">
      <alignment horizontal="center" vertical="center"/>
    </xf>
    <xf numFmtId="164" fontId="40" fillId="0" borderId="0" xfId="2" applyNumberFormat="1" applyFont="1" applyFill="1" applyAlignment="1" applyProtection="1">
      <alignment vertical="center"/>
      <protection locked="0"/>
    </xf>
    <xf numFmtId="0" fontId="15" fillId="0" borderId="0" xfId="0" applyFont="1" applyFill="1" applyAlignment="1">
      <alignment horizontal="center" vertical="center"/>
    </xf>
    <xf numFmtId="0" fontId="23" fillId="0" borderId="23" xfId="0" applyFont="1" applyFill="1" applyBorder="1" applyAlignment="1">
      <alignment vertical="center" wrapText="1"/>
    </xf>
    <xf numFmtId="0" fontId="23" fillId="0" borderId="24" xfId="0" applyFont="1" applyFill="1" applyBorder="1" applyAlignment="1">
      <alignment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8" fillId="0" borderId="48" xfId="0" applyFont="1" applyFill="1" applyBorder="1" applyAlignment="1">
      <alignment horizontal="center" vertical="center" textRotation="90" wrapText="1"/>
    </xf>
    <xf numFmtId="14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15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164" fontId="15" fillId="0" borderId="0" xfId="0" applyNumberFormat="1" applyFont="1" applyFill="1" applyBorder="1" applyAlignment="1">
      <alignment horizontal="center" vertical="center"/>
    </xf>
    <xf numFmtId="2" fontId="15" fillId="0" borderId="0" xfId="0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12" borderId="0" xfId="0" applyFont="1" applyFill="1" applyBorder="1" applyAlignment="1">
      <alignment horizontal="center" vertical="center"/>
    </xf>
    <xf numFmtId="0" fontId="36" fillId="11" borderId="0" xfId="0" applyFont="1" applyFill="1" applyBorder="1" applyAlignment="1">
      <alignment horizontal="center" vertical="center"/>
    </xf>
    <xf numFmtId="0" fontId="36" fillId="11" borderId="0" xfId="0" applyFont="1" applyFill="1" applyBorder="1"/>
    <xf numFmtId="0" fontId="12" fillId="0" borderId="0" xfId="0" applyFont="1" applyFill="1" applyBorder="1" applyAlignment="1">
      <alignment horizontal="center" vertical="center"/>
    </xf>
    <xf numFmtId="0" fontId="23" fillId="0" borderId="7" xfId="0" applyNumberFormat="1" applyFont="1" applyBorder="1" applyAlignment="1">
      <alignment horizontal="center" vertical="center" textRotation="90" wrapText="1"/>
    </xf>
    <xf numFmtId="0" fontId="23" fillId="0" borderId="26" xfId="0" applyNumberFormat="1" applyFont="1" applyBorder="1" applyAlignment="1">
      <alignment horizontal="center" vertical="center" textRotation="90" wrapText="1"/>
    </xf>
    <xf numFmtId="0" fontId="15" fillId="0" borderId="25" xfId="0" applyFont="1" applyBorder="1" applyAlignment="1">
      <alignment horizontal="left" vertical="center"/>
    </xf>
    <xf numFmtId="0" fontId="15" fillId="0" borderId="35" xfId="0" applyFont="1" applyBorder="1" applyAlignment="1">
      <alignment horizontal="center" vertical="center"/>
    </xf>
    <xf numFmtId="1" fontId="15" fillId="0" borderId="36" xfId="0" applyNumberFormat="1" applyFont="1" applyBorder="1" applyAlignment="1">
      <alignment horizontal="center" vertical="center"/>
    </xf>
    <xf numFmtId="1" fontId="15" fillId="0" borderId="49" xfId="0" applyNumberFormat="1" applyFont="1" applyBorder="1" applyAlignment="1">
      <alignment horizontal="center" vertical="center"/>
    </xf>
    <xf numFmtId="164" fontId="15" fillId="0" borderId="25" xfId="0" applyNumberFormat="1" applyFont="1" applyBorder="1" applyAlignment="1">
      <alignment horizontal="center" vertical="center"/>
    </xf>
    <xf numFmtId="1" fontId="15" fillId="0" borderId="35" xfId="0" applyNumberFormat="1" applyFont="1" applyBorder="1" applyAlignment="1">
      <alignment horizontal="center" vertical="center"/>
    </xf>
    <xf numFmtId="164" fontId="15" fillId="0" borderId="36" xfId="0" applyNumberFormat="1" applyFont="1" applyBorder="1" applyAlignment="1">
      <alignment horizontal="center" vertical="center"/>
    </xf>
    <xf numFmtId="0" fontId="45" fillId="0" borderId="65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left" vertical="center"/>
    </xf>
    <xf numFmtId="0" fontId="15" fillId="0" borderId="30" xfId="0" applyFont="1" applyBorder="1" applyAlignment="1">
      <alignment horizontal="center" vertical="center"/>
    </xf>
    <xf numFmtId="1" fontId="15" fillId="0" borderId="31" xfId="0" applyNumberFormat="1" applyFont="1" applyBorder="1" applyAlignment="1">
      <alignment horizontal="center" vertical="center"/>
    </xf>
    <xf numFmtId="1" fontId="15" fillId="0" borderId="24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" fontId="15" fillId="0" borderId="30" xfId="0" applyNumberFormat="1" applyFont="1" applyBorder="1" applyAlignment="1">
      <alignment horizontal="center" vertical="center"/>
    </xf>
    <xf numFmtId="164" fontId="15" fillId="0" borderId="31" xfId="0" applyNumberFormat="1" applyFont="1" applyBorder="1" applyAlignment="1">
      <alignment horizontal="center" vertical="center"/>
    </xf>
    <xf numFmtId="0" fontId="45" fillId="0" borderId="42" xfId="0" applyFont="1" applyFill="1" applyBorder="1" applyAlignment="1">
      <alignment horizontal="center" vertical="center"/>
    </xf>
    <xf numFmtId="0" fontId="9" fillId="0" borderId="23" xfId="0" applyFont="1" applyBorder="1" applyAlignment="1">
      <alignment horizontal="left" vertical="center"/>
    </xf>
    <xf numFmtId="0" fontId="23" fillId="10" borderId="33" xfId="0" applyFont="1" applyFill="1" applyBorder="1" applyAlignment="1">
      <alignment horizontal="center" vertical="center"/>
    </xf>
    <xf numFmtId="164" fontId="23" fillId="10" borderId="33" xfId="0" applyNumberFormat="1" applyFont="1" applyFill="1" applyBorder="1" applyAlignment="1">
      <alignment horizontal="center" vertical="center"/>
    </xf>
    <xf numFmtId="1" fontId="23" fillId="10" borderId="33" xfId="0" applyNumberFormat="1" applyFont="1" applyFill="1" applyBorder="1" applyAlignment="1">
      <alignment horizontal="center" vertical="center"/>
    </xf>
    <xf numFmtId="1" fontId="23" fillId="10" borderId="34" xfId="0" applyNumberFormat="1" applyFont="1" applyFill="1" applyBorder="1" applyAlignment="1">
      <alignment horizontal="center" vertical="center"/>
    </xf>
    <xf numFmtId="1" fontId="23" fillId="10" borderId="71" xfId="0" applyNumberFormat="1" applyFont="1" applyFill="1" applyBorder="1" applyAlignment="1">
      <alignment horizontal="center" vertical="center"/>
    </xf>
    <xf numFmtId="1" fontId="23" fillId="10" borderId="70" xfId="0" applyNumberFormat="1" applyFont="1" applyFill="1" applyBorder="1" applyAlignment="1">
      <alignment horizontal="center" vertical="center"/>
    </xf>
    <xf numFmtId="1" fontId="23" fillId="10" borderId="32" xfId="0" applyNumberFormat="1" applyFont="1" applyFill="1" applyBorder="1" applyAlignment="1">
      <alignment horizontal="center" vertical="center"/>
    </xf>
    <xf numFmtId="164" fontId="23" fillId="10" borderId="46" xfId="0" applyNumberFormat="1" applyFont="1" applyFill="1" applyBorder="1" applyAlignment="1">
      <alignment horizontal="center" vertical="center"/>
    </xf>
    <xf numFmtId="164" fontId="23" fillId="10" borderId="34" xfId="0" applyNumberFormat="1" applyFont="1" applyFill="1" applyBorder="1" applyAlignment="1">
      <alignment horizontal="center" vertical="center"/>
    </xf>
    <xf numFmtId="0" fontId="46" fillId="10" borderId="72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/>
    </xf>
    <xf numFmtId="0" fontId="42" fillId="0" borderId="0" xfId="0" applyFont="1" applyFill="1" applyAlignment="1">
      <alignment horizontal="right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23" fillId="0" borderId="57" xfId="0" applyFont="1" applyFill="1" applyBorder="1" applyAlignment="1">
      <alignment horizontal="center" vertical="center" wrapText="1"/>
    </xf>
    <xf numFmtId="0" fontId="23" fillId="0" borderId="68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12" fillId="0" borderId="3" xfId="0" applyFont="1" applyFill="1" applyBorder="1"/>
    <xf numFmtId="0" fontId="29" fillId="0" borderId="3" xfId="0" applyFont="1" applyBorder="1" applyAlignment="1">
      <alignment vertical="center"/>
    </xf>
    <xf numFmtId="0" fontId="0" fillId="2" borderId="42" xfId="0" applyFont="1" applyFill="1" applyBorder="1" applyAlignment="1">
      <alignment horizontal="center" vertical="center"/>
    </xf>
    <xf numFmtId="0" fontId="0" fillId="12" borderId="24" xfId="0" applyFont="1" applyFill="1" applyBorder="1" applyAlignment="1">
      <alignment horizontal="center" vertical="center"/>
    </xf>
    <xf numFmtId="0" fontId="36" fillId="2" borderId="42" xfId="0" applyFont="1" applyFill="1" applyBorder="1" applyAlignment="1">
      <alignment horizontal="center" vertical="center"/>
    </xf>
    <xf numFmtId="0" fontId="36" fillId="12" borderId="24" xfId="0" applyFont="1" applyFill="1" applyBorder="1" applyAlignment="1">
      <alignment horizontal="center" vertical="center"/>
    </xf>
    <xf numFmtId="0" fontId="0" fillId="2" borderId="31" xfId="0" applyFont="1" applyFill="1" applyBorder="1" applyAlignment="1">
      <alignment horizontal="center" vertical="center"/>
    </xf>
    <xf numFmtId="0" fontId="0" fillId="2" borderId="1" xfId="0" applyFont="1" applyFill="1" applyBorder="1"/>
    <xf numFmtId="0" fontId="0" fillId="2" borderId="24" xfId="0" applyFont="1" applyFill="1" applyBorder="1"/>
    <xf numFmtId="0" fontId="0" fillId="2" borderId="73" xfId="0" applyFont="1" applyFill="1" applyBorder="1"/>
    <xf numFmtId="14" fontId="9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0" borderId="8" xfId="0" applyFont="1" applyFill="1" applyBorder="1"/>
    <xf numFmtId="0" fontId="15" fillId="0" borderId="8" xfId="0" applyFont="1" applyFill="1" applyBorder="1" applyAlignment="1">
      <alignment horizontal="left"/>
    </xf>
    <xf numFmtId="0" fontId="29" fillId="0" borderId="8" xfId="0" applyFont="1" applyFill="1" applyBorder="1" applyAlignment="1"/>
    <xf numFmtId="0" fontId="15" fillId="0" borderId="8" xfId="0" applyFont="1" applyFill="1" applyBorder="1" applyAlignment="1"/>
    <xf numFmtId="0" fontId="0" fillId="0" borderId="8" xfId="0" applyFont="1" applyFill="1" applyBorder="1"/>
    <xf numFmtId="0" fontId="23" fillId="2" borderId="68" xfId="0" applyFont="1" applyFill="1" applyBorder="1" applyAlignment="1">
      <alignment horizontal="center" vertical="center" wrapText="1"/>
    </xf>
    <xf numFmtId="0" fontId="15" fillId="2" borderId="24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64" fontId="15" fillId="0" borderId="1" xfId="0" applyNumberFormat="1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15" fillId="0" borderId="0" xfId="0" applyFont="1" applyAlignment="1">
      <alignment horizontal="center"/>
    </xf>
    <xf numFmtId="0" fontId="42" fillId="0" borderId="0" xfId="0" applyFont="1" applyAlignment="1">
      <alignment horizontal="right" vertical="center"/>
    </xf>
    <xf numFmtId="0" fontId="23" fillId="0" borderId="24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0" fontId="23" fillId="0" borderId="48" xfId="0" applyFont="1" applyFill="1" applyBorder="1" applyAlignment="1">
      <alignment horizontal="center" vertical="center" textRotation="90" wrapText="1"/>
    </xf>
    <xf numFmtId="0" fontId="15" fillId="0" borderId="47" xfId="0" applyFont="1" applyFill="1" applyBorder="1" applyAlignment="1">
      <alignment horizontal="center" vertical="center"/>
    </xf>
    <xf numFmtId="0" fontId="9" fillId="0" borderId="71" xfId="0" applyFont="1" applyBorder="1" applyAlignment="1">
      <alignment horizontal="center" vertical="center" wrapText="1"/>
    </xf>
    <xf numFmtId="0" fontId="0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29" fillId="0" borderId="3" xfId="0" applyFont="1" applyFill="1" applyBorder="1" applyAlignment="1">
      <alignment vertical="center"/>
    </xf>
    <xf numFmtId="0" fontId="4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164" fontId="23" fillId="0" borderId="7" xfId="0" applyNumberFormat="1" applyFont="1" applyFill="1" applyBorder="1" applyAlignment="1">
      <alignment horizontal="center" vertical="center" textRotation="90" wrapText="1"/>
    </xf>
    <xf numFmtId="14" fontId="9" fillId="0" borderId="1" xfId="0" applyNumberFormat="1" applyFont="1" applyFill="1" applyBorder="1" applyAlignment="1">
      <alignment horizontal="center" vertical="center" wrapText="1"/>
    </xf>
    <xf numFmtId="0" fontId="15" fillId="0" borderId="71" xfId="0" applyFont="1" applyFill="1" applyBorder="1" applyAlignment="1">
      <alignment horizontal="center" vertical="center" wrapText="1"/>
    </xf>
    <xf numFmtId="0" fontId="48" fillId="0" borderId="0" xfId="0" applyFont="1" applyFill="1" applyAlignment="1">
      <alignment horizontal="left"/>
    </xf>
    <xf numFmtId="0" fontId="36" fillId="0" borderId="0" xfId="0" applyFont="1" applyFill="1" applyBorder="1"/>
    <xf numFmtId="0" fontId="36" fillId="0" borderId="0" xfId="0" applyFont="1" applyFill="1" applyBorder="1" applyAlignment="1">
      <alignment horizontal="left"/>
    </xf>
    <xf numFmtId="164" fontId="0" fillId="0" borderId="0" xfId="0" applyNumberFormat="1" applyFont="1" applyFill="1"/>
    <xf numFmtId="0" fontId="9" fillId="8" borderId="1" xfId="0" applyFont="1" applyFill="1" applyBorder="1" applyAlignment="1">
      <alignment horizontal="left" vertical="center" wrapText="1"/>
    </xf>
    <xf numFmtId="0" fontId="17" fillId="0" borderId="33" xfId="0" applyFont="1" applyFill="1" applyBorder="1" applyAlignment="1">
      <alignment vertical="center" wrapText="1"/>
    </xf>
    <xf numFmtId="0" fontId="12" fillId="0" borderId="0" xfId="0" applyFont="1" applyFill="1" applyProtection="1">
      <protection hidden="1"/>
    </xf>
    <xf numFmtId="0" fontId="7" fillId="0" borderId="0" xfId="0" applyFont="1" applyFill="1" applyProtection="1">
      <protection hidden="1"/>
    </xf>
    <xf numFmtId="2" fontId="12" fillId="0" borderId="0" xfId="0" applyNumberFormat="1" applyFont="1" applyFill="1" applyProtection="1">
      <protection hidden="1"/>
    </xf>
    <xf numFmtId="0" fontId="23" fillId="0" borderId="0" xfId="0" applyFont="1" applyFill="1" applyAlignment="1" applyProtection="1">
      <alignment horizontal="center" vertical="center"/>
      <protection hidden="1"/>
    </xf>
    <xf numFmtId="0" fontId="12" fillId="0" borderId="3" xfId="0" applyFont="1" applyFill="1" applyBorder="1" applyProtection="1">
      <protection hidden="1"/>
    </xf>
    <xf numFmtId="0" fontId="15" fillId="0" borderId="1" xfId="0" applyFont="1" applyFill="1" applyBorder="1" applyAlignment="1" applyProtection="1">
      <alignment horizontal="center" vertical="center"/>
      <protection hidden="1"/>
    </xf>
    <xf numFmtId="14" fontId="15" fillId="0" borderId="1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1" xfId="0" applyFont="1" applyFill="1" applyBorder="1" applyAlignment="1" applyProtection="1">
      <alignment horizontal="center" vertical="center" wrapText="1"/>
      <protection hidden="1"/>
    </xf>
    <xf numFmtId="0" fontId="9" fillId="0" borderId="1" xfId="0" applyFont="1" applyFill="1" applyBorder="1" applyAlignment="1" applyProtection="1">
      <alignment horizontal="center" vertical="center"/>
      <protection hidden="1"/>
    </xf>
    <xf numFmtId="0" fontId="15" fillId="0" borderId="30" xfId="0" applyFont="1" applyFill="1" applyBorder="1" applyAlignment="1" applyProtection="1">
      <alignment horizontal="center" vertical="center"/>
      <protection hidden="1"/>
    </xf>
    <xf numFmtId="0" fontId="9" fillId="0" borderId="31" xfId="0" applyFont="1" applyFill="1" applyBorder="1" applyAlignment="1" applyProtection="1">
      <alignment horizontal="center" vertical="center"/>
      <protection hidden="1"/>
    </xf>
    <xf numFmtId="0" fontId="15" fillId="0" borderId="35" xfId="0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horizontal="center" vertical="center" wrapText="1"/>
      <protection hidden="1"/>
    </xf>
    <xf numFmtId="0" fontId="23" fillId="0" borderId="57" xfId="0" applyFont="1" applyFill="1" applyBorder="1" applyAlignment="1" applyProtection="1">
      <alignment horizontal="center" vertical="center" wrapText="1"/>
      <protection hidden="1"/>
    </xf>
    <xf numFmtId="0" fontId="23" fillId="0" borderId="8" xfId="0" applyFont="1" applyFill="1" applyBorder="1" applyAlignment="1" applyProtection="1">
      <alignment horizontal="center" vertical="center" wrapText="1"/>
      <protection hidden="1"/>
    </xf>
    <xf numFmtId="0" fontId="23" fillId="0" borderId="24" xfId="0" applyFont="1" applyFill="1" applyBorder="1" applyAlignment="1" applyProtection="1">
      <alignment vertical="center" wrapText="1"/>
      <protection hidden="1"/>
    </xf>
    <xf numFmtId="0" fontId="23" fillId="0" borderId="68" xfId="0" applyFont="1" applyFill="1" applyBorder="1" applyAlignment="1" applyProtection="1">
      <alignment horizontal="center" vertical="center" wrapText="1"/>
      <protection hidden="1"/>
    </xf>
    <xf numFmtId="0" fontId="8" fillId="0" borderId="48" xfId="0" applyFont="1" applyFill="1" applyBorder="1" applyAlignment="1" applyProtection="1">
      <alignment horizontal="center" vertical="center" textRotation="90" wrapText="1"/>
      <protection hidden="1"/>
    </xf>
    <xf numFmtId="0" fontId="23" fillId="0" borderId="48" xfId="0" applyFont="1" applyFill="1" applyBorder="1" applyAlignment="1" applyProtection="1">
      <alignment horizontal="center" vertical="center" textRotation="90" wrapText="1"/>
      <protection hidden="1"/>
    </xf>
    <xf numFmtId="2" fontId="23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1" fontId="15" fillId="0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horizontal="left" vertical="center" wrapText="1"/>
      <protection hidden="1"/>
    </xf>
    <xf numFmtId="0" fontId="15" fillId="0" borderId="1" xfId="0" applyFont="1" applyFill="1" applyBorder="1" applyAlignment="1" applyProtection="1">
      <alignment horizontal="left" vertical="center" wrapText="1"/>
      <protection hidden="1"/>
    </xf>
    <xf numFmtId="14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Border="1" applyAlignment="1" applyProtection="1">
      <alignment horizontal="left" vertical="center" wrapText="1"/>
      <protection hidden="1"/>
    </xf>
    <xf numFmtId="0" fontId="9" fillId="0" borderId="0" xfId="0" applyFont="1" applyFill="1" applyBorder="1" applyAlignment="1" applyProtection="1">
      <alignment horizontal="left" vertical="center" wrapText="1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NumberFormat="1" applyFont="1" applyFill="1" applyBorder="1" applyAlignment="1" applyProtection="1">
      <alignment horizontal="center" vertical="center"/>
      <protection hidden="1"/>
    </xf>
    <xf numFmtId="164" fontId="15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" fontId="9" fillId="0" borderId="0" xfId="0" applyNumberFormat="1" applyFont="1" applyFill="1" applyBorder="1" applyAlignment="1" applyProtection="1">
      <alignment horizontal="center" vertical="center"/>
      <protection hidden="1"/>
    </xf>
    <xf numFmtId="1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23" fillId="0" borderId="0" xfId="0" applyFont="1" applyFill="1" applyBorder="1" applyAlignment="1" applyProtection="1">
      <alignment horizontal="right" vertical="center"/>
      <protection hidden="1"/>
    </xf>
    <xf numFmtId="0" fontId="8" fillId="0" borderId="0" xfId="0" applyFont="1" applyFill="1" applyBorder="1" applyAlignment="1" applyProtection="1">
      <alignment horizontal="right" vertical="center"/>
      <protection hidden="1"/>
    </xf>
    <xf numFmtId="0" fontId="28" fillId="0" borderId="0" xfId="0" applyFont="1" applyFill="1" applyBorder="1" applyAlignment="1" applyProtection="1">
      <alignment horizontal="left" vertical="center"/>
      <protection hidden="1"/>
    </xf>
    <xf numFmtId="0" fontId="44" fillId="0" borderId="0" xfId="0" applyFont="1" applyFill="1" applyBorder="1" applyAlignment="1" applyProtection="1">
      <alignment horizontal="left" vertical="center"/>
      <protection hidden="1"/>
    </xf>
    <xf numFmtId="164" fontId="28" fillId="0" borderId="0" xfId="0" applyNumberFormat="1" applyFont="1" applyFill="1" applyBorder="1" applyAlignment="1" applyProtection="1">
      <alignment horizontal="left" vertical="center"/>
      <protection hidden="1"/>
    </xf>
    <xf numFmtId="0" fontId="36" fillId="0" borderId="0" xfId="0" applyFont="1" applyFill="1" applyProtection="1">
      <protection hidden="1"/>
    </xf>
    <xf numFmtId="0" fontId="15" fillId="0" borderId="0" xfId="0" applyFont="1" applyAlignment="1">
      <alignment horizontal="center"/>
    </xf>
    <xf numFmtId="2" fontId="0" fillId="0" borderId="0" xfId="0" applyNumberFormat="1" applyFont="1" applyBorder="1"/>
    <xf numFmtId="0" fontId="9" fillId="0" borderId="0" xfId="0" applyFont="1" applyFill="1" applyBorder="1" applyAlignment="1">
      <alignment horizontal="center" vertical="center" wrapText="1"/>
    </xf>
    <xf numFmtId="0" fontId="48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right"/>
      <protection hidden="1"/>
    </xf>
    <xf numFmtId="0" fontId="9" fillId="2" borderId="33" xfId="0" applyFont="1" applyFill="1" applyBorder="1" applyAlignment="1">
      <alignment vertical="center" wrapText="1"/>
    </xf>
    <xf numFmtId="0" fontId="15" fillId="0" borderId="0" xfId="0" applyFont="1" applyFill="1" applyAlignment="1">
      <alignment horizontal="center" vertical="center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23" fillId="10" borderId="32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23" fillId="10" borderId="32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 wrapText="1"/>
    </xf>
    <xf numFmtId="164" fontId="23" fillId="0" borderId="28" xfId="0" applyNumberFormat="1" applyFont="1" applyBorder="1" applyAlignment="1">
      <alignment horizontal="center" vertical="center" textRotation="90" wrapText="1"/>
    </xf>
    <xf numFmtId="0" fontId="56" fillId="0" borderId="0" xfId="2" applyFont="1" applyFill="1" applyAlignment="1" applyProtection="1">
      <alignment vertical="center"/>
      <protection locked="0"/>
    </xf>
    <xf numFmtId="2" fontId="57" fillId="0" borderId="0" xfId="2" applyNumberFormat="1" applyFont="1" applyFill="1" applyAlignment="1" applyProtection="1">
      <alignment vertical="center"/>
      <protection locked="0"/>
    </xf>
    <xf numFmtId="0" fontId="58" fillId="0" borderId="0" xfId="2" applyFont="1" applyFill="1" applyAlignment="1" applyProtection="1">
      <alignment vertical="center"/>
      <protection locked="0"/>
    </xf>
    <xf numFmtId="0" fontId="59" fillId="0" borderId="0" xfId="2" applyFont="1" applyFill="1" applyAlignment="1" applyProtection="1">
      <alignment vertical="center"/>
      <protection locked="0"/>
    </xf>
    <xf numFmtId="1" fontId="56" fillId="0" borderId="0" xfId="2" applyNumberFormat="1" applyFont="1" applyFill="1" applyBorder="1" applyAlignment="1" applyProtection="1">
      <alignment horizontal="center" vertical="center"/>
      <protection locked="0" hidden="1"/>
    </xf>
    <xf numFmtId="0" fontId="23" fillId="0" borderId="28" xfId="0" applyFont="1" applyBorder="1" applyAlignment="1">
      <alignment horizontal="center" vertical="center"/>
    </xf>
    <xf numFmtId="2" fontId="23" fillId="0" borderId="28" xfId="0" applyNumberFormat="1" applyFont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/>
    </xf>
    <xf numFmtId="3" fontId="15" fillId="0" borderId="5" xfId="0" applyNumberFormat="1" applyFont="1" applyBorder="1" applyAlignment="1">
      <alignment horizontal="center" vertical="center"/>
    </xf>
    <xf numFmtId="3" fontId="15" fillId="0" borderId="1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0" fontId="23" fillId="0" borderId="66" xfId="0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left" vertical="center"/>
    </xf>
    <xf numFmtId="3" fontId="15" fillId="0" borderId="33" xfId="0" applyNumberFormat="1" applyFont="1" applyBorder="1" applyAlignment="1">
      <alignment horizontal="center" vertical="center"/>
    </xf>
    <xf numFmtId="164" fontId="15" fillId="0" borderId="33" xfId="0" applyNumberFormat="1" applyFont="1" applyBorder="1" applyAlignment="1">
      <alignment horizontal="center" vertical="center"/>
    </xf>
    <xf numFmtId="1" fontId="15" fillId="0" borderId="33" xfId="0" applyNumberFormat="1" applyFont="1" applyBorder="1" applyAlignment="1">
      <alignment horizontal="center" vertical="center"/>
    </xf>
    <xf numFmtId="0" fontId="45" fillId="0" borderId="34" xfId="0" applyFont="1" applyFill="1" applyBorder="1" applyAlignment="1">
      <alignment horizontal="center" vertical="center"/>
    </xf>
    <xf numFmtId="1" fontId="23" fillId="0" borderId="25" xfId="0" applyNumberFormat="1" applyFont="1" applyBorder="1" applyAlignment="1">
      <alignment horizontal="center" vertical="center"/>
    </xf>
    <xf numFmtId="1" fontId="23" fillId="0" borderId="23" xfId="0" applyNumberFormat="1" applyFont="1" applyBorder="1" applyAlignment="1">
      <alignment horizontal="center" vertical="center"/>
    </xf>
    <xf numFmtId="1" fontId="23" fillId="0" borderId="70" xfId="0" applyNumberFormat="1" applyFont="1" applyBorder="1" applyAlignment="1">
      <alignment horizontal="center" vertical="center"/>
    </xf>
    <xf numFmtId="1" fontId="15" fillId="0" borderId="0" xfId="0" applyNumberFormat="1" applyFont="1" applyFill="1" applyAlignment="1">
      <alignment horizontal="center" vertical="center"/>
    </xf>
    <xf numFmtId="1" fontId="23" fillId="0" borderId="28" xfId="0" applyNumberFormat="1" applyFont="1" applyBorder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/>
    </xf>
    <xf numFmtId="1" fontId="23" fillId="0" borderId="5" xfId="0" applyNumberFormat="1" applyFont="1" applyBorder="1" applyAlignment="1">
      <alignment horizontal="center" vertical="center"/>
    </xf>
    <xf numFmtId="1" fontId="23" fillId="0" borderId="1" xfId="0" applyNumberFormat="1" applyFont="1" applyBorder="1" applyAlignment="1">
      <alignment horizontal="center" vertical="center"/>
    </xf>
    <xf numFmtId="1" fontId="23" fillId="0" borderId="33" xfId="0" applyNumberFormat="1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Border="1" applyAlignment="1">
      <alignment horizontal="center"/>
    </xf>
    <xf numFmtId="0" fontId="15" fillId="0" borderId="1" xfId="0" applyFont="1" applyFill="1" applyBorder="1"/>
    <xf numFmtId="0" fontId="15" fillId="0" borderId="0" xfId="0" applyFont="1" applyFill="1" applyAlignment="1">
      <alignment horizontal="center" vertical="center"/>
    </xf>
    <xf numFmtId="0" fontId="23" fillId="10" borderId="32" xfId="0" applyFont="1" applyFill="1" applyBorder="1" applyAlignment="1">
      <alignment horizontal="center" vertical="center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15" fillId="0" borderId="5" xfId="0" applyFont="1" applyBorder="1" applyAlignment="1">
      <alignment horizontal="center" vertical="center" wrapText="1"/>
    </xf>
    <xf numFmtId="164" fontId="15" fillId="0" borderId="5" xfId="0" applyNumberFormat="1" applyFont="1" applyBorder="1" applyAlignment="1">
      <alignment horizontal="center" vertical="center" wrapText="1"/>
    </xf>
    <xf numFmtId="1" fontId="15" fillId="0" borderId="5" xfId="0" applyNumberFormat="1" applyFont="1" applyBorder="1" applyAlignment="1">
      <alignment horizontal="center" vertical="center" wrapText="1"/>
    </xf>
    <xf numFmtId="1" fontId="15" fillId="0" borderId="36" xfId="0" applyNumberFormat="1" applyFont="1" applyBorder="1" applyAlignment="1">
      <alignment horizontal="center" vertical="center" wrapText="1"/>
    </xf>
    <xf numFmtId="1" fontId="15" fillId="0" borderId="49" xfId="0" applyNumberFormat="1" applyFont="1" applyBorder="1" applyAlignment="1">
      <alignment horizontal="center" vertical="center" wrapText="1"/>
    </xf>
    <xf numFmtId="1" fontId="23" fillId="10" borderId="5" xfId="0" applyNumberFormat="1" applyFont="1" applyFill="1" applyBorder="1" applyAlignment="1">
      <alignment horizontal="center" vertical="center" wrapText="1"/>
    </xf>
    <xf numFmtId="0" fontId="37" fillId="0" borderId="25" xfId="0" applyFont="1" applyBorder="1" applyAlignment="1">
      <alignment horizontal="left" vertical="center"/>
    </xf>
    <xf numFmtId="0" fontId="37" fillId="0" borderId="25" xfId="0" applyFont="1" applyBorder="1" applyAlignment="1">
      <alignment horizontal="left" vertical="center" wrapText="1"/>
    </xf>
    <xf numFmtId="0" fontId="37" fillId="0" borderId="65" xfId="0" applyFont="1" applyFill="1" applyBorder="1" applyAlignment="1">
      <alignment horizontal="left" vertical="center" wrapText="1"/>
    </xf>
    <xf numFmtId="0" fontId="37" fillId="0" borderId="1" xfId="0" applyFont="1" applyBorder="1" applyAlignment="1">
      <alignment horizontal="left" vertical="center"/>
    </xf>
    <xf numFmtId="0" fontId="45" fillId="0" borderId="1" xfId="0" applyFont="1" applyFill="1" applyBorder="1" applyAlignment="1">
      <alignment horizontal="center" vertical="center"/>
    </xf>
    <xf numFmtId="0" fontId="37" fillId="0" borderId="65" xfId="0" applyFont="1" applyFill="1" applyBorder="1" applyAlignment="1">
      <alignment horizontal="left" vertical="center"/>
    </xf>
    <xf numFmtId="0" fontId="37" fillId="0" borderId="35" xfId="0" applyFont="1" applyFill="1" applyBorder="1" applyAlignment="1">
      <alignment horizontal="center" vertical="center"/>
    </xf>
    <xf numFmtId="0" fontId="37" fillId="0" borderId="65" xfId="0" applyFont="1" applyFill="1" applyBorder="1" applyAlignment="1">
      <alignment vertical="center" wrapText="1"/>
    </xf>
    <xf numFmtId="1" fontId="15" fillId="0" borderId="35" xfId="0" applyNumberFormat="1" applyFont="1" applyFill="1" applyBorder="1" applyAlignment="1">
      <alignment horizontal="center" vertical="center"/>
    </xf>
    <xf numFmtId="1" fontId="15" fillId="0" borderId="30" xfId="0" applyNumberFormat="1" applyFont="1" applyFill="1" applyBorder="1" applyAlignment="1">
      <alignment horizontal="center" vertical="center"/>
    </xf>
    <xf numFmtId="0" fontId="41" fillId="0" borderId="31" xfId="0" applyFont="1" applyFill="1" applyBorder="1" applyAlignment="1">
      <alignment horizontal="center" vertical="center" wrapText="1"/>
    </xf>
    <xf numFmtId="0" fontId="42" fillId="0" borderId="3" xfId="0" applyFont="1" applyBorder="1" applyAlignment="1">
      <alignment vertical="center"/>
    </xf>
    <xf numFmtId="0" fontId="9" fillId="0" borderId="35" xfId="0" applyFont="1" applyFill="1" applyBorder="1" applyAlignment="1">
      <alignment horizontal="center" vertical="center"/>
    </xf>
    <xf numFmtId="0" fontId="42" fillId="0" borderId="3" xfId="0" applyFont="1" applyFill="1" applyBorder="1" applyAlignment="1">
      <alignment vertical="center"/>
    </xf>
    <xf numFmtId="0" fontId="15" fillId="0" borderId="0" xfId="0" applyFont="1" applyAlignment="1">
      <alignment horizontal="center"/>
    </xf>
    <xf numFmtId="0" fontId="48" fillId="0" borderId="0" xfId="0" applyFont="1" applyAlignment="1">
      <alignment horizontal="left"/>
    </xf>
    <xf numFmtId="0" fontId="42" fillId="0" borderId="0" xfId="0" applyFont="1" applyBorder="1" applyAlignment="1">
      <alignment horizontal="center" vertical="center" wrapText="1"/>
    </xf>
    <xf numFmtId="0" fontId="45" fillId="0" borderId="0" xfId="0" applyFont="1"/>
    <xf numFmtId="0" fontId="61" fillId="0" borderId="0" xfId="0" applyFont="1"/>
    <xf numFmtId="0" fontId="45" fillId="0" borderId="0" xfId="0" applyFont="1" applyFill="1" applyProtection="1">
      <protection hidden="1"/>
    </xf>
    <xf numFmtId="0" fontId="45" fillId="0" borderId="0" xfId="0" applyFont="1" applyFill="1"/>
    <xf numFmtId="0" fontId="9" fillId="0" borderId="32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0" borderId="1" xfId="0" applyBorder="1"/>
    <xf numFmtId="0" fontId="9" fillId="9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vertical="center" wrapText="1"/>
    </xf>
    <xf numFmtId="0" fontId="23" fillId="9" borderId="1" xfId="0" applyFont="1" applyFill="1" applyBorder="1" applyAlignment="1">
      <alignment horizontal="center" vertical="center"/>
    </xf>
    <xf numFmtId="0" fontId="47" fillId="0" borderId="0" xfId="0" applyFont="1"/>
    <xf numFmtId="0" fontId="8" fillId="9" borderId="1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 applyProtection="1">
      <alignment horizontal="center" vertical="center"/>
      <protection hidden="1"/>
    </xf>
    <xf numFmtId="0" fontId="15" fillId="0" borderId="35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/>
    </xf>
    <xf numFmtId="0" fontId="15" fillId="0" borderId="47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9" fillId="0" borderId="1" xfId="0" applyNumberFormat="1" applyFont="1" applyFill="1" applyBorder="1" applyAlignment="1" applyProtection="1">
      <alignment horizontal="center" vertical="center"/>
      <protection hidden="1"/>
    </xf>
    <xf numFmtId="164" fontId="9" fillId="0" borderId="1" xfId="0" applyNumberFormat="1" applyFont="1" applyFill="1" applyBorder="1" applyAlignment="1" applyProtection="1">
      <alignment horizontal="center" vertical="center"/>
      <protection hidden="1"/>
    </xf>
    <xf numFmtId="0" fontId="23" fillId="0" borderId="0" xfId="0" applyFont="1" applyAlignment="1">
      <alignment horizontal="left"/>
    </xf>
    <xf numFmtId="0" fontId="62" fillId="0" borderId="0" xfId="0" applyFont="1" applyAlignment="1">
      <alignment vertical="center"/>
    </xf>
    <xf numFmtId="0" fontId="1" fillId="0" borderId="0" xfId="0" applyFont="1"/>
    <xf numFmtId="0" fontId="62" fillId="0" borderId="0" xfId="0" applyFont="1" applyAlignment="1">
      <alignment horizontal="center" vertical="center"/>
    </xf>
    <xf numFmtId="0" fontId="63" fillId="0" borderId="0" xfId="0" applyFont="1"/>
    <xf numFmtId="1" fontId="19" fillId="0" borderId="3" xfId="0" applyNumberFormat="1" applyFont="1" applyBorder="1" applyAlignment="1">
      <alignment horizontal="center"/>
    </xf>
    <xf numFmtId="1" fontId="19" fillId="0" borderId="3" xfId="0" applyNumberFormat="1" applyFont="1" applyBorder="1" applyAlignment="1">
      <alignment horizontal="center" vertical="center"/>
    </xf>
    <xf numFmtId="1" fontId="19" fillId="0" borderId="8" xfId="0" applyNumberFormat="1" applyFont="1" applyBorder="1" applyAlignment="1">
      <alignment horizontal="center" vertical="center"/>
    </xf>
    <xf numFmtId="1" fontId="19" fillId="0" borderId="8" xfId="0" applyNumberFormat="1" applyFont="1" applyFill="1" applyBorder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3" xfId="0" applyNumberFormat="1" applyFont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66" fillId="0" borderId="0" xfId="0" applyFont="1" applyFill="1" applyBorder="1" applyAlignment="1">
      <alignment horizontal="left" vertical="center"/>
    </xf>
    <xf numFmtId="0" fontId="65" fillId="0" borderId="0" xfId="0" applyFont="1"/>
    <xf numFmtId="0" fontId="49" fillId="0" borderId="0" xfId="0" applyFont="1" applyBorder="1" applyAlignment="1"/>
    <xf numFmtId="0" fontId="65" fillId="0" borderId="0" xfId="0" applyFont="1" applyBorder="1"/>
    <xf numFmtId="0" fontId="65" fillId="0" borderId="0" xfId="0" applyFont="1" applyBorder="1" applyAlignment="1">
      <alignment horizontal="left"/>
    </xf>
    <xf numFmtId="0" fontId="23" fillId="2" borderId="7" xfId="0" applyFont="1" applyFill="1" applyBorder="1" applyAlignment="1">
      <alignment horizontal="center" vertical="center" textRotation="90" wrapText="1"/>
    </xf>
    <xf numFmtId="0" fontId="15" fillId="0" borderId="24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23" fillId="2" borderId="24" xfId="0" applyFont="1" applyFill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0" fontId="9" fillId="0" borderId="33" xfId="0" applyFont="1" applyFill="1" applyBorder="1" applyAlignment="1" applyProtection="1">
      <alignment horizontal="center" vertical="center"/>
      <protection hidden="1"/>
    </xf>
    <xf numFmtId="0" fontId="9" fillId="0" borderId="33" xfId="0" applyNumberFormat="1" applyFont="1" applyFill="1" applyBorder="1" applyAlignment="1" applyProtection="1">
      <alignment horizontal="center" vertical="center"/>
      <protection hidden="1"/>
    </xf>
    <xf numFmtId="164" fontId="9" fillId="0" borderId="33" xfId="0" applyNumberFormat="1" applyFont="1" applyFill="1" applyBorder="1" applyAlignment="1" applyProtection="1">
      <alignment horizontal="center" vertical="center"/>
      <protection hidden="1"/>
    </xf>
    <xf numFmtId="1" fontId="46" fillId="10" borderId="0" xfId="0" applyNumberFormat="1" applyFont="1" applyFill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0" fontId="23" fillId="0" borderId="0" xfId="0" applyFont="1" applyFill="1" applyAlignment="1">
      <alignment horizontal="left" vertical="center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14" fontId="15" fillId="0" borderId="5" xfId="0" applyNumberFormat="1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2" fontId="8" fillId="2" borderId="7" xfId="0" applyNumberFormat="1" applyFont="1" applyFill="1" applyBorder="1" applyAlignment="1">
      <alignment horizontal="center" vertical="center" textRotation="90" wrapText="1"/>
    </xf>
    <xf numFmtId="0" fontId="8" fillId="2" borderId="24" xfId="0" applyFont="1" applyFill="1" applyBorder="1" applyAlignment="1">
      <alignment vertical="center" wrapText="1"/>
    </xf>
    <xf numFmtId="0" fontId="9" fillId="2" borderId="30" xfId="0" applyFont="1" applyFill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Alignment="1">
      <alignment horizontal="center"/>
    </xf>
    <xf numFmtId="0" fontId="9" fillId="2" borderId="5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2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center" wrapText="1"/>
    </xf>
    <xf numFmtId="0" fontId="23" fillId="0" borderId="63" xfId="0" applyFont="1" applyFill="1" applyBorder="1" applyAlignment="1">
      <alignment horizontal="center"/>
    </xf>
    <xf numFmtId="1" fontId="23" fillId="0" borderId="64" xfId="0" applyNumberFormat="1" applyFont="1" applyFill="1" applyBorder="1" applyAlignment="1">
      <alignment horizontal="center"/>
    </xf>
    <xf numFmtId="0" fontId="15" fillId="0" borderId="63" xfId="0" applyFont="1" applyFill="1" applyBorder="1"/>
    <xf numFmtId="0" fontId="9" fillId="0" borderId="63" xfId="0" applyFont="1" applyFill="1" applyBorder="1"/>
    <xf numFmtId="0" fontId="31" fillId="0" borderId="63" xfId="0" applyFont="1" applyFill="1" applyBorder="1"/>
    <xf numFmtId="164" fontId="15" fillId="0" borderId="63" xfId="0" applyNumberFormat="1" applyFont="1" applyFill="1" applyBorder="1"/>
    <xf numFmtId="2" fontId="15" fillId="0" borderId="63" xfId="0" applyNumberFormat="1" applyFont="1" applyFill="1" applyBorder="1"/>
    <xf numFmtId="0" fontId="12" fillId="0" borderId="63" xfId="0" applyFont="1" applyFill="1" applyBorder="1"/>
    <xf numFmtId="0" fontId="36" fillId="0" borderId="63" xfId="0" applyFont="1" applyFill="1" applyBorder="1"/>
    <xf numFmtId="0" fontId="36" fillId="0" borderId="0" xfId="0" applyFont="1" applyFill="1" applyAlignment="1">
      <alignment horizontal="center"/>
    </xf>
    <xf numFmtId="0" fontId="9" fillId="0" borderId="32" xfId="0" applyFont="1" applyFill="1" applyBorder="1" applyAlignment="1">
      <alignment horizontal="center" vertical="center" wrapText="1"/>
    </xf>
    <xf numFmtId="0" fontId="9" fillId="0" borderId="71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7" fillId="0" borderId="31" xfId="0" applyFont="1" applyFill="1" applyBorder="1" applyAlignment="1">
      <alignment horizontal="center" vertical="center" wrapText="1"/>
    </xf>
    <xf numFmtId="14" fontId="17" fillId="0" borderId="1" xfId="0" applyNumberFormat="1" applyFont="1" applyFill="1" applyBorder="1" applyAlignment="1">
      <alignment horizontal="center" vertical="center" wrapText="1"/>
    </xf>
    <xf numFmtId="164" fontId="29" fillId="0" borderId="0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0" fontId="23" fillId="0" borderId="1" xfId="0" applyFont="1" applyFill="1" applyBorder="1" applyAlignment="1">
      <alignment vertical="center" wrapText="1"/>
    </xf>
    <xf numFmtId="14" fontId="9" fillId="0" borderId="40" xfId="0" applyNumberFormat="1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vertical="center" wrapText="1"/>
    </xf>
    <xf numFmtId="0" fontId="36" fillId="0" borderId="1" xfId="0" applyFont="1" applyFill="1" applyBorder="1"/>
    <xf numFmtId="0" fontId="9" fillId="0" borderId="1" xfId="0" applyFont="1" applyFill="1" applyBorder="1" applyAlignment="1">
      <alignment vertic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8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9" fillId="0" borderId="30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/>
    </xf>
    <xf numFmtId="0" fontId="23" fillId="0" borderId="0" xfId="0" applyFont="1" applyFill="1" applyAlignment="1">
      <alignment horizontal="left" vertical="center"/>
    </xf>
    <xf numFmtId="0" fontId="29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61" fillId="0" borderId="0" xfId="0" applyFont="1" applyFill="1"/>
    <xf numFmtId="14" fontId="68" fillId="0" borderId="1" xfId="0" applyNumberFormat="1" applyFont="1" applyBorder="1" applyAlignment="1">
      <alignment horizontal="center" vertical="center" wrapText="1"/>
    </xf>
    <xf numFmtId="0" fontId="36" fillId="11" borderId="23" xfId="0" applyFont="1" applyFill="1" applyBorder="1"/>
    <xf numFmtId="0" fontId="36" fillId="2" borderId="0" xfId="0" applyFont="1" applyFill="1" applyBorder="1"/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36" fillId="0" borderId="0" xfId="0" applyFont="1" applyFill="1" applyBorder="1" applyAlignment="1">
      <alignment horizontal="center" vertical="center"/>
    </xf>
    <xf numFmtId="0" fontId="45" fillId="0" borderId="0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5" fillId="0" borderId="24" xfId="0" applyFont="1" applyFill="1" applyBorder="1" applyAlignment="1" applyProtection="1">
      <alignment horizontal="center" vertical="center" wrapText="1"/>
      <protection hidden="1"/>
    </xf>
    <xf numFmtId="0" fontId="9" fillId="0" borderId="36" xfId="0" applyFont="1" applyFill="1" applyBorder="1" applyAlignment="1">
      <alignment horizontal="center" vertical="center" wrapText="1"/>
    </xf>
    <xf numFmtId="0" fontId="9" fillId="0" borderId="49" xfId="0" applyFont="1" applyFill="1" applyBorder="1" applyAlignment="1" applyProtection="1">
      <alignment horizontal="center" vertical="center" wrapText="1"/>
      <protection hidden="1"/>
    </xf>
    <xf numFmtId="14" fontId="17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30" xfId="0" applyFont="1" applyFill="1" applyBorder="1" applyAlignment="1" applyProtection="1">
      <alignment horizontal="center" vertical="center" wrapText="1"/>
      <protection hidden="1"/>
    </xf>
    <xf numFmtId="0" fontId="17" fillId="0" borderId="1" xfId="0" applyFont="1" applyFill="1" applyBorder="1" applyAlignment="1" applyProtection="1">
      <alignment horizontal="left" vertical="center" wrapText="1"/>
      <protection hidden="1"/>
    </xf>
    <xf numFmtId="14" fontId="17" fillId="0" borderId="1" xfId="0" applyNumberFormat="1" applyFont="1" applyFill="1" applyBorder="1"/>
    <xf numFmtId="14" fontId="17" fillId="0" borderId="1" xfId="0" applyNumberFormat="1" applyFont="1" applyFill="1" applyBorder="1" applyAlignment="1">
      <alignment horizontal="center"/>
    </xf>
    <xf numFmtId="0" fontId="9" fillId="0" borderId="24" xfId="0" applyFont="1" applyFill="1" applyBorder="1" applyAlignment="1">
      <alignment horizontal="left" vertical="center" wrapText="1"/>
    </xf>
    <xf numFmtId="0" fontId="15" fillId="0" borderId="71" xfId="0" applyFont="1" applyFill="1" applyBorder="1" applyAlignment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  <protection hidden="1"/>
    </xf>
    <xf numFmtId="0" fontId="15" fillId="0" borderId="49" xfId="0" applyFont="1" applyFill="1" applyBorder="1" applyAlignment="1">
      <alignment horizontal="left" vertical="center" wrapText="1"/>
    </xf>
    <xf numFmtId="0" fontId="15" fillId="0" borderId="23" xfId="0" applyFont="1" applyFill="1" applyBorder="1" applyAlignment="1">
      <alignment horizontal="left" vertical="center"/>
    </xf>
    <xf numFmtId="14" fontId="15" fillId="0" borderId="0" xfId="0" applyNumberFormat="1" applyFont="1"/>
    <xf numFmtId="0" fontId="9" fillId="0" borderId="31" xfId="0" applyFont="1" applyFill="1" applyBorder="1" applyAlignment="1">
      <alignment horizontal="center"/>
    </xf>
    <xf numFmtId="0" fontId="45" fillId="0" borderId="0" xfId="0" applyFont="1" applyFill="1" applyBorder="1" applyAlignment="1">
      <alignment vertical="center"/>
    </xf>
    <xf numFmtId="0" fontId="15" fillId="0" borderId="0" xfId="0" applyFont="1" applyBorder="1" applyAlignment="1">
      <alignment horizontal="left" vertical="center" wrapText="1"/>
    </xf>
    <xf numFmtId="0" fontId="45" fillId="0" borderId="0" xfId="0" applyFont="1" applyFill="1" applyBorder="1" applyAlignment="1">
      <alignment horizontal="center" vertical="center"/>
    </xf>
    <xf numFmtId="164" fontId="45" fillId="0" borderId="0" xfId="0" applyNumberFormat="1" applyFont="1" applyFill="1" applyBorder="1" applyAlignment="1">
      <alignment horizontal="center" vertical="center"/>
    </xf>
    <xf numFmtId="0" fontId="67" fillId="0" borderId="0" xfId="0" applyFont="1" applyBorder="1" applyAlignment="1">
      <alignment horizontal="left" vertical="center" indent="5"/>
    </xf>
    <xf numFmtId="0" fontId="61" fillId="0" borderId="0" xfId="0" applyFont="1" applyFill="1" applyBorder="1" applyAlignment="1">
      <alignment horizontal="center" vertical="center"/>
    </xf>
    <xf numFmtId="164" fontId="61" fillId="0" borderId="0" xfId="0" applyNumberFormat="1" applyFont="1" applyFill="1" applyBorder="1" applyAlignment="1">
      <alignment horizontal="center" vertical="center"/>
    </xf>
    <xf numFmtId="0" fontId="67" fillId="0" borderId="0" xfId="0" applyFont="1" applyBorder="1" applyAlignment="1">
      <alignment vertical="center"/>
    </xf>
    <xf numFmtId="0" fontId="61" fillId="0" borderId="0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center" vertical="center" textRotation="90"/>
    </xf>
    <xf numFmtId="0" fontId="46" fillId="10" borderId="0" xfId="0" applyFont="1" applyFill="1" applyBorder="1" applyAlignment="1">
      <alignment horizontal="center" vertical="center"/>
    </xf>
    <xf numFmtId="0" fontId="15" fillId="0" borderId="70" xfId="0" applyFont="1" applyFill="1" applyBorder="1" applyAlignment="1">
      <alignment horizontal="center" vertical="center"/>
    </xf>
    <xf numFmtId="1" fontId="15" fillId="0" borderId="71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Alignment="1" applyProtection="1">
      <alignment horizontal="center" vertical="center"/>
      <protection hidden="1"/>
    </xf>
    <xf numFmtId="0" fontId="29" fillId="0" borderId="3" xfId="0" applyFont="1" applyFill="1" applyBorder="1" applyAlignment="1" applyProtection="1">
      <alignment vertical="center"/>
      <protection hidden="1"/>
    </xf>
    <xf numFmtId="0" fontId="42" fillId="0" borderId="3" xfId="0" applyFont="1" applyFill="1" applyBorder="1" applyAlignment="1" applyProtection="1">
      <alignment vertical="center"/>
      <protection hidden="1"/>
    </xf>
    <xf numFmtId="0" fontId="12" fillId="0" borderId="3" xfId="0" applyFont="1" applyFill="1" applyBorder="1" applyAlignment="1" applyProtection="1">
      <alignment horizontal="center"/>
      <protection hidden="1"/>
    </xf>
    <xf numFmtId="164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2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Fill="1" applyBorder="1" applyAlignment="1" applyProtection="1">
      <alignment horizontal="center" vertical="center" wrapText="1"/>
      <protection hidden="1"/>
    </xf>
    <xf numFmtId="0" fontId="8" fillId="0" borderId="23" xfId="0" applyFont="1" applyFill="1" applyBorder="1" applyAlignment="1" applyProtection="1">
      <alignment vertical="center" wrapText="1"/>
      <protection hidden="1"/>
    </xf>
    <xf numFmtId="164" fontId="23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14" fontId="1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9" fillId="0" borderId="31" xfId="0" applyFont="1" applyFill="1" applyBorder="1" applyAlignment="1" applyProtection="1">
      <alignment horizontal="center" vertical="center" wrapText="1"/>
      <protection hidden="1"/>
    </xf>
    <xf numFmtId="0" fontId="9" fillId="0" borderId="30" xfId="0" applyFont="1" applyFill="1" applyBorder="1" applyAlignment="1" applyProtection="1">
      <alignment horizontal="center" vertical="center" wrapText="1"/>
      <protection hidden="1"/>
    </xf>
    <xf numFmtId="0" fontId="9" fillId="0" borderId="24" xfId="0" applyFont="1" applyFill="1" applyBorder="1" applyAlignment="1" applyProtection="1">
      <alignment horizontal="center" vertical="center" wrapText="1"/>
      <protection hidden="1"/>
    </xf>
    <xf numFmtId="0" fontId="9" fillId="0" borderId="35" xfId="0" applyFont="1" applyFill="1" applyBorder="1" applyAlignment="1" applyProtection="1">
      <alignment horizontal="center" vertical="center" wrapText="1"/>
      <protection hidden="1"/>
    </xf>
    <xf numFmtId="0" fontId="36" fillId="0" borderId="0" xfId="0" applyFont="1" applyFill="1" applyBorder="1" applyProtection="1">
      <protection hidden="1"/>
    </xf>
    <xf numFmtId="0" fontId="23" fillId="0" borderId="0" xfId="0" applyFont="1" applyFill="1" applyAlignment="1" applyProtection="1">
      <alignment horizontal="center"/>
      <protection hidden="1"/>
    </xf>
    <xf numFmtId="1" fontId="23" fillId="0" borderId="3" xfId="0" applyNumberFormat="1" applyFont="1" applyFill="1" applyBorder="1" applyAlignment="1" applyProtection="1">
      <alignment horizontal="center"/>
      <protection hidden="1"/>
    </xf>
    <xf numFmtId="0" fontId="15" fillId="0" borderId="0" xfId="0" applyFont="1" applyFill="1" applyProtection="1">
      <protection hidden="1"/>
    </xf>
    <xf numFmtId="0" fontId="9" fillId="0" borderId="0" xfId="0" applyFont="1" applyFill="1" applyProtection="1">
      <protection hidden="1"/>
    </xf>
    <xf numFmtId="0" fontId="31" fillId="0" borderId="0" xfId="0" applyFont="1" applyFill="1" applyProtection="1">
      <protection hidden="1"/>
    </xf>
    <xf numFmtId="164" fontId="15" fillId="0" borderId="0" xfId="0" applyNumberFormat="1" applyFont="1" applyFill="1" applyProtection="1">
      <protection hidden="1"/>
    </xf>
    <xf numFmtId="2" fontId="15" fillId="0" borderId="0" xfId="0" applyNumberFormat="1" applyFont="1" applyFill="1" applyProtection="1">
      <protection hidden="1"/>
    </xf>
    <xf numFmtId="1" fontId="23" fillId="0" borderId="3" xfId="0" applyNumberFormat="1" applyFont="1" applyFill="1" applyBorder="1" applyAlignment="1" applyProtection="1">
      <alignment horizontal="center" vertical="center"/>
      <protection hidden="1"/>
    </xf>
    <xf numFmtId="164" fontId="8" fillId="0" borderId="3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protection hidden="1"/>
    </xf>
    <xf numFmtId="0" fontId="24" fillId="0" borderId="0" xfId="0" applyFont="1" applyFill="1" applyAlignment="1" applyProtection="1">
      <alignment vertical="center" wrapText="1"/>
      <protection hidden="1"/>
    </xf>
    <xf numFmtId="0" fontId="32" fillId="0" borderId="0" xfId="0" applyFont="1" applyFill="1" applyAlignment="1" applyProtection="1">
      <alignment horizontal="left"/>
      <protection hidden="1"/>
    </xf>
    <xf numFmtId="0" fontId="8" fillId="0" borderId="0" xfId="0" applyFont="1" applyFill="1" applyProtection="1">
      <protection hidden="1"/>
    </xf>
    <xf numFmtId="164" fontId="12" fillId="0" borderId="0" xfId="0" applyNumberFormat="1" applyFont="1" applyFill="1" applyProtection="1">
      <protection hidden="1"/>
    </xf>
    <xf numFmtId="2" fontId="0" fillId="0" borderId="0" xfId="0" applyNumberFormat="1" applyFont="1" applyFill="1" applyProtection="1">
      <protection hidden="1"/>
    </xf>
    <xf numFmtId="0" fontId="23" fillId="0" borderId="3" xfId="0" applyFont="1" applyFill="1" applyBorder="1" applyAlignment="1" applyProtection="1">
      <alignment horizontal="center" vertical="center"/>
      <protection hidden="1"/>
    </xf>
    <xf numFmtId="164" fontId="23" fillId="0" borderId="3" xfId="0" applyNumberFormat="1" applyFont="1" applyFill="1" applyBorder="1" applyAlignment="1" applyProtection="1">
      <alignment horizontal="center" vertical="center"/>
      <protection hidden="1"/>
    </xf>
    <xf numFmtId="164" fontId="0" fillId="0" borderId="0" xfId="0" applyNumberFormat="1" applyFont="1" applyFill="1" applyProtection="1">
      <protection hidden="1"/>
    </xf>
    <xf numFmtId="0" fontId="15" fillId="0" borderId="0" xfId="0" applyFont="1" applyFill="1" applyAlignment="1" applyProtection="1">
      <alignment vertical="top"/>
      <protection hidden="1"/>
    </xf>
    <xf numFmtId="0" fontId="34" fillId="0" borderId="0" xfId="0" applyFont="1" applyFill="1" applyBorder="1" applyProtection="1">
      <protection hidden="1"/>
    </xf>
    <xf numFmtId="164" fontId="29" fillId="0" borderId="0" xfId="0" applyNumberFormat="1" applyFont="1" applyFill="1" applyBorder="1" applyAlignment="1" applyProtection="1">
      <alignment horizontal="right"/>
      <protection hidden="1"/>
    </xf>
    <xf numFmtId="0" fontId="29" fillId="0" borderId="0" xfId="0" applyFont="1" applyFill="1" applyBorder="1" applyAlignment="1" applyProtection="1">
      <alignment horizontal="right"/>
      <protection hidden="1"/>
    </xf>
    <xf numFmtId="0" fontId="15" fillId="0" borderId="0" xfId="0" applyFont="1" applyFill="1" applyBorder="1" applyProtection="1">
      <protection hidden="1"/>
    </xf>
    <xf numFmtId="0" fontId="15" fillId="0" borderId="0" xfId="0" applyFont="1" applyFill="1" applyBorder="1" applyAlignment="1" applyProtection="1">
      <alignment horizontal="left"/>
      <protection hidden="1"/>
    </xf>
    <xf numFmtId="164" fontId="15" fillId="0" borderId="0" xfId="0" applyNumberFormat="1" applyFont="1" applyFill="1" applyBorder="1" applyProtection="1">
      <protection hidden="1"/>
    </xf>
    <xf numFmtId="2" fontId="15" fillId="0" borderId="0" xfId="0" applyNumberFormat="1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23" fillId="0" borderId="8" xfId="0" applyFont="1" applyFill="1" applyBorder="1" applyAlignment="1" applyProtection="1">
      <alignment horizontal="center" vertical="center"/>
      <protection hidden="1"/>
    </xf>
    <xf numFmtId="164" fontId="8" fillId="0" borderId="8" xfId="0" applyNumberFormat="1" applyFont="1" applyFill="1" applyBorder="1" applyAlignment="1" applyProtection="1">
      <alignment horizontal="center" vertical="center"/>
      <protection hidden="1"/>
    </xf>
    <xf numFmtId="164" fontId="0" fillId="0" borderId="0" xfId="0" applyNumberFormat="1" applyFont="1" applyFill="1" applyBorder="1" applyProtection="1">
      <protection hidden="1"/>
    </xf>
    <xf numFmtId="2" fontId="0" fillId="0" borderId="0" xfId="0" applyNumberFormat="1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left" vertical="center" wrapText="1"/>
      <protection hidden="1"/>
    </xf>
    <xf numFmtId="0" fontId="12" fillId="0" borderId="0" xfId="0" applyFont="1" applyFill="1" applyBorder="1" applyAlignment="1" applyProtection="1">
      <alignment horizontal="left"/>
      <protection hidden="1"/>
    </xf>
    <xf numFmtId="0" fontId="36" fillId="0" borderId="0" xfId="0" applyFont="1" applyFill="1" applyBorder="1" applyAlignment="1" applyProtection="1">
      <alignment horizontal="left"/>
      <protection hidden="1"/>
    </xf>
    <xf numFmtId="164" fontId="8" fillId="0" borderId="0" xfId="0" applyNumberFormat="1" applyFont="1" applyFill="1" applyBorder="1" applyAlignment="1" applyProtection="1">
      <alignment horizontal="center" vertical="center"/>
      <protection hidden="1"/>
    </xf>
    <xf numFmtId="1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right"/>
      <protection hidden="1"/>
    </xf>
    <xf numFmtId="16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left"/>
      <protection hidden="1"/>
    </xf>
    <xf numFmtId="0" fontId="15" fillId="0" borderId="0" xfId="0" applyFont="1" applyFill="1" applyAlignment="1" applyProtection="1">
      <alignment horizontal="center"/>
      <protection hidden="1"/>
    </xf>
    <xf numFmtId="0" fontId="9" fillId="0" borderId="46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/>
    <xf numFmtId="0" fontId="17" fillId="0" borderId="5" xfId="0" applyFont="1" applyFill="1" applyBorder="1" applyAlignment="1">
      <alignment vertical="center" wrapText="1"/>
    </xf>
    <xf numFmtId="0" fontId="17" fillId="0" borderId="33" xfId="0" applyFont="1" applyFill="1" applyBorder="1" applyAlignment="1">
      <alignment horizontal="left" vertical="center" wrapText="1"/>
    </xf>
    <xf numFmtId="0" fontId="9" fillId="0" borderId="35" xfId="0" applyFont="1" applyFill="1" applyBorder="1" applyAlignment="1">
      <alignment horizontal="center" vertical="center" wrapText="1"/>
    </xf>
    <xf numFmtId="0" fontId="9" fillId="0" borderId="39" xfId="0" applyFont="1" applyFill="1" applyBorder="1" applyAlignment="1">
      <alignment vertical="center" wrapText="1"/>
    </xf>
    <xf numFmtId="0" fontId="9" fillId="0" borderId="23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2" fontId="7" fillId="0" borderId="0" xfId="0" applyNumberFormat="1" applyFont="1" applyFill="1"/>
    <xf numFmtId="0" fontId="36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/>
    </xf>
    <xf numFmtId="2" fontId="8" fillId="0" borderId="7" xfId="0" applyNumberFormat="1" applyFont="1" applyFill="1" applyBorder="1" applyAlignment="1">
      <alignment horizontal="center" vertical="center" textRotation="90" wrapText="1"/>
    </xf>
    <xf numFmtId="0" fontId="36" fillId="0" borderId="24" xfId="0" applyFont="1" applyBorder="1" applyAlignment="1">
      <alignment horizontal="center" vertical="center"/>
    </xf>
    <xf numFmtId="14" fontId="9" fillId="0" borderId="5" xfId="0" applyNumberFormat="1" applyFont="1" applyFill="1" applyBorder="1" applyAlignment="1">
      <alignment horizontal="center" vertical="center" wrapText="1"/>
    </xf>
    <xf numFmtId="14" fontId="9" fillId="0" borderId="1" xfId="0" applyNumberFormat="1" applyFont="1" applyBorder="1" applyAlignment="1">
      <alignment vertical="center" wrapText="1"/>
    </xf>
    <xf numFmtId="14" fontId="36" fillId="2" borderId="0" xfId="0" applyNumberFormat="1" applyFont="1" applyFill="1" applyBorder="1"/>
    <xf numFmtId="2" fontId="9" fillId="2" borderId="33" xfId="0" applyNumberFormat="1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14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2" fontId="9" fillId="0" borderId="0" xfId="0" applyNumberFormat="1" applyFont="1" applyFill="1" applyBorder="1" applyAlignment="1">
      <alignment horizontal="center" vertical="center"/>
    </xf>
    <xf numFmtId="0" fontId="36" fillId="2" borderId="0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8" fillId="0" borderId="0" xfId="2" applyFont="1" applyFill="1" applyAlignment="1" applyProtection="1">
      <alignment vertical="center"/>
      <protection locked="0"/>
    </xf>
    <xf numFmtId="2" fontId="9" fillId="0" borderId="0" xfId="2" applyNumberFormat="1" applyFont="1" applyFill="1" applyAlignment="1" applyProtection="1">
      <alignment vertical="center"/>
      <protection locked="0"/>
    </xf>
    <xf numFmtId="0" fontId="9" fillId="0" borderId="0" xfId="2" applyFont="1" applyFill="1" applyAlignment="1" applyProtection="1">
      <alignment vertical="center"/>
      <protection locked="0"/>
    </xf>
    <xf numFmtId="0" fontId="61" fillId="0" borderId="0" xfId="0" applyFont="1" applyAlignment="1">
      <alignment horizontal="center" vertical="center"/>
    </xf>
    <xf numFmtId="0" fontId="61" fillId="0" borderId="0" xfId="0" applyFont="1" applyBorder="1"/>
    <xf numFmtId="0" fontId="7" fillId="2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44" fillId="0" borderId="0" xfId="0" applyNumberFormat="1" applyFont="1" applyFill="1" applyBorder="1" applyAlignment="1">
      <alignment horizontal="left" vertical="center"/>
    </xf>
    <xf numFmtId="0" fontId="8" fillId="0" borderId="0" xfId="0" applyFont="1" applyFill="1" applyAlignment="1">
      <alignment horizontal="center"/>
    </xf>
    <xf numFmtId="1" fontId="8" fillId="0" borderId="3" xfId="0" applyNumberFormat="1" applyFont="1" applyFill="1" applyBorder="1" applyAlignment="1">
      <alignment horizontal="center"/>
    </xf>
    <xf numFmtId="164" fontId="9" fillId="0" borderId="0" xfId="0" applyNumberFormat="1" applyFont="1" applyFill="1"/>
    <xf numFmtId="2" fontId="9" fillId="0" borderId="0" xfId="0" applyNumberFormat="1" applyFont="1" applyFill="1"/>
    <xf numFmtId="1" fontId="8" fillId="0" borderId="3" xfId="0" applyNumberFormat="1" applyFont="1" applyFill="1" applyBorder="1" applyAlignment="1">
      <alignment horizontal="center" vertical="center"/>
    </xf>
    <xf numFmtId="0" fontId="9" fillId="0" borderId="0" xfId="0" applyFont="1" applyFill="1" applyAlignment="1"/>
    <xf numFmtId="164" fontId="7" fillId="0" borderId="0" xfId="0" applyNumberFormat="1" applyFont="1" applyFill="1"/>
    <xf numFmtId="2" fontId="36" fillId="0" borderId="0" xfId="0" applyNumberFormat="1" applyFont="1" applyFill="1"/>
    <xf numFmtId="0" fontId="8" fillId="0" borderId="3" xfId="0" applyFont="1" applyFill="1" applyBorder="1" applyAlignment="1">
      <alignment horizontal="center" vertical="center"/>
    </xf>
    <xf numFmtId="0" fontId="9" fillId="0" borderId="0" xfId="0" applyFont="1" applyFill="1" applyAlignment="1">
      <alignment vertical="top"/>
    </xf>
    <xf numFmtId="0" fontId="70" fillId="0" borderId="0" xfId="0" applyFont="1" applyFill="1" applyBorder="1"/>
    <xf numFmtId="164" fontId="42" fillId="0" borderId="0" xfId="0" applyNumberFormat="1" applyFont="1" applyFill="1" applyBorder="1" applyAlignment="1">
      <alignment horizontal="right"/>
    </xf>
    <xf numFmtId="0" fontId="42" fillId="0" borderId="0" xfId="0" applyFont="1" applyFill="1" applyBorder="1" applyAlignment="1">
      <alignment horizontal="right"/>
    </xf>
    <xf numFmtId="0" fontId="9" fillId="0" borderId="0" xfId="0" applyFont="1" applyFill="1" applyBorder="1"/>
    <xf numFmtId="0" fontId="9" fillId="0" borderId="0" xfId="0" applyFont="1" applyFill="1" applyBorder="1" applyAlignment="1">
      <alignment horizontal="left"/>
    </xf>
    <xf numFmtId="164" fontId="9" fillId="0" borderId="0" xfId="0" applyNumberFormat="1" applyFont="1" applyFill="1" applyBorder="1"/>
    <xf numFmtId="2" fontId="9" fillId="0" borderId="0" xfId="0" applyNumberFormat="1" applyFont="1" applyFill="1" applyBorder="1"/>
    <xf numFmtId="0" fontId="7" fillId="0" borderId="0" xfId="0" applyFont="1" applyFill="1" applyBorder="1"/>
    <xf numFmtId="0" fontId="8" fillId="0" borderId="8" xfId="0" applyFont="1" applyFill="1" applyBorder="1" applyAlignment="1">
      <alignment horizontal="center" vertical="center"/>
    </xf>
    <xf numFmtId="1" fontId="8" fillId="0" borderId="8" xfId="0" applyNumberFormat="1" applyFont="1" applyFill="1" applyBorder="1" applyAlignment="1">
      <alignment horizontal="center" vertical="center"/>
    </xf>
    <xf numFmtId="164" fontId="36" fillId="0" borderId="0" xfId="0" applyNumberFormat="1" applyFont="1" applyFill="1" applyBorder="1"/>
    <xf numFmtId="2" fontId="36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/>
    </xf>
    <xf numFmtId="1" fontId="8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left"/>
    </xf>
    <xf numFmtId="0" fontId="42" fillId="0" borderId="0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left" vertical="center"/>
    </xf>
    <xf numFmtId="0" fontId="55" fillId="0" borderId="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0" fontId="31" fillId="0" borderId="1" xfId="0" applyFont="1" applyFill="1" applyBorder="1" applyAlignment="1" applyProtection="1">
      <alignment horizontal="center" vertical="center"/>
      <protection hidden="1"/>
    </xf>
    <xf numFmtId="0" fontId="71" fillId="0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center" vertical="center" wrapText="1"/>
    </xf>
    <xf numFmtId="0" fontId="72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42" fillId="0" borderId="0" xfId="0" applyFont="1" applyFill="1" applyAlignment="1">
      <alignment horizontal="right" vertical="center"/>
    </xf>
    <xf numFmtId="0" fontId="9" fillId="0" borderId="45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36" fillId="0" borderId="0" xfId="0" applyFont="1" applyFill="1" applyAlignment="1">
      <alignment horizontal="center" vertical="center"/>
    </xf>
    <xf numFmtId="0" fontId="7" fillId="0" borderId="3" xfId="0" applyFont="1" applyFill="1" applyBorder="1"/>
    <xf numFmtId="0" fontId="7" fillId="0" borderId="3" xfId="0" applyFont="1" applyFill="1" applyBorder="1" applyAlignment="1">
      <alignment horizontal="center"/>
    </xf>
    <xf numFmtId="0" fontId="42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57" xfId="0" applyFont="1" applyFill="1" applyBorder="1" applyAlignment="1">
      <alignment horizontal="center" vertical="center" wrapText="1"/>
    </xf>
    <xf numFmtId="0" fontId="8" fillId="0" borderId="68" xfId="0" applyFont="1" applyFill="1" applyBorder="1" applyAlignment="1">
      <alignment horizontal="center" vertical="center" wrapText="1"/>
    </xf>
    <xf numFmtId="164" fontId="8" fillId="0" borderId="7" xfId="0" applyNumberFormat="1" applyFont="1" applyFill="1" applyBorder="1" applyAlignment="1">
      <alignment horizontal="center" vertical="center" textRotation="90" wrapText="1"/>
    </xf>
    <xf numFmtId="14" fontId="9" fillId="0" borderId="8" xfId="0" applyNumberFormat="1" applyFont="1" applyFill="1" applyBorder="1" applyAlignment="1">
      <alignment horizontal="center" vertical="center" wrapText="1"/>
    </xf>
    <xf numFmtId="14" fontId="9" fillId="0" borderId="0" xfId="0" applyNumberFormat="1" applyFont="1" applyFill="1" applyBorder="1" applyAlignment="1">
      <alignment horizontal="center" vertical="center" wrapText="1"/>
    </xf>
    <xf numFmtId="0" fontId="7" fillId="0" borderId="24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164" fontId="44" fillId="0" borderId="0" xfId="0" applyNumberFormat="1" applyFont="1" applyFill="1" applyBorder="1" applyAlignment="1">
      <alignment horizontal="left" vertical="center"/>
    </xf>
    <xf numFmtId="164" fontId="36" fillId="0" borderId="0" xfId="0" applyNumberFormat="1" applyFont="1" applyFill="1"/>
    <xf numFmtId="0" fontId="9" fillId="0" borderId="47" xfId="0" applyFont="1" applyFill="1" applyBorder="1" applyAlignment="1">
      <alignment horizontal="center" vertical="center" wrapText="1"/>
    </xf>
    <xf numFmtId="0" fontId="35" fillId="0" borderId="1" xfId="2" applyNumberFormat="1" applyFont="1" applyFill="1" applyBorder="1" applyAlignment="1" applyProtection="1">
      <alignment horizontal="center" vertical="center"/>
      <protection locked="0" hidden="1"/>
    </xf>
    <xf numFmtId="0" fontId="9" fillId="0" borderId="1" xfId="0" applyFont="1" applyBorder="1" applyAlignment="1">
      <alignment horizontal="left" vertical="center"/>
    </xf>
    <xf numFmtId="0" fontId="46" fillId="10" borderId="34" xfId="0" applyFont="1" applyFill="1" applyBorder="1" applyAlignment="1">
      <alignment horizontal="center" vertical="center"/>
    </xf>
    <xf numFmtId="0" fontId="35" fillId="0" borderId="5" xfId="2" applyNumberFormat="1" applyFont="1" applyFill="1" applyBorder="1" applyAlignment="1" applyProtection="1">
      <alignment horizontal="center" vertical="center"/>
      <protection locked="0" hidden="1"/>
    </xf>
    <xf numFmtId="0" fontId="24" fillId="0" borderId="0" xfId="0" applyFont="1" applyFill="1" applyAlignment="1">
      <alignment vertical="center" wrapText="1"/>
    </xf>
    <xf numFmtId="1" fontId="23" fillId="10" borderId="39" xfId="0" applyNumberFormat="1" applyFont="1" applyFill="1" applyBorder="1" applyAlignment="1">
      <alignment horizontal="center" vertical="center"/>
    </xf>
    <xf numFmtId="0" fontId="46" fillId="0" borderId="0" xfId="0" applyFont="1" applyFill="1" applyAlignment="1">
      <alignment vertical="center"/>
    </xf>
    <xf numFmtId="0" fontId="46" fillId="0" borderId="0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 textRotation="90" wrapText="1"/>
    </xf>
    <xf numFmtId="0" fontId="9" fillId="0" borderId="31" xfId="0" applyFont="1" applyBorder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0" fontId="9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1" fontId="23" fillId="0" borderId="1" xfId="0" applyNumberFormat="1" applyFont="1" applyFill="1" applyBorder="1" applyAlignment="1">
      <alignment horizontal="center" vertical="center"/>
    </xf>
    <xf numFmtId="0" fontId="15" fillId="0" borderId="24" xfId="0" applyFont="1" applyFill="1" applyBorder="1" applyAlignment="1" applyProtection="1">
      <alignment horizontal="center" vertical="center"/>
      <protection hidden="1"/>
    </xf>
    <xf numFmtId="0" fontId="15" fillId="0" borderId="24" xfId="0" applyFont="1" applyFill="1" applyBorder="1" applyAlignment="1">
      <alignment horizontal="left" vertical="center" wrapText="1"/>
    </xf>
    <xf numFmtId="0" fontId="15" fillId="0" borderId="49" xfId="0" applyFont="1" applyFill="1" applyBorder="1" applyAlignment="1">
      <alignment horizontal="left" vertical="center"/>
    </xf>
    <xf numFmtId="0" fontId="15" fillId="0" borderId="23" xfId="0" applyFont="1" applyFill="1" applyBorder="1" applyAlignment="1" applyProtection="1">
      <alignment horizontal="left" vertical="center" wrapText="1"/>
      <protection hidden="1"/>
    </xf>
    <xf numFmtId="1" fontId="8" fillId="0" borderId="1" xfId="0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vertical="center" wrapText="1"/>
    </xf>
    <xf numFmtId="0" fontId="8" fillId="0" borderId="1" xfId="0" applyFont="1" applyFill="1" applyBorder="1" applyAlignment="1" applyProtection="1">
      <alignment horizontal="center" vertical="center"/>
      <protection hidden="1"/>
    </xf>
    <xf numFmtId="0" fontId="8" fillId="0" borderId="1" xfId="0" applyNumberFormat="1" applyFont="1" applyFill="1" applyBorder="1" applyAlignment="1" applyProtection="1">
      <alignment horizontal="center" vertical="center"/>
      <protection hidden="1"/>
    </xf>
    <xf numFmtId="164" fontId="8" fillId="0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1" xfId="0" applyNumberFormat="1" applyFont="1" applyFill="1" applyBorder="1" applyAlignment="1">
      <alignment horizontal="center" vertical="center"/>
    </xf>
    <xf numFmtId="2" fontId="23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 wrapText="1"/>
    </xf>
    <xf numFmtId="0" fontId="8" fillId="2" borderId="1" xfId="0" applyNumberFormat="1" applyFont="1" applyFill="1" applyBorder="1" applyAlignment="1">
      <alignment horizontal="center" vertical="center"/>
    </xf>
    <xf numFmtId="2" fontId="23" fillId="2" borderId="1" xfId="0" applyNumberFormat="1" applyFon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2" fillId="0" borderId="0" xfId="0" applyFont="1" applyProtection="1">
      <protection hidden="1"/>
    </xf>
    <xf numFmtId="0" fontId="36" fillId="0" borderId="0" xfId="0" applyFont="1" applyAlignment="1" applyProtection="1">
      <alignment horizont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0" fillId="0" borderId="0" xfId="0" applyFont="1" applyProtection="1">
      <protection hidden="1"/>
    </xf>
    <xf numFmtId="0" fontId="36" fillId="0" borderId="0" xfId="0" applyFont="1" applyProtection="1">
      <protection hidden="1"/>
    </xf>
    <xf numFmtId="2" fontId="20" fillId="3" borderId="23" xfId="0" applyNumberFormat="1" applyFont="1" applyFill="1" applyBorder="1" applyAlignment="1">
      <alignment horizontal="center" vertical="center" wrapText="1"/>
    </xf>
    <xf numFmtId="2" fontId="20" fillId="5" borderId="23" xfId="0" applyNumberFormat="1" applyFont="1" applyFill="1" applyBorder="1" applyAlignment="1">
      <alignment horizontal="center" vertical="center" wrapText="1"/>
    </xf>
    <xf numFmtId="2" fontId="20" fillId="3" borderId="26" xfId="0" applyNumberFormat="1" applyFont="1" applyFill="1" applyBorder="1" applyAlignment="1">
      <alignment horizontal="center" vertical="center" wrapText="1"/>
    </xf>
    <xf numFmtId="2" fontId="20" fillId="3" borderId="75" xfId="0" applyNumberFormat="1" applyFont="1" applyFill="1" applyBorder="1" applyAlignment="1">
      <alignment horizontal="center" vertical="center" wrapText="1"/>
    </xf>
    <xf numFmtId="0" fontId="20" fillId="5" borderId="75" xfId="0" applyFont="1" applyFill="1" applyBorder="1" applyAlignment="1">
      <alignment horizontal="center" vertical="center" wrapText="1"/>
    </xf>
    <xf numFmtId="2" fontId="20" fillId="3" borderId="76" xfId="0" applyNumberFormat="1" applyFont="1" applyFill="1" applyBorder="1" applyAlignment="1">
      <alignment horizontal="center" vertical="center" wrapText="1"/>
    </xf>
    <xf numFmtId="2" fontId="20" fillId="5" borderId="40" xfId="0" applyNumberFormat="1" applyFont="1" applyFill="1" applyBorder="1" applyAlignment="1">
      <alignment horizontal="center" vertical="center" wrapText="1"/>
    </xf>
    <xf numFmtId="0" fontId="20" fillId="4" borderId="5" xfId="0" applyNumberFormat="1" applyFont="1" applyFill="1" applyBorder="1" applyAlignment="1">
      <alignment horizontal="center" vertical="center" wrapText="1"/>
    </xf>
    <xf numFmtId="4" fontId="20" fillId="5" borderId="1" xfId="0" applyNumberFormat="1" applyFont="1" applyFill="1" applyBorder="1" applyAlignment="1">
      <alignment horizontal="center" vertical="center" wrapText="1"/>
    </xf>
    <xf numFmtId="2" fontId="20" fillId="5" borderId="75" xfId="0" applyNumberFormat="1" applyFont="1" applyFill="1" applyBorder="1" applyAlignment="1">
      <alignment horizontal="center" vertical="center" wrapText="1"/>
    </xf>
    <xf numFmtId="2" fontId="20" fillId="5" borderId="75" xfId="1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justify" vertical="center" wrapText="1"/>
    </xf>
    <xf numFmtId="0" fontId="9" fillId="0" borderId="31" xfId="0" applyFont="1" applyBorder="1" applyAlignment="1">
      <alignment horizontal="center" vertical="center"/>
    </xf>
    <xf numFmtId="0" fontId="15" fillId="0" borderId="47" xfId="0" applyFont="1" applyFill="1" applyBorder="1" applyAlignment="1">
      <alignment horizontal="center" vertical="center" wrapText="1"/>
    </xf>
    <xf numFmtId="0" fontId="9" fillId="0" borderId="39" xfId="0" applyFont="1" applyBorder="1" applyAlignment="1">
      <alignment vertical="center" wrapText="1"/>
    </xf>
    <xf numFmtId="0" fontId="9" fillId="0" borderId="39" xfId="0" applyFont="1" applyFill="1" applyBorder="1" applyAlignment="1">
      <alignment horizontal="center" vertical="center" wrapText="1"/>
    </xf>
    <xf numFmtId="1" fontId="8" fillId="0" borderId="0" xfId="2" applyNumberFormat="1" applyFont="1" applyFill="1" applyBorder="1" applyAlignment="1" applyProtection="1">
      <alignment horizontal="center" vertical="center"/>
      <protection locked="0" hidden="1"/>
    </xf>
    <xf numFmtId="0" fontId="9" fillId="0" borderId="5" xfId="0" applyFont="1" applyFill="1" applyBorder="1" applyAlignment="1" applyProtection="1">
      <alignment horizontal="center" vertical="center"/>
      <protection hidden="1"/>
    </xf>
    <xf numFmtId="0" fontId="9" fillId="0" borderId="5" xfId="0" applyNumberFormat="1" applyFont="1" applyFill="1" applyBorder="1" applyAlignment="1" applyProtection="1">
      <alignment horizontal="center" vertical="center"/>
      <protection hidden="1"/>
    </xf>
    <xf numFmtId="164" fontId="9" fillId="0" borderId="5" xfId="0" applyNumberFormat="1" applyFont="1" applyFill="1" applyBorder="1" applyAlignment="1" applyProtection="1">
      <alignment horizontal="center" vertical="center"/>
      <protection hidden="1"/>
    </xf>
    <xf numFmtId="2" fontId="9" fillId="2" borderId="5" xfId="0" applyNumberFormat="1" applyFont="1" applyFill="1" applyBorder="1" applyAlignment="1">
      <alignment horizontal="center" vertical="center"/>
    </xf>
    <xf numFmtId="1" fontId="41" fillId="0" borderId="1" xfId="0" applyNumberFormat="1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/>
    </xf>
    <xf numFmtId="0" fontId="69" fillId="0" borderId="0" xfId="0" applyFont="1" applyFill="1" applyAlignment="1">
      <alignment vertical="center" wrapText="1"/>
    </xf>
    <xf numFmtId="1" fontId="35" fillId="0" borderId="5" xfId="2" applyNumberFormat="1" applyFont="1" applyFill="1" applyBorder="1" applyAlignment="1" applyProtection="1">
      <alignment horizontal="center" vertical="center"/>
      <protection locked="0" hidden="1"/>
    </xf>
    <xf numFmtId="1" fontId="35" fillId="0" borderId="1" xfId="2" applyNumberFormat="1" applyFont="1" applyFill="1" applyBorder="1" applyAlignment="1" applyProtection="1">
      <alignment horizontal="center" vertical="center"/>
      <protection locked="0" hidden="1"/>
    </xf>
    <xf numFmtId="164" fontId="15" fillId="13" borderId="1" xfId="0" applyNumberFormat="1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/>
    </xf>
    <xf numFmtId="0" fontId="42" fillId="0" borderId="0" xfId="0" applyFont="1" applyFill="1" applyAlignment="1">
      <alignment horizontal="right" vertical="center"/>
    </xf>
    <xf numFmtId="0" fontId="15" fillId="0" borderId="0" xfId="0" applyFont="1" applyFill="1" applyBorder="1" applyAlignment="1">
      <alignment horizontal="center" vertical="center"/>
    </xf>
    <xf numFmtId="1" fontId="8" fillId="0" borderId="3" xfId="2" applyNumberFormat="1" applyFont="1" applyFill="1" applyBorder="1" applyAlignment="1" applyProtection="1">
      <alignment horizontal="center" vertical="center"/>
      <protection locked="0" hidden="1"/>
    </xf>
    <xf numFmtId="1" fontId="8" fillId="0" borderId="8" xfId="2" applyNumberFormat="1" applyFont="1" applyFill="1" applyBorder="1" applyAlignment="1" applyProtection="1">
      <alignment horizontal="center" vertical="center"/>
      <protection locked="0" hidden="1"/>
    </xf>
    <xf numFmtId="0" fontId="23" fillId="0" borderId="0" xfId="0" applyFont="1" applyFill="1" applyAlignment="1">
      <alignment horizontal="left" vertical="center"/>
    </xf>
    <xf numFmtId="0" fontId="9" fillId="0" borderId="1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left"/>
    </xf>
    <xf numFmtId="2" fontId="0" fillId="0" borderId="0" xfId="0" applyNumberFormat="1" applyFont="1" applyFill="1" applyBorder="1"/>
    <xf numFmtId="2" fontId="9" fillId="0" borderId="0" xfId="0" applyNumberFormat="1" applyFont="1" applyFill="1" applyBorder="1" applyAlignment="1">
      <alignment horizontal="center" vertical="center" wrapText="1"/>
    </xf>
    <xf numFmtId="0" fontId="9" fillId="0" borderId="31" xfId="0" applyFont="1" applyFill="1" applyBorder="1" applyAlignment="1">
      <alignment horizontal="center" vertical="top" wrapText="1"/>
    </xf>
    <xf numFmtId="0" fontId="74" fillId="0" borderId="0" xfId="0" applyFont="1" applyFill="1"/>
    <xf numFmtId="2" fontId="36" fillId="0" borderId="1" xfId="0" applyNumberFormat="1" applyFont="1" applyFill="1" applyBorder="1"/>
    <xf numFmtId="0" fontId="61" fillId="0" borderId="0" xfId="0" applyFont="1" applyFill="1" applyBorder="1"/>
    <xf numFmtId="0" fontId="8" fillId="0" borderId="0" xfId="2" applyFont="1" applyFill="1" applyBorder="1" applyAlignment="1" applyProtection="1">
      <alignment vertical="center"/>
      <protection locked="0" hidden="1"/>
    </xf>
    <xf numFmtId="1" fontId="8" fillId="0" borderId="0" xfId="2" applyNumberFormat="1" applyFont="1" applyFill="1" applyBorder="1" applyAlignment="1" applyProtection="1">
      <alignment vertical="center"/>
      <protection locked="0" hidden="1"/>
    </xf>
    <xf numFmtId="0" fontId="9" fillId="0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2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23" xfId="0" applyFont="1" applyFill="1" applyBorder="1" applyAlignment="1">
      <alignment vertical="center" wrapText="1"/>
    </xf>
    <xf numFmtId="0" fontId="8" fillId="0" borderId="24" xfId="0" applyFont="1" applyFill="1" applyBorder="1" applyAlignment="1">
      <alignment vertical="center" wrapText="1"/>
    </xf>
    <xf numFmtId="0" fontId="9" fillId="0" borderId="71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9" fillId="0" borderId="44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31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23" fillId="0" borderId="25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41" fillId="0" borderId="33" xfId="0" applyFont="1" applyFill="1" applyBorder="1" applyAlignment="1">
      <alignment horizontal="left" vertical="center" wrapText="1"/>
    </xf>
    <xf numFmtId="0" fontId="9" fillId="0" borderId="49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8" fillId="0" borderId="7" xfId="0" applyFont="1" applyFill="1" applyBorder="1" applyAlignment="1">
      <alignment horizontal="center" vertical="center" textRotation="90" wrapText="1"/>
    </xf>
    <xf numFmtId="0" fontId="9" fillId="0" borderId="1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1" fontId="9" fillId="2" borderId="78" xfId="0" applyNumberFormat="1" applyFont="1" applyFill="1" applyBorder="1" applyAlignment="1">
      <alignment horizontal="center" vertical="center"/>
    </xf>
    <xf numFmtId="0" fontId="17" fillId="0" borderId="39" xfId="0" applyFont="1" applyFill="1" applyBorder="1" applyAlignment="1">
      <alignment vertical="center" wrapText="1"/>
    </xf>
    <xf numFmtId="0" fontId="9" fillId="2" borderId="35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 textRotation="90" wrapText="1"/>
    </xf>
    <xf numFmtId="0" fontId="23" fillId="0" borderId="5" xfId="0" applyFont="1" applyFill="1" applyBorder="1" applyAlignment="1">
      <alignment horizontal="center" vertical="center" wrapText="1"/>
    </xf>
    <xf numFmtId="0" fontId="23" fillId="0" borderId="36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 applyProtection="1">
      <alignment horizontal="center" vertical="center"/>
      <protection hidden="1"/>
    </xf>
    <xf numFmtId="0" fontId="41" fillId="0" borderId="1" xfId="0" applyFont="1" applyFill="1" applyBorder="1" applyAlignment="1">
      <alignment vertical="center" wrapText="1"/>
    </xf>
    <xf numFmtId="0" fontId="0" fillId="0" borderId="0" xfId="0" applyFont="1" applyBorder="1" applyProtection="1">
      <protection hidden="1"/>
    </xf>
    <xf numFmtId="1" fontId="41" fillId="0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24" xfId="0" applyFont="1" applyFill="1" applyBorder="1" applyAlignment="1">
      <alignment horizontal="center" vertical="center" wrapText="1"/>
    </xf>
    <xf numFmtId="14" fontId="9" fillId="0" borderId="5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justify" vertical="center" wrapText="1"/>
    </xf>
    <xf numFmtId="0" fontId="9" fillId="2" borderId="33" xfId="0" applyFont="1" applyFill="1" applyBorder="1" applyAlignment="1">
      <alignment vertical="center"/>
    </xf>
    <xf numFmtId="0" fontId="9" fillId="0" borderId="5" xfId="0" applyFont="1" applyFill="1" applyBorder="1" applyAlignment="1" applyProtection="1">
      <alignment horizontal="center" vertical="center" wrapText="1"/>
      <protection hidden="1"/>
    </xf>
    <xf numFmtId="0" fontId="15" fillId="0" borderId="36" xfId="0" applyFont="1" applyFill="1" applyBorder="1" applyAlignment="1">
      <alignment horizontal="center" vertical="center" wrapText="1"/>
    </xf>
    <xf numFmtId="0" fontId="9" fillId="2" borderId="5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 wrapText="1"/>
    </xf>
    <xf numFmtId="0" fontId="9" fillId="2" borderId="2" xfId="0" applyFont="1" applyFill="1" applyBorder="1" applyAlignment="1">
      <alignment horizontal="center" vertical="center" wrapText="1"/>
    </xf>
    <xf numFmtId="1" fontId="9" fillId="2" borderId="2" xfId="0" applyNumberFormat="1" applyFont="1" applyFill="1" applyBorder="1" applyAlignment="1">
      <alignment horizontal="center" vertical="center"/>
    </xf>
    <xf numFmtId="0" fontId="9" fillId="2" borderId="53" xfId="0" applyFont="1" applyFill="1" applyBorder="1" applyAlignment="1">
      <alignment horizontal="center" vertical="center"/>
    </xf>
    <xf numFmtId="0" fontId="15" fillId="0" borderId="39" xfId="0" applyFont="1" applyFill="1" applyBorder="1" applyAlignment="1" applyProtection="1">
      <alignment horizontal="center" vertical="center" wrapText="1"/>
      <protection hidden="1"/>
    </xf>
    <xf numFmtId="1" fontId="15" fillId="0" borderId="39" xfId="0" applyNumberFormat="1" applyFont="1" applyFill="1" applyBorder="1" applyAlignment="1" applyProtection="1">
      <alignment horizontal="center" vertical="center"/>
      <protection hidden="1"/>
    </xf>
    <xf numFmtId="0" fontId="9" fillId="0" borderId="46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42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9" fillId="0" borderId="35" xfId="0" applyFont="1" applyFill="1" applyBorder="1" applyAlignment="1" applyProtection="1">
      <alignment horizontal="center" vertical="center"/>
      <protection hidden="1"/>
    </xf>
    <xf numFmtId="0" fontId="29" fillId="0" borderId="0" xfId="0" applyFont="1" applyFill="1" applyBorder="1" applyAlignment="1" applyProtection="1">
      <alignment horizontal="left" vertical="center"/>
      <protection hidden="1"/>
    </xf>
    <xf numFmtId="0" fontId="29" fillId="0" borderId="0" xfId="0" applyFont="1" applyFill="1" applyAlignment="1" applyProtection="1">
      <alignment horizontal="right" vertical="center"/>
      <protection hidden="1"/>
    </xf>
    <xf numFmtId="0" fontId="15" fillId="0" borderId="0" xfId="0" applyFont="1" applyFill="1" applyBorder="1" applyAlignment="1">
      <alignment horizontal="center" vertical="center"/>
    </xf>
    <xf numFmtId="0" fontId="9" fillId="0" borderId="44" xfId="0" applyFont="1" applyFill="1" applyBorder="1" applyAlignment="1">
      <alignment horizontal="center" vertical="center" wrapText="1"/>
    </xf>
    <xf numFmtId="0" fontId="8" fillId="0" borderId="51" xfId="0" applyFont="1" applyFill="1" applyBorder="1" applyAlignment="1">
      <alignment horizontal="center" vertical="center" wrapText="1"/>
    </xf>
    <xf numFmtId="0" fontId="9" fillId="0" borderId="78" xfId="0" applyFont="1" applyFill="1" applyBorder="1" applyAlignment="1">
      <alignment horizontal="center" vertical="center" wrapText="1"/>
    </xf>
    <xf numFmtId="0" fontId="8" fillId="0" borderId="70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23" fillId="0" borderId="7" xfId="0" applyNumberFormat="1" applyFont="1" applyBorder="1" applyAlignment="1">
      <alignment horizontal="center" vertical="center" textRotation="90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textRotation="90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23" fillId="0" borderId="28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 applyProtection="1">
      <alignment horizontal="center" vertical="center" wrapText="1"/>
      <protection hidden="1"/>
    </xf>
    <xf numFmtId="0" fontId="23" fillId="0" borderId="7" xfId="0" applyFont="1" applyFill="1" applyBorder="1" applyAlignment="1" applyProtection="1">
      <alignment horizontal="center" vertical="center" textRotation="90" wrapText="1"/>
      <protection hidden="1"/>
    </xf>
    <xf numFmtId="0" fontId="8" fillId="0" borderId="49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8" fillId="0" borderId="24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/>
    </xf>
    <xf numFmtId="0" fontId="15" fillId="0" borderId="24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9" fillId="0" borderId="4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40" xfId="0" applyFont="1" applyFill="1" applyBorder="1" applyAlignment="1">
      <alignment vertical="center" wrapText="1"/>
    </xf>
    <xf numFmtId="0" fontId="9" fillId="0" borderId="70" xfId="0" applyFont="1" applyBorder="1" applyAlignment="1">
      <alignment horizontal="center" vertical="center" wrapText="1"/>
    </xf>
    <xf numFmtId="0" fontId="9" fillId="0" borderId="71" xfId="0" applyFont="1" applyFill="1" applyBorder="1" applyAlignment="1">
      <alignment horizontal="center" vertical="center"/>
    </xf>
    <xf numFmtId="0" fontId="0" fillId="0" borderId="0" xfId="0" applyFont="1" applyBorder="1" applyAlignment="1" applyProtection="1">
      <alignment horizontal="center" vertical="center"/>
      <protection hidden="1"/>
    </xf>
    <xf numFmtId="0" fontId="9" fillId="0" borderId="79" xfId="0" applyFont="1" applyFill="1" applyBorder="1" applyAlignment="1" applyProtection="1">
      <alignment horizontal="center" vertical="center" wrapText="1"/>
      <protection hidden="1"/>
    </xf>
    <xf numFmtId="0" fontId="9" fillId="0" borderId="33" xfId="0" applyFont="1" applyFill="1" applyBorder="1" applyAlignment="1" applyProtection="1">
      <alignment horizontal="center" vertical="center" wrapText="1"/>
      <protection hidden="1"/>
    </xf>
    <xf numFmtId="0" fontId="15" fillId="9" borderId="33" xfId="0" applyFont="1" applyFill="1" applyBorder="1" applyAlignment="1">
      <alignment horizontal="left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8" fillId="2" borderId="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textRotation="90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23" fillId="0" borderId="28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23" fillId="0" borderId="5" xfId="0" applyFont="1" applyFill="1" applyBorder="1" applyAlignment="1">
      <alignment horizontal="center" vertical="center" wrapText="1"/>
    </xf>
    <xf numFmtId="0" fontId="23" fillId="0" borderId="36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>
      <alignment horizontal="center" vertical="center" wrapText="1"/>
    </xf>
    <xf numFmtId="0" fontId="15" fillId="0" borderId="25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9" fillId="2" borderId="0" xfId="0" applyNumberFormat="1" applyFont="1" applyFill="1" applyBorder="1" applyAlignment="1">
      <alignment horizontal="center" vertical="center"/>
    </xf>
    <xf numFmtId="2" fontId="9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textRotation="90" wrapText="1"/>
    </xf>
    <xf numFmtId="0" fontId="8" fillId="0" borderId="28" xfId="0" applyFont="1" applyFill="1" applyBorder="1" applyAlignment="1">
      <alignment horizontal="center" vertical="center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23" fillId="0" borderId="28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9" fillId="0" borderId="81" xfId="0" applyFont="1" applyBorder="1" applyAlignment="1">
      <alignment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wrapText="1"/>
    </xf>
    <xf numFmtId="164" fontId="15" fillId="6" borderId="1" xfId="0" applyNumberFormat="1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164" fontId="15" fillId="0" borderId="1" xfId="0" applyNumberFormat="1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2" fontId="15" fillId="0" borderId="1" xfId="0" applyNumberFormat="1" applyFont="1" applyBorder="1" applyAlignment="1">
      <alignment horizontal="center" vertical="center" wrapText="1"/>
    </xf>
    <xf numFmtId="0" fontId="23" fillId="2" borderId="28" xfId="0" applyFont="1" applyFill="1" applyBorder="1" applyAlignment="1">
      <alignment horizontal="center" vertical="center" textRotation="90" wrapText="1"/>
    </xf>
    <xf numFmtId="0" fontId="23" fillId="2" borderId="1" xfId="0" applyFont="1" applyFill="1" applyBorder="1" applyAlignment="1">
      <alignment horizontal="center" vertical="center" textRotation="90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8" fillId="0" borderId="2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23" fillId="2" borderId="28" xfId="0" applyFont="1" applyFill="1" applyBorder="1" applyAlignment="1">
      <alignment horizontal="center" vertical="center" wrapText="1"/>
    </xf>
    <xf numFmtId="1" fontId="23" fillId="2" borderId="28" xfId="0" applyNumberFormat="1" applyFont="1" applyFill="1" applyBorder="1" applyAlignment="1">
      <alignment horizontal="center" vertical="center" textRotation="90" wrapText="1"/>
    </xf>
    <xf numFmtId="1" fontId="23" fillId="2" borderId="1" xfId="0" applyNumberFormat="1" applyFont="1" applyFill="1" applyBorder="1" applyAlignment="1">
      <alignment horizontal="center" vertical="center" textRotation="90" wrapText="1"/>
    </xf>
    <xf numFmtId="1" fontId="23" fillId="2" borderId="7" xfId="0" applyNumberFormat="1" applyFont="1" applyFill="1" applyBorder="1" applyAlignment="1">
      <alignment horizontal="center" vertical="center" textRotation="90" wrapText="1"/>
    </xf>
    <xf numFmtId="0" fontId="29" fillId="0" borderId="41" xfId="0" applyFont="1" applyBorder="1" applyAlignment="1">
      <alignment horizontal="left" vertical="center"/>
    </xf>
    <xf numFmtId="0" fontId="29" fillId="0" borderId="41" xfId="0" applyFont="1" applyBorder="1" applyAlignment="1">
      <alignment horizontal="left"/>
    </xf>
    <xf numFmtId="0" fontId="23" fillId="0" borderId="0" xfId="0" applyFont="1" applyAlignment="1">
      <alignment horizontal="right"/>
    </xf>
    <xf numFmtId="0" fontId="29" fillId="0" borderId="0" xfId="0" applyFont="1" applyBorder="1" applyAlignment="1">
      <alignment horizontal="center"/>
    </xf>
    <xf numFmtId="0" fontId="23" fillId="0" borderId="30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8" borderId="27" xfId="0" applyFont="1" applyFill="1" applyBorder="1" applyAlignment="1">
      <alignment horizontal="center" vertical="center" wrapText="1"/>
    </xf>
    <xf numFmtId="0" fontId="23" fillId="8" borderId="28" xfId="0" applyFont="1" applyFill="1" applyBorder="1" applyAlignment="1">
      <alignment horizontal="center" vertical="center" wrapText="1"/>
    </xf>
    <xf numFmtId="0" fontId="23" fillId="8" borderId="29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23" fillId="0" borderId="0" xfId="0" applyFont="1" applyAlignment="1">
      <alignment horizontal="right" vertical="center"/>
    </xf>
    <xf numFmtId="0" fontId="12" fillId="2" borderId="1" xfId="0" applyFont="1" applyFill="1" applyBorder="1" applyAlignment="1">
      <alignment horizontal="center" vertical="center" wrapText="1"/>
    </xf>
    <xf numFmtId="0" fontId="23" fillId="2" borderId="27" xfId="0" applyFont="1" applyFill="1" applyBorder="1" applyAlignment="1">
      <alignment horizontal="center" vertical="center" wrapText="1"/>
    </xf>
    <xf numFmtId="0" fontId="23" fillId="2" borderId="30" xfId="0" applyFont="1" applyFill="1" applyBorder="1" applyAlignment="1">
      <alignment horizontal="center" vertical="center" wrapText="1"/>
    </xf>
    <xf numFmtId="0" fontId="23" fillId="2" borderId="37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textRotation="90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2" borderId="31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8" borderId="27" xfId="0" applyFont="1" applyFill="1" applyBorder="1" applyAlignment="1">
      <alignment horizontal="center" vertical="center"/>
    </xf>
    <xf numFmtId="0" fontId="23" fillId="8" borderId="28" xfId="0" applyFont="1" applyFill="1" applyBorder="1" applyAlignment="1">
      <alignment horizontal="center" vertical="center"/>
    </xf>
    <xf numFmtId="0" fontId="23" fillId="8" borderId="29" xfId="0" applyFont="1" applyFill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23" fillId="8" borderId="35" xfId="0" applyFont="1" applyFill="1" applyBorder="1" applyAlignment="1">
      <alignment horizontal="center" vertical="center" wrapText="1"/>
    </xf>
    <xf numFmtId="0" fontId="23" fillId="8" borderId="5" xfId="0" applyFont="1" applyFill="1" applyBorder="1" applyAlignment="1">
      <alignment horizontal="center" vertical="center" wrapText="1"/>
    </xf>
    <xf numFmtId="0" fontId="23" fillId="8" borderId="36" xfId="0" applyFont="1" applyFill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3" fillId="0" borderId="30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31" xfId="0" applyFont="1" applyFill="1" applyBorder="1" applyAlignment="1">
      <alignment horizontal="center" vertical="center" wrapText="1"/>
    </xf>
    <xf numFmtId="0" fontId="8" fillId="8" borderId="27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center" vertical="center"/>
    </xf>
    <xf numFmtId="0" fontId="8" fillId="8" borderId="29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 textRotation="90" wrapText="1"/>
    </xf>
    <xf numFmtId="0" fontId="23" fillId="2" borderId="50" xfId="0" applyFont="1" applyFill="1" applyBorder="1" applyAlignment="1">
      <alignment horizontal="center" vertical="center" wrapText="1"/>
    </xf>
    <xf numFmtId="1" fontId="23" fillId="2" borderId="24" xfId="0" applyNumberFormat="1" applyFont="1" applyFill="1" applyBorder="1" applyAlignment="1">
      <alignment horizontal="center" vertical="center" textRotation="90" wrapText="1"/>
    </xf>
    <xf numFmtId="0" fontId="23" fillId="0" borderId="30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3" fillId="0" borderId="31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23" fillId="0" borderId="42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8" borderId="4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42" xfId="0" applyFont="1" applyFill="1" applyBorder="1" applyAlignment="1">
      <alignment horizontal="center" vertical="center" wrapText="1"/>
    </xf>
    <xf numFmtId="0" fontId="29" fillId="2" borderId="35" xfId="0" applyFont="1" applyFill="1" applyBorder="1" applyAlignment="1">
      <alignment horizontal="center" vertical="center"/>
    </xf>
    <xf numFmtId="0" fontId="47" fillId="2" borderId="5" xfId="0" applyFont="1" applyFill="1" applyBorder="1" applyAlignment="1">
      <alignment horizontal="center" vertical="center"/>
    </xf>
    <xf numFmtId="0" fontId="47" fillId="2" borderId="36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39" fillId="0" borderId="0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4" fillId="0" borderId="0" xfId="0" applyFont="1" applyAlignment="1">
      <alignment horizontal="left" vertical="center" wrapText="1"/>
    </xf>
    <xf numFmtId="0" fontId="29" fillId="0" borderId="0" xfId="0" applyFont="1" applyAlignment="1">
      <alignment horizontal="right" wrapText="1"/>
    </xf>
    <xf numFmtId="0" fontId="29" fillId="0" borderId="3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42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" fontId="23" fillId="2" borderId="1" xfId="0" applyNumberFormat="1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left"/>
    </xf>
    <xf numFmtId="0" fontId="15" fillId="0" borderId="0" xfId="0" applyFont="1" applyAlignment="1">
      <alignment horizontal="center"/>
    </xf>
    <xf numFmtId="0" fontId="55" fillId="0" borderId="0" xfId="0" applyFont="1" applyBorder="1" applyAlignment="1">
      <alignment horizontal="center"/>
    </xf>
    <xf numFmtId="0" fontId="42" fillId="0" borderId="0" xfId="0" applyFont="1" applyAlignment="1">
      <alignment horizontal="right" vertical="center"/>
    </xf>
    <xf numFmtId="0" fontId="29" fillId="0" borderId="0" xfId="0" applyFont="1" applyAlignment="1">
      <alignment horizontal="right"/>
    </xf>
    <xf numFmtId="164" fontId="23" fillId="0" borderId="29" xfId="0" applyNumberFormat="1" applyFont="1" applyBorder="1" applyAlignment="1">
      <alignment horizontal="center" vertical="center" textRotation="90" wrapText="1"/>
    </xf>
    <xf numFmtId="164" fontId="23" fillId="0" borderId="31" xfId="0" applyNumberFormat="1" applyFont="1" applyBorder="1" applyAlignment="1">
      <alignment horizontal="center" vertical="center" textRotation="90" wrapText="1"/>
    </xf>
    <xf numFmtId="164" fontId="23" fillId="0" borderId="38" xfId="0" applyNumberFormat="1" applyFont="1" applyBorder="1" applyAlignment="1">
      <alignment horizontal="center" vertical="center" textRotation="90" wrapText="1"/>
    </xf>
    <xf numFmtId="164" fontId="23" fillId="0" borderId="57" xfId="0" applyNumberFormat="1" applyFont="1" applyBorder="1" applyAlignment="1">
      <alignment horizontal="center" vertical="center" textRotation="90" wrapText="1"/>
    </xf>
    <xf numFmtId="164" fontId="23" fillId="0" borderId="24" xfId="0" applyNumberFormat="1" applyFont="1" applyBorder="1" applyAlignment="1">
      <alignment horizontal="center" vertical="center" textRotation="90" wrapText="1"/>
    </xf>
    <xf numFmtId="164" fontId="23" fillId="0" borderId="68" xfId="0" applyNumberFormat="1" applyFont="1" applyBorder="1" applyAlignment="1">
      <alignment horizontal="center" vertical="center" textRotation="90" wrapText="1"/>
    </xf>
    <xf numFmtId="0" fontId="23" fillId="0" borderId="27" xfId="0" applyFont="1" applyBorder="1" applyAlignment="1">
      <alignment horizontal="center" vertical="center" textRotation="90" wrapText="1"/>
    </xf>
    <xf numFmtId="0" fontId="23" fillId="0" borderId="30" xfId="0" applyFont="1" applyBorder="1" applyAlignment="1">
      <alignment horizontal="center" vertical="center" textRotation="90" wrapText="1"/>
    </xf>
    <xf numFmtId="0" fontId="23" fillId="0" borderId="37" xfId="0" applyFont="1" applyBorder="1" applyAlignment="1">
      <alignment horizontal="center" vertical="center" textRotation="90" wrapText="1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23" fillId="10" borderId="28" xfId="0" applyFont="1" applyFill="1" applyBorder="1" applyAlignment="1">
      <alignment horizontal="center" vertical="center" textRotation="90" wrapText="1"/>
    </xf>
    <xf numFmtId="0" fontId="23" fillId="10" borderId="1" xfId="0" applyFont="1" applyFill="1" applyBorder="1" applyAlignment="1">
      <alignment horizontal="center" vertical="center" textRotation="90" wrapText="1"/>
    </xf>
    <xf numFmtId="0" fontId="23" fillId="10" borderId="7" xfId="0" applyFont="1" applyFill="1" applyBorder="1" applyAlignment="1">
      <alignment horizontal="center" vertical="center" textRotation="90" wrapText="1"/>
    </xf>
    <xf numFmtId="164" fontId="23" fillId="0" borderId="28" xfId="0" applyNumberFormat="1" applyFont="1" applyBorder="1" applyAlignment="1">
      <alignment horizontal="center" vertical="center" wrapText="1"/>
    </xf>
    <xf numFmtId="164" fontId="23" fillId="0" borderId="66" xfId="0" applyNumberFormat="1" applyFont="1" applyBorder="1" applyAlignment="1">
      <alignment horizontal="center" vertical="center" wrapText="1"/>
    </xf>
    <xf numFmtId="0" fontId="23" fillId="10" borderId="32" xfId="0" applyFont="1" applyFill="1" applyBorder="1" applyAlignment="1">
      <alignment horizontal="center" vertical="center"/>
    </xf>
    <xf numFmtId="0" fontId="23" fillId="10" borderId="70" xfId="0" applyFont="1" applyFill="1" applyBorder="1" applyAlignment="1">
      <alignment horizontal="center" vertical="center"/>
    </xf>
    <xf numFmtId="164" fontId="23" fillId="0" borderId="27" xfId="0" applyNumberFormat="1" applyFont="1" applyBorder="1" applyAlignment="1">
      <alignment horizontal="center" vertical="center" textRotation="90" wrapText="1"/>
    </xf>
    <xf numFmtId="164" fontId="23" fillId="0" borderId="30" xfId="0" applyNumberFormat="1" applyFont="1" applyBorder="1" applyAlignment="1">
      <alignment horizontal="center" vertical="center" textRotation="90" wrapText="1"/>
    </xf>
    <xf numFmtId="164" fontId="23" fillId="0" borderId="37" xfId="0" applyNumberFormat="1" applyFont="1" applyBorder="1" applyAlignment="1">
      <alignment horizontal="center" vertical="center" textRotation="90" wrapText="1"/>
    </xf>
    <xf numFmtId="0" fontId="15" fillId="0" borderId="0" xfId="0" applyFont="1" applyFill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23" fillId="0" borderId="27" xfId="0" applyFont="1" applyFill="1" applyBorder="1" applyAlignment="1">
      <alignment horizontal="center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164" fontId="23" fillId="0" borderId="28" xfId="0" applyNumberFormat="1" applyFont="1" applyBorder="1" applyAlignment="1">
      <alignment horizontal="center" vertical="center" textRotation="90" wrapText="1"/>
    </xf>
    <xf numFmtId="164" fontId="23" fillId="0" borderId="1" xfId="0" applyNumberFormat="1" applyFont="1" applyBorder="1" applyAlignment="1">
      <alignment horizontal="center" vertical="center" textRotation="90" wrapText="1"/>
    </xf>
    <xf numFmtId="164" fontId="23" fillId="0" borderId="7" xfId="0" applyNumberFormat="1" applyFont="1" applyBorder="1" applyAlignment="1">
      <alignment horizontal="center" vertical="center" textRotation="90" wrapText="1"/>
    </xf>
    <xf numFmtId="0" fontId="23" fillId="0" borderId="67" xfId="0" applyFont="1" applyFill="1" applyBorder="1" applyAlignment="1">
      <alignment horizontal="center" vertical="center" textRotation="90"/>
    </xf>
    <xf numFmtId="0" fontId="23" fillId="0" borderId="42" xfId="0" applyFont="1" applyFill="1" applyBorder="1" applyAlignment="1">
      <alignment horizontal="center" vertical="center" textRotation="90"/>
    </xf>
    <xf numFmtId="0" fontId="23" fillId="0" borderId="69" xfId="0" applyFont="1" applyFill="1" applyBorder="1" applyAlignment="1">
      <alignment horizontal="center" vertical="center" textRotation="90"/>
    </xf>
    <xf numFmtId="164" fontId="23" fillId="0" borderId="1" xfId="0" applyNumberFormat="1" applyFont="1" applyBorder="1" applyAlignment="1">
      <alignment horizontal="center" vertical="center" wrapText="1"/>
    </xf>
    <xf numFmtId="164" fontId="23" fillId="0" borderId="23" xfId="0" applyNumberFormat="1" applyFont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10" borderId="33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29" xfId="0" applyFont="1" applyFill="1" applyBorder="1" applyAlignment="1">
      <alignment horizontal="center" vertical="center" textRotation="90"/>
    </xf>
    <xf numFmtId="0" fontId="23" fillId="0" borderId="31" xfId="0" applyFont="1" applyFill="1" applyBorder="1" applyAlignment="1">
      <alignment horizontal="center" vertical="center" textRotation="90"/>
    </xf>
    <xf numFmtId="0" fontId="23" fillId="0" borderId="38" xfId="0" applyFont="1" applyFill="1" applyBorder="1" applyAlignment="1">
      <alignment horizontal="center" vertical="center" textRotation="90"/>
    </xf>
    <xf numFmtId="0" fontId="23" fillId="0" borderId="0" xfId="0" applyFont="1" applyAlignment="1">
      <alignment horizontal="left"/>
    </xf>
    <xf numFmtId="0" fontId="23" fillId="0" borderId="0" xfId="0" applyFont="1" applyBorder="1" applyAlignment="1">
      <alignment horizontal="right"/>
    </xf>
    <xf numFmtId="0" fontId="23" fillId="0" borderId="0" xfId="0" applyFont="1" applyAlignment="1">
      <alignment horizontal="left" vertical="center"/>
    </xf>
    <xf numFmtId="0" fontId="23" fillId="0" borderId="28" xfId="0" applyNumberFormat="1" applyFont="1" applyBorder="1" applyAlignment="1">
      <alignment horizontal="center" vertical="center" textRotation="90" wrapText="1"/>
    </xf>
    <xf numFmtId="0" fontId="23" fillId="0" borderId="1" xfId="0" applyNumberFormat="1" applyFont="1" applyBorder="1" applyAlignment="1">
      <alignment horizontal="center" vertical="center" textRotation="90" wrapText="1"/>
    </xf>
    <xf numFmtId="0" fontId="23" fillId="0" borderId="7" xfId="0" applyNumberFormat="1" applyFont="1" applyBorder="1" applyAlignment="1">
      <alignment horizontal="center" vertical="center" textRotation="90" wrapText="1"/>
    </xf>
    <xf numFmtId="0" fontId="23" fillId="0" borderId="28" xfId="0" applyFont="1" applyFill="1" applyBorder="1" applyAlignment="1">
      <alignment horizontal="center" vertical="center" textRotation="90"/>
    </xf>
    <xf numFmtId="0" fontId="23" fillId="0" borderId="1" xfId="0" applyFont="1" applyFill="1" applyBorder="1" applyAlignment="1">
      <alignment horizontal="center" vertical="center" textRotation="90"/>
    </xf>
    <xf numFmtId="0" fontId="23" fillId="0" borderId="7" xfId="0" applyFont="1" applyFill="1" applyBorder="1" applyAlignment="1">
      <alignment horizontal="center" vertical="center" textRotation="90"/>
    </xf>
    <xf numFmtId="0" fontId="29" fillId="0" borderId="3" xfId="0" applyFont="1" applyFill="1" applyBorder="1" applyAlignment="1" applyProtection="1">
      <alignment horizontal="left" vertical="center"/>
      <protection hidden="1"/>
    </xf>
    <xf numFmtId="0" fontId="8" fillId="2" borderId="3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0" fontId="8" fillId="2" borderId="35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8" fillId="2" borderId="36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right"/>
    </xf>
    <xf numFmtId="0" fontId="8" fillId="2" borderId="43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1" fontId="8" fillId="0" borderId="3" xfId="2" applyNumberFormat="1" applyFont="1" applyFill="1" applyBorder="1" applyAlignment="1" applyProtection="1">
      <alignment horizontal="center" vertical="center"/>
      <protection locked="0" hidden="1"/>
    </xf>
    <xf numFmtId="0" fontId="8" fillId="0" borderId="3" xfId="2" applyFont="1" applyFill="1" applyBorder="1" applyAlignment="1" applyProtection="1">
      <alignment horizontal="center" vertical="center"/>
      <protection locked="0" hidden="1"/>
    </xf>
    <xf numFmtId="1" fontId="8" fillId="0" borderId="8" xfId="2" applyNumberFormat="1" applyFont="1" applyFill="1" applyBorder="1" applyAlignment="1" applyProtection="1">
      <alignment horizontal="center" vertical="center"/>
      <protection locked="0" hidden="1"/>
    </xf>
    <xf numFmtId="0" fontId="8" fillId="0" borderId="30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42" fillId="0" borderId="3" xfId="0" applyFont="1" applyFill="1" applyBorder="1" applyAlignment="1">
      <alignment horizontal="center" vertical="center"/>
    </xf>
    <xf numFmtId="0" fontId="29" fillId="0" borderId="0" xfId="0" applyFont="1" applyFill="1" applyAlignment="1" applyProtection="1">
      <alignment horizontal="right"/>
      <protection hidden="1"/>
    </xf>
    <xf numFmtId="0" fontId="55" fillId="0" borderId="0" xfId="0" applyFont="1" applyFill="1" applyBorder="1" applyAlignment="1">
      <alignment horizontal="center"/>
    </xf>
    <xf numFmtId="0" fontId="8" fillId="0" borderId="0" xfId="0" applyFont="1" applyFill="1" applyAlignment="1">
      <alignment horizontal="right" vertical="center"/>
    </xf>
    <xf numFmtId="0" fontId="8" fillId="2" borderId="35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1" fontId="8" fillId="0" borderId="28" xfId="0" applyNumberFormat="1" applyFont="1" applyFill="1" applyBorder="1" applyAlignment="1">
      <alignment horizontal="center" vertical="center" textRotation="90" wrapText="1"/>
    </xf>
    <xf numFmtId="1" fontId="8" fillId="0" borderId="1" xfId="0" applyNumberFormat="1" applyFont="1" applyFill="1" applyBorder="1" applyAlignment="1">
      <alignment horizontal="center" vertical="center" textRotation="90" wrapText="1"/>
    </xf>
    <xf numFmtId="1" fontId="8" fillId="0" borderId="7" xfId="0" applyNumberFormat="1" applyFont="1" applyFill="1" applyBorder="1" applyAlignment="1">
      <alignment horizontal="center" vertical="center" textRotation="90" wrapText="1"/>
    </xf>
    <xf numFmtId="0" fontId="36" fillId="11" borderId="0" xfId="0" applyFont="1" applyFill="1" applyBorder="1" applyAlignment="1">
      <alignment horizontal="center" vertical="center" textRotation="90" wrapText="1"/>
    </xf>
    <xf numFmtId="0" fontId="36" fillId="0" borderId="24" xfId="0" applyFont="1" applyBorder="1" applyAlignment="1">
      <alignment horizontal="center" vertical="center" textRotation="90" wrapText="1"/>
    </xf>
    <xf numFmtId="0" fontId="36" fillId="12" borderId="40" xfId="0" applyFont="1" applyFill="1" applyBorder="1" applyAlignment="1">
      <alignment horizontal="center" vertical="center" textRotation="90" wrapText="1"/>
    </xf>
    <xf numFmtId="0" fontId="36" fillId="12" borderId="2" xfId="0" applyFont="1" applyFill="1" applyBorder="1" applyAlignment="1">
      <alignment horizontal="center" vertical="center" textRotation="90" wrapText="1"/>
    </xf>
    <xf numFmtId="0" fontId="36" fillId="12" borderId="5" xfId="0" applyFont="1" applyFill="1" applyBorder="1" applyAlignment="1">
      <alignment horizontal="center" vertical="center" textRotation="90" wrapText="1"/>
    </xf>
    <xf numFmtId="0" fontId="36" fillId="11" borderId="40" xfId="0" applyFont="1" applyFill="1" applyBorder="1" applyAlignment="1">
      <alignment horizontal="center" vertical="center" textRotation="90" wrapText="1"/>
    </xf>
    <xf numFmtId="0" fontId="36" fillId="11" borderId="2" xfId="0" applyFont="1" applyFill="1" applyBorder="1" applyAlignment="1">
      <alignment horizontal="center" vertical="center" textRotation="90" wrapText="1"/>
    </xf>
    <xf numFmtId="0" fontId="36" fillId="11" borderId="5" xfId="0" applyFont="1" applyFill="1" applyBorder="1" applyAlignment="1">
      <alignment horizontal="center" vertical="center" textRotation="90" wrapText="1"/>
    </xf>
    <xf numFmtId="0" fontId="36" fillId="11" borderId="51" xfId="0" applyFont="1" applyFill="1" applyBorder="1" applyAlignment="1">
      <alignment horizontal="center" vertical="center" textRotation="90" wrapText="1"/>
    </xf>
    <xf numFmtId="0" fontId="36" fillId="11" borderId="60" xfId="0" applyFont="1" applyFill="1" applyBorder="1" applyAlignment="1">
      <alignment horizontal="center" vertical="center" textRotation="90" wrapText="1"/>
    </xf>
    <xf numFmtId="0" fontId="36" fillId="11" borderId="25" xfId="0" applyFont="1" applyFill="1" applyBorder="1" applyAlignment="1">
      <alignment horizontal="center" vertical="center" textRotation="90" wrapText="1"/>
    </xf>
    <xf numFmtId="0" fontId="7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28" xfId="0" applyFont="1" applyFill="1" applyBorder="1" applyAlignment="1">
      <alignment horizontal="center" vertical="center" textRotation="90" wrapText="1"/>
    </xf>
    <xf numFmtId="0" fontId="8" fillId="0" borderId="1" xfId="0" applyFont="1" applyFill="1" applyBorder="1" applyAlignment="1">
      <alignment horizontal="center" vertical="center" textRotation="90" wrapText="1"/>
    </xf>
    <xf numFmtId="0" fontId="8" fillId="0" borderId="7" xfId="0" applyFont="1" applyFill="1" applyBorder="1" applyAlignment="1">
      <alignment horizontal="center" vertical="center" textRotation="90" wrapText="1"/>
    </xf>
    <xf numFmtId="1" fontId="8" fillId="0" borderId="1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0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42" fillId="0" borderId="3" xfId="0" applyFont="1" applyBorder="1" applyAlignment="1">
      <alignment horizontal="center"/>
    </xf>
    <xf numFmtId="0" fontId="8" fillId="2" borderId="27" xfId="0" applyFont="1" applyFill="1" applyBorder="1" applyAlignment="1">
      <alignment horizontal="center" vertical="center" wrapText="1"/>
    </xf>
    <xf numFmtId="0" fontId="8" fillId="2" borderId="37" xfId="0" applyFont="1" applyFill="1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textRotation="90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8" fillId="2" borderId="23" xfId="0" applyFont="1" applyFill="1" applyBorder="1" applyAlignment="1">
      <alignment horizontal="center" vertical="center" textRotation="90" wrapText="1"/>
    </xf>
    <xf numFmtId="0" fontId="8" fillId="2" borderId="50" xfId="0" applyFont="1" applyFill="1" applyBorder="1" applyAlignment="1">
      <alignment horizontal="center" vertical="center" wrapText="1"/>
    </xf>
    <xf numFmtId="1" fontId="8" fillId="2" borderId="28" xfId="0" applyNumberFormat="1" applyFont="1" applyFill="1" applyBorder="1" applyAlignment="1">
      <alignment horizontal="center" vertical="center" textRotation="90" wrapText="1"/>
    </xf>
    <xf numFmtId="1" fontId="8" fillId="2" borderId="1" xfId="0" applyNumberFormat="1" applyFont="1" applyFill="1" applyBorder="1" applyAlignment="1">
      <alignment horizontal="center" vertical="center" textRotation="90" wrapText="1"/>
    </xf>
    <xf numFmtId="1" fontId="8" fillId="2" borderId="7" xfId="0" applyNumberFormat="1" applyFont="1" applyFill="1" applyBorder="1" applyAlignment="1">
      <alignment horizontal="center" vertical="center" textRotation="90" wrapText="1"/>
    </xf>
    <xf numFmtId="0" fontId="8" fillId="2" borderId="29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 wrapText="1"/>
    </xf>
    <xf numFmtId="1" fontId="8" fillId="2" borderId="1" xfId="0" applyNumberFormat="1" applyFont="1" applyFill="1" applyBorder="1" applyAlignment="1">
      <alignment horizontal="center" vertical="center" wrapText="1"/>
    </xf>
    <xf numFmtId="0" fontId="36" fillId="12" borderId="0" xfId="0" applyFont="1" applyFill="1" applyBorder="1" applyAlignment="1">
      <alignment horizontal="center" vertical="center" textRotation="90" wrapText="1"/>
    </xf>
    <xf numFmtId="0" fontId="36" fillId="0" borderId="80" xfId="0" applyFont="1" applyBorder="1" applyAlignment="1">
      <alignment horizontal="center" vertical="center" textRotation="90" wrapText="1"/>
    </xf>
    <xf numFmtId="0" fontId="23" fillId="0" borderId="35" xfId="0" applyFont="1" applyFill="1" applyBorder="1" applyAlignment="1">
      <alignment horizontal="center" vertical="center" wrapText="1"/>
    </xf>
    <xf numFmtId="0" fontId="23" fillId="0" borderId="5" xfId="0" applyFont="1" applyFill="1" applyBorder="1" applyAlignment="1">
      <alignment horizontal="center" vertical="center" wrapText="1"/>
    </xf>
    <xf numFmtId="0" fontId="23" fillId="0" borderId="36" xfId="0" applyFont="1" applyFill="1" applyBorder="1" applyAlignment="1">
      <alignment horizontal="center" vertical="center" wrapText="1"/>
    </xf>
    <xf numFmtId="1" fontId="8" fillId="2" borderId="50" xfId="0" applyNumberFormat="1" applyFont="1" applyFill="1" applyBorder="1" applyAlignment="1">
      <alignment horizontal="center" vertical="center" textRotation="90" wrapText="1"/>
    </xf>
    <xf numFmtId="1" fontId="8" fillId="2" borderId="2" xfId="0" applyNumberFormat="1" applyFont="1" applyFill="1" applyBorder="1" applyAlignment="1">
      <alignment horizontal="center" vertical="center" textRotation="90" wrapText="1"/>
    </xf>
    <xf numFmtId="1" fontId="8" fillId="2" borderId="48" xfId="0" applyNumberFormat="1" applyFont="1" applyFill="1" applyBorder="1" applyAlignment="1">
      <alignment horizontal="center" vertical="center" textRotation="90" wrapText="1"/>
    </xf>
    <xf numFmtId="0" fontId="8" fillId="2" borderId="50" xfId="0" applyFont="1" applyFill="1" applyBorder="1" applyAlignment="1">
      <alignment horizontal="center" vertical="center" textRotation="90" wrapText="1"/>
    </xf>
    <xf numFmtId="0" fontId="8" fillId="2" borderId="2" xfId="0" applyFont="1" applyFill="1" applyBorder="1" applyAlignment="1">
      <alignment horizontal="center" vertical="center" textRotation="90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8" fillId="2" borderId="54" xfId="0" applyFont="1" applyFill="1" applyBorder="1" applyAlignment="1">
      <alignment horizontal="center" vertical="center"/>
    </xf>
    <xf numFmtId="0" fontId="8" fillId="2" borderId="53" xfId="0" applyFont="1" applyFill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/>
    </xf>
    <xf numFmtId="1" fontId="8" fillId="2" borderId="23" xfId="0" applyNumberFormat="1" applyFont="1" applyFill="1" applyBorder="1" applyAlignment="1">
      <alignment horizontal="center" vertical="center" wrapText="1"/>
    </xf>
    <xf numFmtId="1" fontId="8" fillId="2" borderId="8" xfId="0" applyNumberFormat="1" applyFont="1" applyFill="1" applyBorder="1" applyAlignment="1">
      <alignment horizontal="center" vertical="center" wrapText="1"/>
    </xf>
    <xf numFmtId="1" fontId="8" fillId="2" borderId="24" xfId="0" applyNumberFormat="1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1" fontId="23" fillId="0" borderId="28" xfId="0" applyNumberFormat="1" applyFont="1" applyFill="1" applyBorder="1" applyAlignment="1">
      <alignment horizontal="center" vertical="center" textRotation="90" wrapText="1"/>
    </xf>
    <xf numFmtId="1" fontId="23" fillId="0" borderId="1" xfId="0" applyNumberFormat="1" applyFont="1" applyFill="1" applyBorder="1" applyAlignment="1">
      <alignment horizontal="center" vertical="center" textRotation="90" wrapText="1"/>
    </xf>
    <xf numFmtId="1" fontId="23" fillId="0" borderId="7" xfId="0" applyNumberFormat="1" applyFont="1" applyFill="1" applyBorder="1" applyAlignment="1">
      <alignment horizontal="center" vertical="center" textRotation="90" wrapText="1"/>
    </xf>
    <xf numFmtId="0" fontId="8" fillId="0" borderId="29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38" xfId="0" applyFont="1" applyFill="1" applyBorder="1" applyAlignment="1">
      <alignment horizontal="center" vertical="center"/>
    </xf>
    <xf numFmtId="1" fontId="23" fillId="0" borderId="1" xfId="0" applyNumberFormat="1" applyFont="1" applyFill="1" applyBorder="1" applyAlignment="1">
      <alignment horizontal="center" vertical="center" wrapText="1"/>
    </xf>
    <xf numFmtId="1" fontId="40" fillId="0" borderId="3" xfId="2" applyNumberFormat="1" applyFont="1" applyFill="1" applyBorder="1" applyAlignment="1" applyProtection="1">
      <alignment horizontal="center" vertical="center"/>
      <protection locked="0" hidden="1"/>
    </xf>
    <xf numFmtId="0" fontId="40" fillId="0" borderId="3" xfId="2" applyFont="1" applyFill="1" applyBorder="1" applyAlignment="1" applyProtection="1">
      <alignment horizontal="center" vertical="center"/>
      <protection locked="0" hidden="1"/>
    </xf>
    <xf numFmtId="1" fontId="40" fillId="0" borderId="8" xfId="2" applyNumberFormat="1" applyFont="1" applyFill="1" applyBorder="1" applyAlignment="1" applyProtection="1">
      <alignment horizontal="center" vertical="center"/>
      <protection locked="0" hidden="1"/>
    </xf>
    <xf numFmtId="0" fontId="8" fillId="0" borderId="0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8" fillId="2" borderId="58" xfId="0" applyFont="1" applyFill="1" applyBorder="1" applyAlignment="1">
      <alignment horizontal="center" vertical="center" wrapText="1"/>
    </xf>
    <xf numFmtId="0" fontId="8" fillId="2" borderId="52" xfId="0" applyFont="1" applyFill="1" applyBorder="1" applyAlignment="1">
      <alignment horizontal="center" vertical="center" wrapText="1"/>
    </xf>
    <xf numFmtId="0" fontId="8" fillId="2" borderId="59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48" xfId="0" applyFont="1" applyFill="1" applyBorder="1" applyAlignment="1">
      <alignment horizontal="center" vertical="center" wrapText="1"/>
    </xf>
    <xf numFmtId="0" fontId="8" fillId="2" borderId="66" xfId="0" applyFont="1" applyFill="1" applyBorder="1" applyAlignment="1">
      <alignment horizontal="center" vertical="center" wrapText="1"/>
    </xf>
    <xf numFmtId="0" fontId="8" fillId="2" borderId="56" xfId="0" applyFont="1" applyFill="1" applyBorder="1" applyAlignment="1">
      <alignment horizontal="center" vertical="center" wrapText="1"/>
    </xf>
    <xf numFmtId="0" fontId="8" fillId="2" borderId="57" xfId="0" applyFont="1" applyFill="1" applyBorder="1" applyAlignment="1">
      <alignment horizontal="center" vertical="center" wrapText="1"/>
    </xf>
    <xf numFmtId="0" fontId="36" fillId="0" borderId="0" xfId="0" applyFont="1" applyBorder="1" applyAlignment="1">
      <alignment horizontal="center" vertical="center" textRotation="90" wrapText="1"/>
    </xf>
    <xf numFmtId="0" fontId="23" fillId="0" borderId="49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0" fillId="0" borderId="24" xfId="0" applyFont="1" applyBorder="1" applyAlignment="1">
      <alignment horizontal="center" vertical="center" textRotation="90" wrapText="1"/>
    </xf>
    <xf numFmtId="0" fontId="0" fillId="12" borderId="40" xfId="0" applyFont="1" applyFill="1" applyBorder="1" applyAlignment="1">
      <alignment horizontal="center" vertical="center" textRotation="90" wrapText="1"/>
    </xf>
    <xf numFmtId="0" fontId="0" fillId="12" borderId="2" xfId="0" applyFont="1" applyFill="1" applyBorder="1" applyAlignment="1">
      <alignment horizontal="center" vertical="center" textRotation="90" wrapText="1"/>
    </xf>
    <xf numFmtId="0" fontId="0" fillId="12" borderId="5" xfId="0" applyFont="1" applyFill="1" applyBorder="1" applyAlignment="1">
      <alignment horizontal="center" vertical="center" textRotation="90" wrapText="1"/>
    </xf>
    <xf numFmtId="0" fontId="8" fillId="0" borderId="24" xfId="0" applyFont="1" applyBorder="1" applyAlignment="1">
      <alignment horizontal="center" vertical="center" wrapText="1"/>
    </xf>
    <xf numFmtId="0" fontId="23" fillId="0" borderId="23" xfId="0" applyFont="1" applyFill="1" applyBorder="1" applyAlignment="1">
      <alignment horizontal="center" vertical="center" textRotation="90" wrapText="1"/>
    </xf>
    <xf numFmtId="0" fontId="23" fillId="0" borderId="50" xfId="0" applyFont="1" applyFill="1" applyBorder="1" applyAlignment="1">
      <alignment horizontal="center" vertical="center" wrapText="1"/>
    </xf>
    <xf numFmtId="0" fontId="29" fillId="0" borderId="8" xfId="0" applyFont="1" applyFill="1" applyBorder="1" applyAlignment="1">
      <alignment horizontal="center"/>
    </xf>
    <xf numFmtId="0" fontId="29" fillId="0" borderId="0" xfId="0" applyFont="1" applyFill="1" applyAlignment="1">
      <alignment horizontal="right"/>
    </xf>
    <xf numFmtId="0" fontId="29" fillId="0" borderId="3" xfId="0" applyFont="1" applyFill="1" applyBorder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3" fillId="0" borderId="0" xfId="0" applyFont="1" applyFill="1" applyAlignment="1">
      <alignment horizontal="right"/>
    </xf>
    <xf numFmtId="0" fontId="29" fillId="0" borderId="0" xfId="0" applyFont="1" applyFill="1" applyBorder="1" applyAlignment="1">
      <alignment horizontal="left"/>
    </xf>
    <xf numFmtId="0" fontId="29" fillId="0" borderId="3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textRotation="90" wrapText="1"/>
    </xf>
    <xf numFmtId="0" fontId="23" fillId="0" borderId="1" xfId="0" applyFont="1" applyFill="1" applyBorder="1" applyAlignment="1">
      <alignment horizontal="center" textRotation="90" wrapText="1"/>
    </xf>
    <xf numFmtId="0" fontId="23" fillId="0" borderId="7" xfId="0" applyFont="1" applyFill="1" applyBorder="1" applyAlignment="1">
      <alignment horizontal="center" textRotation="90" wrapText="1"/>
    </xf>
    <xf numFmtId="0" fontId="16" fillId="0" borderId="35" xfId="0" applyFont="1" applyFill="1" applyBorder="1" applyAlignment="1">
      <alignment horizontal="center" vertical="center" wrapText="1"/>
    </xf>
    <xf numFmtId="0" fontId="16" fillId="0" borderId="5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3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horizontal="left" vertical="center"/>
    </xf>
    <xf numFmtId="0" fontId="23" fillId="0" borderId="0" xfId="0" applyFont="1" applyFill="1" applyAlignment="1">
      <alignment horizontal="right" vertical="center"/>
    </xf>
    <xf numFmtId="0" fontId="24" fillId="0" borderId="0" xfId="0" applyFont="1" applyFill="1" applyAlignment="1">
      <alignment horizontal="left" vertical="center" wrapText="1"/>
    </xf>
    <xf numFmtId="0" fontId="23" fillId="0" borderId="41" xfId="0" applyFont="1" applyFill="1" applyBorder="1" applyAlignment="1">
      <alignment horizontal="center" vertical="center"/>
    </xf>
    <xf numFmtId="0" fontId="8" fillId="0" borderId="35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36" xfId="0" applyFont="1" applyFill="1" applyBorder="1" applyAlignment="1">
      <alignment horizontal="center" vertical="center" wrapText="1"/>
    </xf>
    <xf numFmtId="0" fontId="23" fillId="0" borderId="0" xfId="0" applyFont="1" applyFill="1" applyAlignment="1" applyProtection="1">
      <alignment horizontal="right"/>
      <protection hidden="1"/>
    </xf>
    <xf numFmtId="0" fontId="29" fillId="0" borderId="0" xfId="0" applyFont="1" applyFill="1" applyBorder="1" applyAlignment="1" applyProtection="1">
      <alignment horizontal="left"/>
      <protection hidden="1"/>
    </xf>
    <xf numFmtId="0" fontId="23" fillId="0" borderId="0" xfId="0" applyFont="1" applyFill="1" applyAlignment="1" applyProtection="1">
      <alignment horizontal="right" vertical="center"/>
      <protection hidden="1"/>
    </xf>
    <xf numFmtId="0" fontId="12" fillId="0" borderId="1" xfId="0" applyFont="1" applyFill="1" applyBorder="1" applyAlignment="1" applyProtection="1">
      <alignment horizontal="center" vertical="center" wrapText="1"/>
      <protection hidden="1"/>
    </xf>
    <xf numFmtId="0" fontId="23" fillId="0" borderId="27" xfId="0" applyFont="1" applyFill="1" applyBorder="1" applyAlignment="1" applyProtection="1">
      <alignment horizontal="center" vertical="center" wrapText="1"/>
      <protection hidden="1"/>
    </xf>
    <xf numFmtId="0" fontId="23" fillId="0" borderId="30" xfId="0" applyFont="1" applyFill="1" applyBorder="1" applyAlignment="1" applyProtection="1">
      <alignment horizontal="center" vertical="center" wrapText="1"/>
      <protection hidden="1"/>
    </xf>
    <xf numFmtId="0" fontId="23" fillId="0" borderId="37" xfId="0" applyFont="1" applyFill="1" applyBorder="1" applyAlignment="1" applyProtection="1">
      <alignment horizontal="center" vertical="center" wrapText="1"/>
      <protection hidden="1"/>
    </xf>
    <xf numFmtId="0" fontId="23" fillId="0" borderId="28" xfId="0" applyFont="1" applyFill="1" applyBorder="1" applyAlignment="1" applyProtection="1">
      <alignment horizontal="center" vertical="center" wrapText="1"/>
      <protection hidden="1"/>
    </xf>
    <xf numFmtId="0" fontId="23" fillId="0" borderId="1" xfId="0" applyFont="1" applyFill="1" applyBorder="1" applyAlignment="1" applyProtection="1">
      <alignment horizontal="center" vertical="center" wrapText="1"/>
      <protection hidden="1"/>
    </xf>
    <xf numFmtId="0" fontId="23" fillId="0" borderId="7" xfId="0" applyFont="1" applyFill="1" applyBorder="1" applyAlignment="1" applyProtection="1">
      <alignment horizontal="center" vertical="center" wrapText="1"/>
      <protection hidden="1"/>
    </xf>
    <xf numFmtId="0" fontId="23" fillId="0" borderId="24" xfId="0" applyFont="1" applyFill="1" applyBorder="1" applyAlignment="1" applyProtection="1">
      <alignment horizontal="center" vertical="center" wrapText="1"/>
      <protection hidden="1"/>
    </xf>
    <xf numFmtId="0" fontId="23" fillId="0" borderId="31" xfId="0" applyFont="1" applyFill="1" applyBorder="1" applyAlignment="1" applyProtection="1">
      <alignment horizontal="center" vertical="center" wrapText="1"/>
      <protection hidden="1"/>
    </xf>
    <xf numFmtId="0" fontId="23" fillId="0" borderId="28" xfId="0" applyFont="1" applyFill="1" applyBorder="1" applyAlignment="1" applyProtection="1">
      <alignment horizontal="center" vertical="center" textRotation="90" wrapText="1"/>
      <protection hidden="1"/>
    </xf>
    <xf numFmtId="0" fontId="23" fillId="0" borderId="1" xfId="0" applyFont="1" applyFill="1" applyBorder="1" applyAlignment="1" applyProtection="1">
      <alignment horizontal="center" vertical="center" textRotation="90" wrapText="1"/>
      <protection hidden="1"/>
    </xf>
    <xf numFmtId="0" fontId="23" fillId="0" borderId="7" xfId="0" applyFont="1" applyFill="1" applyBorder="1" applyAlignment="1" applyProtection="1">
      <alignment horizontal="center" vertical="center" textRotation="90" wrapText="1"/>
      <protection hidden="1"/>
    </xf>
    <xf numFmtId="0" fontId="8" fillId="0" borderId="28" xfId="0" applyFont="1" applyFill="1" applyBorder="1" applyAlignment="1" applyProtection="1">
      <alignment horizontal="center" vertical="center" wrapText="1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7" xfId="0" applyFont="1" applyFill="1" applyBorder="1" applyAlignment="1" applyProtection="1">
      <alignment horizontal="center" vertical="center" wrapText="1"/>
      <protection hidden="1"/>
    </xf>
    <xf numFmtId="0" fontId="8" fillId="0" borderId="30" xfId="0" applyFont="1" applyFill="1" applyBorder="1" applyAlignment="1" applyProtection="1">
      <alignment horizontal="center" vertical="center" wrapText="1"/>
      <protection hidden="1"/>
    </xf>
    <xf numFmtId="0" fontId="8" fillId="0" borderId="24" xfId="0" applyFont="1" applyFill="1" applyBorder="1" applyAlignment="1" applyProtection="1">
      <alignment horizontal="center" vertical="center" wrapText="1"/>
      <protection hidden="1"/>
    </xf>
    <xf numFmtId="0" fontId="8" fillId="0" borderId="5" xfId="0" applyFont="1" applyFill="1" applyBorder="1" applyAlignment="1" applyProtection="1">
      <alignment horizontal="center" vertical="center" wrapText="1"/>
      <protection hidden="1"/>
    </xf>
    <xf numFmtId="0" fontId="8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1" xfId="0" applyFont="1" applyFill="1" applyBorder="1" applyAlignment="1" applyProtection="1">
      <alignment horizontal="center" vertical="center" wrapText="1"/>
      <protection hidden="1"/>
    </xf>
    <xf numFmtId="0" fontId="8" fillId="0" borderId="29" xfId="0" applyFont="1" applyFill="1" applyBorder="1" applyAlignment="1" applyProtection="1">
      <alignment horizontal="center" vertical="center"/>
      <protection hidden="1"/>
    </xf>
    <xf numFmtId="0" fontId="8" fillId="0" borderId="31" xfId="0" applyFont="1" applyFill="1" applyBorder="1" applyAlignment="1" applyProtection="1">
      <alignment horizontal="center" vertical="center"/>
      <protection hidden="1"/>
    </xf>
    <xf numFmtId="0" fontId="8" fillId="0" borderId="38" xfId="0" applyFont="1" applyFill="1" applyBorder="1" applyAlignment="1" applyProtection="1">
      <alignment horizontal="center" vertical="center"/>
      <protection hidden="1"/>
    </xf>
    <xf numFmtId="1" fontId="23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6" fillId="0" borderId="35" xfId="0" applyFont="1" applyFill="1" applyBorder="1" applyAlignment="1" applyProtection="1">
      <alignment horizontal="center" vertical="center" wrapText="1"/>
      <protection hidden="1"/>
    </xf>
    <xf numFmtId="0" fontId="16" fillId="0" borderId="49" xfId="0" applyFont="1" applyFill="1" applyBorder="1" applyAlignment="1" applyProtection="1">
      <alignment horizontal="center" vertical="center" wrapText="1"/>
      <protection hidden="1"/>
    </xf>
    <xf numFmtId="0" fontId="16" fillId="0" borderId="5" xfId="0" applyFont="1" applyFill="1" applyBorder="1" applyAlignment="1" applyProtection="1">
      <alignment horizontal="center" vertical="center" wrapText="1"/>
      <protection hidden="1"/>
    </xf>
    <xf numFmtId="0" fontId="16" fillId="0" borderId="36" xfId="0" applyFont="1" applyFill="1" applyBorder="1" applyAlignment="1" applyProtection="1">
      <alignment horizontal="center" vertical="center" wrapText="1"/>
      <protection hidden="1"/>
    </xf>
    <xf numFmtId="0" fontId="23" fillId="0" borderId="23" xfId="0" applyFont="1" applyFill="1" applyBorder="1" applyAlignment="1" applyProtection="1">
      <alignment horizontal="center" vertical="center" textRotation="90" wrapText="1"/>
      <protection hidden="1"/>
    </xf>
    <xf numFmtId="0" fontId="23" fillId="0" borderId="50" xfId="0" applyFont="1" applyFill="1" applyBorder="1" applyAlignment="1" applyProtection="1">
      <alignment horizontal="center" vertical="center" wrapText="1"/>
      <protection hidden="1"/>
    </xf>
    <xf numFmtId="1" fontId="23" fillId="0" borderId="28" xfId="0" applyNumberFormat="1" applyFont="1" applyFill="1" applyBorder="1" applyAlignment="1" applyProtection="1">
      <alignment horizontal="center" vertical="center" textRotation="90" wrapText="1"/>
      <protection hidden="1"/>
    </xf>
    <xf numFmtId="1" fontId="23" fillId="0" borderId="1" xfId="0" applyNumberFormat="1" applyFont="1" applyFill="1" applyBorder="1" applyAlignment="1" applyProtection="1">
      <alignment horizontal="center" vertical="center" textRotation="90" wrapText="1"/>
      <protection hidden="1"/>
    </xf>
    <xf numFmtId="1" fontId="23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12" fillId="0" borderId="3" xfId="0" applyFont="1" applyFill="1" applyBorder="1" applyAlignment="1" applyProtection="1">
      <alignment horizontal="center"/>
      <protection hidden="1"/>
    </xf>
    <xf numFmtId="0" fontId="37" fillId="0" borderId="0" xfId="0" applyFont="1" applyFill="1" applyAlignment="1" applyProtection="1">
      <alignment horizontal="center" vertical="center"/>
      <protection hidden="1"/>
    </xf>
    <xf numFmtId="0" fontId="29" fillId="0" borderId="0" xfId="0" applyFont="1" applyFill="1" applyAlignment="1" applyProtection="1">
      <alignment horizontal="center" vertical="center" wrapText="1"/>
      <protection hidden="1"/>
    </xf>
    <xf numFmtId="0" fontId="23" fillId="0" borderId="0" xfId="0" applyFont="1" applyFill="1" applyAlignment="1" applyProtection="1">
      <alignment horizontal="left" vertical="center"/>
      <protection hidden="1"/>
    </xf>
    <xf numFmtId="0" fontId="55" fillId="0" borderId="0" xfId="0" applyFont="1" applyFill="1" applyBorder="1" applyAlignment="1" applyProtection="1">
      <alignment horizontal="center"/>
      <protection hidden="1"/>
    </xf>
    <xf numFmtId="0" fontId="69" fillId="0" borderId="0" xfId="0" applyFont="1" applyFill="1" applyAlignment="1">
      <alignment horizontal="left" vertical="center" wrapText="1"/>
    </xf>
    <xf numFmtId="0" fontId="42" fillId="0" borderId="0" xfId="0" applyFont="1" applyFill="1" applyBorder="1" applyAlignment="1">
      <alignment horizontal="left"/>
    </xf>
    <xf numFmtId="0" fontId="9" fillId="0" borderId="23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8" fillId="0" borderId="24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3" fillId="0" borderId="0" xfId="0" applyFont="1" applyFill="1" applyAlignment="1">
      <alignment horizontal="center" vertical="center"/>
    </xf>
    <xf numFmtId="0" fontId="42" fillId="0" borderId="0" xfId="0" applyFont="1" applyFill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 wrapText="1"/>
    </xf>
    <xf numFmtId="0" fontId="8" fillId="0" borderId="49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left" vertical="center"/>
    </xf>
    <xf numFmtId="0" fontId="42" fillId="0" borderId="3" xfId="0" applyFont="1" applyFill="1" applyBorder="1" applyAlignment="1">
      <alignment horizontal="center"/>
    </xf>
    <xf numFmtId="0" fontId="42" fillId="0" borderId="0" xfId="0" applyFont="1" applyFill="1" applyBorder="1" applyAlignment="1">
      <alignment horizontal="center"/>
    </xf>
    <xf numFmtId="0" fontId="8" fillId="0" borderId="30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0" fontId="37" fillId="0" borderId="74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/>
    </xf>
    <xf numFmtId="0" fontId="23" fillId="0" borderId="5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23" fillId="0" borderId="36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29" fillId="0" borderId="0" xfId="0" applyFont="1" applyFill="1" applyAlignment="1">
      <alignment horizontal="left"/>
    </xf>
    <xf numFmtId="0" fontId="15" fillId="0" borderId="23" xfId="0" applyFont="1" applyFill="1" applyBorder="1" applyAlignment="1">
      <alignment horizontal="center" vertical="center" wrapText="1"/>
    </xf>
    <xf numFmtId="0" fontId="15" fillId="0" borderId="8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23" fillId="2" borderId="35" xfId="0" applyFont="1" applyFill="1" applyBorder="1" applyAlignment="1">
      <alignment horizontal="center" vertical="center" wrapText="1"/>
    </xf>
    <xf numFmtId="0" fontId="23" fillId="2" borderId="49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36" xfId="0" applyFont="1" applyFill="1" applyBorder="1" applyAlignment="1">
      <alignment horizontal="center" vertical="center" wrapText="1"/>
    </xf>
    <xf numFmtId="0" fontId="23" fillId="0" borderId="63" xfId="0" applyFont="1" applyFill="1" applyBorder="1" applyAlignment="1">
      <alignment horizontal="right" vertical="center"/>
    </xf>
    <xf numFmtId="0" fontId="23" fillId="0" borderId="4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left"/>
    </xf>
    <xf numFmtId="1" fontId="56" fillId="0" borderId="3" xfId="2" applyNumberFormat="1" applyFont="1" applyFill="1" applyBorder="1" applyAlignment="1" applyProtection="1">
      <alignment horizontal="center" vertical="center"/>
      <protection locked="0" hidden="1"/>
    </xf>
    <xf numFmtId="0" fontId="56" fillId="0" borderId="3" xfId="2" applyFont="1" applyFill="1" applyBorder="1" applyAlignment="1" applyProtection="1">
      <alignment horizontal="center" vertical="center"/>
      <protection locked="0" hidden="1"/>
    </xf>
    <xf numFmtId="1" fontId="56" fillId="0" borderId="8" xfId="2" applyNumberFormat="1" applyFont="1" applyFill="1" applyBorder="1" applyAlignment="1" applyProtection="1">
      <alignment horizontal="center" vertical="center"/>
      <protection locked="0" hidden="1"/>
    </xf>
    <xf numFmtId="0" fontId="23" fillId="0" borderId="2" xfId="0" applyFont="1" applyFill="1" applyBorder="1" applyAlignment="1">
      <alignment horizontal="center" vertical="center" wrapText="1"/>
    </xf>
    <xf numFmtId="0" fontId="23" fillId="0" borderId="48" xfId="0" applyFont="1" applyFill="1" applyBorder="1" applyAlignment="1">
      <alignment horizontal="center" vertical="center" wrapText="1"/>
    </xf>
    <xf numFmtId="0" fontId="8" fillId="2" borderId="60" xfId="0" applyFont="1" applyFill="1" applyBorder="1" applyAlignment="1">
      <alignment horizontal="center" vertical="center" textRotation="90" wrapText="1"/>
    </xf>
    <xf numFmtId="0" fontId="8" fillId="2" borderId="61" xfId="0" applyFont="1" applyFill="1" applyBorder="1" applyAlignment="1">
      <alignment horizontal="center" vertical="center" wrapText="1"/>
    </xf>
    <xf numFmtId="0" fontId="8" fillId="2" borderId="62" xfId="0" applyFont="1" applyFill="1" applyBorder="1" applyAlignment="1">
      <alignment horizontal="center" vertical="center" wrapText="1"/>
    </xf>
    <xf numFmtId="0" fontId="8" fillId="0" borderId="77" xfId="0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65" xfId="0" applyFont="1" applyFill="1" applyBorder="1" applyAlignment="1">
      <alignment horizontal="center" vertical="center" wrapText="1"/>
    </xf>
    <xf numFmtId="0" fontId="8" fillId="0" borderId="43" xfId="0" applyFont="1" applyFill="1" applyBorder="1" applyAlignment="1">
      <alignment horizontal="center" vertical="center" wrapText="1"/>
    </xf>
    <xf numFmtId="0" fontId="8" fillId="0" borderId="42" xfId="0" applyFont="1" applyFill="1" applyBorder="1" applyAlignment="1">
      <alignment horizontal="center" vertical="center" wrapText="1"/>
    </xf>
    <xf numFmtId="0" fontId="8" fillId="0" borderId="50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textRotation="90" wrapText="1"/>
    </xf>
    <xf numFmtId="0" fontId="23" fillId="0" borderId="40" xfId="0" applyFont="1" applyFill="1" applyBorder="1" applyAlignment="1">
      <alignment horizontal="center" vertical="center" textRotation="90" wrapText="1"/>
    </xf>
    <xf numFmtId="0" fontId="29" fillId="0" borderId="0" xfId="0" applyFont="1" applyFill="1" applyAlignment="1" applyProtection="1">
      <alignment horizontal="right" vertical="center"/>
      <protection hidden="1"/>
    </xf>
    <xf numFmtId="0" fontId="29" fillId="0" borderId="0" xfId="0" applyFont="1" applyFill="1" applyBorder="1" applyAlignment="1" applyProtection="1">
      <alignment horizontal="right"/>
      <protection hidden="1"/>
    </xf>
    <xf numFmtId="0" fontId="29" fillId="0" borderId="0" xfId="0" applyFont="1" applyFill="1" applyBorder="1" applyAlignment="1" applyProtection="1">
      <alignment horizontal="left" vertical="center"/>
      <protection hidden="1"/>
    </xf>
    <xf numFmtId="0" fontId="23" fillId="0" borderId="1" xfId="0" applyFont="1" applyBorder="1" applyAlignment="1">
      <alignment horizontal="center"/>
    </xf>
    <xf numFmtId="0" fontId="23" fillId="2" borderId="23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1" fontId="23" fillId="2" borderId="23" xfId="0" applyNumberFormat="1" applyFont="1" applyFill="1" applyBorder="1" applyAlignment="1">
      <alignment horizontal="center" vertical="center" wrapText="1"/>
    </xf>
    <xf numFmtId="1" fontId="23" fillId="2" borderId="8" xfId="0" applyNumberFormat="1" applyFont="1" applyFill="1" applyBorder="1" applyAlignment="1">
      <alignment horizontal="center" vertical="center" wrapText="1"/>
    </xf>
    <xf numFmtId="1" fontId="23" fillId="2" borderId="24" xfId="0" applyNumberFormat="1" applyFont="1" applyFill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/>
    </xf>
    <xf numFmtId="0" fontId="23" fillId="2" borderId="27" xfId="0" applyFont="1" applyFill="1" applyBorder="1" applyAlignment="1">
      <alignment horizontal="center" vertical="center"/>
    </xf>
    <xf numFmtId="0" fontId="23" fillId="2" borderId="28" xfId="0" applyFont="1" applyFill="1" applyBorder="1" applyAlignment="1">
      <alignment horizontal="center" vertical="center"/>
    </xf>
    <xf numFmtId="0" fontId="23" fillId="2" borderId="29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 wrapText="1"/>
    </xf>
    <xf numFmtId="1" fontId="23" fillId="2" borderId="25" xfId="0" applyNumberFormat="1" applyFont="1" applyFill="1" applyBorder="1" applyAlignment="1">
      <alignment horizontal="center" vertical="center" wrapText="1"/>
    </xf>
    <xf numFmtId="1" fontId="23" fillId="2" borderId="3" xfId="0" applyNumberFormat="1" applyFont="1" applyFill="1" applyBorder="1" applyAlignment="1">
      <alignment horizontal="center" vertical="center" wrapText="1"/>
    </xf>
    <xf numFmtId="1" fontId="23" fillId="2" borderId="49" xfId="0" applyNumberFormat="1" applyFont="1" applyFill="1" applyBorder="1" applyAlignment="1">
      <alignment horizontal="center" vertical="center" wrapText="1"/>
    </xf>
    <xf numFmtId="0" fontId="49" fillId="0" borderId="3" xfId="0" applyFont="1" applyBorder="1" applyAlignment="1">
      <alignment horizontal="center" vertical="center"/>
    </xf>
    <xf numFmtId="0" fontId="29" fillId="0" borderId="41" xfId="0" applyFont="1" applyBorder="1" applyAlignment="1">
      <alignment horizontal="center"/>
    </xf>
    <xf numFmtId="0" fontId="12" fillId="2" borderId="40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23" fillId="2" borderId="2" xfId="0" applyFont="1" applyFill="1" applyBorder="1" applyAlignment="1">
      <alignment horizontal="center" vertical="center" wrapText="1"/>
    </xf>
    <xf numFmtId="0" fontId="23" fillId="2" borderId="48" xfId="0" applyFont="1" applyFill="1" applyBorder="1" applyAlignment="1">
      <alignment horizontal="center" vertical="center" wrapText="1"/>
    </xf>
    <xf numFmtId="0" fontId="23" fillId="2" borderId="58" xfId="0" applyFont="1" applyFill="1" applyBorder="1" applyAlignment="1">
      <alignment horizontal="center" vertical="center" wrapText="1"/>
    </xf>
    <xf numFmtId="0" fontId="23" fillId="2" borderId="52" xfId="0" applyFont="1" applyFill="1" applyBorder="1" applyAlignment="1">
      <alignment horizontal="center" vertical="center" wrapText="1"/>
    </xf>
    <xf numFmtId="0" fontId="23" fillId="2" borderId="59" xfId="0" applyFont="1" applyFill="1" applyBorder="1" applyAlignment="1">
      <alignment horizontal="center" vertical="center" wrapText="1"/>
    </xf>
    <xf numFmtId="0" fontId="23" fillId="2" borderId="50" xfId="0" applyFont="1" applyFill="1" applyBorder="1" applyAlignment="1">
      <alignment horizontal="center" vertical="center" textRotation="90" wrapText="1"/>
    </xf>
    <xf numFmtId="0" fontId="23" fillId="2" borderId="60" xfId="0" applyFont="1" applyFill="1" applyBorder="1" applyAlignment="1">
      <alignment horizontal="center" vertical="center" textRotation="90" wrapText="1"/>
    </xf>
    <xf numFmtId="0" fontId="23" fillId="2" borderId="48" xfId="0" applyFont="1" applyFill="1" applyBorder="1" applyAlignment="1">
      <alignment horizontal="center" vertical="center" textRotation="90" wrapText="1"/>
    </xf>
    <xf numFmtId="0" fontId="23" fillId="2" borderId="2" xfId="0" applyFont="1" applyFill="1" applyBorder="1" applyAlignment="1">
      <alignment horizontal="center" vertical="center" textRotation="90" wrapText="1"/>
    </xf>
    <xf numFmtId="0" fontId="23" fillId="0" borderId="50" xfId="0" applyFont="1" applyFill="1" applyBorder="1" applyAlignment="1">
      <alignment horizontal="center" vertical="center" textRotation="90" wrapText="1"/>
    </xf>
    <xf numFmtId="0" fontId="23" fillId="0" borderId="2" xfId="0" applyFont="1" applyFill="1" applyBorder="1" applyAlignment="1">
      <alignment horizontal="center" vertical="center" textRotation="90" wrapText="1"/>
    </xf>
    <xf numFmtId="0" fontId="23" fillId="0" borderId="48" xfId="0" applyFont="1" applyFill="1" applyBorder="1" applyAlignment="1">
      <alignment horizontal="center" vertical="center" textRotation="90" wrapText="1"/>
    </xf>
    <xf numFmtId="0" fontId="23" fillId="2" borderId="61" xfId="0" applyFont="1" applyFill="1" applyBorder="1" applyAlignment="1">
      <alignment horizontal="center" vertical="center" wrapText="1"/>
    </xf>
    <xf numFmtId="0" fontId="23" fillId="2" borderId="62" xfId="0" applyFont="1" applyFill="1" applyBorder="1" applyAlignment="1">
      <alignment horizontal="center" vertical="center" wrapText="1"/>
    </xf>
    <xf numFmtId="0" fontId="23" fillId="2" borderId="56" xfId="0" applyFont="1" applyFill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1" fontId="23" fillId="2" borderId="50" xfId="0" applyNumberFormat="1" applyFont="1" applyFill="1" applyBorder="1" applyAlignment="1">
      <alignment horizontal="center" vertical="center" textRotation="90" wrapText="1"/>
    </xf>
    <xf numFmtId="1" fontId="23" fillId="2" borderId="2" xfId="0" applyNumberFormat="1" applyFont="1" applyFill="1" applyBorder="1" applyAlignment="1">
      <alignment horizontal="center" vertical="center" textRotation="90" wrapText="1"/>
    </xf>
    <xf numFmtId="1" fontId="23" fillId="2" borderId="48" xfId="0" applyNumberFormat="1" applyFont="1" applyFill="1" applyBorder="1" applyAlignment="1">
      <alignment horizontal="center" vertical="center" textRotation="90" wrapText="1"/>
    </xf>
    <xf numFmtId="0" fontId="8" fillId="0" borderId="54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29" fillId="0" borderId="0" xfId="0" applyFont="1" applyAlignment="1">
      <alignment horizontal="left"/>
    </xf>
    <xf numFmtId="0" fontId="50" fillId="0" borderId="0" xfId="0" applyFont="1" applyBorder="1" applyAlignment="1">
      <alignment horizontal="right" wrapText="1"/>
    </xf>
    <xf numFmtId="0" fontId="50" fillId="0" borderId="0" xfId="0" applyFont="1" applyBorder="1" applyAlignment="1">
      <alignment horizontal="center"/>
    </xf>
    <xf numFmtId="0" fontId="50" fillId="0" borderId="0" xfId="0" applyFont="1" applyBorder="1" applyAlignment="1">
      <alignment horizontal="right" vertical="center"/>
    </xf>
    <xf numFmtId="0" fontId="50" fillId="0" borderId="0" xfId="0" applyFont="1" applyBorder="1" applyAlignment="1">
      <alignment horizontal="center" vertical="center"/>
    </xf>
  </cellXfs>
  <cellStyles count="47">
    <cellStyle name="Денежный 2" xfId="5"/>
    <cellStyle name="Обычный" xfId="0" builtinId="0"/>
    <cellStyle name="Обычный 10" xfId="6"/>
    <cellStyle name="Обычный 10 2" xfId="30"/>
    <cellStyle name="Обычный 11" xfId="27"/>
    <cellStyle name="Обычный 11 2" xfId="31"/>
    <cellStyle name="Обычный 12" xfId="46"/>
    <cellStyle name="Обычный 2" xfId="2"/>
    <cellStyle name="Обычный 2 2" xfId="3"/>
    <cellStyle name="Обычный 2 2 2" xfId="7"/>
    <cellStyle name="Обычный 2 3" xfId="8"/>
    <cellStyle name="Обычный 2 3 2" xfId="28"/>
    <cellStyle name="Обычный 2 4" xfId="9"/>
    <cellStyle name="Обычный 2_28738" xfId="10"/>
    <cellStyle name="Обычный 3" xfId="11"/>
    <cellStyle name="Обычный 3 2" xfId="32"/>
    <cellStyle name="Обычный 4" xfId="12"/>
    <cellStyle name="Обычный 5" xfId="13"/>
    <cellStyle name="Обычный 5 2" xfId="14"/>
    <cellStyle name="Обычный 5 3" xfId="15"/>
    <cellStyle name="Обычный 5 3 2" xfId="16"/>
    <cellStyle name="Обычный 5 3 2 2" xfId="35"/>
    <cellStyle name="Обычный 5 3 3" xfId="17"/>
    <cellStyle name="Обычный 5 3 3 2" xfId="36"/>
    <cellStyle name="Обычный 5 3 4" xfId="18"/>
    <cellStyle name="Обычный 5 3 4 2" xfId="4"/>
    <cellStyle name="Обычный 5 3 4 2 2" xfId="19"/>
    <cellStyle name="Обычный 5 3 4 2 2 2" xfId="39"/>
    <cellStyle name="Обычный 5 3 4 2 3" xfId="20"/>
    <cellStyle name="Обычный 5 3 4 2 3 2" xfId="40"/>
    <cellStyle name="Обычный 5 3 4 2 4" xfId="26"/>
    <cellStyle name="Обычный 5 3 4 2 4 2" xfId="41"/>
    <cellStyle name="Обычный 5 3 4 2 5" xfId="38"/>
    <cellStyle name="Обычный 5 3 4 3" xfId="37"/>
    <cellStyle name="Обычный 5 3 5" xfId="34"/>
    <cellStyle name="Обычный 5 4" xfId="33"/>
    <cellStyle name="Обычный 5_28738" xfId="21"/>
    <cellStyle name="Обычный 6" xfId="22"/>
    <cellStyle name="Обычный 6 2" xfId="42"/>
    <cellStyle name="Обычный 7" xfId="23"/>
    <cellStyle name="Обычный 7 2" xfId="43"/>
    <cellStyle name="Обычный 8" xfId="24"/>
    <cellStyle name="Обычный 8 2" xfId="44"/>
    <cellStyle name="Обычный 9" xfId="25"/>
    <cellStyle name="Обычный 9 2" xfId="45"/>
    <cellStyle name="Финансовый" xfId="1" builtinId="3"/>
    <cellStyle name="Финансовый 2" xfId="2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1055;&#1088;&#1086;&#1074;&#1077;&#1088;&#1082;&#1072;%2013-17.03.17%20&#1075;\&#1042;&#1048;%20&#1057;&#1042;\.Trashes\&#160;\&#1056;&#1072;&#1073;&#1086;&#1090;&#1072;\&#1042;&#1045;&#1044;&#1054;&#1052;&#1054;&#1057;&#1058;&#1068;\&#1059;&#1052;&#1057;%202016\&#160;\&#1059;&#1052;&#1057;%20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062;&#1040;%20&#1052;&#1054;%20&#1056;&#1050;/&#160;/&#1060;&#1055;_/&#1063;&#1077;&#1088;&#1085;&#1086;&#1074;&#1080;&#1082;/&#1055;&#1088;&#1080;&#1084;&#1077;&#1088;/&#1055;&#1088;&#1086;&#1095;&#1077;&#1077;/&#160;/&#1060;&#1083;&#1077;&#1096;&#1082;&#1072;/&#1052;&#1054;&#1049;%20&#1044;&#1054;&#1050;&#1059;&#1052;&#1045;&#1053;&#1058;&#1067;/&#1053;&#1086;&#1074;&#1072;&#1103;%20&#1087;&#1072;&#1087;&#1082;&#1072;/&#1044;&#1051;&#1071;%20&#1062;&#1057;&#1050;&#1040;%20&#1054;&#1041;&#1056;&#1040;&#1047;&#1045;&#106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0;&#1072;&#1092;&#1077;&#1076;&#1088;&#1072;%20&#1060;&#1055;&#1080;&#1057;/&#1042;&#1077;&#1076;&#1086;&#1084;&#1086;&#1089;&#1090;&#1080;/2021/&#1040;&#1074;&#1075;&#1091;&#1089;&#1090;%20&#1086;&#1092;&#1080;&#1094;&#1077;&#1088;&#1099;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062;&#1040;%20&#1052;&#1054;%20&#1056;&#1050;/&#160;/&#1060;&#1055;_/&#1063;&#1077;&#1088;&#1085;&#1086;&#1074;&#1080;&#1082;/&#1055;&#1088;&#1080;&#1084;&#1077;&#1088;/&#1055;&#1088;&#1086;&#1095;&#1077;&#1077;/&#160;/&#1060;&#1083;&#1077;&#1096;&#1082;&#1072;/&#1052;&#1054;&#1049;%20&#1044;&#1054;&#1050;&#1059;&#1052;&#1045;&#1053;&#1058;&#1067;/&#1053;&#1086;&#1074;&#1072;&#1103;%20&#1087;&#1072;&#1087;&#1082;&#1072;/&#1044;&#1051;&#1071;%20&#1062;&#1057;&#1050;&#1040;%20&#1054;&#1041;&#1056;&#1040;&#1047;&#1045;&#1062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062;&#1040;%20&#1052;&#1054;%20&#1056;&#1050;\&#160;\&#1060;&#1055;_\&#1063;&#1077;&#1088;&#1085;&#1086;&#1074;&#1080;&#1082;\&#1055;&#1088;&#1080;&#1084;&#1077;&#1088;\&#1055;&#1088;&#1086;&#1095;&#1077;&#1077;\&#160;\&#1060;&#1083;&#1077;&#1096;&#1082;&#1072;\&#1052;&#1054;&#1049;%20&#1044;&#1054;&#1050;&#1059;&#1052;&#1045;&#1053;&#1058;&#1067;\&#1053;&#1086;&#1074;&#1072;&#1103;%20&#1087;&#1072;&#1087;&#1082;&#1072;\&#1044;&#1051;&#1071;%20&#1062;&#1057;&#1050;&#1040;%20&#1054;&#1041;&#1056;&#1040;&#1047;&#1045;&#1062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4;&#1057;&#1053;&#1054;&#1042;&#1053;&#1054;&#1049;%20&#1085;&#1086;&#1074;&#1099;&#1081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0;&#1072;&#1092;&#1077;&#1076;&#1088;&#1072;%20&#1060;&#1055;&#1080;&#1057;/&#1042;&#1077;&#1076;&#1086;&#1084;&#1086;&#1089;&#1090;&#1080;/2021/&#1040;&#1074;&#1075;&#1091;&#1089;&#1090;%20&#1086;&#1092;&#1080;&#1094;&#1077;&#1088;&#1099;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4;&#1057;&#1053;&#1054;&#1042;&#1053;&#1054;&#1049;%20&#1085;&#1086;&#1074;&#1099;&#1081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60;_\&#1060;&#1055;_\&#1044;&#1051;&#1071;%20&#1055;&#1056;&#1054;&#1042;&#1045;&#1056;&#1050;&#1048;%20&#1042;&#1054;&#1049;&#1057;&#1050;\&#1059;&#1052;&#1057;%202014%20&#1075;\&#1059;&#1052;&#1057;%20&#1083;&#1077;&#1090;&#1086;\&#160;\&#1060;&#1055;_\&#1063;&#1077;&#1088;&#1085;&#1086;&#1074;&#1080;&#1082;\&#1055;&#1088;&#1080;&#1084;&#1077;&#1088;\&#1054;&#1057;&#1053;&#1054;&#1042;&#1053;&#1054;&#1049;%20&#1085;&#1086;&#1074;&#1099;&#1081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3;&#1086;&#1088;&#1084;&#1072;&#1090;&#1080;&#1074;&#1099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3;&#1091;&#1088;&#1075;&#1072;&#1079;&#1080;&#1085;&#1050;&#1052;/AppData/Local/Microsoft/Windows/INetCache/Content.Outlook/SLNUNIPB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3;&#1086;&#1088;&#1084;&#1072;&#1090;&#1080;&#1074;&#1099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60;_\&#1060;&#1055;_\&#1044;&#1051;&#1071;%20&#1055;&#1056;&#1054;&#1042;&#1045;&#1056;&#1050;&#1048;%20&#1042;&#1054;&#1049;&#1057;&#1050;\&#1059;&#1052;&#1057;%202014%20&#1075;\&#1059;&#1052;&#1057;%20&#1083;&#1077;&#1090;&#1086;\&#160;\&#1060;&#1055;_\&#1063;&#1077;&#1088;&#1085;&#1086;&#1074;&#1080;&#1082;\&#1055;&#1088;&#1080;&#1084;&#1077;&#1088;\&#1053;&#1086;&#1088;&#1084;&#1072;&#1090;&#1080;&#1074;&#1099;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4;&#1089;&#1087;&#1072;&#1085;&#1086;&#1074;&#1072;&#1040;&#1057;/AppData/Local/Microsoft/Windows/Temporary%20Internet%20Files/Content.Outlook/F19C5IX3/2018/&#1058;&#1072;&#1073;&#1083;&#1080;&#1094;&#1099;%20&#1054;&#1052;&#1080;&#1050;&#1042;/&#1060;&#1083;&#1077;&#1096;&#1082;&#1072;/&#1052;&#1054;&#1049;%20&#1044;&#1054;&#1050;&#1059;&#1052;&#1045;&#1053;&#1058;&#1067;/&#1053;&#1086;&#1074;&#1072;&#1103;%20&#1087;&#1072;&#1087;&#1082;&#1072;/&#1044;&#1051;&#1071;%20&#1055;&#1056;&#1045;&#1044;&#1057;&#1058;&#1040;&#1042;&#1051;&#1045;&#1053;&#1048;&#1071;%20&#1042;%20&#1062;&#1057;&#1050;&#1040;/&#1044;&#1051;&#1071;%20&#1062;&#1057;&#1050;&#1040;%20&#1054;&#1041;&#1056;&#1040;&#1047;&#1045;&#1062;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3;&#1091;&#1088;&#1075;&#1072;&#1079;&#1080;&#1085;&#1050;&#1052;/AppData/Local/Microsoft/Windows/INetCache/Content.Outlook/SLNUNIPB/2018/&#1058;&#1072;&#1073;&#1083;&#1080;&#1094;&#1099;%20&#1054;&#1052;&#1080;&#1050;&#1042;/&#1060;&#1083;&#1077;&#1096;&#1082;&#1072;/&#1052;&#1054;&#1049;%20&#1044;&#1054;&#1050;&#1059;&#1052;&#1045;&#1053;&#1058;&#1067;/&#1053;&#1086;&#1074;&#1072;&#1103;%20&#1087;&#1072;&#1087;&#1082;&#1072;/&#1044;&#1051;&#1071;%20&#1055;&#1056;&#1045;&#1044;&#1057;&#1058;&#1040;&#1042;&#1051;&#1045;&#1053;&#1048;&#1071;%20&#1042;%20&#1062;&#1057;&#1050;&#1040;/&#1044;&#1051;&#1071;%20&#1062;&#1057;&#1050;&#1040;%20&#1054;&#1041;&#1056;&#1040;&#1047;&#1045;&#1062;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&#1054;&#1089;&#1087;&#1072;&#1085;&#1086;&#1074;&#1072;&#1040;&#1057;\AppData\Local\Microsoft\Windows\Temporary%20Internet%20Files\Content.Outlook\F19C5IX3\2018\&#1058;&#1072;&#1073;&#1083;&#1080;&#1094;&#1099;%20&#1054;&#1052;&#1080;&#1050;&#1042;\&#1060;&#1083;&#1077;&#1096;&#1082;&#1072;\&#1052;&#1054;&#1049;%20&#1044;&#1054;&#1050;&#1059;&#1052;&#1045;&#1053;&#1058;&#1067;\&#1053;&#1086;&#1074;&#1072;&#1103;%20&#1087;&#1072;&#1087;&#1082;&#1072;\&#1044;&#1051;&#1071;%20&#1055;&#1056;&#1045;&#1044;&#1057;&#1058;&#1040;&#1042;&#1051;&#1045;&#1053;&#1048;&#1071;%20&#1042;%20&#1062;&#1057;&#1050;&#1040;\&#1044;&#1051;&#1071;%20&#1062;&#1057;&#1050;&#1040;%20&#1054;&#1041;&#1056;&#1040;&#1047;&#1045;&#106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 ВОЗРАСТНЫМ"/>
      <sheetName val="СВ"/>
      <sheetName val="СВО"/>
      <sheetName val="ВМС"/>
      <sheetName val="ВУЗЫ"/>
      <sheetName val="вч 14776"/>
      <sheetName val="ДДО"/>
      <sheetName val="ДРУГИЕ"/>
      <sheetName val="ЦА"/>
      <sheetName val="7-8"/>
      <sheetName val="6"/>
      <sheetName val="5"/>
      <sheetName val="3-4 (1)"/>
      <sheetName val="3-4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44215">
          <cell r="C1044215" t="str">
            <v>генерал-армии</v>
          </cell>
        </row>
        <row r="1044216">
          <cell r="C1044216" t="str">
            <v>адмирал</v>
          </cell>
        </row>
        <row r="1044217">
          <cell r="C1044217" t="str">
            <v>генерал-полковник</v>
          </cell>
        </row>
        <row r="1044218">
          <cell r="C1044218" t="str">
            <v>вице-адмирал</v>
          </cell>
        </row>
        <row r="1044219">
          <cell r="C1044219" t="str">
            <v>генерал-лейтенант</v>
          </cell>
        </row>
        <row r="1044220">
          <cell r="C1044220" t="str">
            <v>контр-адмирал</v>
          </cell>
        </row>
        <row r="1044221">
          <cell r="C1044221" t="str">
            <v>генерал-майор</v>
          </cell>
        </row>
        <row r="1044222">
          <cell r="C1044222" t="str">
            <v>полковник</v>
          </cell>
        </row>
        <row r="1044223">
          <cell r="C1044223" t="str">
            <v>капитан 1 ранга</v>
          </cell>
        </row>
        <row r="1044224">
          <cell r="C1044224" t="str">
            <v>подполковник</v>
          </cell>
        </row>
        <row r="1044225">
          <cell r="C1044225" t="str">
            <v>капитан 2 ранга</v>
          </cell>
        </row>
        <row r="1044226">
          <cell r="C1044226" t="str">
            <v>майор</v>
          </cell>
        </row>
        <row r="1044227">
          <cell r="C1044227" t="str">
            <v>капитан 3 ранга</v>
          </cell>
        </row>
        <row r="1044228">
          <cell r="C1044228" t="str">
            <v>капитан</v>
          </cell>
        </row>
        <row r="1044229">
          <cell r="C1044229" t="str">
            <v>капитан-лейтенант</v>
          </cell>
        </row>
        <row r="1044230">
          <cell r="C1044230" t="str">
            <v>ст.лейтенант</v>
          </cell>
        </row>
        <row r="1044231">
          <cell r="C1044231" t="str">
            <v>лейтенант</v>
          </cell>
        </row>
        <row r="1044232">
          <cell r="C1044232" t="str">
            <v>ст.прапорщик</v>
          </cell>
        </row>
        <row r="1044233">
          <cell r="C1044233" t="str">
            <v>прапорщик</v>
          </cell>
        </row>
        <row r="1044234">
          <cell r="C1044234" t="str">
            <v>мастер-сержант</v>
          </cell>
        </row>
        <row r="1044235">
          <cell r="C1044235" t="str">
            <v>мастер-старшина</v>
          </cell>
        </row>
        <row r="1044236">
          <cell r="C1044236" t="str">
            <v>штаб-сержант</v>
          </cell>
        </row>
        <row r="1044237">
          <cell r="C1044237" t="str">
            <v>штаб-старшина</v>
          </cell>
        </row>
        <row r="1044238">
          <cell r="C1044238" t="str">
            <v>сержант 1 кл.</v>
          </cell>
        </row>
        <row r="1044239">
          <cell r="C1044239" t="str">
            <v>старшина 1 кл.</v>
          </cell>
        </row>
        <row r="1044240">
          <cell r="C1044240" t="str">
            <v>сержант 2 кл.</v>
          </cell>
        </row>
        <row r="1044241">
          <cell r="C1044241" t="str">
            <v>старшина 2 кл.</v>
          </cell>
        </row>
        <row r="1044242">
          <cell r="C1044242" t="str">
            <v>сержант 3 кл.</v>
          </cell>
        </row>
        <row r="1044243">
          <cell r="C1044243" t="str">
            <v>старшина 3 кл.</v>
          </cell>
        </row>
        <row r="1044244">
          <cell r="C1044244" t="str">
            <v>старшина</v>
          </cell>
        </row>
        <row r="1044245">
          <cell r="C1044245" t="str">
            <v>ст.сержант</v>
          </cell>
        </row>
        <row r="1044246">
          <cell r="C1044246" t="str">
            <v>гл.старшина</v>
          </cell>
        </row>
        <row r="1044247">
          <cell r="C1044247" t="str">
            <v>сержант</v>
          </cell>
        </row>
        <row r="1044248">
          <cell r="C1044248" t="str">
            <v>старшина 1 ст.</v>
          </cell>
        </row>
        <row r="1044249">
          <cell r="C1044249" t="str">
            <v>мл.сержант</v>
          </cell>
        </row>
        <row r="1044250">
          <cell r="C1044250" t="str">
            <v>старшина 2 ст.</v>
          </cell>
        </row>
        <row r="1044251">
          <cell r="C1044251" t="str">
            <v>ефрейтор</v>
          </cell>
        </row>
        <row r="1044252">
          <cell r="C1044252" t="str">
            <v>ст.матрос</v>
          </cell>
        </row>
        <row r="1044253">
          <cell r="C1044253" t="str">
            <v>рядовой</v>
          </cell>
        </row>
        <row r="1044254">
          <cell r="C1044254" t="str">
            <v>матрос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O1275"/>
  <sheetViews>
    <sheetView topLeftCell="A169" zoomScale="91" zoomScaleNormal="91" workbookViewId="0">
      <selection activeCell="H194" sqref="H194"/>
    </sheetView>
  </sheetViews>
  <sheetFormatPr defaultRowHeight="15" x14ac:dyDescent="0.25"/>
  <cols>
    <col min="1" max="1" width="6" customWidth="1"/>
    <col min="2" max="2" width="6.42578125" customWidth="1"/>
    <col min="3" max="3" width="6.7109375" customWidth="1"/>
    <col min="4" max="10" width="5.42578125" customWidth="1"/>
    <col min="11" max="11" width="6.42578125" customWidth="1"/>
    <col min="12" max="12" width="6.85546875" customWidth="1"/>
    <col min="13" max="21" width="5.42578125" customWidth="1"/>
    <col min="22" max="22" width="7.42578125" customWidth="1"/>
    <col min="23" max="23" width="7.7109375" customWidth="1"/>
    <col min="24" max="28" width="5.42578125" customWidth="1"/>
    <col min="29" max="29" width="6" style="1031" customWidth="1"/>
    <col min="30" max="30" width="6.5703125" customWidth="1"/>
    <col min="31" max="32" width="5.42578125" customWidth="1"/>
    <col min="33" max="33" width="6.28515625" customWidth="1"/>
    <col min="34" max="34" width="5.85546875" customWidth="1"/>
    <col min="35" max="35" width="6.85546875" customWidth="1"/>
    <col min="36" max="36" width="7.85546875" customWidth="1"/>
    <col min="37" max="37" width="7.42578125" customWidth="1"/>
    <col min="38" max="38" width="7.5703125" customWidth="1"/>
    <col min="39" max="39" width="7.42578125" customWidth="1"/>
    <col min="40" max="41" width="5.42578125" customWidth="1"/>
  </cols>
  <sheetData>
    <row r="1" spans="1:41" ht="16.5" thickTop="1" x14ac:dyDescent="0.25">
      <c r="A1" s="1555" t="s">
        <v>24</v>
      </c>
      <c r="B1" s="1556"/>
      <c r="C1" s="1556"/>
      <c r="D1" s="1556"/>
      <c r="E1" s="1556"/>
      <c r="F1" s="1556"/>
      <c r="G1" s="1556"/>
      <c r="H1" s="1556"/>
      <c r="I1" s="1556"/>
      <c r="J1" s="1556"/>
      <c r="K1" s="1556"/>
      <c r="L1" s="1556"/>
      <c r="M1" s="1556"/>
      <c r="N1" s="1556"/>
      <c r="O1" s="1556"/>
      <c r="P1" s="1556"/>
      <c r="Q1" s="1556"/>
      <c r="R1" s="1556"/>
      <c r="S1" s="1556"/>
      <c r="T1" s="1556"/>
      <c r="U1" s="1556"/>
      <c r="V1" s="1556"/>
      <c r="W1" s="1556"/>
      <c r="X1" s="1556"/>
      <c r="Y1" s="1556"/>
      <c r="Z1" s="1556"/>
      <c r="AA1" s="1556"/>
      <c r="AB1" s="1556"/>
      <c r="AC1" s="1556"/>
      <c r="AD1" s="1556"/>
      <c r="AE1" s="1556"/>
      <c r="AF1" s="1556"/>
      <c r="AG1" s="1556"/>
      <c r="AH1" s="1556"/>
      <c r="AI1" s="1556"/>
      <c r="AJ1" s="1556"/>
      <c r="AK1" s="1556"/>
      <c r="AL1" s="1556"/>
      <c r="AM1" s="1556"/>
      <c r="AN1" s="1556"/>
      <c r="AO1" s="1557"/>
    </row>
    <row r="2" spans="1:41" ht="43.5" customHeight="1" x14ac:dyDescent="0.25">
      <c r="A2" s="3" t="s">
        <v>10</v>
      </c>
      <c r="B2" s="4" t="s">
        <v>727</v>
      </c>
      <c r="C2" s="4" t="s">
        <v>728</v>
      </c>
      <c r="D2" s="5">
        <v>3</v>
      </c>
      <c r="E2" s="6">
        <v>4</v>
      </c>
      <c r="F2" s="5">
        <v>5</v>
      </c>
      <c r="G2" s="5">
        <v>6</v>
      </c>
      <c r="H2" s="6">
        <v>7</v>
      </c>
      <c r="I2" s="4">
        <v>8</v>
      </c>
      <c r="J2" s="4">
        <v>9</v>
      </c>
      <c r="K2" s="6" t="s">
        <v>28</v>
      </c>
      <c r="L2" s="6" t="s">
        <v>29</v>
      </c>
      <c r="M2" s="4">
        <v>16</v>
      </c>
      <c r="N2" s="6">
        <v>19</v>
      </c>
      <c r="O2" s="6">
        <v>21</v>
      </c>
      <c r="P2" s="6">
        <v>23</v>
      </c>
      <c r="Q2" s="6">
        <v>24</v>
      </c>
      <c r="R2" s="6">
        <v>27</v>
      </c>
      <c r="S2" s="6">
        <v>28</v>
      </c>
      <c r="T2" s="6">
        <v>29</v>
      </c>
      <c r="U2" s="6">
        <v>30</v>
      </c>
      <c r="V2" s="64" t="s">
        <v>286</v>
      </c>
      <c r="W2" s="64" t="s">
        <v>287</v>
      </c>
      <c r="X2" s="6">
        <v>33</v>
      </c>
      <c r="Y2" s="4">
        <v>34</v>
      </c>
      <c r="Z2" s="4">
        <v>35</v>
      </c>
      <c r="AA2" s="4">
        <v>36</v>
      </c>
      <c r="AB2" s="4">
        <v>37</v>
      </c>
      <c r="AC2" s="1346">
        <v>38</v>
      </c>
      <c r="AD2" s="4">
        <v>39</v>
      </c>
      <c r="AE2" s="4">
        <v>40</v>
      </c>
      <c r="AF2" s="6">
        <v>41</v>
      </c>
      <c r="AG2" s="6">
        <v>42</v>
      </c>
      <c r="AH2" s="4">
        <v>43</v>
      </c>
      <c r="AI2" s="4">
        <v>44</v>
      </c>
      <c r="AJ2" s="6">
        <v>45</v>
      </c>
      <c r="AK2" s="6">
        <v>46</v>
      </c>
      <c r="AL2" s="6">
        <v>47</v>
      </c>
      <c r="AM2" s="4">
        <v>48</v>
      </c>
      <c r="AN2" s="128">
        <v>49</v>
      </c>
      <c r="AO2" s="132">
        <v>50</v>
      </c>
    </row>
    <row r="3" spans="1:41" ht="15" customHeight="1" x14ac:dyDescent="0.25">
      <c r="A3" s="7">
        <v>100</v>
      </c>
      <c r="B3" s="8" t="s">
        <v>23</v>
      </c>
      <c r="C3" s="8" t="s">
        <v>23</v>
      </c>
      <c r="D3" s="65">
        <v>21</v>
      </c>
      <c r="E3" s="66">
        <v>25</v>
      </c>
      <c r="F3" s="98">
        <v>13</v>
      </c>
      <c r="G3" s="65">
        <v>13</v>
      </c>
      <c r="H3" s="66">
        <v>7</v>
      </c>
      <c r="I3" s="65">
        <v>28</v>
      </c>
      <c r="J3" s="65">
        <v>55</v>
      </c>
      <c r="K3" s="66">
        <v>49</v>
      </c>
      <c r="L3" s="66">
        <v>57</v>
      </c>
      <c r="M3" s="65">
        <v>62</v>
      </c>
      <c r="N3" s="67">
        <v>9</v>
      </c>
      <c r="O3" s="67">
        <v>13</v>
      </c>
      <c r="P3" s="8"/>
      <c r="Q3" s="8"/>
      <c r="R3" s="68">
        <v>1.55</v>
      </c>
      <c r="S3" s="68">
        <v>2.5499999999999998</v>
      </c>
      <c r="T3" s="68">
        <v>2.5499999999999998</v>
      </c>
      <c r="U3" s="68">
        <v>3.05</v>
      </c>
      <c r="V3" s="68">
        <v>4.45</v>
      </c>
      <c r="W3" s="68">
        <v>14.55</v>
      </c>
      <c r="X3" s="68">
        <v>1.1000000000000001</v>
      </c>
      <c r="Y3" s="67">
        <v>12.7</v>
      </c>
      <c r="Z3" s="67">
        <v>21</v>
      </c>
      <c r="AA3" s="68">
        <v>1.01</v>
      </c>
      <c r="AB3" s="68">
        <v>2.4</v>
      </c>
      <c r="AC3" s="68">
        <v>11.2</v>
      </c>
      <c r="AD3" s="69"/>
      <c r="AE3" s="68">
        <v>57</v>
      </c>
      <c r="AF3" s="8"/>
      <c r="AG3" s="68">
        <v>22.59</v>
      </c>
      <c r="AH3" s="68">
        <v>49.55</v>
      </c>
      <c r="AI3" s="68">
        <v>23</v>
      </c>
      <c r="AJ3" s="68" t="s">
        <v>288</v>
      </c>
      <c r="AK3" s="68">
        <v>29.4</v>
      </c>
      <c r="AL3" s="68" t="s">
        <v>289</v>
      </c>
      <c r="AM3" s="69">
        <v>1.25</v>
      </c>
      <c r="AN3" s="129">
        <v>170</v>
      </c>
      <c r="AO3" s="70">
        <v>40</v>
      </c>
    </row>
    <row r="4" spans="1:41" ht="15" customHeight="1" x14ac:dyDescent="0.25">
      <c r="A4" s="7">
        <v>99</v>
      </c>
      <c r="B4" s="15" t="s">
        <v>23</v>
      </c>
      <c r="C4" s="15" t="s">
        <v>23</v>
      </c>
      <c r="D4" s="65"/>
      <c r="E4" s="66"/>
      <c r="F4" s="98"/>
      <c r="G4" s="65"/>
      <c r="H4" s="66"/>
      <c r="I4" s="65"/>
      <c r="J4" s="65">
        <v>54</v>
      </c>
      <c r="K4" s="66"/>
      <c r="L4" s="66"/>
      <c r="M4" s="65"/>
      <c r="N4" s="71"/>
      <c r="O4" s="67"/>
      <c r="P4" s="15"/>
      <c r="Q4" s="15"/>
      <c r="R4" s="68"/>
      <c r="S4" s="68"/>
      <c r="T4" s="68"/>
      <c r="U4" s="68"/>
      <c r="V4" s="68"/>
      <c r="W4" s="68"/>
      <c r="X4" s="72"/>
      <c r="Y4" s="67"/>
      <c r="Z4" s="67"/>
      <c r="AA4" s="68"/>
      <c r="AB4" s="68"/>
      <c r="AC4" s="68"/>
      <c r="AD4" s="73">
        <v>21.21</v>
      </c>
      <c r="AE4" s="68"/>
      <c r="AF4" s="10"/>
      <c r="AG4" s="65">
        <v>23.02</v>
      </c>
      <c r="AH4" s="68">
        <v>50</v>
      </c>
      <c r="AI4" s="135">
        <v>23.03</v>
      </c>
      <c r="AJ4" s="68" t="s">
        <v>32</v>
      </c>
      <c r="AK4" s="68">
        <v>29.48</v>
      </c>
      <c r="AL4" s="68" t="s">
        <v>290</v>
      </c>
      <c r="AM4" s="74"/>
      <c r="AN4" s="129"/>
      <c r="AO4" s="70"/>
    </row>
    <row r="5" spans="1:41" ht="15" customHeight="1" x14ac:dyDescent="0.25">
      <c r="A5" s="7">
        <v>98</v>
      </c>
      <c r="B5" s="15" t="s">
        <v>23</v>
      </c>
      <c r="C5" s="15" t="s">
        <v>23</v>
      </c>
      <c r="D5" s="65"/>
      <c r="E5" s="66"/>
      <c r="F5" s="98"/>
      <c r="G5" s="65"/>
      <c r="H5" s="66"/>
      <c r="I5" s="65"/>
      <c r="J5" s="65">
        <v>53</v>
      </c>
      <c r="K5" s="66"/>
      <c r="L5" s="66"/>
      <c r="M5" s="65"/>
      <c r="N5" s="71">
        <v>9.1</v>
      </c>
      <c r="O5" s="67">
        <v>13.1</v>
      </c>
      <c r="P5" s="15"/>
      <c r="Q5" s="15"/>
      <c r="R5" s="68">
        <v>1.56</v>
      </c>
      <c r="S5" s="68">
        <v>2.56</v>
      </c>
      <c r="T5" s="68">
        <v>2.56</v>
      </c>
      <c r="U5" s="68">
        <v>3.06</v>
      </c>
      <c r="V5" s="68">
        <v>4.46</v>
      </c>
      <c r="W5" s="68">
        <v>13.56</v>
      </c>
      <c r="X5" s="75">
        <v>1.1100000000000001</v>
      </c>
      <c r="Y5" s="67"/>
      <c r="Z5" s="67">
        <v>21.2</v>
      </c>
      <c r="AA5" s="68"/>
      <c r="AB5" s="68">
        <v>2.42</v>
      </c>
      <c r="AC5" s="68">
        <v>11.21</v>
      </c>
      <c r="AD5" s="73"/>
      <c r="AE5" s="68"/>
      <c r="AF5" s="10"/>
      <c r="AG5" s="65">
        <v>23.05</v>
      </c>
      <c r="AH5" s="68">
        <v>50.05</v>
      </c>
      <c r="AI5" s="68">
        <v>23.06</v>
      </c>
      <c r="AJ5" s="68" t="s">
        <v>291</v>
      </c>
      <c r="AK5" s="68">
        <v>29.56</v>
      </c>
      <c r="AL5" s="68" t="s">
        <v>292</v>
      </c>
      <c r="AM5" s="74">
        <v>1.26</v>
      </c>
      <c r="AN5" s="129">
        <v>169</v>
      </c>
      <c r="AO5" s="70"/>
    </row>
    <row r="6" spans="1:41" ht="15" customHeight="1" x14ac:dyDescent="0.25">
      <c r="A6" s="7">
        <v>97</v>
      </c>
      <c r="B6" s="15" t="s">
        <v>23</v>
      </c>
      <c r="C6" s="15" t="s">
        <v>23</v>
      </c>
      <c r="D6" s="65"/>
      <c r="E6" s="66"/>
      <c r="F6" s="98"/>
      <c r="G6" s="65"/>
      <c r="H6" s="66"/>
      <c r="I6" s="65"/>
      <c r="J6" s="65">
        <v>52</v>
      </c>
      <c r="K6" s="66"/>
      <c r="L6" s="66"/>
      <c r="M6" s="65"/>
      <c r="N6" s="71"/>
      <c r="O6" s="67"/>
      <c r="P6" s="15"/>
      <c r="Q6" s="15"/>
      <c r="R6" s="68"/>
      <c r="S6" s="68"/>
      <c r="T6" s="68"/>
      <c r="U6" s="68"/>
      <c r="V6" s="68"/>
      <c r="W6" s="68"/>
      <c r="X6" s="75"/>
      <c r="Y6" s="67"/>
      <c r="Z6" s="67"/>
      <c r="AA6" s="68"/>
      <c r="AB6" s="68"/>
      <c r="AC6" s="68"/>
      <c r="AD6" s="73"/>
      <c r="AE6" s="68"/>
      <c r="AF6" s="10"/>
      <c r="AG6" s="65">
        <v>23.08</v>
      </c>
      <c r="AH6" s="68">
        <v>50.1</v>
      </c>
      <c r="AI6" s="68">
        <v>23.09</v>
      </c>
      <c r="AJ6" s="68" t="s">
        <v>293</v>
      </c>
      <c r="AK6" s="68">
        <v>30.04</v>
      </c>
      <c r="AL6" s="68" t="s">
        <v>294</v>
      </c>
      <c r="AM6" s="74"/>
      <c r="AN6" s="129"/>
      <c r="AO6" s="70"/>
    </row>
    <row r="7" spans="1:41" ht="15" customHeight="1" x14ac:dyDescent="0.25">
      <c r="A7" s="7">
        <v>96</v>
      </c>
      <c r="B7" s="15" t="s">
        <v>23</v>
      </c>
      <c r="C7" s="15" t="s">
        <v>23</v>
      </c>
      <c r="D7" s="65"/>
      <c r="E7" s="66"/>
      <c r="F7" s="98"/>
      <c r="G7" s="65"/>
      <c r="H7" s="66"/>
      <c r="I7" s="65"/>
      <c r="J7" s="65">
        <v>51</v>
      </c>
      <c r="K7" s="66"/>
      <c r="L7" s="66"/>
      <c r="M7" s="65"/>
      <c r="N7" s="71">
        <v>9.1999999999999993</v>
      </c>
      <c r="O7" s="67">
        <v>13.2</v>
      </c>
      <c r="P7" s="15"/>
      <c r="Q7" s="15"/>
      <c r="R7" s="68">
        <v>1.57</v>
      </c>
      <c r="S7" s="68">
        <v>2.57</v>
      </c>
      <c r="T7" s="68">
        <v>2.57</v>
      </c>
      <c r="U7" s="68">
        <v>3.07</v>
      </c>
      <c r="V7" s="68">
        <v>4.47</v>
      </c>
      <c r="W7" s="68">
        <v>13.57</v>
      </c>
      <c r="X7" s="75">
        <v>1.1200000000000001</v>
      </c>
      <c r="Y7" s="67">
        <v>12.8</v>
      </c>
      <c r="Z7" s="67">
        <v>21.4</v>
      </c>
      <c r="AA7" s="68"/>
      <c r="AB7" s="68">
        <v>2.44</v>
      </c>
      <c r="AC7" s="68">
        <v>11.22</v>
      </c>
      <c r="AD7" s="73">
        <v>21.24</v>
      </c>
      <c r="AE7" s="68"/>
      <c r="AF7" s="10"/>
      <c r="AG7" s="65">
        <v>23.11</v>
      </c>
      <c r="AH7" s="68">
        <v>50.15</v>
      </c>
      <c r="AI7" s="68">
        <v>23.12</v>
      </c>
      <c r="AJ7" s="68" t="s">
        <v>295</v>
      </c>
      <c r="AK7" s="68">
        <v>30.12</v>
      </c>
      <c r="AL7" s="68" t="s">
        <v>296</v>
      </c>
      <c r="AM7" s="74">
        <v>1.27</v>
      </c>
      <c r="AN7" s="129">
        <v>168</v>
      </c>
      <c r="AO7" s="70"/>
    </row>
    <row r="8" spans="1:41" ht="15" customHeight="1" x14ac:dyDescent="0.25">
      <c r="A8" s="7">
        <v>95</v>
      </c>
      <c r="B8" s="15" t="s">
        <v>23</v>
      </c>
      <c r="C8" s="15" t="s">
        <v>23</v>
      </c>
      <c r="D8" s="65"/>
      <c r="E8" s="66">
        <v>24</v>
      </c>
      <c r="F8" s="98"/>
      <c r="G8" s="65"/>
      <c r="H8" s="66"/>
      <c r="I8" s="65">
        <v>27</v>
      </c>
      <c r="J8" s="65">
        <v>50</v>
      </c>
      <c r="K8" s="66">
        <v>48</v>
      </c>
      <c r="L8" s="66">
        <v>56</v>
      </c>
      <c r="M8" s="65">
        <v>61</v>
      </c>
      <c r="N8" s="71"/>
      <c r="O8" s="67"/>
      <c r="P8" s="15"/>
      <c r="Q8" s="15"/>
      <c r="R8" s="68"/>
      <c r="S8" s="68"/>
      <c r="T8" s="68"/>
      <c r="U8" s="68"/>
      <c r="V8" s="68"/>
      <c r="W8" s="68"/>
      <c r="X8" s="75"/>
      <c r="Y8" s="67"/>
      <c r="Z8" s="67"/>
      <c r="AA8" s="68">
        <v>1.02</v>
      </c>
      <c r="AB8" s="68"/>
      <c r="AC8" s="68"/>
      <c r="AD8" s="73"/>
      <c r="AE8" s="68">
        <v>56</v>
      </c>
      <c r="AF8" s="10"/>
      <c r="AG8" s="65">
        <v>23.14</v>
      </c>
      <c r="AH8" s="68">
        <v>50.2</v>
      </c>
      <c r="AI8" s="68">
        <v>23.15</v>
      </c>
      <c r="AJ8" s="68" t="s">
        <v>297</v>
      </c>
      <c r="AK8" s="68">
        <v>30.2</v>
      </c>
      <c r="AL8" s="68" t="s">
        <v>298</v>
      </c>
      <c r="AM8" s="74"/>
      <c r="AN8" s="129"/>
      <c r="AO8" s="70">
        <v>39</v>
      </c>
    </row>
    <row r="9" spans="1:41" ht="15" customHeight="1" x14ac:dyDescent="0.25">
      <c r="A9" s="7">
        <v>94</v>
      </c>
      <c r="B9" s="15" t="s">
        <v>23</v>
      </c>
      <c r="C9" s="15" t="s">
        <v>23</v>
      </c>
      <c r="D9" s="65"/>
      <c r="E9" s="66"/>
      <c r="F9" s="98"/>
      <c r="G9" s="65"/>
      <c r="H9" s="66"/>
      <c r="I9" s="65"/>
      <c r="J9" s="65">
        <v>49</v>
      </c>
      <c r="K9" s="66"/>
      <c r="L9" s="66"/>
      <c r="M9" s="65"/>
      <c r="N9" s="71">
        <v>9.3000000000000007</v>
      </c>
      <c r="O9" s="67">
        <v>13.3</v>
      </c>
      <c r="P9" s="15"/>
      <c r="Q9" s="15"/>
      <c r="R9" s="68">
        <v>1.58</v>
      </c>
      <c r="S9" s="68">
        <v>2.58</v>
      </c>
      <c r="T9" s="68">
        <v>2.58</v>
      </c>
      <c r="U9" s="68">
        <v>3.08</v>
      </c>
      <c r="V9" s="68">
        <v>4.4800000000000004</v>
      </c>
      <c r="W9" s="68">
        <v>13.58</v>
      </c>
      <c r="X9" s="75">
        <v>1.1299999999999999</v>
      </c>
      <c r="Y9" s="67"/>
      <c r="Z9" s="67">
        <v>21.6</v>
      </c>
      <c r="AA9" s="68"/>
      <c r="AB9" s="68">
        <v>2.46</v>
      </c>
      <c r="AC9" s="68">
        <v>11.23</v>
      </c>
      <c r="AD9" s="73"/>
      <c r="AE9" s="68"/>
      <c r="AF9" s="10"/>
      <c r="AG9" s="65">
        <v>23.17</v>
      </c>
      <c r="AH9" s="68">
        <v>50.25</v>
      </c>
      <c r="AI9" s="68">
        <v>23.18</v>
      </c>
      <c r="AJ9" s="68" t="s">
        <v>299</v>
      </c>
      <c r="AK9" s="68">
        <v>30.28</v>
      </c>
      <c r="AL9" s="68" t="s">
        <v>300</v>
      </c>
      <c r="AM9" s="74">
        <v>1.28</v>
      </c>
      <c r="AN9" s="129">
        <v>167</v>
      </c>
      <c r="AO9" s="70"/>
    </row>
    <row r="10" spans="1:41" ht="15" customHeight="1" x14ac:dyDescent="0.25">
      <c r="A10" s="7">
        <v>93</v>
      </c>
      <c r="B10" s="15" t="s">
        <v>23</v>
      </c>
      <c r="C10" s="15" t="s">
        <v>23</v>
      </c>
      <c r="D10" s="65"/>
      <c r="E10" s="66"/>
      <c r="F10" s="98"/>
      <c r="G10" s="65"/>
      <c r="H10" s="66"/>
      <c r="I10" s="65"/>
      <c r="J10" s="65">
        <v>48</v>
      </c>
      <c r="K10" s="66"/>
      <c r="L10" s="66"/>
      <c r="M10" s="65"/>
      <c r="N10" s="71"/>
      <c r="O10" s="67"/>
      <c r="P10" s="15"/>
      <c r="Q10" s="15"/>
      <c r="R10" s="68"/>
      <c r="S10" s="68"/>
      <c r="T10" s="68"/>
      <c r="U10" s="68"/>
      <c r="V10" s="68"/>
      <c r="W10" s="68"/>
      <c r="X10" s="75"/>
      <c r="Y10" s="67"/>
      <c r="Z10" s="67"/>
      <c r="AA10" s="68"/>
      <c r="AB10" s="68"/>
      <c r="AC10" s="68"/>
      <c r="AD10" s="73">
        <v>21.27</v>
      </c>
      <c r="AE10" s="68"/>
      <c r="AF10" s="10"/>
      <c r="AG10" s="65">
        <v>23.2</v>
      </c>
      <c r="AH10" s="68">
        <v>50.2</v>
      </c>
      <c r="AI10" s="68">
        <v>23.21</v>
      </c>
      <c r="AJ10" s="68" t="s">
        <v>33</v>
      </c>
      <c r="AK10" s="68">
        <v>30.36</v>
      </c>
      <c r="AL10" s="68" t="s">
        <v>301</v>
      </c>
      <c r="AM10" s="74"/>
      <c r="AN10" s="129"/>
      <c r="AO10" s="70"/>
    </row>
    <row r="11" spans="1:41" ht="15" customHeight="1" x14ac:dyDescent="0.25">
      <c r="A11" s="7">
        <v>92</v>
      </c>
      <c r="B11" s="15" t="s">
        <v>23</v>
      </c>
      <c r="C11" s="15" t="s">
        <v>23</v>
      </c>
      <c r="D11" s="65"/>
      <c r="E11" s="66"/>
      <c r="F11" s="98"/>
      <c r="G11" s="65"/>
      <c r="H11" s="66"/>
      <c r="I11" s="65"/>
      <c r="J11" s="65">
        <v>47</v>
      </c>
      <c r="K11" s="66"/>
      <c r="L11" s="66"/>
      <c r="M11" s="65"/>
      <c r="N11" s="71">
        <v>9.4</v>
      </c>
      <c r="O11" s="67">
        <v>13.4</v>
      </c>
      <c r="P11" s="15"/>
      <c r="Q11" s="15"/>
      <c r="R11" s="68">
        <v>1.59</v>
      </c>
      <c r="S11" s="68">
        <v>2.59</v>
      </c>
      <c r="T11" s="68">
        <v>2.59</v>
      </c>
      <c r="U11" s="68">
        <v>3.09</v>
      </c>
      <c r="V11" s="68">
        <v>4.49</v>
      </c>
      <c r="W11" s="68">
        <v>13.59</v>
      </c>
      <c r="X11" s="75">
        <v>1.1399999999999999</v>
      </c>
      <c r="Y11" s="67">
        <v>12.9</v>
      </c>
      <c r="Z11" s="67">
        <v>21.8</v>
      </c>
      <c r="AA11" s="68"/>
      <c r="AB11" s="68">
        <v>2.48</v>
      </c>
      <c r="AC11" s="68">
        <v>11.24</v>
      </c>
      <c r="AD11" s="73"/>
      <c r="AE11" s="68"/>
      <c r="AF11" s="10"/>
      <c r="AG11" s="65">
        <v>23.23</v>
      </c>
      <c r="AH11" s="68">
        <v>50.25</v>
      </c>
      <c r="AI11" s="68">
        <v>23.24</v>
      </c>
      <c r="AJ11" s="68" t="s">
        <v>302</v>
      </c>
      <c r="AK11" s="68">
        <v>30.44</v>
      </c>
      <c r="AL11" s="68" t="s">
        <v>303</v>
      </c>
      <c r="AM11" s="74">
        <v>1.29</v>
      </c>
      <c r="AN11" s="129">
        <v>166</v>
      </c>
      <c r="AO11" s="70"/>
    </row>
    <row r="12" spans="1:41" ht="15" customHeight="1" x14ac:dyDescent="0.25">
      <c r="A12" s="7">
        <v>91</v>
      </c>
      <c r="B12" s="15" t="s">
        <v>23</v>
      </c>
      <c r="C12" s="15" t="s">
        <v>23</v>
      </c>
      <c r="D12" s="65"/>
      <c r="E12" s="66"/>
      <c r="F12" s="98"/>
      <c r="G12" s="65"/>
      <c r="H12" s="66"/>
      <c r="I12" s="65"/>
      <c r="J12" s="65">
        <v>46</v>
      </c>
      <c r="K12" s="66"/>
      <c r="L12" s="66"/>
      <c r="M12" s="65"/>
      <c r="N12" s="71"/>
      <c r="O12" s="67"/>
      <c r="P12" s="15"/>
      <c r="Q12" s="15" t="s">
        <v>31</v>
      </c>
      <c r="R12" s="68"/>
      <c r="S12" s="68"/>
      <c r="T12" s="68"/>
      <c r="U12" s="68"/>
      <c r="V12" s="68"/>
      <c r="W12" s="68"/>
      <c r="X12" s="75"/>
      <c r="Y12" s="67"/>
      <c r="Z12" s="67"/>
      <c r="AA12" s="68"/>
      <c r="AB12" s="68"/>
      <c r="AC12" s="68"/>
      <c r="AD12" s="73"/>
      <c r="AE12" s="68"/>
      <c r="AF12" s="10"/>
      <c r="AG12" s="65">
        <v>23.26</v>
      </c>
      <c r="AH12" s="68">
        <v>50.3</v>
      </c>
      <c r="AI12" s="68">
        <v>23.27</v>
      </c>
      <c r="AJ12" s="68" t="s">
        <v>304</v>
      </c>
      <c r="AK12" s="68">
        <v>30.52</v>
      </c>
      <c r="AL12" s="68" t="s">
        <v>305</v>
      </c>
      <c r="AM12" s="74"/>
      <c r="AN12" s="129"/>
      <c r="AO12" s="70"/>
    </row>
    <row r="13" spans="1:41" ht="15" customHeight="1" x14ac:dyDescent="0.25">
      <c r="A13" s="7">
        <v>90</v>
      </c>
      <c r="B13" s="15" t="s">
        <v>23</v>
      </c>
      <c r="C13" s="15" t="s">
        <v>23</v>
      </c>
      <c r="D13" s="65">
        <v>20</v>
      </c>
      <c r="E13" s="66">
        <v>23</v>
      </c>
      <c r="F13" s="98">
        <v>12</v>
      </c>
      <c r="G13" s="65">
        <v>12</v>
      </c>
      <c r="H13" s="66"/>
      <c r="I13" s="65">
        <v>26</v>
      </c>
      <c r="J13" s="65">
        <v>45</v>
      </c>
      <c r="K13" s="66">
        <v>47</v>
      </c>
      <c r="L13" s="66">
        <v>55</v>
      </c>
      <c r="M13" s="65">
        <v>60</v>
      </c>
      <c r="N13" s="71">
        <v>9.5</v>
      </c>
      <c r="O13" s="67">
        <v>13.5</v>
      </c>
      <c r="P13" s="15"/>
      <c r="Q13" s="15"/>
      <c r="R13" s="68">
        <v>2</v>
      </c>
      <c r="S13" s="68">
        <v>3</v>
      </c>
      <c r="T13" s="68">
        <v>3</v>
      </c>
      <c r="U13" s="68">
        <v>3.1</v>
      </c>
      <c r="V13" s="68">
        <v>4.5</v>
      </c>
      <c r="W13" s="68">
        <v>14</v>
      </c>
      <c r="X13" s="75">
        <v>1.1499999999999999</v>
      </c>
      <c r="Y13" s="67"/>
      <c r="Z13" s="67">
        <v>22</v>
      </c>
      <c r="AA13" s="68">
        <v>1.03</v>
      </c>
      <c r="AB13" s="68">
        <v>2.5</v>
      </c>
      <c r="AC13" s="68">
        <v>11.25</v>
      </c>
      <c r="AD13" s="100">
        <v>21.3</v>
      </c>
      <c r="AE13" s="68">
        <v>55</v>
      </c>
      <c r="AF13" s="10"/>
      <c r="AG13" s="65">
        <v>23.29</v>
      </c>
      <c r="AH13" s="68">
        <v>50.35</v>
      </c>
      <c r="AI13" s="68">
        <v>23.3</v>
      </c>
      <c r="AJ13" s="68" t="s">
        <v>306</v>
      </c>
      <c r="AK13" s="68">
        <v>31</v>
      </c>
      <c r="AL13" s="68" t="s">
        <v>307</v>
      </c>
      <c r="AM13" s="75">
        <v>1.3</v>
      </c>
      <c r="AN13" s="129">
        <v>165</v>
      </c>
      <c r="AO13" s="70">
        <v>38</v>
      </c>
    </row>
    <row r="14" spans="1:41" ht="15" customHeight="1" x14ac:dyDescent="0.25">
      <c r="A14" s="7">
        <v>89</v>
      </c>
      <c r="B14" s="15" t="s">
        <v>23</v>
      </c>
      <c r="C14" s="15" t="s">
        <v>23</v>
      </c>
      <c r="D14" s="9"/>
      <c r="E14" s="66"/>
      <c r="F14" s="98"/>
      <c r="G14" s="65"/>
      <c r="H14" s="66"/>
      <c r="I14" s="65"/>
      <c r="J14" s="65">
        <v>44</v>
      </c>
      <c r="K14" s="66"/>
      <c r="L14" s="66"/>
      <c r="M14" s="65"/>
      <c r="N14" s="71"/>
      <c r="O14" s="67"/>
      <c r="P14" s="15"/>
      <c r="Q14" s="15"/>
      <c r="R14" s="68"/>
      <c r="S14" s="68"/>
      <c r="T14" s="68"/>
      <c r="U14" s="68"/>
      <c r="V14" s="68"/>
      <c r="W14" s="68"/>
      <c r="X14" s="75"/>
      <c r="Y14" s="67"/>
      <c r="Z14" s="67"/>
      <c r="AA14" s="68"/>
      <c r="AB14" s="68"/>
      <c r="AC14" s="68"/>
      <c r="AD14" s="73"/>
      <c r="AE14" s="68"/>
      <c r="AF14" s="10"/>
      <c r="AG14" s="65">
        <v>23.32</v>
      </c>
      <c r="AH14" s="68">
        <v>50.4</v>
      </c>
      <c r="AI14" s="68">
        <v>23.33</v>
      </c>
      <c r="AJ14" s="68" t="s">
        <v>308</v>
      </c>
      <c r="AK14" s="68">
        <v>31.08</v>
      </c>
      <c r="AL14" s="68" t="s">
        <v>309</v>
      </c>
      <c r="AM14" s="74"/>
      <c r="AN14" s="129"/>
      <c r="AO14" s="70"/>
    </row>
    <row r="15" spans="1:41" ht="15" customHeight="1" x14ac:dyDescent="0.25">
      <c r="A15" s="7">
        <v>88</v>
      </c>
      <c r="B15" s="15" t="s">
        <v>23</v>
      </c>
      <c r="C15" s="15" t="s">
        <v>23</v>
      </c>
      <c r="D15" s="9"/>
      <c r="E15" s="66"/>
      <c r="F15" s="98"/>
      <c r="G15" s="65"/>
      <c r="H15" s="66"/>
      <c r="I15" s="65"/>
      <c r="J15" s="65">
        <v>43</v>
      </c>
      <c r="K15" s="66"/>
      <c r="L15" s="66"/>
      <c r="M15" s="65"/>
      <c r="N15" s="71">
        <v>9.6</v>
      </c>
      <c r="O15" s="67">
        <v>13.6</v>
      </c>
      <c r="P15" s="15"/>
      <c r="Q15" s="15"/>
      <c r="R15" s="68">
        <v>2.0099999999999998</v>
      </c>
      <c r="S15" s="68">
        <v>3.01</v>
      </c>
      <c r="T15" s="68">
        <v>3.01</v>
      </c>
      <c r="U15" s="68">
        <v>3.11</v>
      </c>
      <c r="V15" s="68">
        <v>4.51</v>
      </c>
      <c r="W15" s="68">
        <v>14.01</v>
      </c>
      <c r="X15" s="75">
        <v>1.1599999999999999</v>
      </c>
      <c r="Y15" s="67">
        <v>13</v>
      </c>
      <c r="Z15" s="67">
        <v>22.2</v>
      </c>
      <c r="AA15" s="68"/>
      <c r="AB15" s="68">
        <v>2.52</v>
      </c>
      <c r="AC15" s="68">
        <v>11.26</v>
      </c>
      <c r="AD15" s="73"/>
      <c r="AE15" s="68"/>
      <c r="AF15" s="10"/>
      <c r="AG15" s="65">
        <v>23.35</v>
      </c>
      <c r="AH15" s="68">
        <v>50.45</v>
      </c>
      <c r="AI15" s="68">
        <v>23.36</v>
      </c>
      <c r="AJ15" s="68" t="s">
        <v>310</v>
      </c>
      <c r="AK15" s="68">
        <v>31.16</v>
      </c>
      <c r="AL15" s="68" t="s">
        <v>311</v>
      </c>
      <c r="AM15" s="74">
        <v>1.31</v>
      </c>
      <c r="AN15" s="129">
        <v>164</v>
      </c>
      <c r="AO15" s="70"/>
    </row>
    <row r="16" spans="1:41" ht="15" customHeight="1" x14ac:dyDescent="0.25">
      <c r="A16" s="7">
        <v>87</v>
      </c>
      <c r="B16" s="15" t="s">
        <v>23</v>
      </c>
      <c r="C16" s="15" t="s">
        <v>23</v>
      </c>
      <c r="D16" s="9"/>
      <c r="E16" s="66"/>
      <c r="F16" s="98"/>
      <c r="G16" s="65"/>
      <c r="H16" s="66"/>
      <c r="I16" s="65"/>
      <c r="J16" s="65">
        <v>42</v>
      </c>
      <c r="K16" s="66"/>
      <c r="L16" s="66"/>
      <c r="M16" s="65"/>
      <c r="N16" s="71"/>
      <c r="O16" s="67"/>
      <c r="P16" s="15"/>
      <c r="Q16" s="15"/>
      <c r="R16" s="68"/>
      <c r="S16" s="68"/>
      <c r="T16" s="68"/>
      <c r="U16" s="68"/>
      <c r="V16" s="68"/>
      <c r="W16" s="68"/>
      <c r="X16" s="75"/>
      <c r="Y16" s="67"/>
      <c r="Z16" s="67"/>
      <c r="AA16" s="68"/>
      <c r="AB16" s="68"/>
      <c r="AC16" s="68"/>
      <c r="AD16" s="73">
        <v>21.33</v>
      </c>
      <c r="AE16" s="68"/>
      <c r="AF16" s="10"/>
      <c r="AG16" s="65">
        <v>23.38</v>
      </c>
      <c r="AH16" s="68">
        <v>50.5</v>
      </c>
      <c r="AI16" s="68">
        <v>23.39</v>
      </c>
      <c r="AJ16" s="68" t="s">
        <v>34</v>
      </c>
      <c r="AK16" s="68">
        <v>31.24</v>
      </c>
      <c r="AL16" s="68" t="s">
        <v>312</v>
      </c>
      <c r="AM16" s="74"/>
      <c r="AN16" s="129"/>
      <c r="AO16" s="70"/>
    </row>
    <row r="17" spans="1:41" ht="15" customHeight="1" x14ac:dyDescent="0.25">
      <c r="A17" s="7">
        <v>86</v>
      </c>
      <c r="B17" s="15" t="s">
        <v>23</v>
      </c>
      <c r="C17" s="15" t="s">
        <v>23</v>
      </c>
      <c r="D17" s="9"/>
      <c r="E17" s="66"/>
      <c r="F17" s="98"/>
      <c r="G17" s="65"/>
      <c r="H17" s="66"/>
      <c r="I17" s="65"/>
      <c r="J17" s="65">
        <v>41</v>
      </c>
      <c r="K17" s="66"/>
      <c r="L17" s="66"/>
      <c r="M17" s="65"/>
      <c r="N17" s="71">
        <v>9.6999999999999993</v>
      </c>
      <c r="O17" s="67">
        <v>13.7</v>
      </c>
      <c r="P17" s="15"/>
      <c r="Q17" s="15"/>
      <c r="R17" s="68">
        <v>2.02</v>
      </c>
      <c r="S17" s="68">
        <v>3.02</v>
      </c>
      <c r="T17" s="68">
        <v>3.02</v>
      </c>
      <c r="U17" s="68">
        <v>3.12</v>
      </c>
      <c r="V17" s="68">
        <v>4.5199999999999996</v>
      </c>
      <c r="W17" s="68">
        <v>14.02</v>
      </c>
      <c r="X17" s="75">
        <v>1.17</v>
      </c>
      <c r="Y17" s="67"/>
      <c r="Z17" s="67">
        <v>22.4</v>
      </c>
      <c r="AA17" s="68"/>
      <c r="AB17" s="68">
        <v>2.54</v>
      </c>
      <c r="AC17" s="68">
        <v>11.27</v>
      </c>
      <c r="AD17" s="73"/>
      <c r="AE17" s="68"/>
      <c r="AF17" s="10"/>
      <c r="AG17" s="65">
        <v>23.41</v>
      </c>
      <c r="AH17" s="68">
        <v>50.55</v>
      </c>
      <c r="AI17" s="68">
        <v>23.42</v>
      </c>
      <c r="AJ17" s="68" t="s">
        <v>313</v>
      </c>
      <c r="AK17" s="68">
        <v>31.32</v>
      </c>
      <c r="AL17" s="68" t="s">
        <v>314</v>
      </c>
      <c r="AM17" s="74">
        <v>1.32</v>
      </c>
      <c r="AN17" s="129">
        <v>163</v>
      </c>
      <c r="AO17" s="70"/>
    </row>
    <row r="18" spans="1:41" ht="15" customHeight="1" x14ac:dyDescent="0.25">
      <c r="A18" s="7">
        <v>85</v>
      </c>
      <c r="B18" s="15" t="s">
        <v>23</v>
      </c>
      <c r="C18" s="15" t="s">
        <v>23</v>
      </c>
      <c r="D18" s="65"/>
      <c r="E18" s="66">
        <v>22</v>
      </c>
      <c r="F18" s="98"/>
      <c r="G18" s="65"/>
      <c r="H18" s="66"/>
      <c r="I18" s="65">
        <v>25</v>
      </c>
      <c r="J18" s="65">
        <v>40</v>
      </c>
      <c r="K18" s="66">
        <v>46</v>
      </c>
      <c r="L18" s="66">
        <v>54</v>
      </c>
      <c r="M18" s="65">
        <v>59</v>
      </c>
      <c r="N18" s="71"/>
      <c r="O18" s="67"/>
      <c r="P18" s="15"/>
      <c r="Q18" s="15"/>
      <c r="R18" s="68"/>
      <c r="S18" s="68"/>
      <c r="T18" s="68"/>
      <c r="U18" s="68"/>
      <c r="V18" s="68"/>
      <c r="W18" s="68"/>
      <c r="X18" s="75"/>
      <c r="Y18" s="67"/>
      <c r="Z18" s="67"/>
      <c r="AA18" s="68">
        <v>1.04</v>
      </c>
      <c r="AB18" s="68"/>
      <c r="AC18" s="68"/>
      <c r="AD18" s="73"/>
      <c r="AE18" s="68">
        <v>54</v>
      </c>
      <c r="AF18" s="10"/>
      <c r="AG18" s="65">
        <v>23.44</v>
      </c>
      <c r="AH18" s="68">
        <v>51</v>
      </c>
      <c r="AI18" s="68">
        <v>23.45</v>
      </c>
      <c r="AJ18" s="68" t="s">
        <v>315</v>
      </c>
      <c r="AK18" s="68">
        <v>31.4</v>
      </c>
      <c r="AL18" s="68" t="s">
        <v>316</v>
      </c>
      <c r="AM18" s="74"/>
      <c r="AN18" s="129"/>
      <c r="AO18" s="70">
        <v>37</v>
      </c>
    </row>
    <row r="19" spans="1:41" ht="15" customHeight="1" x14ac:dyDescent="0.25">
      <c r="A19" s="7">
        <v>84</v>
      </c>
      <c r="B19" s="15" t="s">
        <v>23</v>
      </c>
      <c r="C19" s="15" t="s">
        <v>23</v>
      </c>
      <c r="D19" s="9"/>
      <c r="E19" s="66"/>
      <c r="F19" s="98"/>
      <c r="G19" s="65"/>
      <c r="H19" s="66"/>
      <c r="I19" s="65"/>
      <c r="J19" s="65">
        <v>39</v>
      </c>
      <c r="K19" s="66"/>
      <c r="L19" s="66"/>
      <c r="M19" s="65"/>
      <c r="N19" s="71">
        <v>9.8000000000000007</v>
      </c>
      <c r="O19" s="67">
        <v>13.8</v>
      </c>
      <c r="P19" s="15"/>
      <c r="Q19" s="15"/>
      <c r="R19" s="68">
        <v>2.0299999999999998</v>
      </c>
      <c r="S19" s="68">
        <v>3.03</v>
      </c>
      <c r="T19" s="68">
        <v>3.03</v>
      </c>
      <c r="U19" s="68">
        <v>3.13</v>
      </c>
      <c r="V19" s="68">
        <v>4.53</v>
      </c>
      <c r="W19" s="68">
        <v>14.03</v>
      </c>
      <c r="X19" s="75">
        <v>1.18</v>
      </c>
      <c r="Y19" s="67">
        <v>13.1</v>
      </c>
      <c r="Z19" s="67">
        <v>22.6</v>
      </c>
      <c r="AA19" s="68"/>
      <c r="AB19" s="68">
        <v>2.56</v>
      </c>
      <c r="AC19" s="68">
        <v>11.28</v>
      </c>
      <c r="AD19" s="73">
        <v>21.36</v>
      </c>
      <c r="AE19" s="68"/>
      <c r="AF19" s="10"/>
      <c r="AG19" s="65">
        <v>23.47</v>
      </c>
      <c r="AH19" s="68">
        <v>51.05</v>
      </c>
      <c r="AI19" s="68">
        <v>23.48</v>
      </c>
      <c r="AJ19" s="68" t="s">
        <v>317</v>
      </c>
      <c r="AK19" s="68">
        <v>31.48</v>
      </c>
      <c r="AL19" s="68" t="s">
        <v>318</v>
      </c>
      <c r="AM19" s="74">
        <v>1.33</v>
      </c>
      <c r="AN19" s="129">
        <v>162</v>
      </c>
      <c r="AO19" s="70"/>
    </row>
    <row r="20" spans="1:41" ht="15" customHeight="1" x14ac:dyDescent="0.25">
      <c r="A20" s="7">
        <v>83</v>
      </c>
      <c r="B20" s="15" t="s">
        <v>23</v>
      </c>
      <c r="C20" s="15" t="s">
        <v>23</v>
      </c>
      <c r="D20" s="9"/>
      <c r="E20" s="66"/>
      <c r="F20" s="98"/>
      <c r="G20" s="65"/>
      <c r="H20" s="66"/>
      <c r="I20" s="65"/>
      <c r="J20" s="65">
        <v>38</v>
      </c>
      <c r="K20" s="66"/>
      <c r="L20" s="66"/>
      <c r="M20" s="65"/>
      <c r="N20" s="71"/>
      <c r="O20" s="67"/>
      <c r="P20" s="15"/>
      <c r="Q20" s="15"/>
      <c r="R20" s="68"/>
      <c r="S20" s="68"/>
      <c r="T20" s="68"/>
      <c r="U20" s="68"/>
      <c r="V20" s="68"/>
      <c r="W20" s="68"/>
      <c r="X20" s="75"/>
      <c r="Y20" s="67"/>
      <c r="Z20" s="67"/>
      <c r="AA20" s="68"/>
      <c r="AB20" s="68"/>
      <c r="AC20" s="68"/>
      <c r="AD20" s="73"/>
      <c r="AE20" s="68"/>
      <c r="AF20" s="10"/>
      <c r="AG20" s="65">
        <v>23.5</v>
      </c>
      <c r="AH20" s="68">
        <v>51.1</v>
      </c>
      <c r="AI20" s="68">
        <v>23.51</v>
      </c>
      <c r="AJ20" s="68" t="s">
        <v>319</v>
      </c>
      <c r="AK20" s="68">
        <v>31.56</v>
      </c>
      <c r="AL20" s="68" t="s">
        <v>320</v>
      </c>
      <c r="AM20" s="74"/>
      <c r="AN20" s="129"/>
      <c r="AO20" s="70"/>
    </row>
    <row r="21" spans="1:41" ht="15" customHeight="1" x14ac:dyDescent="0.25">
      <c r="A21" s="7">
        <v>82</v>
      </c>
      <c r="B21" s="15" t="s">
        <v>23</v>
      </c>
      <c r="C21" s="15" t="s">
        <v>23</v>
      </c>
      <c r="D21" s="9"/>
      <c r="E21" s="66"/>
      <c r="F21" s="98"/>
      <c r="G21" s="65"/>
      <c r="H21" s="66"/>
      <c r="I21" s="65"/>
      <c r="J21" s="65">
        <v>37</v>
      </c>
      <c r="K21" s="66"/>
      <c r="L21" s="66"/>
      <c r="M21" s="65"/>
      <c r="N21" s="71">
        <v>9.9</v>
      </c>
      <c r="O21" s="67">
        <v>13.9</v>
      </c>
      <c r="P21" s="15"/>
      <c r="Q21" s="15"/>
      <c r="R21" s="68">
        <v>2.04</v>
      </c>
      <c r="S21" s="68">
        <v>3.04</v>
      </c>
      <c r="T21" s="68">
        <v>3.04</v>
      </c>
      <c r="U21" s="68">
        <v>3.14</v>
      </c>
      <c r="V21" s="68">
        <v>4.54</v>
      </c>
      <c r="W21" s="68">
        <v>14.04</v>
      </c>
      <c r="X21" s="75">
        <v>1.19</v>
      </c>
      <c r="Y21" s="67"/>
      <c r="Z21" s="67">
        <v>22.8</v>
      </c>
      <c r="AA21" s="68"/>
      <c r="AB21" s="68">
        <v>2.58</v>
      </c>
      <c r="AC21" s="68">
        <v>11.29</v>
      </c>
      <c r="AD21" s="73"/>
      <c r="AE21" s="68"/>
      <c r="AF21" s="10"/>
      <c r="AG21" s="65">
        <v>23.53</v>
      </c>
      <c r="AH21" s="68">
        <v>51.15</v>
      </c>
      <c r="AI21" s="68">
        <v>23.54</v>
      </c>
      <c r="AJ21" s="68" t="s">
        <v>321</v>
      </c>
      <c r="AK21" s="68">
        <v>32.04</v>
      </c>
      <c r="AL21" s="68" t="s">
        <v>322</v>
      </c>
      <c r="AM21" s="74">
        <v>1.34</v>
      </c>
      <c r="AN21" s="129">
        <v>161</v>
      </c>
      <c r="AO21" s="70"/>
    </row>
    <row r="22" spans="1:41" ht="15" customHeight="1" x14ac:dyDescent="0.25">
      <c r="A22" s="7">
        <v>81</v>
      </c>
      <c r="B22" s="15" t="s">
        <v>23</v>
      </c>
      <c r="C22" s="15" t="s">
        <v>23</v>
      </c>
      <c r="D22" s="9"/>
      <c r="E22" s="66"/>
      <c r="F22" s="98"/>
      <c r="G22" s="65"/>
      <c r="H22" s="66"/>
      <c r="I22" s="65"/>
      <c r="J22" s="65">
        <v>36</v>
      </c>
      <c r="K22" s="66"/>
      <c r="L22" s="66"/>
      <c r="M22" s="65"/>
      <c r="N22" s="71"/>
      <c r="O22" s="67"/>
      <c r="P22" s="15"/>
      <c r="Q22" s="15"/>
      <c r="R22" s="68"/>
      <c r="S22" s="68"/>
      <c r="T22" s="68"/>
      <c r="U22" s="68"/>
      <c r="V22" s="68"/>
      <c r="W22" s="68"/>
      <c r="X22" s="75"/>
      <c r="Y22" s="67"/>
      <c r="Z22" s="67"/>
      <c r="AA22" s="68"/>
      <c r="AB22" s="68"/>
      <c r="AC22" s="68"/>
      <c r="AD22" s="73">
        <v>21.39</v>
      </c>
      <c r="AE22" s="68"/>
      <c r="AF22" s="10"/>
      <c r="AG22" s="65">
        <v>23.56</v>
      </c>
      <c r="AH22" s="68">
        <v>51.2</v>
      </c>
      <c r="AI22" s="68">
        <v>23.57</v>
      </c>
      <c r="AJ22" s="68" t="s">
        <v>35</v>
      </c>
      <c r="AK22" s="68">
        <v>32.119999999999997</v>
      </c>
      <c r="AL22" s="68" t="s">
        <v>323</v>
      </c>
      <c r="AM22" s="74"/>
      <c r="AN22" s="129"/>
      <c r="AO22" s="70"/>
    </row>
    <row r="23" spans="1:41" ht="15" customHeight="1" x14ac:dyDescent="0.25">
      <c r="A23" s="7">
        <v>80</v>
      </c>
      <c r="B23" s="15" t="s">
        <v>23</v>
      </c>
      <c r="C23" s="15" t="s">
        <v>23</v>
      </c>
      <c r="D23" s="65">
        <v>19</v>
      </c>
      <c r="E23" s="66">
        <v>21</v>
      </c>
      <c r="F23" s="98">
        <v>11</v>
      </c>
      <c r="G23" s="65">
        <v>11</v>
      </c>
      <c r="H23" s="66">
        <v>6</v>
      </c>
      <c r="I23" s="65">
        <v>24</v>
      </c>
      <c r="J23" s="65">
        <v>35</v>
      </c>
      <c r="K23" s="66">
        <v>45</v>
      </c>
      <c r="L23" s="66">
        <v>53</v>
      </c>
      <c r="M23" s="65">
        <v>58</v>
      </c>
      <c r="N23" s="71">
        <v>10</v>
      </c>
      <c r="O23" s="67">
        <v>14</v>
      </c>
      <c r="P23" s="15"/>
      <c r="Q23" s="15"/>
      <c r="R23" s="68">
        <v>2.0499999999999998</v>
      </c>
      <c r="S23" s="68">
        <v>3.05</v>
      </c>
      <c r="T23" s="68">
        <v>3.05</v>
      </c>
      <c r="U23" s="68">
        <v>3.15</v>
      </c>
      <c r="V23" s="68">
        <v>4.55</v>
      </c>
      <c r="W23" s="68">
        <v>14.05</v>
      </c>
      <c r="X23" s="75">
        <v>1.2</v>
      </c>
      <c r="Y23" s="67">
        <v>13.2</v>
      </c>
      <c r="Z23" s="67">
        <v>23</v>
      </c>
      <c r="AA23" s="68">
        <v>1.05</v>
      </c>
      <c r="AB23" s="68">
        <v>3</v>
      </c>
      <c r="AC23" s="68">
        <v>11.3</v>
      </c>
      <c r="AD23" s="76"/>
      <c r="AE23" s="68">
        <v>53</v>
      </c>
      <c r="AF23" s="8"/>
      <c r="AG23" s="68">
        <v>23.59</v>
      </c>
      <c r="AH23" s="68">
        <v>51.25</v>
      </c>
      <c r="AI23" s="68">
        <v>24</v>
      </c>
      <c r="AJ23" s="68" t="s">
        <v>324</v>
      </c>
      <c r="AK23" s="68">
        <v>32.200000000000003</v>
      </c>
      <c r="AL23" s="68" t="s">
        <v>325</v>
      </c>
      <c r="AM23" s="74">
        <v>1.35</v>
      </c>
      <c r="AN23" s="129">
        <v>160</v>
      </c>
      <c r="AO23" s="70">
        <v>36</v>
      </c>
    </row>
    <row r="24" spans="1:41" ht="15" customHeight="1" x14ac:dyDescent="0.25">
      <c r="A24" s="7">
        <v>79</v>
      </c>
      <c r="B24" s="15" t="s">
        <v>23</v>
      </c>
      <c r="C24" s="15" t="s">
        <v>23</v>
      </c>
      <c r="D24" s="9"/>
      <c r="E24" s="66"/>
      <c r="F24" s="98"/>
      <c r="G24" s="65"/>
      <c r="H24" s="66"/>
      <c r="I24" s="65"/>
      <c r="J24" s="65">
        <v>34</v>
      </c>
      <c r="K24" s="66"/>
      <c r="L24" s="66"/>
      <c r="M24" s="65"/>
      <c r="N24" s="71"/>
      <c r="O24" s="67"/>
      <c r="P24" s="15"/>
      <c r="Q24" s="15"/>
      <c r="R24" s="68"/>
      <c r="S24" s="68"/>
      <c r="T24" s="68"/>
      <c r="U24" s="68"/>
      <c r="V24" s="68"/>
      <c r="W24" s="68"/>
      <c r="X24" s="75"/>
      <c r="Y24" s="67"/>
      <c r="Z24" s="67"/>
      <c r="AA24" s="68"/>
      <c r="AB24" s="68"/>
      <c r="AC24" s="68"/>
      <c r="AD24" s="73"/>
      <c r="AE24" s="68"/>
      <c r="AF24" s="10"/>
      <c r="AG24" s="65">
        <v>24.02</v>
      </c>
      <c r="AH24" s="68">
        <v>51.3</v>
      </c>
      <c r="AI24" s="68">
        <v>24.03</v>
      </c>
      <c r="AJ24" s="68" t="s">
        <v>326</v>
      </c>
      <c r="AK24" s="68">
        <v>32.28</v>
      </c>
      <c r="AL24" s="68" t="s">
        <v>327</v>
      </c>
      <c r="AM24" s="74"/>
      <c r="AN24" s="129"/>
      <c r="AO24" s="70"/>
    </row>
    <row r="25" spans="1:41" ht="15" customHeight="1" x14ac:dyDescent="0.25">
      <c r="A25" s="7">
        <v>78</v>
      </c>
      <c r="B25" s="15" t="s">
        <v>23</v>
      </c>
      <c r="C25" s="15" t="s">
        <v>23</v>
      </c>
      <c r="D25" s="9"/>
      <c r="E25" s="66"/>
      <c r="F25" s="98"/>
      <c r="G25" s="65"/>
      <c r="H25" s="66"/>
      <c r="I25" s="65"/>
      <c r="J25" s="65">
        <v>33</v>
      </c>
      <c r="K25" s="66"/>
      <c r="L25" s="66"/>
      <c r="M25" s="65"/>
      <c r="N25" s="71">
        <v>10.1</v>
      </c>
      <c r="O25" s="67">
        <v>14.1</v>
      </c>
      <c r="P25" s="15"/>
      <c r="Q25" s="15"/>
      <c r="R25" s="68">
        <v>2.06</v>
      </c>
      <c r="S25" s="68">
        <v>3.06</v>
      </c>
      <c r="T25" s="68">
        <v>3.06</v>
      </c>
      <c r="U25" s="68">
        <v>3.16</v>
      </c>
      <c r="V25" s="68">
        <v>4.5599999999999996</v>
      </c>
      <c r="W25" s="68">
        <v>14.06</v>
      </c>
      <c r="X25" s="75">
        <v>1.21</v>
      </c>
      <c r="Y25" s="67"/>
      <c r="Z25" s="67">
        <v>23.2</v>
      </c>
      <c r="AA25" s="68"/>
      <c r="AB25" s="68">
        <v>3.02</v>
      </c>
      <c r="AC25" s="68">
        <v>11.31</v>
      </c>
      <c r="AD25" s="73">
        <v>21.42</v>
      </c>
      <c r="AE25" s="68"/>
      <c r="AF25" s="10"/>
      <c r="AG25" s="65">
        <v>24.05</v>
      </c>
      <c r="AH25" s="68">
        <v>51.35</v>
      </c>
      <c r="AI25" s="68">
        <v>24.06</v>
      </c>
      <c r="AJ25" s="68" t="s">
        <v>328</v>
      </c>
      <c r="AK25" s="68">
        <v>32.36</v>
      </c>
      <c r="AL25" s="68" t="s">
        <v>329</v>
      </c>
      <c r="AM25" s="74">
        <v>1.36</v>
      </c>
      <c r="AN25" s="129">
        <v>159</v>
      </c>
      <c r="AO25" s="70"/>
    </row>
    <row r="26" spans="1:41" ht="15" customHeight="1" x14ac:dyDescent="0.25">
      <c r="A26" s="7">
        <v>77</v>
      </c>
      <c r="B26" s="15" t="s">
        <v>23</v>
      </c>
      <c r="C26" s="15" t="s">
        <v>23</v>
      </c>
      <c r="D26" s="9"/>
      <c r="E26" s="66"/>
      <c r="F26" s="98"/>
      <c r="G26" s="65"/>
      <c r="H26" s="66"/>
      <c r="I26" s="65"/>
      <c r="J26" s="65">
        <v>32</v>
      </c>
      <c r="K26" s="66"/>
      <c r="L26" s="66"/>
      <c r="M26" s="65"/>
      <c r="N26" s="71"/>
      <c r="O26" s="67"/>
      <c r="P26" s="15"/>
      <c r="Q26" s="15"/>
      <c r="R26" s="68"/>
      <c r="S26" s="68"/>
      <c r="T26" s="68"/>
      <c r="U26" s="68"/>
      <c r="V26" s="68"/>
      <c r="W26" s="68"/>
      <c r="X26" s="75"/>
      <c r="Y26" s="67"/>
      <c r="Z26" s="67"/>
      <c r="AA26" s="68"/>
      <c r="AB26" s="68"/>
      <c r="AC26" s="68"/>
      <c r="AD26" s="73"/>
      <c r="AE26" s="68"/>
      <c r="AF26" s="10"/>
      <c r="AG26" s="65">
        <v>24.08</v>
      </c>
      <c r="AH26" s="68">
        <v>51.4</v>
      </c>
      <c r="AI26" s="68">
        <v>24.09</v>
      </c>
      <c r="AJ26" s="68" t="s">
        <v>330</v>
      </c>
      <c r="AK26" s="68">
        <v>32.44</v>
      </c>
      <c r="AL26" s="68" t="s">
        <v>331</v>
      </c>
      <c r="AM26" s="74"/>
      <c r="AN26" s="129"/>
      <c r="AO26" s="70"/>
    </row>
    <row r="27" spans="1:41" ht="15" customHeight="1" x14ac:dyDescent="0.25">
      <c r="A27" s="7">
        <v>76</v>
      </c>
      <c r="B27" s="15" t="s">
        <v>23</v>
      </c>
      <c r="C27" s="15" t="s">
        <v>23</v>
      </c>
      <c r="D27" s="9"/>
      <c r="E27" s="66"/>
      <c r="F27" s="98"/>
      <c r="G27" s="65"/>
      <c r="H27" s="66"/>
      <c r="I27" s="65"/>
      <c r="J27" s="65">
        <v>31</v>
      </c>
      <c r="K27" s="66"/>
      <c r="L27" s="66"/>
      <c r="M27" s="65"/>
      <c r="N27" s="71">
        <v>10.199999999999999</v>
      </c>
      <c r="O27" s="67">
        <v>14.2</v>
      </c>
      <c r="P27" s="15"/>
      <c r="Q27" s="15"/>
      <c r="R27" s="68">
        <v>2.0699999999999998</v>
      </c>
      <c r="S27" s="68">
        <v>3.07</v>
      </c>
      <c r="T27" s="68">
        <v>3.07</v>
      </c>
      <c r="U27" s="68">
        <v>3.17</v>
      </c>
      <c r="V27" s="68">
        <v>4.57</v>
      </c>
      <c r="W27" s="68">
        <v>14.07</v>
      </c>
      <c r="X27" s="75">
        <v>1.22</v>
      </c>
      <c r="Y27" s="67">
        <v>13.3</v>
      </c>
      <c r="Z27" s="67">
        <v>23.4</v>
      </c>
      <c r="AA27" s="68"/>
      <c r="AB27" s="68">
        <v>3.04</v>
      </c>
      <c r="AC27" s="68">
        <v>11.32</v>
      </c>
      <c r="AD27" s="73"/>
      <c r="AE27" s="68"/>
      <c r="AF27" s="10"/>
      <c r="AG27" s="65">
        <v>24.11</v>
      </c>
      <c r="AH27" s="68">
        <v>51.45</v>
      </c>
      <c r="AI27" s="68">
        <v>24.12</v>
      </c>
      <c r="AJ27" s="68" t="s">
        <v>332</v>
      </c>
      <c r="AK27" s="68">
        <v>32.520000000000003</v>
      </c>
      <c r="AL27" s="68" t="s">
        <v>333</v>
      </c>
      <c r="AM27" s="74">
        <v>1.37</v>
      </c>
      <c r="AN27" s="129">
        <v>158</v>
      </c>
      <c r="AO27" s="70"/>
    </row>
    <row r="28" spans="1:41" ht="15" customHeight="1" x14ac:dyDescent="0.25">
      <c r="A28" s="7">
        <v>75</v>
      </c>
      <c r="B28" s="15" t="s">
        <v>23</v>
      </c>
      <c r="C28" s="15" t="s">
        <v>23</v>
      </c>
      <c r="D28" s="65"/>
      <c r="E28" s="66">
        <v>20</v>
      </c>
      <c r="F28" s="98"/>
      <c r="G28" s="65"/>
      <c r="H28" s="66"/>
      <c r="I28" s="65">
        <v>23</v>
      </c>
      <c r="J28" s="65">
        <v>30</v>
      </c>
      <c r="K28" s="66">
        <v>44</v>
      </c>
      <c r="L28" s="66">
        <v>52</v>
      </c>
      <c r="M28" s="65">
        <v>57</v>
      </c>
      <c r="N28" s="71"/>
      <c r="O28" s="67"/>
      <c r="P28" s="15"/>
      <c r="Q28" s="15"/>
      <c r="R28" s="68"/>
      <c r="S28" s="68"/>
      <c r="T28" s="68"/>
      <c r="U28" s="68"/>
      <c r="V28" s="68"/>
      <c r="W28" s="68"/>
      <c r="X28" s="75"/>
      <c r="Y28" s="67"/>
      <c r="Z28" s="67"/>
      <c r="AA28" s="68">
        <v>1.06</v>
      </c>
      <c r="AB28" s="68"/>
      <c r="AC28" s="68"/>
      <c r="AD28" s="73">
        <v>21.45</v>
      </c>
      <c r="AE28" s="68">
        <v>52</v>
      </c>
      <c r="AF28" s="10"/>
      <c r="AG28" s="65">
        <v>24.15</v>
      </c>
      <c r="AH28" s="68">
        <v>51.5</v>
      </c>
      <c r="AI28" s="68">
        <v>24.15</v>
      </c>
      <c r="AJ28" s="68" t="s">
        <v>36</v>
      </c>
      <c r="AK28" s="68">
        <v>33</v>
      </c>
      <c r="AL28" s="68" t="s">
        <v>334</v>
      </c>
      <c r="AM28" s="74"/>
      <c r="AN28" s="129"/>
      <c r="AO28" s="70">
        <v>35</v>
      </c>
    </row>
    <row r="29" spans="1:41" ht="15" customHeight="1" x14ac:dyDescent="0.25">
      <c r="A29" s="7">
        <v>74</v>
      </c>
      <c r="B29" s="15" t="s">
        <v>23</v>
      </c>
      <c r="C29" s="15" t="s">
        <v>23</v>
      </c>
      <c r="D29" s="9"/>
      <c r="E29" s="66"/>
      <c r="F29" s="98"/>
      <c r="G29" s="65"/>
      <c r="H29" s="66"/>
      <c r="I29" s="65"/>
      <c r="J29" s="65">
        <v>29</v>
      </c>
      <c r="K29" s="66"/>
      <c r="L29" s="66"/>
      <c r="M29" s="65"/>
      <c r="N29" s="71">
        <v>10.3</v>
      </c>
      <c r="O29" s="67">
        <v>14.3</v>
      </c>
      <c r="P29" s="15"/>
      <c r="Q29" s="15"/>
      <c r="R29" s="68">
        <v>2.08</v>
      </c>
      <c r="S29" s="68">
        <v>3.08</v>
      </c>
      <c r="T29" s="68">
        <v>3.08</v>
      </c>
      <c r="U29" s="68">
        <v>3.18</v>
      </c>
      <c r="V29" s="68">
        <v>4.58</v>
      </c>
      <c r="W29" s="68">
        <v>14.08</v>
      </c>
      <c r="X29" s="75">
        <v>1.23</v>
      </c>
      <c r="Y29" s="67"/>
      <c r="Z29" s="67">
        <v>23.6</v>
      </c>
      <c r="AA29" s="68"/>
      <c r="AB29" s="68">
        <v>3.06</v>
      </c>
      <c r="AC29" s="68">
        <v>11.33</v>
      </c>
      <c r="AD29" s="73"/>
      <c r="AE29" s="68"/>
      <c r="AF29" s="10"/>
      <c r="AG29" s="65">
        <v>24.18</v>
      </c>
      <c r="AH29" s="68">
        <v>51.5</v>
      </c>
      <c r="AI29" s="68">
        <v>24.18</v>
      </c>
      <c r="AJ29" s="68" t="s">
        <v>335</v>
      </c>
      <c r="AK29" s="68">
        <v>33.08</v>
      </c>
      <c r="AL29" s="68" t="s">
        <v>336</v>
      </c>
      <c r="AM29" s="74">
        <v>1.38</v>
      </c>
      <c r="AN29" s="129">
        <v>157</v>
      </c>
      <c r="AO29" s="70"/>
    </row>
    <row r="30" spans="1:41" ht="15" customHeight="1" x14ac:dyDescent="0.25">
      <c r="A30" s="7">
        <v>73</v>
      </c>
      <c r="B30" s="15" t="s">
        <v>23</v>
      </c>
      <c r="C30" s="15" t="s">
        <v>23</v>
      </c>
      <c r="D30" s="9"/>
      <c r="E30" s="66"/>
      <c r="F30" s="98"/>
      <c r="G30" s="65"/>
      <c r="H30" s="66"/>
      <c r="I30" s="65"/>
      <c r="J30" s="65">
        <v>28</v>
      </c>
      <c r="K30" s="66"/>
      <c r="L30" s="66"/>
      <c r="M30" s="65"/>
      <c r="N30" s="71"/>
      <c r="O30" s="67"/>
      <c r="P30" s="15"/>
      <c r="Q30" s="15"/>
      <c r="R30" s="68"/>
      <c r="S30" s="68"/>
      <c r="T30" s="68"/>
      <c r="U30" s="68"/>
      <c r="V30" s="68"/>
      <c r="W30" s="68"/>
      <c r="X30" s="75"/>
      <c r="Y30" s="67"/>
      <c r="Z30" s="67"/>
      <c r="AA30" s="68"/>
      <c r="AB30" s="68"/>
      <c r="AC30" s="68"/>
      <c r="AD30" s="73"/>
      <c r="AE30" s="68"/>
      <c r="AF30" s="10"/>
      <c r="AG30" s="65">
        <v>24.21</v>
      </c>
      <c r="AH30" s="68">
        <v>51.55</v>
      </c>
      <c r="AI30" s="68">
        <v>24.21</v>
      </c>
      <c r="AJ30" s="68" t="s">
        <v>337</v>
      </c>
      <c r="AK30" s="68">
        <v>33.159999999999997</v>
      </c>
      <c r="AL30" s="68" t="s">
        <v>338</v>
      </c>
      <c r="AM30" s="74"/>
      <c r="AN30" s="129"/>
      <c r="AO30" s="70"/>
    </row>
    <row r="31" spans="1:41" ht="15" customHeight="1" x14ac:dyDescent="0.25">
      <c r="A31" s="7">
        <v>72</v>
      </c>
      <c r="B31" s="15" t="s">
        <v>23</v>
      </c>
      <c r="C31" s="15" t="s">
        <v>23</v>
      </c>
      <c r="D31" s="9"/>
      <c r="E31" s="66"/>
      <c r="F31" s="98"/>
      <c r="G31" s="65"/>
      <c r="H31" s="66"/>
      <c r="I31" s="65"/>
      <c r="J31" s="65">
        <v>27</v>
      </c>
      <c r="K31" s="66"/>
      <c r="L31" s="66"/>
      <c r="M31" s="65"/>
      <c r="N31" s="71">
        <v>10.4</v>
      </c>
      <c r="O31" s="67">
        <v>14.4</v>
      </c>
      <c r="P31" s="15"/>
      <c r="Q31" s="15"/>
      <c r="R31" s="68">
        <v>2.09</v>
      </c>
      <c r="S31" s="68">
        <v>3.09</v>
      </c>
      <c r="T31" s="68">
        <v>3.09</v>
      </c>
      <c r="U31" s="68">
        <v>3.19</v>
      </c>
      <c r="V31" s="68">
        <v>4.59</v>
      </c>
      <c r="W31" s="68">
        <v>14.09</v>
      </c>
      <c r="X31" s="75">
        <v>1.24</v>
      </c>
      <c r="Y31" s="67">
        <v>13.4</v>
      </c>
      <c r="Z31" s="67">
        <v>23.8</v>
      </c>
      <c r="AA31" s="68"/>
      <c r="AB31" s="68">
        <v>3.08</v>
      </c>
      <c r="AC31" s="68">
        <v>11.34</v>
      </c>
      <c r="AD31" s="73">
        <v>21.48</v>
      </c>
      <c r="AE31" s="68"/>
      <c r="AF31" s="10"/>
      <c r="AG31" s="65">
        <v>24.24</v>
      </c>
      <c r="AH31" s="68">
        <v>52</v>
      </c>
      <c r="AI31" s="68">
        <v>24.24</v>
      </c>
      <c r="AJ31" s="68" t="s">
        <v>339</v>
      </c>
      <c r="AK31" s="68">
        <v>33.24</v>
      </c>
      <c r="AL31" s="68" t="s">
        <v>340</v>
      </c>
      <c r="AM31" s="74">
        <v>1.39</v>
      </c>
      <c r="AN31" s="129">
        <v>156</v>
      </c>
      <c r="AO31" s="70"/>
    </row>
    <row r="32" spans="1:41" ht="15" customHeight="1" x14ac:dyDescent="0.25">
      <c r="A32" s="7">
        <v>71</v>
      </c>
      <c r="B32" s="15" t="s">
        <v>23</v>
      </c>
      <c r="C32" s="15" t="s">
        <v>23</v>
      </c>
      <c r="D32" s="9"/>
      <c r="E32" s="66"/>
      <c r="F32" s="98"/>
      <c r="G32" s="65"/>
      <c r="H32" s="66"/>
      <c r="I32" s="65"/>
      <c r="J32" s="65">
        <v>26</v>
      </c>
      <c r="K32" s="66"/>
      <c r="L32" s="66"/>
      <c r="M32" s="65"/>
      <c r="N32" s="71"/>
      <c r="O32" s="67"/>
      <c r="P32" s="15"/>
      <c r="Q32" s="15"/>
      <c r="R32" s="68"/>
      <c r="S32" s="68"/>
      <c r="T32" s="68"/>
      <c r="U32" s="68"/>
      <c r="V32" s="68"/>
      <c r="W32" s="68"/>
      <c r="X32" s="75"/>
      <c r="Y32" s="67"/>
      <c r="Z32" s="67"/>
      <c r="AA32" s="68"/>
      <c r="AB32" s="68"/>
      <c r="AC32" s="68"/>
      <c r="AD32" s="73"/>
      <c r="AE32" s="68"/>
      <c r="AF32" s="10"/>
      <c r="AG32" s="65">
        <v>24.27</v>
      </c>
      <c r="AH32" s="68">
        <v>52.05</v>
      </c>
      <c r="AI32" s="68">
        <v>24.27</v>
      </c>
      <c r="AJ32" s="68" t="s">
        <v>341</v>
      </c>
      <c r="AK32" s="68">
        <v>33.32</v>
      </c>
      <c r="AL32" s="68" t="s">
        <v>342</v>
      </c>
      <c r="AM32" s="74"/>
      <c r="AN32" s="129"/>
      <c r="AO32" s="70"/>
    </row>
    <row r="33" spans="1:41" ht="15" customHeight="1" x14ac:dyDescent="0.25">
      <c r="A33" s="7">
        <v>70</v>
      </c>
      <c r="B33" s="15" t="s">
        <v>23</v>
      </c>
      <c r="C33" s="15" t="s">
        <v>23</v>
      </c>
      <c r="D33" s="65">
        <v>18</v>
      </c>
      <c r="E33" s="66">
        <v>19</v>
      </c>
      <c r="F33" s="98">
        <v>10</v>
      </c>
      <c r="G33" s="65">
        <v>10</v>
      </c>
      <c r="H33" s="66"/>
      <c r="I33" s="65">
        <v>22</v>
      </c>
      <c r="J33" s="65">
        <v>25</v>
      </c>
      <c r="K33" s="66">
        <v>43</v>
      </c>
      <c r="L33" s="66">
        <v>51</v>
      </c>
      <c r="M33" s="65">
        <v>56</v>
      </c>
      <c r="N33" s="71">
        <v>10.5</v>
      </c>
      <c r="O33" s="67">
        <v>14.5</v>
      </c>
      <c r="P33" s="15"/>
      <c r="Q33" s="15"/>
      <c r="R33" s="68">
        <v>2.1</v>
      </c>
      <c r="S33" s="68">
        <v>3.1</v>
      </c>
      <c r="T33" s="68">
        <v>3.1</v>
      </c>
      <c r="U33" s="68">
        <v>3.2</v>
      </c>
      <c r="V33" s="68">
        <v>5</v>
      </c>
      <c r="W33" s="68">
        <v>14.1</v>
      </c>
      <c r="X33" s="75">
        <v>1.25</v>
      </c>
      <c r="Y33" s="67"/>
      <c r="Z33" s="67">
        <v>24</v>
      </c>
      <c r="AA33" s="68">
        <v>1.07</v>
      </c>
      <c r="AB33" s="68">
        <v>3.1</v>
      </c>
      <c r="AC33" s="68">
        <v>11.35</v>
      </c>
      <c r="AD33" s="73"/>
      <c r="AE33" s="68">
        <v>51</v>
      </c>
      <c r="AF33" s="10"/>
      <c r="AG33" s="65">
        <v>24.3</v>
      </c>
      <c r="AH33" s="68">
        <v>52.1</v>
      </c>
      <c r="AI33" s="68">
        <v>25.3</v>
      </c>
      <c r="AJ33" s="68" t="s">
        <v>343</v>
      </c>
      <c r="AK33" s="68">
        <v>33.4</v>
      </c>
      <c r="AL33" s="68" t="s">
        <v>344</v>
      </c>
      <c r="AM33" s="75">
        <v>1.4</v>
      </c>
      <c r="AN33" s="129">
        <v>155</v>
      </c>
      <c r="AO33" s="70">
        <v>34</v>
      </c>
    </row>
    <row r="34" spans="1:41" ht="15" customHeight="1" x14ac:dyDescent="0.25">
      <c r="A34" s="7">
        <v>69</v>
      </c>
      <c r="B34" s="15" t="s">
        <v>23</v>
      </c>
      <c r="C34" s="15" t="s">
        <v>23</v>
      </c>
      <c r="D34" s="9"/>
      <c r="E34" s="66"/>
      <c r="F34" s="98"/>
      <c r="G34" s="65"/>
      <c r="H34" s="66"/>
      <c r="I34" s="65"/>
      <c r="J34" s="65">
        <v>24</v>
      </c>
      <c r="K34" s="66"/>
      <c r="L34" s="66"/>
      <c r="M34" s="65"/>
      <c r="N34" s="71"/>
      <c r="O34" s="67"/>
      <c r="P34" s="15"/>
      <c r="Q34" s="15"/>
      <c r="R34" s="68"/>
      <c r="S34" s="68"/>
      <c r="T34" s="68"/>
      <c r="U34" s="68"/>
      <c r="V34" s="68"/>
      <c r="W34" s="68"/>
      <c r="X34" s="75"/>
      <c r="Y34" s="67"/>
      <c r="Z34" s="67"/>
      <c r="AA34" s="68"/>
      <c r="AB34" s="68"/>
      <c r="AC34" s="68"/>
      <c r="AD34" s="73">
        <v>21.51</v>
      </c>
      <c r="AE34" s="68"/>
      <c r="AF34" s="10"/>
      <c r="AG34" s="65">
        <v>24.33</v>
      </c>
      <c r="AH34" s="68">
        <v>52.15</v>
      </c>
      <c r="AI34" s="68">
        <v>25.33</v>
      </c>
      <c r="AJ34" s="68" t="s">
        <v>345</v>
      </c>
      <c r="AK34" s="68">
        <v>33.479999999999997</v>
      </c>
      <c r="AL34" s="68" t="s">
        <v>346</v>
      </c>
      <c r="AM34" s="74"/>
      <c r="AN34" s="129"/>
      <c r="AO34" s="70"/>
    </row>
    <row r="35" spans="1:41" ht="15" customHeight="1" x14ac:dyDescent="0.25">
      <c r="A35" s="7">
        <v>68</v>
      </c>
      <c r="B35" s="15" t="s">
        <v>23</v>
      </c>
      <c r="C35" s="15" t="s">
        <v>23</v>
      </c>
      <c r="D35" s="9"/>
      <c r="E35" s="66"/>
      <c r="F35" s="98"/>
      <c r="G35" s="65"/>
      <c r="H35" s="66"/>
      <c r="I35" s="65"/>
      <c r="J35" s="65">
        <v>23</v>
      </c>
      <c r="K35" s="66"/>
      <c r="L35" s="66"/>
      <c r="M35" s="65"/>
      <c r="N35" s="71">
        <v>10.6</v>
      </c>
      <c r="O35" s="67">
        <v>14.6</v>
      </c>
      <c r="P35" s="15"/>
      <c r="Q35" s="15"/>
      <c r="R35" s="68">
        <v>2.11</v>
      </c>
      <c r="S35" s="68">
        <v>3.11</v>
      </c>
      <c r="T35" s="68">
        <v>3.11</v>
      </c>
      <c r="U35" s="68">
        <v>3.21</v>
      </c>
      <c r="V35" s="68">
        <v>5.01</v>
      </c>
      <c r="W35" s="68">
        <v>14.11</v>
      </c>
      <c r="X35" s="75">
        <v>1.26</v>
      </c>
      <c r="Y35" s="67">
        <v>13.5</v>
      </c>
      <c r="Z35" s="67">
        <v>24.2</v>
      </c>
      <c r="AA35" s="68"/>
      <c r="AB35" s="68">
        <v>3.12</v>
      </c>
      <c r="AC35" s="68">
        <v>11.36</v>
      </c>
      <c r="AD35" s="73"/>
      <c r="AE35" s="68"/>
      <c r="AF35" s="10"/>
      <c r="AG35" s="65">
        <v>24.36</v>
      </c>
      <c r="AH35" s="68">
        <v>52.2</v>
      </c>
      <c r="AI35" s="68">
        <v>25.36</v>
      </c>
      <c r="AJ35" s="68" t="s">
        <v>347</v>
      </c>
      <c r="AK35" s="68">
        <v>33.56</v>
      </c>
      <c r="AL35" s="68" t="s">
        <v>348</v>
      </c>
      <c r="AM35" s="74">
        <v>1.41</v>
      </c>
      <c r="AN35" s="129">
        <v>154</v>
      </c>
      <c r="AO35" s="70"/>
    </row>
    <row r="36" spans="1:41" ht="15" customHeight="1" x14ac:dyDescent="0.25">
      <c r="A36" s="7">
        <v>67</v>
      </c>
      <c r="B36" s="15" t="s">
        <v>23</v>
      </c>
      <c r="C36" s="15" t="s">
        <v>23</v>
      </c>
      <c r="D36" s="9"/>
      <c r="E36" s="66"/>
      <c r="F36" s="98"/>
      <c r="G36" s="65"/>
      <c r="H36" s="66"/>
      <c r="I36" s="65"/>
      <c r="J36" s="65">
        <v>22</v>
      </c>
      <c r="K36" s="66"/>
      <c r="L36" s="66"/>
      <c r="M36" s="65"/>
      <c r="N36" s="71"/>
      <c r="O36" s="67"/>
      <c r="P36" s="15"/>
      <c r="Q36" s="15"/>
      <c r="R36" s="68"/>
      <c r="S36" s="68"/>
      <c r="T36" s="68"/>
      <c r="U36" s="68"/>
      <c r="V36" s="68"/>
      <c r="W36" s="68"/>
      <c r="X36" s="75"/>
      <c r="Y36" s="67"/>
      <c r="Z36" s="67"/>
      <c r="AA36" s="68"/>
      <c r="AB36" s="68"/>
      <c r="AC36" s="68"/>
      <c r="AD36" s="73"/>
      <c r="AE36" s="68"/>
      <c r="AF36" s="10"/>
      <c r="AG36" s="65">
        <v>24.39</v>
      </c>
      <c r="AH36" s="68">
        <v>52.25</v>
      </c>
      <c r="AI36" s="68">
        <v>25.39</v>
      </c>
      <c r="AJ36" s="68" t="s">
        <v>349</v>
      </c>
      <c r="AK36" s="68">
        <v>34.04</v>
      </c>
      <c r="AL36" s="68" t="s">
        <v>350</v>
      </c>
      <c r="AM36" s="74"/>
      <c r="AN36" s="129"/>
      <c r="AO36" s="70"/>
    </row>
    <row r="37" spans="1:41" ht="15" customHeight="1" x14ac:dyDescent="0.25">
      <c r="A37" s="7">
        <v>66</v>
      </c>
      <c r="B37" s="15" t="s">
        <v>23</v>
      </c>
      <c r="C37" s="15" t="s">
        <v>23</v>
      </c>
      <c r="D37" s="9"/>
      <c r="E37" s="66"/>
      <c r="F37" s="98"/>
      <c r="G37" s="65"/>
      <c r="H37" s="66"/>
      <c r="I37" s="65"/>
      <c r="J37" s="65">
        <v>21</v>
      </c>
      <c r="K37" s="66"/>
      <c r="L37" s="66"/>
      <c r="M37" s="65"/>
      <c r="N37" s="71">
        <v>10.7</v>
      </c>
      <c r="O37" s="67">
        <v>14.7</v>
      </c>
      <c r="P37" s="15"/>
      <c r="Q37" s="15"/>
      <c r="R37" s="68">
        <v>2.12</v>
      </c>
      <c r="S37" s="68">
        <v>3.12</v>
      </c>
      <c r="T37" s="68">
        <v>3.12</v>
      </c>
      <c r="U37" s="68">
        <v>3.22</v>
      </c>
      <c r="V37" s="68">
        <v>5.0199999999999996</v>
      </c>
      <c r="W37" s="68">
        <v>14.12</v>
      </c>
      <c r="X37" s="75">
        <v>1.27</v>
      </c>
      <c r="Y37" s="67"/>
      <c r="Z37" s="67">
        <v>24.4</v>
      </c>
      <c r="AA37" s="68"/>
      <c r="AB37" s="68">
        <v>3.14</v>
      </c>
      <c r="AC37" s="68">
        <v>11.37</v>
      </c>
      <c r="AD37" s="73">
        <v>21.54</v>
      </c>
      <c r="AE37" s="68"/>
      <c r="AF37" s="10"/>
      <c r="AG37" s="65">
        <v>24.42</v>
      </c>
      <c r="AH37" s="68">
        <v>52.3</v>
      </c>
      <c r="AI37" s="68">
        <v>25.42</v>
      </c>
      <c r="AJ37" s="68" t="s">
        <v>351</v>
      </c>
      <c r="AK37" s="68">
        <v>34.119999999999997</v>
      </c>
      <c r="AL37" s="68" t="s">
        <v>352</v>
      </c>
      <c r="AM37" s="74">
        <v>1.42</v>
      </c>
      <c r="AN37" s="129">
        <v>153</v>
      </c>
      <c r="AO37" s="70"/>
    </row>
    <row r="38" spans="1:41" ht="15" customHeight="1" x14ac:dyDescent="0.25">
      <c r="A38" s="7">
        <v>65</v>
      </c>
      <c r="B38" s="15" t="s">
        <v>23</v>
      </c>
      <c r="C38" s="15" t="s">
        <v>23</v>
      </c>
      <c r="D38" s="65"/>
      <c r="E38" s="66">
        <v>18</v>
      </c>
      <c r="F38" s="98"/>
      <c r="G38" s="65"/>
      <c r="H38" s="66"/>
      <c r="I38" s="65">
        <v>21</v>
      </c>
      <c r="J38" s="65">
        <v>20</v>
      </c>
      <c r="K38" s="66">
        <v>42</v>
      </c>
      <c r="L38" s="66">
        <v>50</v>
      </c>
      <c r="M38" s="65">
        <v>55</v>
      </c>
      <c r="N38" s="71"/>
      <c r="O38" s="67"/>
      <c r="P38" s="15"/>
      <c r="Q38" s="15"/>
      <c r="R38" s="68"/>
      <c r="S38" s="68"/>
      <c r="T38" s="68"/>
      <c r="U38" s="68"/>
      <c r="V38" s="68"/>
      <c r="W38" s="68"/>
      <c r="X38" s="75"/>
      <c r="Y38" s="67"/>
      <c r="Z38" s="67"/>
      <c r="AA38" s="68">
        <v>1.08</v>
      </c>
      <c r="AB38" s="68"/>
      <c r="AC38" s="68"/>
      <c r="AD38" s="73"/>
      <c r="AE38" s="68">
        <v>50</v>
      </c>
      <c r="AF38" s="10"/>
      <c r="AG38" s="65">
        <v>24.45</v>
      </c>
      <c r="AH38" s="68">
        <v>52.35</v>
      </c>
      <c r="AI38" s="68">
        <v>25.45</v>
      </c>
      <c r="AJ38" s="68" t="s">
        <v>353</v>
      </c>
      <c r="AK38" s="68">
        <v>34.200000000000003</v>
      </c>
      <c r="AL38" s="68" t="s">
        <v>354</v>
      </c>
      <c r="AM38" s="74"/>
      <c r="AN38" s="129"/>
      <c r="AO38" s="70">
        <v>33</v>
      </c>
    </row>
    <row r="39" spans="1:41" ht="15" customHeight="1" x14ac:dyDescent="0.25">
      <c r="A39" s="7">
        <v>64</v>
      </c>
      <c r="B39" s="15" t="s">
        <v>23</v>
      </c>
      <c r="C39" s="15" t="s">
        <v>23</v>
      </c>
      <c r="D39" s="9"/>
      <c r="E39" s="66"/>
      <c r="F39" s="98"/>
      <c r="G39" s="65"/>
      <c r="H39" s="66"/>
      <c r="I39" s="65"/>
      <c r="J39" s="65">
        <v>19</v>
      </c>
      <c r="K39" s="66"/>
      <c r="L39" s="66"/>
      <c r="M39" s="65"/>
      <c r="N39" s="71">
        <v>10.8</v>
      </c>
      <c r="O39" s="67">
        <v>14.8</v>
      </c>
      <c r="P39" s="15"/>
      <c r="Q39" s="15"/>
      <c r="R39" s="68">
        <v>2.13</v>
      </c>
      <c r="S39" s="68">
        <v>3.13</v>
      </c>
      <c r="T39" s="68">
        <v>3.13</v>
      </c>
      <c r="U39" s="68">
        <v>3.23</v>
      </c>
      <c r="V39" s="68">
        <v>5.03</v>
      </c>
      <c r="W39" s="68">
        <v>14.13</v>
      </c>
      <c r="X39" s="75">
        <v>1.28</v>
      </c>
      <c r="Y39" s="67">
        <v>13.6</v>
      </c>
      <c r="Z39" s="67">
        <v>24.6</v>
      </c>
      <c r="AA39" s="68"/>
      <c r="AB39" s="68">
        <v>3.16</v>
      </c>
      <c r="AC39" s="68">
        <v>11.38</v>
      </c>
      <c r="AD39" s="73"/>
      <c r="AE39" s="68"/>
      <c r="AF39" s="10"/>
      <c r="AG39" s="65">
        <v>24.48</v>
      </c>
      <c r="AH39" s="68">
        <v>52.4</v>
      </c>
      <c r="AI39" s="68" t="s">
        <v>355</v>
      </c>
      <c r="AJ39" s="68" t="s">
        <v>356</v>
      </c>
      <c r="AK39" s="68">
        <v>34.28</v>
      </c>
      <c r="AL39" s="68" t="s">
        <v>357</v>
      </c>
      <c r="AM39" s="74">
        <v>1.43</v>
      </c>
      <c r="AN39" s="129">
        <v>152</v>
      </c>
      <c r="AO39" s="70"/>
    </row>
    <row r="40" spans="1:41" ht="15" customHeight="1" x14ac:dyDescent="0.25">
      <c r="A40" s="7">
        <v>63</v>
      </c>
      <c r="B40" s="15" t="s">
        <v>23</v>
      </c>
      <c r="C40" s="15" t="s">
        <v>23</v>
      </c>
      <c r="D40" s="9"/>
      <c r="E40" s="66"/>
      <c r="F40" s="98"/>
      <c r="G40" s="65"/>
      <c r="H40" s="66"/>
      <c r="I40" s="65"/>
      <c r="J40" s="65">
        <v>18</v>
      </c>
      <c r="K40" s="66"/>
      <c r="L40" s="66"/>
      <c r="M40" s="65"/>
      <c r="N40" s="71"/>
      <c r="O40" s="67"/>
      <c r="P40" s="15"/>
      <c r="Q40" s="15"/>
      <c r="R40" s="68"/>
      <c r="S40" s="68"/>
      <c r="T40" s="68"/>
      <c r="U40" s="68"/>
      <c r="V40" s="68"/>
      <c r="W40" s="68"/>
      <c r="X40" s="75"/>
      <c r="Y40" s="67"/>
      <c r="Z40" s="67"/>
      <c r="AA40" s="68"/>
      <c r="AB40" s="68"/>
      <c r="AC40" s="68"/>
      <c r="AD40" s="73">
        <v>21.57</v>
      </c>
      <c r="AE40" s="68"/>
      <c r="AF40" s="10"/>
      <c r="AG40" s="65">
        <v>24.51</v>
      </c>
      <c r="AH40" s="68">
        <v>52.45</v>
      </c>
      <c r="AI40" s="68">
        <v>25.51</v>
      </c>
      <c r="AJ40" s="68" t="s">
        <v>38</v>
      </c>
      <c r="AK40" s="68">
        <v>34.36</v>
      </c>
      <c r="AL40" s="68" t="s">
        <v>358</v>
      </c>
      <c r="AM40" s="74"/>
      <c r="AN40" s="129"/>
      <c r="AO40" s="70"/>
    </row>
    <row r="41" spans="1:41" ht="15" customHeight="1" x14ac:dyDescent="0.25">
      <c r="A41" s="7">
        <v>62</v>
      </c>
      <c r="B41" s="15" t="s">
        <v>23</v>
      </c>
      <c r="C41" s="15" t="s">
        <v>23</v>
      </c>
      <c r="D41" s="9"/>
      <c r="E41" s="66"/>
      <c r="F41" s="98"/>
      <c r="G41" s="65"/>
      <c r="H41" s="66"/>
      <c r="I41" s="65"/>
      <c r="J41" s="65">
        <v>17</v>
      </c>
      <c r="K41" s="66"/>
      <c r="L41" s="66"/>
      <c r="M41" s="65"/>
      <c r="N41" s="71">
        <v>10.9</v>
      </c>
      <c r="O41" s="67">
        <v>14.9</v>
      </c>
      <c r="P41" s="15"/>
      <c r="Q41" s="15"/>
      <c r="R41" s="68">
        <v>2.14</v>
      </c>
      <c r="S41" s="68">
        <v>3.14</v>
      </c>
      <c r="T41" s="68">
        <v>3.14</v>
      </c>
      <c r="U41" s="68">
        <v>3.24</v>
      </c>
      <c r="V41" s="68">
        <v>5.04</v>
      </c>
      <c r="W41" s="68">
        <v>14.14</v>
      </c>
      <c r="X41" s="75">
        <v>1.29</v>
      </c>
      <c r="Y41" s="67"/>
      <c r="Z41" s="67">
        <v>24.8</v>
      </c>
      <c r="AA41" s="68"/>
      <c r="AB41" s="68">
        <v>3.18</v>
      </c>
      <c r="AC41" s="68">
        <v>11.39</v>
      </c>
      <c r="AD41" s="73"/>
      <c r="AE41" s="68"/>
      <c r="AF41" s="10"/>
      <c r="AG41" s="65">
        <v>24.54</v>
      </c>
      <c r="AH41" s="68">
        <v>52.5</v>
      </c>
      <c r="AI41" s="68">
        <v>25.54</v>
      </c>
      <c r="AJ41" s="68" t="s">
        <v>359</v>
      </c>
      <c r="AK41" s="68">
        <v>34.44</v>
      </c>
      <c r="AL41" s="68" t="s">
        <v>360</v>
      </c>
      <c r="AM41" s="74">
        <v>1.44</v>
      </c>
      <c r="AN41" s="129">
        <v>151</v>
      </c>
      <c r="AO41" s="70"/>
    </row>
    <row r="42" spans="1:41" ht="15" customHeight="1" x14ac:dyDescent="0.25">
      <c r="A42" s="7">
        <v>61</v>
      </c>
      <c r="B42" s="15" t="s">
        <v>23</v>
      </c>
      <c r="C42" s="15" t="s">
        <v>23</v>
      </c>
      <c r="D42" s="9"/>
      <c r="E42" s="66"/>
      <c r="F42" s="98"/>
      <c r="G42" s="65"/>
      <c r="H42" s="66"/>
      <c r="I42" s="65"/>
      <c r="J42" s="65">
        <v>16</v>
      </c>
      <c r="K42" s="66"/>
      <c r="L42" s="66"/>
      <c r="M42" s="65"/>
      <c r="N42" s="71"/>
      <c r="O42" s="67"/>
      <c r="P42" s="15"/>
      <c r="Q42" s="15"/>
      <c r="R42" s="68"/>
      <c r="S42" s="68"/>
      <c r="T42" s="68"/>
      <c r="U42" s="68"/>
      <c r="V42" s="68"/>
      <c r="W42" s="68"/>
      <c r="X42" s="75"/>
      <c r="Y42" s="67"/>
      <c r="Z42" s="67"/>
      <c r="AA42" s="68"/>
      <c r="AB42" s="68"/>
      <c r="AC42" s="1345"/>
      <c r="AD42" s="73"/>
      <c r="AE42" s="68"/>
      <c r="AF42" s="10"/>
      <c r="AG42" s="65">
        <v>24.57</v>
      </c>
      <c r="AH42" s="68">
        <v>52.55</v>
      </c>
      <c r="AI42" s="68">
        <v>25.57</v>
      </c>
      <c r="AJ42" s="68" t="s">
        <v>361</v>
      </c>
      <c r="AK42" s="68">
        <v>34.520000000000003</v>
      </c>
      <c r="AL42" s="68" t="s">
        <v>362</v>
      </c>
      <c r="AM42" s="74"/>
      <c r="AN42" s="129"/>
      <c r="AO42" s="70"/>
    </row>
    <row r="43" spans="1:41" ht="15" customHeight="1" x14ac:dyDescent="0.25">
      <c r="A43" s="7">
        <v>60</v>
      </c>
      <c r="B43" s="18">
        <v>5</v>
      </c>
      <c r="C43" s="18">
        <v>5</v>
      </c>
      <c r="D43" s="77">
        <v>17</v>
      </c>
      <c r="E43" s="78">
        <v>17</v>
      </c>
      <c r="F43" s="105">
        <v>9</v>
      </c>
      <c r="G43" s="77">
        <v>9</v>
      </c>
      <c r="H43" s="78">
        <v>5</v>
      </c>
      <c r="I43" s="77">
        <v>22</v>
      </c>
      <c r="J43" s="77">
        <v>15</v>
      </c>
      <c r="K43" s="78">
        <v>41</v>
      </c>
      <c r="L43" s="78">
        <v>49</v>
      </c>
      <c r="M43" s="77">
        <v>54</v>
      </c>
      <c r="N43" s="79">
        <v>11</v>
      </c>
      <c r="O43" s="80">
        <v>15</v>
      </c>
      <c r="P43" s="21"/>
      <c r="Q43" s="21"/>
      <c r="R43" s="81">
        <v>2.15</v>
      </c>
      <c r="S43" s="81">
        <v>3.15</v>
      </c>
      <c r="T43" s="81">
        <v>3.15</v>
      </c>
      <c r="U43" s="81">
        <v>3.25</v>
      </c>
      <c r="V43" s="81">
        <v>5.05</v>
      </c>
      <c r="W43" s="81">
        <v>14.15</v>
      </c>
      <c r="X43" s="82">
        <v>1.3</v>
      </c>
      <c r="Y43" s="80">
        <v>13.7</v>
      </c>
      <c r="Z43" s="80">
        <v>25</v>
      </c>
      <c r="AA43" s="81">
        <v>1.0900000000000001</v>
      </c>
      <c r="AB43" s="1339">
        <v>3.2</v>
      </c>
      <c r="AC43" s="1347">
        <v>11.4</v>
      </c>
      <c r="AD43" s="1342">
        <v>22</v>
      </c>
      <c r="AE43" s="81">
        <v>45</v>
      </c>
      <c r="AF43" s="20"/>
      <c r="AG43" s="81">
        <v>25</v>
      </c>
      <c r="AH43" s="81">
        <v>53</v>
      </c>
      <c r="AI43" s="68">
        <v>26</v>
      </c>
      <c r="AJ43" s="81" t="s">
        <v>363</v>
      </c>
      <c r="AK43" s="81">
        <v>35</v>
      </c>
      <c r="AL43" s="81" t="s">
        <v>364</v>
      </c>
      <c r="AM43" s="84">
        <v>1.45</v>
      </c>
      <c r="AN43" s="130">
        <v>150</v>
      </c>
      <c r="AO43" s="85">
        <v>32</v>
      </c>
    </row>
    <row r="44" spans="1:41" ht="15" customHeight="1" x14ac:dyDescent="0.25">
      <c r="A44" s="7">
        <v>59</v>
      </c>
      <c r="B44" s="15" t="s">
        <v>23</v>
      </c>
      <c r="C44" s="15" t="s">
        <v>23</v>
      </c>
      <c r="D44" s="9"/>
      <c r="E44" s="66"/>
      <c r="F44" s="98"/>
      <c r="G44" s="65"/>
      <c r="H44" s="66"/>
      <c r="I44" s="65"/>
      <c r="J44" s="65"/>
      <c r="K44" s="10"/>
      <c r="L44" s="10"/>
      <c r="M44" s="65"/>
      <c r="N44" s="71"/>
      <c r="O44" s="67"/>
      <c r="P44" s="15"/>
      <c r="Q44" s="15"/>
      <c r="R44" s="68"/>
      <c r="S44" s="68"/>
      <c r="T44" s="68"/>
      <c r="U44" s="68">
        <v>3.28</v>
      </c>
      <c r="V44" s="68"/>
      <c r="W44" s="68"/>
      <c r="X44" s="75"/>
      <c r="Y44" s="67"/>
      <c r="Z44" s="67"/>
      <c r="AA44" s="68"/>
      <c r="AB44" s="1340"/>
      <c r="AC44" s="1347">
        <v>11.42</v>
      </c>
      <c r="AD44" s="1343">
        <v>22.03</v>
      </c>
      <c r="AE44" s="68"/>
      <c r="AF44" s="10"/>
      <c r="AG44" s="65">
        <v>25.03</v>
      </c>
      <c r="AH44" s="68">
        <v>53.06</v>
      </c>
      <c r="AI44" s="68">
        <v>26.03</v>
      </c>
      <c r="AJ44" s="68" t="s">
        <v>365</v>
      </c>
      <c r="AK44" s="68">
        <v>35.15</v>
      </c>
      <c r="AL44" s="68" t="s">
        <v>366</v>
      </c>
      <c r="AM44" s="74">
        <v>1.46</v>
      </c>
      <c r="AN44" s="129">
        <v>148</v>
      </c>
      <c r="AO44" s="70"/>
    </row>
    <row r="45" spans="1:41" ht="15" customHeight="1" x14ac:dyDescent="0.25">
      <c r="A45" s="7">
        <v>58</v>
      </c>
      <c r="B45" s="15" t="s">
        <v>23</v>
      </c>
      <c r="C45" s="15" t="s">
        <v>23</v>
      </c>
      <c r="D45" s="9"/>
      <c r="E45" s="66"/>
      <c r="F45" s="98"/>
      <c r="G45" s="65"/>
      <c r="H45" s="66"/>
      <c r="I45" s="65"/>
      <c r="J45" s="65"/>
      <c r="K45" s="10"/>
      <c r="L45" s="10"/>
      <c r="M45" s="65"/>
      <c r="N45" s="71">
        <v>11.1</v>
      </c>
      <c r="O45" s="67">
        <v>15.1</v>
      </c>
      <c r="P45" s="15"/>
      <c r="Q45" s="15"/>
      <c r="R45" s="68">
        <v>2.16</v>
      </c>
      <c r="S45" s="68">
        <v>3.16</v>
      </c>
      <c r="T45" s="68">
        <v>3.16</v>
      </c>
      <c r="U45" s="68">
        <v>3.31</v>
      </c>
      <c r="V45" s="68">
        <v>5.0599999999999996</v>
      </c>
      <c r="W45" s="68">
        <v>14.17</v>
      </c>
      <c r="X45" s="75">
        <v>1.31</v>
      </c>
      <c r="Y45" s="67"/>
      <c r="Z45" s="67">
        <v>25.1</v>
      </c>
      <c r="AA45" s="68"/>
      <c r="AB45" s="1340">
        <v>3.21</v>
      </c>
      <c r="AC45" s="1347">
        <v>11.44</v>
      </c>
      <c r="AD45" s="1343">
        <v>22.06</v>
      </c>
      <c r="AE45" s="68"/>
      <c r="AF45" s="10"/>
      <c r="AG45" s="65">
        <v>25.06</v>
      </c>
      <c r="AH45" s="68">
        <v>53.12</v>
      </c>
      <c r="AI45" s="68">
        <v>26.06</v>
      </c>
      <c r="AJ45" s="68" t="s">
        <v>39</v>
      </c>
      <c r="AK45" s="68">
        <v>35.299999999999997</v>
      </c>
      <c r="AL45" s="68" t="s">
        <v>367</v>
      </c>
      <c r="AM45" s="74">
        <v>1.47</v>
      </c>
      <c r="AN45" s="129">
        <v>147</v>
      </c>
      <c r="AO45" s="70"/>
    </row>
    <row r="46" spans="1:41" ht="15" customHeight="1" x14ac:dyDescent="0.25">
      <c r="A46" s="7">
        <v>57</v>
      </c>
      <c r="B46" s="15" t="s">
        <v>23</v>
      </c>
      <c r="C46" s="15" t="s">
        <v>23</v>
      </c>
      <c r="D46" s="9"/>
      <c r="E46" s="66"/>
      <c r="F46" s="98"/>
      <c r="G46" s="65"/>
      <c r="H46" s="66"/>
      <c r="I46" s="65"/>
      <c r="J46" s="65"/>
      <c r="K46" s="10"/>
      <c r="L46" s="10"/>
      <c r="M46" s="65"/>
      <c r="N46" s="71"/>
      <c r="O46" s="67"/>
      <c r="P46" s="15"/>
      <c r="Q46" s="15"/>
      <c r="R46" s="68"/>
      <c r="S46" s="68"/>
      <c r="T46" s="68"/>
      <c r="U46" s="68">
        <v>3.34</v>
      </c>
      <c r="V46" s="68"/>
      <c r="W46" s="68"/>
      <c r="X46" s="75"/>
      <c r="Y46" s="67"/>
      <c r="Z46" s="67"/>
      <c r="AA46" s="68"/>
      <c r="AB46" s="1340"/>
      <c r="AC46" s="1347">
        <v>11.46</v>
      </c>
      <c r="AD46" s="1343">
        <v>22.09</v>
      </c>
      <c r="AE46" s="68"/>
      <c r="AF46" s="10"/>
      <c r="AG46" s="65">
        <v>25.09</v>
      </c>
      <c r="AH46" s="68">
        <v>53.18</v>
      </c>
      <c r="AI46" s="68">
        <v>26.09</v>
      </c>
      <c r="AJ46" s="68" t="s">
        <v>368</v>
      </c>
      <c r="AK46" s="68">
        <v>35.450000000000003</v>
      </c>
      <c r="AL46" s="68" t="s">
        <v>369</v>
      </c>
      <c r="AM46" s="74">
        <v>1.48</v>
      </c>
      <c r="AN46" s="129">
        <v>146</v>
      </c>
      <c r="AO46" s="70"/>
    </row>
    <row r="47" spans="1:41" ht="15" customHeight="1" x14ac:dyDescent="0.25">
      <c r="A47" s="7">
        <v>56</v>
      </c>
      <c r="B47" s="15" t="s">
        <v>23</v>
      </c>
      <c r="C47" s="15" t="s">
        <v>23</v>
      </c>
      <c r="D47" s="9"/>
      <c r="E47" s="66"/>
      <c r="F47" s="98"/>
      <c r="G47" s="65"/>
      <c r="H47" s="66"/>
      <c r="I47" s="65"/>
      <c r="J47" s="65"/>
      <c r="K47" s="10"/>
      <c r="L47" s="10"/>
      <c r="M47" s="65"/>
      <c r="N47" s="71">
        <v>11.2</v>
      </c>
      <c r="O47" s="67">
        <v>15.2</v>
      </c>
      <c r="P47" s="15"/>
      <c r="Q47" s="15"/>
      <c r="R47" s="68">
        <v>2.17</v>
      </c>
      <c r="S47" s="68">
        <v>3.17</v>
      </c>
      <c r="T47" s="68">
        <v>3.17</v>
      </c>
      <c r="U47" s="68">
        <v>3.37</v>
      </c>
      <c r="V47" s="68">
        <v>5.07</v>
      </c>
      <c r="W47" s="68">
        <v>14.19</v>
      </c>
      <c r="X47" s="75">
        <v>1.32</v>
      </c>
      <c r="Y47" s="67">
        <v>13.8</v>
      </c>
      <c r="Z47" s="67">
        <v>25.2</v>
      </c>
      <c r="AA47" s="68"/>
      <c r="AB47" s="1340">
        <v>3.22</v>
      </c>
      <c r="AC47" s="1347">
        <v>11.48</v>
      </c>
      <c r="AD47" s="1343">
        <v>22.12</v>
      </c>
      <c r="AE47" s="68">
        <v>44</v>
      </c>
      <c r="AF47" s="10"/>
      <c r="AG47" s="65">
        <v>25.12</v>
      </c>
      <c r="AH47" s="68">
        <v>53.24</v>
      </c>
      <c r="AI47" s="68">
        <v>26.12</v>
      </c>
      <c r="AJ47" s="68" t="s">
        <v>370</v>
      </c>
      <c r="AK47" s="68">
        <v>36</v>
      </c>
      <c r="AL47" s="68" t="s">
        <v>371</v>
      </c>
      <c r="AM47" s="74">
        <v>1.49</v>
      </c>
      <c r="AN47" s="129">
        <v>144</v>
      </c>
      <c r="AO47" s="70">
        <v>31</v>
      </c>
    </row>
    <row r="48" spans="1:41" ht="15" customHeight="1" x14ac:dyDescent="0.25">
      <c r="A48" s="7">
        <v>55</v>
      </c>
      <c r="B48" s="15" t="s">
        <v>23</v>
      </c>
      <c r="C48" s="15" t="s">
        <v>23</v>
      </c>
      <c r="D48" s="65">
        <v>16</v>
      </c>
      <c r="E48" s="66">
        <v>15</v>
      </c>
      <c r="F48" s="98"/>
      <c r="G48" s="65"/>
      <c r="H48" s="66"/>
      <c r="I48" s="65">
        <v>21</v>
      </c>
      <c r="J48" s="65">
        <v>14</v>
      </c>
      <c r="K48" s="66">
        <v>40</v>
      </c>
      <c r="L48" s="66">
        <v>48</v>
      </c>
      <c r="M48" s="65">
        <v>53</v>
      </c>
      <c r="N48" s="71"/>
      <c r="O48" s="67"/>
      <c r="P48" s="15"/>
      <c r="Q48" s="15"/>
      <c r="R48" s="68"/>
      <c r="S48" s="68"/>
      <c r="T48" s="68"/>
      <c r="U48" s="68">
        <v>3.4</v>
      </c>
      <c r="V48" s="68"/>
      <c r="W48" s="68"/>
      <c r="X48" s="75"/>
      <c r="Y48" s="67"/>
      <c r="Z48" s="67"/>
      <c r="AA48" s="68">
        <v>1.1000000000000001</v>
      </c>
      <c r="AB48" s="1340"/>
      <c r="AC48" s="1347">
        <v>11.5</v>
      </c>
      <c r="AD48" s="1343">
        <v>22.15</v>
      </c>
      <c r="AE48" s="68"/>
      <c r="AF48" s="10"/>
      <c r="AG48" s="68">
        <v>25.15</v>
      </c>
      <c r="AH48" s="68">
        <v>53.3</v>
      </c>
      <c r="AI48" s="68">
        <v>26.15</v>
      </c>
      <c r="AJ48" s="68" t="s">
        <v>372</v>
      </c>
      <c r="AK48" s="68">
        <v>36.15</v>
      </c>
      <c r="AL48" s="68" t="s">
        <v>373</v>
      </c>
      <c r="AM48" s="75">
        <v>1.5</v>
      </c>
      <c r="AN48" s="129">
        <v>143</v>
      </c>
      <c r="AO48" s="70"/>
    </row>
    <row r="49" spans="1:41" ht="15" customHeight="1" x14ac:dyDescent="0.25">
      <c r="A49" s="7">
        <v>54</v>
      </c>
      <c r="B49" s="15" t="s">
        <v>23</v>
      </c>
      <c r="C49" s="15" t="s">
        <v>23</v>
      </c>
      <c r="D49" s="9"/>
      <c r="E49" s="66"/>
      <c r="F49" s="98"/>
      <c r="G49" s="65"/>
      <c r="H49" s="66"/>
      <c r="I49" s="65"/>
      <c r="J49" s="65"/>
      <c r="K49" s="66"/>
      <c r="L49" s="66"/>
      <c r="M49" s="65"/>
      <c r="N49" s="71">
        <v>11.3</v>
      </c>
      <c r="O49" s="67">
        <v>15.3</v>
      </c>
      <c r="P49" s="15"/>
      <c r="Q49" s="15"/>
      <c r="R49" s="68">
        <v>2.1800000000000002</v>
      </c>
      <c r="S49" s="68">
        <v>3.18</v>
      </c>
      <c r="T49" s="68">
        <v>3.18</v>
      </c>
      <c r="U49" s="68">
        <v>3.43</v>
      </c>
      <c r="V49" s="68">
        <v>5.08</v>
      </c>
      <c r="W49" s="68">
        <v>14.21</v>
      </c>
      <c r="X49" s="75">
        <v>1.33</v>
      </c>
      <c r="Y49" s="67"/>
      <c r="Z49" s="67">
        <v>25.3</v>
      </c>
      <c r="AA49" s="68"/>
      <c r="AB49" s="1340">
        <v>3.23</v>
      </c>
      <c r="AC49" s="1347">
        <v>11.52</v>
      </c>
      <c r="AD49" s="1343">
        <v>22.18</v>
      </c>
      <c r="AE49" s="68"/>
      <c r="AF49" s="10"/>
      <c r="AG49" s="65">
        <v>25.18</v>
      </c>
      <c r="AH49" s="68">
        <v>53.36</v>
      </c>
      <c r="AI49" s="68">
        <v>26.18</v>
      </c>
      <c r="AJ49" s="68" t="s">
        <v>40</v>
      </c>
      <c r="AK49" s="68">
        <v>36.299999999999997</v>
      </c>
      <c r="AL49" s="68" t="s">
        <v>374</v>
      </c>
      <c r="AM49" s="74">
        <v>1.51</v>
      </c>
      <c r="AN49" s="129">
        <v>142</v>
      </c>
      <c r="AO49" s="70"/>
    </row>
    <row r="50" spans="1:41" ht="15" customHeight="1" x14ac:dyDescent="0.25">
      <c r="A50" s="7">
        <v>53</v>
      </c>
      <c r="B50" s="15" t="s">
        <v>23</v>
      </c>
      <c r="C50" s="15" t="s">
        <v>23</v>
      </c>
      <c r="D50" s="9"/>
      <c r="E50" s="66"/>
      <c r="F50" s="98"/>
      <c r="G50" s="65"/>
      <c r="H50" s="66"/>
      <c r="I50" s="65"/>
      <c r="J50" s="65"/>
      <c r="K50" s="66"/>
      <c r="L50" s="66"/>
      <c r="M50" s="65"/>
      <c r="N50" s="71"/>
      <c r="O50" s="67"/>
      <c r="P50" s="15"/>
      <c r="Q50" s="15"/>
      <c r="R50" s="68"/>
      <c r="S50" s="68"/>
      <c r="T50" s="68"/>
      <c r="U50" s="68">
        <v>3.46</v>
      </c>
      <c r="V50" s="68"/>
      <c r="W50" s="68"/>
      <c r="X50" s="75"/>
      <c r="Y50" s="67"/>
      <c r="Z50" s="67"/>
      <c r="AA50" s="68"/>
      <c r="AB50" s="1340"/>
      <c r="AC50" s="1347">
        <v>11.54</v>
      </c>
      <c r="AD50" s="1343">
        <v>22.21</v>
      </c>
      <c r="AE50" s="68"/>
      <c r="AF50" s="10"/>
      <c r="AG50" s="65">
        <v>25.21</v>
      </c>
      <c r="AH50" s="68">
        <v>53.42</v>
      </c>
      <c r="AI50" s="68">
        <v>26.21</v>
      </c>
      <c r="AJ50" s="68" t="s">
        <v>375</v>
      </c>
      <c r="AK50" s="68">
        <v>36.450000000000003</v>
      </c>
      <c r="AL50" s="68" t="s">
        <v>376</v>
      </c>
      <c r="AM50" s="74">
        <v>1.52</v>
      </c>
      <c r="AN50" s="129">
        <v>141</v>
      </c>
      <c r="AO50" s="70"/>
    </row>
    <row r="51" spans="1:41" ht="15" customHeight="1" x14ac:dyDescent="0.25">
      <c r="A51" s="7">
        <v>52</v>
      </c>
      <c r="B51" s="15" t="s">
        <v>23</v>
      </c>
      <c r="C51" s="15" t="s">
        <v>23</v>
      </c>
      <c r="D51" s="9"/>
      <c r="E51" s="66"/>
      <c r="F51" s="98"/>
      <c r="G51" s="65"/>
      <c r="H51" s="66"/>
      <c r="I51" s="65"/>
      <c r="J51" s="65"/>
      <c r="K51" s="66"/>
      <c r="L51" s="66"/>
      <c r="M51" s="65"/>
      <c r="N51" s="71">
        <v>11.4</v>
      </c>
      <c r="O51" s="67">
        <v>15.4</v>
      </c>
      <c r="P51" s="15"/>
      <c r="Q51" s="15"/>
      <c r="R51" s="68">
        <v>2.19</v>
      </c>
      <c r="S51" s="68">
        <v>3.19</v>
      </c>
      <c r="T51" s="68">
        <v>3.19</v>
      </c>
      <c r="U51" s="68">
        <v>3.49</v>
      </c>
      <c r="V51" s="68">
        <v>5.09</v>
      </c>
      <c r="W51" s="68">
        <v>14.23</v>
      </c>
      <c r="X51" s="75">
        <v>1.34</v>
      </c>
      <c r="Y51" s="67">
        <v>13.9</v>
      </c>
      <c r="Z51" s="67">
        <v>25.4</v>
      </c>
      <c r="AA51" s="68"/>
      <c r="AB51" s="1340">
        <v>3.24</v>
      </c>
      <c r="AC51" s="1347">
        <v>11.56</v>
      </c>
      <c r="AD51" s="1343">
        <v>22.24</v>
      </c>
      <c r="AE51" s="68">
        <v>43</v>
      </c>
      <c r="AF51" s="10"/>
      <c r="AG51" s="65">
        <v>25.24</v>
      </c>
      <c r="AH51" s="68">
        <v>53.48</v>
      </c>
      <c r="AI51" s="68">
        <v>26.24</v>
      </c>
      <c r="AJ51" s="68" t="s">
        <v>377</v>
      </c>
      <c r="AK51" s="68">
        <v>37</v>
      </c>
      <c r="AL51" s="68" t="s">
        <v>378</v>
      </c>
      <c r="AM51" s="74">
        <v>1.53</v>
      </c>
      <c r="AN51" s="129">
        <v>139</v>
      </c>
      <c r="AO51" s="70">
        <v>30</v>
      </c>
    </row>
    <row r="52" spans="1:41" ht="15" customHeight="1" x14ac:dyDescent="0.25">
      <c r="A52" s="7">
        <v>51</v>
      </c>
      <c r="B52" s="15" t="s">
        <v>23</v>
      </c>
      <c r="C52" s="15" t="s">
        <v>23</v>
      </c>
      <c r="D52" s="9"/>
      <c r="E52" s="66"/>
      <c r="F52" s="98"/>
      <c r="G52" s="65"/>
      <c r="H52" s="66"/>
      <c r="I52" s="65"/>
      <c r="J52" s="65"/>
      <c r="K52" s="66"/>
      <c r="L52" s="66"/>
      <c r="M52" s="65"/>
      <c r="N52" s="71"/>
      <c r="O52" s="67"/>
      <c r="P52" s="15"/>
      <c r="Q52" s="15"/>
      <c r="R52" s="68"/>
      <c r="S52" s="68"/>
      <c r="T52" s="68"/>
      <c r="U52" s="68">
        <v>3.52</v>
      </c>
      <c r="V52" s="68"/>
      <c r="W52" s="68"/>
      <c r="X52" s="75"/>
      <c r="Y52" s="67"/>
      <c r="Z52" s="67"/>
      <c r="AA52" s="68"/>
      <c r="AB52" s="1340"/>
      <c r="AC52" s="1347">
        <v>11.58</v>
      </c>
      <c r="AD52" s="1343">
        <v>22.27</v>
      </c>
      <c r="AE52" s="68"/>
      <c r="AF52" s="10"/>
      <c r="AG52" s="65">
        <v>25.27</v>
      </c>
      <c r="AH52" s="68">
        <v>53.54</v>
      </c>
      <c r="AI52" s="68">
        <v>26.27</v>
      </c>
      <c r="AJ52" s="68" t="s">
        <v>379</v>
      </c>
      <c r="AK52" s="68">
        <v>37.15</v>
      </c>
      <c r="AL52" s="68" t="s">
        <v>380</v>
      </c>
      <c r="AM52" s="74">
        <v>1.54</v>
      </c>
      <c r="AN52" s="129">
        <v>138</v>
      </c>
      <c r="AO52" s="70"/>
    </row>
    <row r="53" spans="1:41" ht="15" customHeight="1" x14ac:dyDescent="0.25">
      <c r="A53" s="7">
        <v>50</v>
      </c>
      <c r="B53" s="15" t="s">
        <v>23</v>
      </c>
      <c r="C53" s="15" t="s">
        <v>23</v>
      </c>
      <c r="D53" s="65">
        <v>15</v>
      </c>
      <c r="E53" s="66">
        <v>15</v>
      </c>
      <c r="F53" s="98">
        <v>8</v>
      </c>
      <c r="G53" s="65">
        <v>8</v>
      </c>
      <c r="H53" s="66"/>
      <c r="I53" s="65">
        <v>20</v>
      </c>
      <c r="J53" s="65">
        <v>13</v>
      </c>
      <c r="K53" s="66">
        <v>39</v>
      </c>
      <c r="L53" s="66">
        <v>47</v>
      </c>
      <c r="M53" s="65">
        <v>52</v>
      </c>
      <c r="N53" s="71">
        <v>11.5</v>
      </c>
      <c r="O53" s="67">
        <v>15.5</v>
      </c>
      <c r="P53" s="15"/>
      <c r="Q53" s="15"/>
      <c r="R53" s="68">
        <v>2.2000000000000002</v>
      </c>
      <c r="S53" s="68">
        <v>3.2</v>
      </c>
      <c r="T53" s="68">
        <v>3.2</v>
      </c>
      <c r="U53" s="68">
        <v>3.55</v>
      </c>
      <c r="V53" s="68">
        <v>5.0999999999999996</v>
      </c>
      <c r="W53" s="68">
        <v>14.25</v>
      </c>
      <c r="X53" s="75">
        <v>1.35</v>
      </c>
      <c r="Y53" s="67"/>
      <c r="Z53" s="67">
        <v>25.5</v>
      </c>
      <c r="AA53" s="68">
        <v>1.1100000000000001</v>
      </c>
      <c r="AB53" s="1340">
        <v>3.25</v>
      </c>
      <c r="AC53" s="1347">
        <v>12</v>
      </c>
      <c r="AD53" s="1343">
        <v>22.3</v>
      </c>
      <c r="AE53" s="68"/>
      <c r="AF53" s="10"/>
      <c r="AG53" s="68">
        <v>25.3</v>
      </c>
      <c r="AH53" s="68">
        <v>54</v>
      </c>
      <c r="AI53" s="68">
        <v>26.3</v>
      </c>
      <c r="AJ53" s="68" t="s">
        <v>41</v>
      </c>
      <c r="AK53" s="68">
        <v>37.299999999999997</v>
      </c>
      <c r="AL53" s="68" t="s">
        <v>381</v>
      </c>
      <c r="AM53" s="74">
        <v>1.55</v>
      </c>
      <c r="AN53" s="129">
        <v>137</v>
      </c>
      <c r="AO53" s="70"/>
    </row>
    <row r="54" spans="1:41" ht="15" customHeight="1" x14ac:dyDescent="0.25">
      <c r="A54" s="7">
        <v>49</v>
      </c>
      <c r="B54" s="15" t="s">
        <v>23</v>
      </c>
      <c r="C54" s="15" t="s">
        <v>23</v>
      </c>
      <c r="D54" s="9"/>
      <c r="E54" s="66"/>
      <c r="F54" s="98"/>
      <c r="G54" s="65"/>
      <c r="H54" s="66"/>
      <c r="I54" s="65"/>
      <c r="J54" s="65"/>
      <c r="K54" s="66"/>
      <c r="L54" s="66"/>
      <c r="M54" s="65"/>
      <c r="N54" s="71"/>
      <c r="O54" s="67"/>
      <c r="P54" s="15"/>
      <c r="Q54" s="15"/>
      <c r="R54" s="68"/>
      <c r="S54" s="68"/>
      <c r="T54" s="68"/>
      <c r="U54" s="68">
        <v>3.58</v>
      </c>
      <c r="V54" s="68"/>
      <c r="W54" s="68"/>
      <c r="X54" s="75"/>
      <c r="Y54" s="67"/>
      <c r="Z54" s="67"/>
      <c r="AA54" s="68"/>
      <c r="AB54" s="1340"/>
      <c r="AC54" s="1347">
        <v>12.02</v>
      </c>
      <c r="AD54" s="1343">
        <v>22.33</v>
      </c>
      <c r="AE54" s="68"/>
      <c r="AF54" s="10"/>
      <c r="AG54" s="65">
        <v>25.33</v>
      </c>
      <c r="AH54" s="68">
        <v>54.06</v>
      </c>
      <c r="AI54" s="68">
        <v>26.33</v>
      </c>
      <c r="AJ54" s="68" t="s">
        <v>382</v>
      </c>
      <c r="AK54" s="68">
        <v>37.450000000000003</v>
      </c>
      <c r="AL54" s="68" t="s">
        <v>383</v>
      </c>
      <c r="AM54" s="74">
        <v>1.56</v>
      </c>
      <c r="AN54" s="129">
        <v>136</v>
      </c>
      <c r="AO54" s="70"/>
    </row>
    <row r="55" spans="1:41" ht="15" customHeight="1" x14ac:dyDescent="0.25">
      <c r="A55" s="7">
        <v>48</v>
      </c>
      <c r="B55" s="15" t="s">
        <v>23</v>
      </c>
      <c r="C55" s="15" t="s">
        <v>23</v>
      </c>
      <c r="D55" s="9"/>
      <c r="E55" s="66"/>
      <c r="F55" s="98"/>
      <c r="G55" s="65"/>
      <c r="H55" s="66"/>
      <c r="I55" s="65"/>
      <c r="J55" s="65"/>
      <c r="K55" s="66"/>
      <c r="L55" s="66"/>
      <c r="M55" s="65"/>
      <c r="N55" s="71">
        <v>11.6</v>
      </c>
      <c r="O55" s="67">
        <v>15.6</v>
      </c>
      <c r="P55" s="15"/>
      <c r="Q55" s="15"/>
      <c r="R55" s="68">
        <v>2.21</v>
      </c>
      <c r="S55" s="68">
        <v>3.21</v>
      </c>
      <c r="T55" s="68">
        <v>3.21</v>
      </c>
      <c r="U55" s="68">
        <v>4.01</v>
      </c>
      <c r="V55" s="68">
        <v>5.1100000000000003</v>
      </c>
      <c r="W55" s="68">
        <v>14.27</v>
      </c>
      <c r="X55" s="75">
        <v>1.36</v>
      </c>
      <c r="Y55" s="67">
        <v>14</v>
      </c>
      <c r="Z55" s="67">
        <v>25.6</v>
      </c>
      <c r="AA55" s="68"/>
      <c r="AB55" s="1340">
        <v>3.26</v>
      </c>
      <c r="AC55" s="1347">
        <v>12.04</v>
      </c>
      <c r="AD55" s="1343">
        <v>22.36</v>
      </c>
      <c r="AE55" s="68">
        <v>42</v>
      </c>
      <c r="AF55" s="10"/>
      <c r="AG55" s="65">
        <v>25.36</v>
      </c>
      <c r="AH55" s="68">
        <v>54.12</v>
      </c>
      <c r="AI55" s="68">
        <v>26.36</v>
      </c>
      <c r="AJ55" s="68" t="s">
        <v>384</v>
      </c>
      <c r="AK55" s="68">
        <v>38</v>
      </c>
      <c r="AL55" s="68" t="s">
        <v>385</v>
      </c>
      <c r="AM55" s="74">
        <v>1.57</v>
      </c>
      <c r="AN55" s="129">
        <v>134</v>
      </c>
      <c r="AO55" s="70">
        <v>29</v>
      </c>
    </row>
    <row r="56" spans="1:41" ht="15" customHeight="1" x14ac:dyDescent="0.25">
      <c r="A56" s="7">
        <v>47</v>
      </c>
      <c r="B56" s="15" t="s">
        <v>23</v>
      </c>
      <c r="C56" s="15" t="s">
        <v>23</v>
      </c>
      <c r="D56" s="9"/>
      <c r="E56" s="66"/>
      <c r="F56" s="98"/>
      <c r="G56" s="65"/>
      <c r="H56" s="66"/>
      <c r="I56" s="65"/>
      <c r="J56" s="65"/>
      <c r="K56" s="66"/>
      <c r="L56" s="66"/>
      <c r="M56" s="65"/>
      <c r="N56" s="71"/>
      <c r="O56" s="67"/>
      <c r="P56" s="15"/>
      <c r="Q56" s="15"/>
      <c r="R56" s="68"/>
      <c r="S56" s="68"/>
      <c r="T56" s="68"/>
      <c r="U56" s="68">
        <v>4.04</v>
      </c>
      <c r="V56" s="68"/>
      <c r="W56" s="68"/>
      <c r="X56" s="75"/>
      <c r="Y56" s="67"/>
      <c r="Z56" s="67"/>
      <c r="AA56" s="68"/>
      <c r="AB56" s="1340"/>
      <c r="AC56" s="1347">
        <v>12.06</v>
      </c>
      <c r="AD56" s="1343">
        <v>22.39</v>
      </c>
      <c r="AE56" s="68"/>
      <c r="AF56" s="10"/>
      <c r="AG56" s="65">
        <v>25.39</v>
      </c>
      <c r="AH56" s="68">
        <v>54.18</v>
      </c>
      <c r="AI56" s="68">
        <v>26.39</v>
      </c>
      <c r="AJ56" s="68" t="s">
        <v>386</v>
      </c>
      <c r="AK56" s="68">
        <v>38.15</v>
      </c>
      <c r="AL56" s="68" t="s">
        <v>387</v>
      </c>
      <c r="AM56" s="74">
        <v>1.58</v>
      </c>
      <c r="AN56" s="129">
        <v>133</v>
      </c>
      <c r="AO56" s="70"/>
    </row>
    <row r="57" spans="1:41" ht="15" customHeight="1" x14ac:dyDescent="0.25">
      <c r="A57" s="7">
        <v>46</v>
      </c>
      <c r="B57" s="15" t="s">
        <v>23</v>
      </c>
      <c r="C57" s="15" t="s">
        <v>23</v>
      </c>
      <c r="D57" s="9"/>
      <c r="E57" s="66"/>
      <c r="F57" s="98"/>
      <c r="G57" s="65"/>
      <c r="H57" s="66"/>
      <c r="I57" s="65"/>
      <c r="J57" s="65"/>
      <c r="K57" s="66"/>
      <c r="L57" s="66"/>
      <c r="M57" s="65"/>
      <c r="N57" s="71">
        <v>11.7</v>
      </c>
      <c r="O57" s="67">
        <v>15.7</v>
      </c>
      <c r="P57" s="15"/>
      <c r="Q57" s="15"/>
      <c r="R57" s="68">
        <v>2.2200000000000002</v>
      </c>
      <c r="S57" s="68">
        <v>3.22</v>
      </c>
      <c r="T57" s="68">
        <v>3.22</v>
      </c>
      <c r="U57" s="68">
        <v>4.07</v>
      </c>
      <c r="V57" s="68">
        <v>5.12</v>
      </c>
      <c r="W57" s="68">
        <v>14.29</v>
      </c>
      <c r="X57" s="75">
        <v>1.37</v>
      </c>
      <c r="Y57" s="67"/>
      <c r="Z57" s="67">
        <v>25.7</v>
      </c>
      <c r="AA57" s="68"/>
      <c r="AB57" s="1340">
        <v>3.27</v>
      </c>
      <c r="AC57" s="1347">
        <v>12.08</v>
      </c>
      <c r="AD57" s="1343">
        <v>22.42</v>
      </c>
      <c r="AE57" s="68"/>
      <c r="AF57" s="10"/>
      <c r="AG57" s="65">
        <v>25.42</v>
      </c>
      <c r="AH57" s="68">
        <v>54.24</v>
      </c>
      <c r="AI57" s="68">
        <v>26.42</v>
      </c>
      <c r="AJ57" s="68" t="s">
        <v>42</v>
      </c>
      <c r="AK57" s="68">
        <v>38.299999999999997</v>
      </c>
      <c r="AL57" s="68" t="s">
        <v>388</v>
      </c>
      <c r="AM57" s="74">
        <v>1.59</v>
      </c>
      <c r="AN57" s="129">
        <v>132</v>
      </c>
      <c r="AO57" s="70"/>
    </row>
    <row r="58" spans="1:41" ht="15" customHeight="1" x14ac:dyDescent="0.25">
      <c r="A58" s="7">
        <v>45</v>
      </c>
      <c r="B58" s="15" t="s">
        <v>23</v>
      </c>
      <c r="C58" s="15" t="s">
        <v>23</v>
      </c>
      <c r="D58" s="65">
        <v>14</v>
      </c>
      <c r="E58" s="66">
        <v>14</v>
      </c>
      <c r="F58" s="98"/>
      <c r="G58" s="65"/>
      <c r="H58" s="66"/>
      <c r="I58" s="65">
        <v>19</v>
      </c>
      <c r="J58" s="65">
        <v>12</v>
      </c>
      <c r="K58" s="66">
        <v>38</v>
      </c>
      <c r="L58" s="66">
        <v>46</v>
      </c>
      <c r="M58" s="65">
        <v>51</v>
      </c>
      <c r="N58" s="71"/>
      <c r="O58" s="67"/>
      <c r="P58" s="15"/>
      <c r="Q58" s="15"/>
      <c r="R58" s="68"/>
      <c r="S58" s="68"/>
      <c r="T58" s="68"/>
      <c r="U58" s="68">
        <v>4.0999999999999996</v>
      </c>
      <c r="V58" s="68"/>
      <c r="W58" s="68"/>
      <c r="X58" s="75"/>
      <c r="Y58" s="67"/>
      <c r="Z58" s="67"/>
      <c r="AA58" s="68">
        <v>1.1200000000000001</v>
      </c>
      <c r="AB58" s="1340"/>
      <c r="AC58" s="1347">
        <v>12.1</v>
      </c>
      <c r="AD58" s="1343">
        <v>22.45</v>
      </c>
      <c r="AE58" s="68"/>
      <c r="AF58" s="10"/>
      <c r="AG58" s="68">
        <v>25.45</v>
      </c>
      <c r="AH58" s="68">
        <v>54.3</v>
      </c>
      <c r="AI58" s="86">
        <v>26.45</v>
      </c>
      <c r="AJ58" s="68" t="s">
        <v>389</v>
      </c>
      <c r="AK58" s="68">
        <v>38.450000000000003</v>
      </c>
      <c r="AL58" s="68" t="s">
        <v>390</v>
      </c>
      <c r="AM58" s="75">
        <v>2</v>
      </c>
      <c r="AN58" s="129">
        <v>131</v>
      </c>
      <c r="AO58" s="70"/>
    </row>
    <row r="59" spans="1:41" ht="15" customHeight="1" x14ac:dyDescent="0.25">
      <c r="A59" s="7">
        <v>44</v>
      </c>
      <c r="B59" s="15" t="s">
        <v>23</v>
      </c>
      <c r="C59" s="15" t="s">
        <v>23</v>
      </c>
      <c r="D59" s="9"/>
      <c r="E59" s="66"/>
      <c r="F59" s="98"/>
      <c r="G59" s="65"/>
      <c r="H59" s="66"/>
      <c r="I59" s="65"/>
      <c r="J59" s="65"/>
      <c r="K59" s="66"/>
      <c r="L59" s="66"/>
      <c r="M59" s="65"/>
      <c r="N59" s="71">
        <v>11.8</v>
      </c>
      <c r="O59" s="67">
        <v>15.8</v>
      </c>
      <c r="P59" s="15"/>
      <c r="Q59" s="15"/>
      <c r="R59" s="68">
        <v>2.23</v>
      </c>
      <c r="S59" s="68">
        <v>3.23</v>
      </c>
      <c r="T59" s="68">
        <v>3.23</v>
      </c>
      <c r="U59" s="68">
        <v>4.13</v>
      </c>
      <c r="V59" s="68">
        <v>5.13</v>
      </c>
      <c r="W59" s="68">
        <v>14.31</v>
      </c>
      <c r="X59" s="75">
        <v>1.38</v>
      </c>
      <c r="Y59" s="67">
        <v>14.1</v>
      </c>
      <c r="Z59" s="67">
        <v>25.8</v>
      </c>
      <c r="AA59" s="68"/>
      <c r="AB59" s="1340">
        <v>3.28</v>
      </c>
      <c r="AC59" s="1347">
        <v>12.12</v>
      </c>
      <c r="AD59" s="1343">
        <v>22.48</v>
      </c>
      <c r="AE59" s="68">
        <v>41</v>
      </c>
      <c r="AF59" s="10"/>
      <c r="AG59" s="65">
        <v>25.48</v>
      </c>
      <c r="AH59" s="68">
        <v>54.36</v>
      </c>
      <c r="AI59" s="68">
        <v>26.48</v>
      </c>
      <c r="AJ59" s="68" t="s">
        <v>391</v>
      </c>
      <c r="AK59" s="68">
        <v>39</v>
      </c>
      <c r="AL59" s="68" t="s">
        <v>392</v>
      </c>
      <c r="AM59" s="74">
        <v>2.0099999999999998</v>
      </c>
      <c r="AN59" s="129">
        <v>129</v>
      </c>
      <c r="AO59" s="70">
        <v>28</v>
      </c>
    </row>
    <row r="60" spans="1:41" ht="15" customHeight="1" x14ac:dyDescent="0.25">
      <c r="A60" s="7">
        <v>43</v>
      </c>
      <c r="B60" s="15" t="s">
        <v>23</v>
      </c>
      <c r="C60" s="15" t="s">
        <v>23</v>
      </c>
      <c r="D60" s="9"/>
      <c r="E60" s="66"/>
      <c r="F60" s="98"/>
      <c r="G60" s="65"/>
      <c r="H60" s="66"/>
      <c r="I60" s="65"/>
      <c r="J60" s="65"/>
      <c r="K60" s="66"/>
      <c r="L60" s="66"/>
      <c r="M60" s="65"/>
      <c r="N60" s="71"/>
      <c r="O60" s="67"/>
      <c r="P60" s="15"/>
      <c r="Q60" s="15"/>
      <c r="R60" s="68"/>
      <c r="S60" s="68"/>
      <c r="T60" s="68"/>
      <c r="U60" s="68">
        <v>4.16</v>
      </c>
      <c r="V60" s="68"/>
      <c r="W60" s="68"/>
      <c r="X60" s="75"/>
      <c r="Y60" s="67"/>
      <c r="Z60" s="67"/>
      <c r="AA60" s="68"/>
      <c r="AB60" s="1340"/>
      <c r="AC60" s="1347">
        <v>12.14</v>
      </c>
      <c r="AD60" s="1343">
        <v>22.51</v>
      </c>
      <c r="AE60" s="68"/>
      <c r="AF60" s="10"/>
      <c r="AG60" s="65" t="s">
        <v>393</v>
      </c>
      <c r="AH60" s="68">
        <v>54.42</v>
      </c>
      <c r="AI60" s="68">
        <v>26.51</v>
      </c>
      <c r="AJ60" s="68" t="s">
        <v>394</v>
      </c>
      <c r="AK60" s="68">
        <v>39.15</v>
      </c>
      <c r="AL60" s="68" t="s">
        <v>395</v>
      </c>
      <c r="AM60" s="74">
        <v>2.02</v>
      </c>
      <c r="AN60" s="129">
        <v>128</v>
      </c>
      <c r="AO60" s="70"/>
    </row>
    <row r="61" spans="1:41" ht="15" customHeight="1" x14ac:dyDescent="0.25">
      <c r="A61" s="7">
        <v>42</v>
      </c>
      <c r="B61" s="15" t="s">
        <v>23</v>
      </c>
      <c r="C61" s="15" t="s">
        <v>23</v>
      </c>
      <c r="D61" s="9"/>
      <c r="E61" s="66"/>
      <c r="F61" s="98"/>
      <c r="G61" s="65"/>
      <c r="H61" s="66"/>
      <c r="I61" s="65"/>
      <c r="J61" s="65"/>
      <c r="K61" s="66"/>
      <c r="L61" s="66"/>
      <c r="M61" s="65"/>
      <c r="N61" s="71">
        <v>11.9</v>
      </c>
      <c r="O61" s="67">
        <v>15.9</v>
      </c>
      <c r="P61" s="15"/>
      <c r="Q61" s="15"/>
      <c r="R61" s="68">
        <v>2.2400000000000002</v>
      </c>
      <c r="S61" s="68">
        <v>3.24</v>
      </c>
      <c r="T61" s="68">
        <v>3.24</v>
      </c>
      <c r="U61" s="68">
        <v>4.1900000000000004</v>
      </c>
      <c r="V61" s="68">
        <v>5.14</v>
      </c>
      <c r="W61" s="68">
        <v>14.33</v>
      </c>
      <c r="X61" s="75">
        <v>1.39</v>
      </c>
      <c r="Y61" s="67"/>
      <c r="Z61" s="67">
        <v>25.9</v>
      </c>
      <c r="AA61" s="68"/>
      <c r="AB61" s="1340">
        <v>3.29</v>
      </c>
      <c r="AC61" s="1347">
        <v>12.16</v>
      </c>
      <c r="AD61" s="1343">
        <v>22.54</v>
      </c>
      <c r="AE61" s="68"/>
      <c r="AF61" s="10"/>
      <c r="AG61" s="65">
        <v>25.54</v>
      </c>
      <c r="AH61" s="68">
        <v>54.48</v>
      </c>
      <c r="AI61" s="68">
        <v>26.54</v>
      </c>
      <c r="AJ61" s="68" t="s">
        <v>43</v>
      </c>
      <c r="AK61" s="68">
        <v>39.299999999999997</v>
      </c>
      <c r="AL61" s="68" t="s">
        <v>396</v>
      </c>
      <c r="AM61" s="74">
        <v>2.0299999999999998</v>
      </c>
      <c r="AN61" s="129">
        <v>127</v>
      </c>
      <c r="AO61" s="70"/>
    </row>
    <row r="62" spans="1:41" ht="15" customHeight="1" x14ac:dyDescent="0.25">
      <c r="A62" s="7">
        <v>41</v>
      </c>
      <c r="B62" s="15" t="s">
        <v>23</v>
      </c>
      <c r="C62" s="15" t="s">
        <v>23</v>
      </c>
      <c r="D62" s="9"/>
      <c r="E62" s="66"/>
      <c r="F62" s="98"/>
      <c r="G62" s="65"/>
      <c r="H62" s="66"/>
      <c r="I62" s="65"/>
      <c r="J62" s="65"/>
      <c r="K62" s="66"/>
      <c r="L62" s="66"/>
      <c r="M62" s="65"/>
      <c r="N62" s="71"/>
      <c r="O62" s="67"/>
      <c r="P62" s="15"/>
      <c r="Q62" s="15"/>
      <c r="R62" s="68"/>
      <c r="S62" s="68"/>
      <c r="T62" s="68"/>
      <c r="U62" s="68">
        <v>4.22</v>
      </c>
      <c r="V62" s="68"/>
      <c r="W62" s="68"/>
      <c r="X62" s="75"/>
      <c r="Y62" s="67"/>
      <c r="Z62" s="67"/>
      <c r="AA62" s="68"/>
      <c r="AB62" s="1340"/>
      <c r="AC62" s="1347">
        <v>12.18</v>
      </c>
      <c r="AD62" s="1343">
        <v>22.57</v>
      </c>
      <c r="AE62" s="68"/>
      <c r="AF62" s="10"/>
      <c r="AG62" s="65">
        <v>25.57</v>
      </c>
      <c r="AH62" s="68">
        <v>54.54</v>
      </c>
      <c r="AI62" s="68">
        <v>26.57</v>
      </c>
      <c r="AJ62" s="68" t="s">
        <v>397</v>
      </c>
      <c r="AK62" s="68">
        <v>39.450000000000003</v>
      </c>
      <c r="AL62" s="68" t="s">
        <v>398</v>
      </c>
      <c r="AM62" s="74">
        <v>2.04</v>
      </c>
      <c r="AN62" s="129">
        <v>126</v>
      </c>
      <c r="AO62" s="70"/>
    </row>
    <row r="63" spans="1:41" ht="15" customHeight="1" x14ac:dyDescent="0.25">
      <c r="A63" s="7">
        <v>40</v>
      </c>
      <c r="B63" s="18">
        <v>4</v>
      </c>
      <c r="C63" s="18">
        <v>4</v>
      </c>
      <c r="D63" s="18">
        <v>13</v>
      </c>
      <c r="E63" s="78">
        <v>13</v>
      </c>
      <c r="F63" s="105">
        <v>7</v>
      </c>
      <c r="G63" s="77">
        <v>7</v>
      </c>
      <c r="H63" s="78">
        <v>4</v>
      </c>
      <c r="I63" s="77">
        <v>18</v>
      </c>
      <c r="J63" s="77">
        <v>11</v>
      </c>
      <c r="K63" s="78">
        <v>37</v>
      </c>
      <c r="L63" s="78">
        <v>45</v>
      </c>
      <c r="M63" s="77">
        <v>50</v>
      </c>
      <c r="N63" s="79">
        <v>12</v>
      </c>
      <c r="O63" s="80">
        <v>16</v>
      </c>
      <c r="P63" s="21"/>
      <c r="Q63" s="21"/>
      <c r="R63" s="81">
        <v>2.25</v>
      </c>
      <c r="S63" s="81">
        <v>3.25</v>
      </c>
      <c r="T63" s="81">
        <v>3.25</v>
      </c>
      <c r="U63" s="81">
        <v>4.25</v>
      </c>
      <c r="V63" s="81">
        <v>5.15</v>
      </c>
      <c r="W63" s="81">
        <v>14.35</v>
      </c>
      <c r="X63" s="82">
        <v>1.4</v>
      </c>
      <c r="Y63" s="80">
        <v>14.2</v>
      </c>
      <c r="Z63" s="80">
        <v>26</v>
      </c>
      <c r="AA63" s="81">
        <v>1.1299999999999999</v>
      </c>
      <c r="AB63" s="1339">
        <v>3.3</v>
      </c>
      <c r="AC63" s="1347">
        <v>12.2</v>
      </c>
      <c r="AD63" s="1342">
        <v>23</v>
      </c>
      <c r="AE63" s="81">
        <v>40</v>
      </c>
      <c r="AF63" s="45"/>
      <c r="AG63" s="81">
        <v>26</v>
      </c>
      <c r="AH63" s="81">
        <v>55</v>
      </c>
      <c r="AI63" s="81">
        <v>27</v>
      </c>
      <c r="AJ63" s="81" t="s">
        <v>399</v>
      </c>
      <c r="AK63" s="81">
        <v>40</v>
      </c>
      <c r="AL63" s="81" t="s">
        <v>400</v>
      </c>
      <c r="AM63" s="84">
        <v>2.0499999999999998</v>
      </c>
      <c r="AN63" s="130">
        <v>125</v>
      </c>
      <c r="AO63" s="85">
        <v>27</v>
      </c>
    </row>
    <row r="64" spans="1:41" ht="15" customHeight="1" x14ac:dyDescent="0.25">
      <c r="A64" s="7">
        <v>39</v>
      </c>
      <c r="B64" s="15" t="s">
        <v>23</v>
      </c>
      <c r="C64" s="15" t="s">
        <v>23</v>
      </c>
      <c r="D64" s="9"/>
      <c r="E64" s="10"/>
      <c r="F64" s="98"/>
      <c r="G64" s="65"/>
      <c r="H64" s="66"/>
      <c r="I64" s="65"/>
      <c r="J64" s="65"/>
      <c r="K64" s="66"/>
      <c r="L64" s="66"/>
      <c r="M64" s="65"/>
      <c r="N64" s="71"/>
      <c r="O64" s="67"/>
      <c r="P64" s="15"/>
      <c r="Q64" s="15"/>
      <c r="R64" s="68"/>
      <c r="S64" s="68"/>
      <c r="T64" s="68"/>
      <c r="U64" s="68">
        <v>4.26</v>
      </c>
      <c r="V64" s="68"/>
      <c r="W64" s="68"/>
      <c r="X64" s="75"/>
      <c r="Y64" s="67"/>
      <c r="Z64" s="67"/>
      <c r="AA64" s="68"/>
      <c r="AB64" s="1340">
        <v>3.31</v>
      </c>
      <c r="AC64" s="1347">
        <v>12.22</v>
      </c>
      <c r="AD64" s="1343">
        <v>23.03</v>
      </c>
      <c r="AE64" s="68"/>
      <c r="AF64" s="10"/>
      <c r="AG64" s="65">
        <v>26.03</v>
      </c>
      <c r="AH64" s="68">
        <v>55.06</v>
      </c>
      <c r="AI64" s="68">
        <v>27.03</v>
      </c>
      <c r="AJ64" s="68" t="s">
        <v>401</v>
      </c>
      <c r="AK64" s="68">
        <v>40.15</v>
      </c>
      <c r="AL64" s="68" t="s">
        <v>402</v>
      </c>
      <c r="AM64" s="74">
        <v>2.06</v>
      </c>
      <c r="AN64" s="129">
        <v>123</v>
      </c>
      <c r="AO64" s="70"/>
    </row>
    <row r="65" spans="1:41" ht="15" customHeight="1" x14ac:dyDescent="0.25">
      <c r="A65" s="7">
        <v>38</v>
      </c>
      <c r="B65" s="15" t="s">
        <v>23</v>
      </c>
      <c r="C65" s="15" t="s">
        <v>23</v>
      </c>
      <c r="D65" s="9"/>
      <c r="E65" s="10"/>
      <c r="F65" s="98"/>
      <c r="G65" s="65"/>
      <c r="H65" s="66"/>
      <c r="I65" s="65"/>
      <c r="J65" s="65"/>
      <c r="K65" s="66"/>
      <c r="L65" s="66"/>
      <c r="M65" s="65"/>
      <c r="N65" s="71">
        <v>12.1</v>
      </c>
      <c r="O65" s="67">
        <v>16.100000000000001</v>
      </c>
      <c r="P65" s="15"/>
      <c r="Q65" s="15"/>
      <c r="R65" s="68">
        <v>2.2599999999999998</v>
      </c>
      <c r="S65" s="68">
        <v>3.26</v>
      </c>
      <c r="T65" s="68">
        <v>3.26</v>
      </c>
      <c r="U65" s="68">
        <v>4.2699999999999996</v>
      </c>
      <c r="V65" s="68">
        <v>5.16</v>
      </c>
      <c r="W65" s="68">
        <v>14.38</v>
      </c>
      <c r="X65" s="75">
        <v>1.42</v>
      </c>
      <c r="Y65" s="67"/>
      <c r="Z65" s="67">
        <v>26.1</v>
      </c>
      <c r="AA65" s="68"/>
      <c r="AB65" s="1340">
        <v>3.32</v>
      </c>
      <c r="AC65" s="1347">
        <v>12.24</v>
      </c>
      <c r="AD65" s="1343">
        <v>23.06</v>
      </c>
      <c r="AE65" s="68"/>
      <c r="AF65" s="10"/>
      <c r="AG65" s="65">
        <v>26.06</v>
      </c>
      <c r="AH65" s="68">
        <v>55.12</v>
      </c>
      <c r="AI65" s="68">
        <v>27.06</v>
      </c>
      <c r="AJ65" s="68" t="s">
        <v>44</v>
      </c>
      <c r="AK65" s="68">
        <v>40.299999999999997</v>
      </c>
      <c r="AL65" s="68" t="s">
        <v>403</v>
      </c>
      <c r="AM65" s="74">
        <v>2.0699999999999998</v>
      </c>
      <c r="AN65" s="129">
        <v>122</v>
      </c>
      <c r="AO65" s="70"/>
    </row>
    <row r="66" spans="1:41" ht="15" customHeight="1" x14ac:dyDescent="0.25">
      <c r="A66" s="7">
        <v>37</v>
      </c>
      <c r="B66" s="15" t="s">
        <v>23</v>
      </c>
      <c r="C66" s="15" t="s">
        <v>23</v>
      </c>
      <c r="D66" s="9"/>
      <c r="E66" s="10"/>
      <c r="F66" s="98"/>
      <c r="G66" s="65"/>
      <c r="H66" s="66"/>
      <c r="I66" s="65"/>
      <c r="J66" s="65"/>
      <c r="K66" s="66"/>
      <c r="L66" s="66"/>
      <c r="M66" s="65"/>
      <c r="N66" s="71"/>
      <c r="O66" s="67"/>
      <c r="P66" s="15"/>
      <c r="Q66" s="15"/>
      <c r="R66" s="68"/>
      <c r="S66" s="68"/>
      <c r="T66" s="68"/>
      <c r="U66" s="68">
        <v>4.28</v>
      </c>
      <c r="V66" s="68"/>
      <c r="W66" s="68"/>
      <c r="X66" s="75"/>
      <c r="Y66" s="67"/>
      <c r="Z66" s="67"/>
      <c r="AA66" s="68"/>
      <c r="AB66" s="1340">
        <v>3.33</v>
      </c>
      <c r="AC66" s="1347">
        <v>12.26</v>
      </c>
      <c r="AD66" s="1343">
        <v>23.09</v>
      </c>
      <c r="AE66" s="68"/>
      <c r="AF66" s="10"/>
      <c r="AG66" s="65">
        <v>26.09</v>
      </c>
      <c r="AH66" s="68">
        <v>55.18</v>
      </c>
      <c r="AI66" s="68">
        <v>27.09</v>
      </c>
      <c r="AJ66" s="68" t="s">
        <v>49</v>
      </c>
      <c r="AK66" s="68">
        <v>40.450000000000003</v>
      </c>
      <c r="AL66" s="68" t="s">
        <v>404</v>
      </c>
      <c r="AM66" s="74">
        <v>2.08</v>
      </c>
      <c r="AN66" s="129">
        <v>121</v>
      </c>
      <c r="AO66" s="70"/>
    </row>
    <row r="67" spans="1:41" ht="15" customHeight="1" x14ac:dyDescent="0.25">
      <c r="A67" s="7">
        <v>36</v>
      </c>
      <c r="B67" s="15" t="s">
        <v>23</v>
      </c>
      <c r="C67" s="15" t="s">
        <v>23</v>
      </c>
      <c r="D67" s="9"/>
      <c r="E67" s="10"/>
      <c r="F67" s="98"/>
      <c r="G67" s="65"/>
      <c r="H67" s="66"/>
      <c r="I67" s="65"/>
      <c r="J67" s="65"/>
      <c r="K67" s="66"/>
      <c r="L67" s="66"/>
      <c r="M67" s="65"/>
      <c r="N67" s="71">
        <v>12.2</v>
      </c>
      <c r="O67" s="67">
        <v>16.2</v>
      </c>
      <c r="P67" s="15"/>
      <c r="Q67" s="15"/>
      <c r="R67" s="68">
        <v>2.27</v>
      </c>
      <c r="S67" s="68">
        <v>3.27</v>
      </c>
      <c r="T67" s="68">
        <v>3.27</v>
      </c>
      <c r="U67" s="68">
        <v>4.29</v>
      </c>
      <c r="V67" s="68">
        <v>5.17</v>
      </c>
      <c r="W67" s="68">
        <v>14.41</v>
      </c>
      <c r="X67" s="75">
        <v>1.44</v>
      </c>
      <c r="Y67" s="67">
        <v>14.4</v>
      </c>
      <c r="Z67" s="67">
        <v>26.2</v>
      </c>
      <c r="AA67" s="68"/>
      <c r="AB67" s="1340">
        <v>3.34</v>
      </c>
      <c r="AC67" s="1347">
        <v>12.28</v>
      </c>
      <c r="AD67" s="1343">
        <v>23.12</v>
      </c>
      <c r="AE67" s="68">
        <v>39</v>
      </c>
      <c r="AF67" s="10"/>
      <c r="AG67" s="65">
        <v>26.12</v>
      </c>
      <c r="AH67" s="68">
        <v>55.24</v>
      </c>
      <c r="AI67" s="68">
        <v>27.12</v>
      </c>
      <c r="AJ67" s="68" t="s">
        <v>399</v>
      </c>
      <c r="AK67" s="68">
        <v>41</v>
      </c>
      <c r="AL67" s="68" t="s">
        <v>405</v>
      </c>
      <c r="AM67" s="74">
        <v>2.09</v>
      </c>
      <c r="AN67" s="129">
        <v>119</v>
      </c>
      <c r="AO67" s="70">
        <v>26</v>
      </c>
    </row>
    <row r="68" spans="1:41" ht="15" customHeight="1" x14ac:dyDescent="0.25">
      <c r="A68" s="7">
        <v>35</v>
      </c>
      <c r="B68" s="15" t="s">
        <v>23</v>
      </c>
      <c r="C68" s="15" t="s">
        <v>23</v>
      </c>
      <c r="D68" s="9">
        <v>12</v>
      </c>
      <c r="E68" s="66">
        <v>12</v>
      </c>
      <c r="F68" s="98"/>
      <c r="G68" s="65"/>
      <c r="H68" s="66"/>
      <c r="I68" s="65">
        <v>17</v>
      </c>
      <c r="J68" s="65">
        <v>10</v>
      </c>
      <c r="K68" s="66">
        <v>36</v>
      </c>
      <c r="L68" s="66">
        <v>44</v>
      </c>
      <c r="M68" s="65">
        <v>49</v>
      </c>
      <c r="N68" s="71"/>
      <c r="O68" s="67"/>
      <c r="P68" s="15"/>
      <c r="Q68" s="15"/>
      <c r="R68" s="68"/>
      <c r="S68" s="68"/>
      <c r="T68" s="68"/>
      <c r="U68" s="68">
        <v>4.3</v>
      </c>
      <c r="V68" s="68"/>
      <c r="W68" s="68"/>
      <c r="X68" s="75"/>
      <c r="Y68" s="67"/>
      <c r="Z68" s="67"/>
      <c r="AA68" s="68">
        <v>1.1399999999999999</v>
      </c>
      <c r="AB68" s="1340">
        <v>3.35</v>
      </c>
      <c r="AC68" s="1347">
        <v>12.3</v>
      </c>
      <c r="AD68" s="1343">
        <v>23.15</v>
      </c>
      <c r="AE68" s="68"/>
      <c r="AF68" s="10"/>
      <c r="AG68" s="65">
        <v>26.15</v>
      </c>
      <c r="AH68" s="68">
        <v>55.3</v>
      </c>
      <c r="AI68" s="68">
        <v>27.15</v>
      </c>
      <c r="AJ68" s="68" t="s">
        <v>50</v>
      </c>
      <c r="AK68" s="68" t="s">
        <v>406</v>
      </c>
      <c r="AL68" s="68" t="s">
        <v>407</v>
      </c>
      <c r="AM68" s="75">
        <v>2.1</v>
      </c>
      <c r="AN68" s="129">
        <v>118</v>
      </c>
      <c r="AO68" s="70"/>
    </row>
    <row r="69" spans="1:41" ht="15" customHeight="1" x14ac:dyDescent="0.25">
      <c r="A69" s="7">
        <v>34</v>
      </c>
      <c r="B69" s="15" t="s">
        <v>23</v>
      </c>
      <c r="C69" s="15" t="s">
        <v>23</v>
      </c>
      <c r="D69" s="9"/>
      <c r="E69" s="10"/>
      <c r="F69" s="98"/>
      <c r="G69" s="65"/>
      <c r="H69" s="66"/>
      <c r="I69" s="65"/>
      <c r="J69" s="65"/>
      <c r="K69" s="66"/>
      <c r="L69" s="66"/>
      <c r="M69" s="65"/>
      <c r="N69" s="71">
        <v>12.3</v>
      </c>
      <c r="O69" s="67">
        <v>16.3</v>
      </c>
      <c r="P69" s="15"/>
      <c r="Q69" s="15"/>
      <c r="R69" s="68">
        <v>2.2799999999999998</v>
      </c>
      <c r="S69" s="68">
        <v>3.28</v>
      </c>
      <c r="T69" s="68">
        <v>3.28</v>
      </c>
      <c r="U69" s="68">
        <v>4.3099999999999996</v>
      </c>
      <c r="V69" s="68">
        <v>5.18</v>
      </c>
      <c r="W69" s="68">
        <v>14.44</v>
      </c>
      <c r="X69" s="75">
        <v>1.46</v>
      </c>
      <c r="Y69" s="67"/>
      <c r="Z69" s="67">
        <v>26.3</v>
      </c>
      <c r="AA69" s="68"/>
      <c r="AB69" s="1340">
        <v>3.36</v>
      </c>
      <c r="AC69" s="1347">
        <v>12.32</v>
      </c>
      <c r="AD69" s="1343">
        <v>23.18</v>
      </c>
      <c r="AE69" s="68"/>
      <c r="AF69" s="10"/>
      <c r="AG69" s="65">
        <v>26.18</v>
      </c>
      <c r="AH69" s="68">
        <v>55.36</v>
      </c>
      <c r="AI69" s="68">
        <v>27.18</v>
      </c>
      <c r="AJ69" s="68" t="s">
        <v>45</v>
      </c>
      <c r="AK69" s="68">
        <v>41.3</v>
      </c>
      <c r="AL69" s="68" t="s">
        <v>408</v>
      </c>
      <c r="AM69" s="74">
        <v>2.11</v>
      </c>
      <c r="AN69" s="129">
        <v>117</v>
      </c>
      <c r="AO69" s="70"/>
    </row>
    <row r="70" spans="1:41" ht="15" customHeight="1" x14ac:dyDescent="0.25">
      <c r="A70" s="7">
        <v>33</v>
      </c>
      <c r="B70" s="15" t="s">
        <v>23</v>
      </c>
      <c r="C70" s="15" t="s">
        <v>23</v>
      </c>
      <c r="D70" s="9"/>
      <c r="E70" s="10"/>
      <c r="F70" s="98"/>
      <c r="G70" s="65"/>
      <c r="H70" s="66"/>
      <c r="I70" s="65"/>
      <c r="J70" s="65"/>
      <c r="K70" s="66"/>
      <c r="L70" s="66"/>
      <c r="M70" s="65"/>
      <c r="N70" s="71"/>
      <c r="O70" s="67"/>
      <c r="P70" s="15"/>
      <c r="Q70" s="15"/>
      <c r="R70" s="68"/>
      <c r="S70" s="68"/>
      <c r="T70" s="68"/>
      <c r="U70" s="68">
        <v>4.32</v>
      </c>
      <c r="V70" s="68"/>
      <c r="W70" s="68"/>
      <c r="X70" s="75"/>
      <c r="Y70" s="67"/>
      <c r="Z70" s="67"/>
      <c r="AA70" s="68"/>
      <c r="AB70" s="1340">
        <v>3.37</v>
      </c>
      <c r="AC70" s="1347">
        <v>12.34</v>
      </c>
      <c r="AD70" s="1343">
        <v>23.21</v>
      </c>
      <c r="AE70" s="68"/>
      <c r="AF70" s="10"/>
      <c r="AG70" s="65">
        <v>26.21</v>
      </c>
      <c r="AH70" s="68">
        <v>55.42</v>
      </c>
      <c r="AI70" s="68">
        <v>27.21</v>
      </c>
      <c r="AJ70" s="68" t="s">
        <v>51</v>
      </c>
      <c r="AK70" s="68">
        <v>41.45</v>
      </c>
      <c r="AL70" s="68" t="s">
        <v>409</v>
      </c>
      <c r="AM70" s="74">
        <v>2.12</v>
      </c>
      <c r="AN70" s="129">
        <v>116</v>
      </c>
      <c r="AO70" s="70"/>
    </row>
    <row r="71" spans="1:41" ht="15" customHeight="1" x14ac:dyDescent="0.25">
      <c r="A71" s="7">
        <v>32</v>
      </c>
      <c r="B71" s="15" t="s">
        <v>23</v>
      </c>
      <c r="C71" s="15" t="s">
        <v>23</v>
      </c>
      <c r="D71" s="9"/>
      <c r="E71" s="10"/>
      <c r="F71" s="98"/>
      <c r="G71" s="65"/>
      <c r="H71" s="66"/>
      <c r="I71" s="65"/>
      <c r="J71" s="65"/>
      <c r="K71" s="66"/>
      <c r="L71" s="66"/>
      <c r="M71" s="65"/>
      <c r="N71" s="71">
        <v>12.4</v>
      </c>
      <c r="O71" s="67">
        <v>16.399999999999999</v>
      </c>
      <c r="P71" s="15"/>
      <c r="Q71" s="15"/>
      <c r="R71" s="68">
        <v>2.29</v>
      </c>
      <c r="S71" s="68">
        <v>3.29</v>
      </c>
      <c r="T71" s="68">
        <v>3.29</v>
      </c>
      <c r="U71" s="68">
        <v>4.33</v>
      </c>
      <c r="V71" s="68">
        <v>5.19</v>
      </c>
      <c r="W71" s="68">
        <v>14.47</v>
      </c>
      <c r="X71" s="75">
        <v>1.48</v>
      </c>
      <c r="Y71" s="67">
        <v>14.6</v>
      </c>
      <c r="Z71" s="67">
        <v>26.4</v>
      </c>
      <c r="AA71" s="68"/>
      <c r="AB71" s="1340">
        <v>3.38</v>
      </c>
      <c r="AC71" s="1347">
        <v>12.36</v>
      </c>
      <c r="AD71" s="1343">
        <v>23.24</v>
      </c>
      <c r="AE71" s="68">
        <v>38</v>
      </c>
      <c r="AF71" s="10"/>
      <c r="AG71" s="65">
        <v>26.24</v>
      </c>
      <c r="AH71" s="68">
        <v>55.48</v>
      </c>
      <c r="AI71" s="68">
        <v>27.24</v>
      </c>
      <c r="AJ71" s="68" t="s">
        <v>410</v>
      </c>
      <c r="AK71" s="68">
        <v>42</v>
      </c>
      <c r="AL71" s="68" t="s">
        <v>411</v>
      </c>
      <c r="AM71" s="74">
        <v>2.13</v>
      </c>
      <c r="AN71" s="129">
        <v>114</v>
      </c>
      <c r="AO71" s="70">
        <v>25</v>
      </c>
    </row>
    <row r="72" spans="1:41" ht="15" customHeight="1" x14ac:dyDescent="0.25">
      <c r="A72" s="7">
        <v>31</v>
      </c>
      <c r="B72" s="15" t="s">
        <v>23</v>
      </c>
      <c r="C72" s="15" t="s">
        <v>23</v>
      </c>
      <c r="D72" s="9"/>
      <c r="E72" s="10"/>
      <c r="F72" s="98"/>
      <c r="G72" s="65"/>
      <c r="H72" s="66"/>
      <c r="I72" s="65"/>
      <c r="J72" s="65"/>
      <c r="K72" s="66"/>
      <c r="L72" s="66"/>
      <c r="M72" s="65"/>
      <c r="N72" s="71"/>
      <c r="O72" s="67"/>
      <c r="P72" s="15"/>
      <c r="Q72" s="15"/>
      <c r="R72" s="68"/>
      <c r="S72" s="68"/>
      <c r="T72" s="68"/>
      <c r="U72" s="68">
        <v>4.34</v>
      </c>
      <c r="V72" s="68"/>
      <c r="W72" s="68"/>
      <c r="X72" s="75"/>
      <c r="Y72" s="67"/>
      <c r="Z72" s="67"/>
      <c r="AA72" s="68"/>
      <c r="AB72" s="1340">
        <v>3.39</v>
      </c>
      <c r="AC72" s="1347">
        <v>12.38</v>
      </c>
      <c r="AD72" s="1343">
        <v>23.27</v>
      </c>
      <c r="AE72" s="68"/>
      <c r="AF72" s="10"/>
      <c r="AG72" s="65">
        <v>26.27</v>
      </c>
      <c r="AH72" s="68">
        <v>55.54</v>
      </c>
      <c r="AI72" s="68">
        <v>27.27</v>
      </c>
      <c r="AJ72" s="68" t="s">
        <v>52</v>
      </c>
      <c r="AK72" s="68">
        <v>42.15</v>
      </c>
      <c r="AL72" s="68" t="s">
        <v>412</v>
      </c>
      <c r="AM72" s="74">
        <v>2.14</v>
      </c>
      <c r="AN72" s="129">
        <v>113</v>
      </c>
      <c r="AO72" s="70"/>
    </row>
    <row r="73" spans="1:41" ht="15" customHeight="1" x14ac:dyDescent="0.25">
      <c r="A73" s="7">
        <v>30</v>
      </c>
      <c r="B73" s="15" t="s">
        <v>23</v>
      </c>
      <c r="C73" s="15" t="s">
        <v>23</v>
      </c>
      <c r="D73" s="9">
        <v>11</v>
      </c>
      <c r="E73" s="66">
        <v>11</v>
      </c>
      <c r="F73" s="98">
        <v>6</v>
      </c>
      <c r="G73" s="65">
        <v>6</v>
      </c>
      <c r="H73" s="66"/>
      <c r="I73" s="65">
        <v>16</v>
      </c>
      <c r="J73" s="65">
        <v>9</v>
      </c>
      <c r="K73" s="66">
        <v>35</v>
      </c>
      <c r="L73" s="66">
        <v>43</v>
      </c>
      <c r="M73" s="65">
        <v>48</v>
      </c>
      <c r="N73" s="71">
        <v>12.5</v>
      </c>
      <c r="O73" s="67">
        <v>16.5</v>
      </c>
      <c r="P73" s="15"/>
      <c r="Q73" s="15"/>
      <c r="R73" s="68">
        <v>2.2999999999999998</v>
      </c>
      <c r="S73" s="68">
        <v>3.3</v>
      </c>
      <c r="T73" s="68">
        <v>3.3</v>
      </c>
      <c r="U73" s="68">
        <v>4.3499999999999996</v>
      </c>
      <c r="V73" s="68">
        <v>5.2</v>
      </c>
      <c r="W73" s="68">
        <v>14.5</v>
      </c>
      <c r="X73" s="75">
        <v>1.5</v>
      </c>
      <c r="Y73" s="67"/>
      <c r="Z73" s="67">
        <v>26.5</v>
      </c>
      <c r="AA73" s="68">
        <v>1.1499999999999999</v>
      </c>
      <c r="AB73" s="1340">
        <v>3.4</v>
      </c>
      <c r="AC73" s="1347">
        <v>12.4</v>
      </c>
      <c r="AD73" s="1343">
        <v>23.3</v>
      </c>
      <c r="AE73" s="68"/>
      <c r="AF73" s="8"/>
      <c r="AG73" s="68" t="s">
        <v>413</v>
      </c>
      <c r="AH73" s="68">
        <v>56</v>
      </c>
      <c r="AI73" s="68">
        <v>27.3</v>
      </c>
      <c r="AJ73" s="68" t="s">
        <v>46</v>
      </c>
      <c r="AK73" s="68">
        <v>42.3</v>
      </c>
      <c r="AL73" s="68" t="s">
        <v>414</v>
      </c>
      <c r="AM73" s="74">
        <v>2.15</v>
      </c>
      <c r="AN73" s="129">
        <v>112</v>
      </c>
      <c r="AO73" s="70"/>
    </row>
    <row r="74" spans="1:41" ht="15" customHeight="1" x14ac:dyDescent="0.25">
      <c r="A74" s="7">
        <v>29</v>
      </c>
      <c r="B74" s="15" t="s">
        <v>23</v>
      </c>
      <c r="C74" s="15" t="s">
        <v>23</v>
      </c>
      <c r="D74" s="9"/>
      <c r="E74" s="10"/>
      <c r="F74" s="98"/>
      <c r="G74" s="65"/>
      <c r="H74" s="66"/>
      <c r="I74" s="65"/>
      <c r="J74" s="65"/>
      <c r="K74" s="66"/>
      <c r="L74" s="66"/>
      <c r="M74" s="65"/>
      <c r="N74" s="71"/>
      <c r="O74" s="67"/>
      <c r="P74" s="15"/>
      <c r="Q74" s="15"/>
      <c r="R74" s="68"/>
      <c r="S74" s="68"/>
      <c r="T74" s="68"/>
      <c r="U74" s="68">
        <v>4.3600000000000003</v>
      </c>
      <c r="V74" s="68"/>
      <c r="W74" s="68"/>
      <c r="X74" s="75"/>
      <c r="Y74" s="67"/>
      <c r="Z74" s="67"/>
      <c r="AA74" s="68"/>
      <c r="AB74" s="1340">
        <v>3.41</v>
      </c>
      <c r="AC74" s="1347">
        <v>12.42</v>
      </c>
      <c r="AD74" s="1343">
        <v>23.33</v>
      </c>
      <c r="AE74" s="68"/>
      <c r="AF74" s="10"/>
      <c r="AG74" s="65">
        <v>26.33</v>
      </c>
      <c r="AH74" s="68">
        <v>56.06</v>
      </c>
      <c r="AI74" s="68">
        <v>27.33</v>
      </c>
      <c r="AJ74" s="68" t="s">
        <v>53</v>
      </c>
      <c r="AK74" s="68">
        <v>42.45</v>
      </c>
      <c r="AL74" s="68" t="s">
        <v>415</v>
      </c>
      <c r="AM74" s="74">
        <v>2.16</v>
      </c>
      <c r="AN74" s="129">
        <v>111</v>
      </c>
      <c r="AO74" s="70"/>
    </row>
    <row r="75" spans="1:41" ht="15" customHeight="1" x14ac:dyDescent="0.25">
      <c r="A75" s="7">
        <v>28</v>
      </c>
      <c r="B75" s="15" t="s">
        <v>23</v>
      </c>
      <c r="C75" s="15" t="s">
        <v>23</v>
      </c>
      <c r="D75" s="9"/>
      <c r="E75" s="10"/>
      <c r="F75" s="98"/>
      <c r="G75" s="65"/>
      <c r="H75" s="66"/>
      <c r="I75" s="65"/>
      <c r="J75" s="65"/>
      <c r="K75" s="66"/>
      <c r="L75" s="66"/>
      <c r="M75" s="65"/>
      <c r="N75" s="71">
        <v>12.6</v>
      </c>
      <c r="O75" s="67">
        <v>16.600000000000001</v>
      </c>
      <c r="P75" s="15"/>
      <c r="Q75" s="15"/>
      <c r="R75" s="68">
        <v>2.31</v>
      </c>
      <c r="S75" s="68">
        <v>3.31</v>
      </c>
      <c r="T75" s="68">
        <v>3.31</v>
      </c>
      <c r="U75" s="68">
        <v>4.37</v>
      </c>
      <c r="V75" s="68">
        <v>5.21</v>
      </c>
      <c r="W75" s="68">
        <v>14.53</v>
      </c>
      <c r="X75" s="75">
        <v>1.52</v>
      </c>
      <c r="Y75" s="67">
        <v>14.8</v>
      </c>
      <c r="Z75" s="67">
        <v>26.6</v>
      </c>
      <c r="AA75" s="68"/>
      <c r="AB75" s="1340">
        <v>3.42</v>
      </c>
      <c r="AC75" s="1347">
        <v>12.44</v>
      </c>
      <c r="AD75" s="1343">
        <v>23.36</v>
      </c>
      <c r="AE75" s="68">
        <v>37</v>
      </c>
      <c r="AF75" s="10"/>
      <c r="AG75" s="65">
        <v>26.36</v>
      </c>
      <c r="AH75" s="68">
        <v>56.12</v>
      </c>
      <c r="AI75" s="68">
        <v>27.36</v>
      </c>
      <c r="AJ75" s="68" t="s">
        <v>416</v>
      </c>
      <c r="AK75" s="68">
        <v>43</v>
      </c>
      <c r="AL75" s="68" t="s">
        <v>417</v>
      </c>
      <c r="AM75" s="74">
        <v>2.17</v>
      </c>
      <c r="AN75" s="129">
        <v>109</v>
      </c>
      <c r="AO75" s="70">
        <v>24</v>
      </c>
    </row>
    <row r="76" spans="1:41" ht="15" customHeight="1" x14ac:dyDescent="0.25">
      <c r="A76" s="7">
        <v>27</v>
      </c>
      <c r="B76" s="15" t="s">
        <v>23</v>
      </c>
      <c r="C76" s="15" t="s">
        <v>23</v>
      </c>
      <c r="D76" s="9"/>
      <c r="E76" s="10"/>
      <c r="F76" s="98"/>
      <c r="G76" s="65"/>
      <c r="H76" s="66"/>
      <c r="I76" s="65"/>
      <c r="J76" s="65"/>
      <c r="K76" s="66"/>
      <c r="L76" s="66"/>
      <c r="M76" s="65"/>
      <c r="N76" s="71"/>
      <c r="O76" s="67"/>
      <c r="P76" s="15"/>
      <c r="Q76" s="15"/>
      <c r="R76" s="68"/>
      <c r="S76" s="68"/>
      <c r="T76" s="68"/>
      <c r="U76" s="68">
        <v>4.38</v>
      </c>
      <c r="V76" s="68"/>
      <c r="W76" s="68"/>
      <c r="X76" s="75"/>
      <c r="Y76" s="67"/>
      <c r="Z76" s="67"/>
      <c r="AA76" s="68"/>
      <c r="AB76" s="1340">
        <v>3.43</v>
      </c>
      <c r="AC76" s="1347">
        <v>12.46</v>
      </c>
      <c r="AD76" s="1343">
        <v>23.39</v>
      </c>
      <c r="AE76" s="68"/>
      <c r="AF76" s="10"/>
      <c r="AG76" s="65">
        <v>26.39</v>
      </c>
      <c r="AH76" s="68">
        <v>56.18</v>
      </c>
      <c r="AI76" s="68">
        <v>27.39</v>
      </c>
      <c r="AJ76" s="68" t="s">
        <v>54</v>
      </c>
      <c r="AK76" s="68">
        <v>43.15</v>
      </c>
      <c r="AL76" s="68" t="s">
        <v>418</v>
      </c>
      <c r="AM76" s="74">
        <v>2.1800000000000002</v>
      </c>
      <c r="AN76" s="129">
        <v>108</v>
      </c>
      <c r="AO76" s="70"/>
    </row>
    <row r="77" spans="1:41" ht="15" customHeight="1" x14ac:dyDescent="0.25">
      <c r="A77" s="7">
        <v>26</v>
      </c>
      <c r="B77" s="15" t="s">
        <v>23</v>
      </c>
      <c r="C77" s="15" t="s">
        <v>23</v>
      </c>
      <c r="D77" s="9"/>
      <c r="E77" s="10"/>
      <c r="F77" s="98"/>
      <c r="G77" s="65"/>
      <c r="H77" s="66"/>
      <c r="I77" s="65"/>
      <c r="J77" s="65"/>
      <c r="K77" s="66"/>
      <c r="L77" s="66"/>
      <c r="M77" s="65"/>
      <c r="N77" s="71">
        <v>12.7</v>
      </c>
      <c r="O77" s="67">
        <v>16.7</v>
      </c>
      <c r="P77" s="15"/>
      <c r="Q77" s="15"/>
      <c r="R77" s="68">
        <v>2.3199999999999998</v>
      </c>
      <c r="S77" s="68">
        <v>3.32</v>
      </c>
      <c r="T77" s="68">
        <v>3.32</v>
      </c>
      <c r="U77" s="68">
        <v>4.3899999999999997</v>
      </c>
      <c r="V77" s="68">
        <v>5.22</v>
      </c>
      <c r="W77" s="68">
        <v>14.56</v>
      </c>
      <c r="X77" s="75">
        <v>1.54</v>
      </c>
      <c r="Y77" s="67"/>
      <c r="Z77" s="67">
        <v>26.7</v>
      </c>
      <c r="AA77" s="68"/>
      <c r="AB77" s="1340">
        <v>3.44</v>
      </c>
      <c r="AC77" s="1347">
        <v>12.48</v>
      </c>
      <c r="AD77" s="1343">
        <v>23.42</v>
      </c>
      <c r="AE77" s="68"/>
      <c r="AF77" s="10"/>
      <c r="AG77" s="65">
        <v>26.42</v>
      </c>
      <c r="AH77" s="68">
        <v>56.24</v>
      </c>
      <c r="AI77" s="68">
        <v>27.42</v>
      </c>
      <c r="AJ77" s="68" t="s">
        <v>47</v>
      </c>
      <c r="AK77" s="68">
        <v>43.3</v>
      </c>
      <c r="AL77" s="68" t="s">
        <v>419</v>
      </c>
      <c r="AM77" s="74">
        <v>2.19</v>
      </c>
      <c r="AN77" s="129">
        <v>107</v>
      </c>
      <c r="AO77" s="70"/>
    </row>
    <row r="78" spans="1:41" ht="15" customHeight="1" x14ac:dyDescent="0.25">
      <c r="A78" s="7">
        <v>25</v>
      </c>
      <c r="B78" s="15" t="s">
        <v>23</v>
      </c>
      <c r="C78" s="15" t="s">
        <v>23</v>
      </c>
      <c r="D78" s="9">
        <v>10</v>
      </c>
      <c r="E78" s="66">
        <v>10</v>
      </c>
      <c r="F78" s="98"/>
      <c r="G78" s="65"/>
      <c r="H78" s="66"/>
      <c r="I78" s="65">
        <v>15</v>
      </c>
      <c r="J78" s="65">
        <v>8</v>
      </c>
      <c r="K78" s="66">
        <v>34</v>
      </c>
      <c r="L78" s="66">
        <v>42</v>
      </c>
      <c r="M78" s="65">
        <v>47</v>
      </c>
      <c r="N78" s="71"/>
      <c r="O78" s="67"/>
      <c r="P78" s="15"/>
      <c r="Q78" s="15"/>
      <c r="R78" s="68"/>
      <c r="S78" s="68"/>
      <c r="T78" s="68"/>
      <c r="U78" s="68">
        <v>4.4000000000000004</v>
      </c>
      <c r="V78" s="68"/>
      <c r="W78" s="68"/>
      <c r="X78" s="75"/>
      <c r="Y78" s="67"/>
      <c r="Z78" s="67"/>
      <c r="AA78" s="68">
        <v>1.1599999999999999</v>
      </c>
      <c r="AB78" s="1340">
        <v>3.45</v>
      </c>
      <c r="AC78" s="1347">
        <v>12.5</v>
      </c>
      <c r="AD78" s="1343">
        <v>23.45</v>
      </c>
      <c r="AE78" s="68"/>
      <c r="AF78" s="10"/>
      <c r="AG78" s="68">
        <v>26.45</v>
      </c>
      <c r="AH78" s="68">
        <v>56.3</v>
      </c>
      <c r="AI78" s="68">
        <v>27.45</v>
      </c>
      <c r="AJ78" s="68" t="s">
        <v>55</v>
      </c>
      <c r="AK78" s="68">
        <v>43.45</v>
      </c>
      <c r="AL78" s="68" t="s">
        <v>420</v>
      </c>
      <c r="AM78" s="75">
        <v>2.2000000000000002</v>
      </c>
      <c r="AN78" s="129">
        <v>106</v>
      </c>
      <c r="AO78" s="70"/>
    </row>
    <row r="79" spans="1:41" ht="15" customHeight="1" x14ac:dyDescent="0.25">
      <c r="A79" s="7">
        <v>24</v>
      </c>
      <c r="B79" s="15" t="s">
        <v>23</v>
      </c>
      <c r="C79" s="15" t="s">
        <v>23</v>
      </c>
      <c r="D79" s="9"/>
      <c r="E79" s="10"/>
      <c r="F79" s="98"/>
      <c r="G79" s="65"/>
      <c r="H79" s="66"/>
      <c r="I79" s="65"/>
      <c r="J79" s="65"/>
      <c r="K79" s="66"/>
      <c r="L79" s="66"/>
      <c r="M79" s="65"/>
      <c r="N79" s="71">
        <v>12.8</v>
      </c>
      <c r="O79" s="67">
        <v>16.8</v>
      </c>
      <c r="P79" s="15"/>
      <c r="Q79" s="15"/>
      <c r="R79" s="68">
        <v>2.33</v>
      </c>
      <c r="S79" s="68">
        <v>3.33</v>
      </c>
      <c r="T79" s="68">
        <v>3.33</v>
      </c>
      <c r="U79" s="68">
        <v>4.41</v>
      </c>
      <c r="V79" s="68">
        <v>5.23</v>
      </c>
      <c r="W79" s="68">
        <v>14.59</v>
      </c>
      <c r="X79" s="75">
        <v>1.56</v>
      </c>
      <c r="Y79" s="67">
        <v>15</v>
      </c>
      <c r="Z79" s="67">
        <v>26.8</v>
      </c>
      <c r="AA79" s="68"/>
      <c r="AB79" s="1340">
        <v>3.46</v>
      </c>
      <c r="AC79" s="1347">
        <v>12.52</v>
      </c>
      <c r="AD79" s="1343">
        <v>23.48</v>
      </c>
      <c r="AE79" s="68">
        <v>36</v>
      </c>
      <c r="AF79" s="10"/>
      <c r="AG79" s="65">
        <v>26.48</v>
      </c>
      <c r="AH79" s="68">
        <v>56.36</v>
      </c>
      <c r="AI79" s="68">
        <v>27.48</v>
      </c>
      <c r="AJ79" s="68" t="s">
        <v>421</v>
      </c>
      <c r="AK79" s="68">
        <v>44</v>
      </c>
      <c r="AL79" s="68" t="s">
        <v>422</v>
      </c>
      <c r="AM79" s="74">
        <v>2.21</v>
      </c>
      <c r="AN79" s="129">
        <v>104</v>
      </c>
      <c r="AO79" s="70">
        <v>23</v>
      </c>
    </row>
    <row r="80" spans="1:41" ht="15" customHeight="1" x14ac:dyDescent="0.25">
      <c r="A80" s="7">
        <v>23</v>
      </c>
      <c r="B80" s="15" t="s">
        <v>23</v>
      </c>
      <c r="C80" s="15" t="s">
        <v>23</v>
      </c>
      <c r="D80" s="9"/>
      <c r="E80" s="10"/>
      <c r="F80" s="98"/>
      <c r="G80" s="65"/>
      <c r="H80" s="66"/>
      <c r="I80" s="65"/>
      <c r="J80" s="65"/>
      <c r="K80" s="66"/>
      <c r="L80" s="66"/>
      <c r="M80" s="65"/>
      <c r="N80" s="71"/>
      <c r="O80" s="67"/>
      <c r="P80" s="15"/>
      <c r="Q80" s="15"/>
      <c r="R80" s="68"/>
      <c r="S80" s="68"/>
      <c r="T80" s="68"/>
      <c r="U80" s="68">
        <v>4.42</v>
      </c>
      <c r="V80" s="68"/>
      <c r="W80" s="68"/>
      <c r="X80" s="75"/>
      <c r="Y80" s="67"/>
      <c r="Z80" s="67"/>
      <c r="AA80" s="68"/>
      <c r="AB80" s="1340">
        <v>3.47</v>
      </c>
      <c r="AC80" s="1347">
        <v>12.54</v>
      </c>
      <c r="AD80" s="1343">
        <v>23.51</v>
      </c>
      <c r="AE80" s="68"/>
      <c r="AF80" s="10"/>
      <c r="AG80" s="65">
        <v>26.51</v>
      </c>
      <c r="AH80" s="68">
        <v>56.42</v>
      </c>
      <c r="AI80" s="68">
        <v>27.51</v>
      </c>
      <c r="AJ80" s="68" t="s">
        <v>56</v>
      </c>
      <c r="AK80" s="68">
        <v>44.15</v>
      </c>
      <c r="AL80" s="68" t="s">
        <v>423</v>
      </c>
      <c r="AM80" s="74" t="s">
        <v>424</v>
      </c>
      <c r="AN80" s="129">
        <v>103</v>
      </c>
      <c r="AO80" s="70"/>
    </row>
    <row r="81" spans="1:41" ht="15" customHeight="1" x14ac:dyDescent="0.25">
      <c r="A81" s="7">
        <v>22</v>
      </c>
      <c r="B81" s="15" t="s">
        <v>23</v>
      </c>
      <c r="C81" s="15" t="s">
        <v>23</v>
      </c>
      <c r="D81" s="9"/>
      <c r="E81" s="10"/>
      <c r="F81" s="98"/>
      <c r="G81" s="65"/>
      <c r="H81" s="66"/>
      <c r="I81" s="65"/>
      <c r="J81" s="65"/>
      <c r="K81" s="66"/>
      <c r="L81" s="66"/>
      <c r="M81" s="65"/>
      <c r="N81" s="71">
        <v>12.9</v>
      </c>
      <c r="O81" s="67">
        <v>16.899999999999999</v>
      </c>
      <c r="P81" s="15"/>
      <c r="Q81" s="15"/>
      <c r="R81" s="68">
        <v>2.34</v>
      </c>
      <c r="S81" s="68">
        <v>3.34</v>
      </c>
      <c r="T81" s="68">
        <v>3.34</v>
      </c>
      <c r="U81" s="68">
        <v>4.43</v>
      </c>
      <c r="V81" s="68">
        <v>5.24</v>
      </c>
      <c r="W81" s="68">
        <v>15.02</v>
      </c>
      <c r="X81" s="75">
        <v>1.58</v>
      </c>
      <c r="Y81" s="67"/>
      <c r="Z81" s="67">
        <v>26.9</v>
      </c>
      <c r="AA81" s="68"/>
      <c r="AB81" s="1340">
        <v>3.48</v>
      </c>
      <c r="AC81" s="1347">
        <v>12.56</v>
      </c>
      <c r="AD81" s="1343">
        <v>23.54</v>
      </c>
      <c r="AE81" s="68"/>
      <c r="AF81" s="10"/>
      <c r="AG81" s="65">
        <v>26.54</v>
      </c>
      <c r="AH81" s="68">
        <v>56.48</v>
      </c>
      <c r="AI81" s="68" t="s">
        <v>425</v>
      </c>
      <c r="AJ81" s="68" t="s">
        <v>48</v>
      </c>
      <c r="AK81" s="68">
        <v>44.3</v>
      </c>
      <c r="AL81" s="68" t="s">
        <v>426</v>
      </c>
      <c r="AM81" s="74">
        <v>2.23</v>
      </c>
      <c r="AN81" s="129">
        <v>102</v>
      </c>
      <c r="AO81" s="70"/>
    </row>
    <row r="82" spans="1:41" ht="15" customHeight="1" x14ac:dyDescent="0.25">
      <c r="A82" s="7">
        <v>21</v>
      </c>
      <c r="B82" s="15" t="s">
        <v>23</v>
      </c>
      <c r="C82" s="15" t="s">
        <v>23</v>
      </c>
      <c r="D82" s="9"/>
      <c r="E82" s="10"/>
      <c r="F82" s="98"/>
      <c r="G82" s="65"/>
      <c r="H82" s="66"/>
      <c r="I82" s="65"/>
      <c r="J82" s="65"/>
      <c r="K82" s="66"/>
      <c r="L82" s="66"/>
      <c r="M82" s="65"/>
      <c r="N82" s="71"/>
      <c r="O82" s="67"/>
      <c r="P82" s="15"/>
      <c r="Q82" s="15"/>
      <c r="R82" s="68"/>
      <c r="S82" s="68"/>
      <c r="T82" s="68"/>
      <c r="U82" s="68">
        <v>4.4400000000000004</v>
      </c>
      <c r="V82" s="68"/>
      <c r="W82" s="68"/>
      <c r="X82" s="75"/>
      <c r="Y82" s="67"/>
      <c r="Z82" s="67"/>
      <c r="AA82" s="68"/>
      <c r="AB82" s="1340">
        <v>3.49</v>
      </c>
      <c r="AC82" s="1347">
        <v>12.58</v>
      </c>
      <c r="AD82" s="1343">
        <v>23.57</v>
      </c>
      <c r="AE82" s="68"/>
      <c r="AF82" s="10"/>
      <c r="AG82" s="65">
        <v>26.57</v>
      </c>
      <c r="AH82" s="68">
        <v>56.24</v>
      </c>
      <c r="AI82" s="68">
        <v>27.57</v>
      </c>
      <c r="AJ82" s="68" t="s">
        <v>427</v>
      </c>
      <c r="AK82" s="68">
        <v>44.45</v>
      </c>
      <c r="AL82" s="68" t="s">
        <v>428</v>
      </c>
      <c r="AM82" s="74">
        <v>2.2400000000000002</v>
      </c>
      <c r="AN82" s="129">
        <v>101</v>
      </c>
      <c r="AO82" s="70"/>
    </row>
    <row r="83" spans="1:41" ht="15" customHeight="1" thickBot="1" x14ac:dyDescent="0.3">
      <c r="A83" s="17">
        <v>20</v>
      </c>
      <c r="B83" s="25">
        <v>3</v>
      </c>
      <c r="C83" s="25">
        <v>3</v>
      </c>
      <c r="D83" s="25">
        <v>9</v>
      </c>
      <c r="E83" s="26">
        <v>9</v>
      </c>
      <c r="F83" s="111">
        <v>5</v>
      </c>
      <c r="G83" s="87">
        <v>5</v>
      </c>
      <c r="H83" s="88">
        <v>3</v>
      </c>
      <c r="I83" s="87">
        <v>14</v>
      </c>
      <c r="J83" s="87">
        <v>7</v>
      </c>
      <c r="K83" s="88">
        <v>33</v>
      </c>
      <c r="L83" s="88">
        <v>41</v>
      </c>
      <c r="M83" s="87">
        <v>46</v>
      </c>
      <c r="N83" s="89">
        <v>13</v>
      </c>
      <c r="O83" s="90">
        <v>17</v>
      </c>
      <c r="P83" s="28"/>
      <c r="Q83" s="28"/>
      <c r="R83" s="91">
        <v>2.35</v>
      </c>
      <c r="S83" s="27">
        <v>3.35</v>
      </c>
      <c r="T83" s="91">
        <v>3.35</v>
      </c>
      <c r="U83" s="91">
        <v>4.45</v>
      </c>
      <c r="V83" s="91">
        <v>5.25</v>
      </c>
      <c r="W83" s="91">
        <v>15.05</v>
      </c>
      <c r="X83" s="92">
        <v>2</v>
      </c>
      <c r="Y83" s="90">
        <v>15.2</v>
      </c>
      <c r="Z83" s="90">
        <v>27</v>
      </c>
      <c r="AA83" s="91">
        <v>1.17</v>
      </c>
      <c r="AB83" s="1341">
        <v>3.5</v>
      </c>
      <c r="AC83" s="1347">
        <v>13</v>
      </c>
      <c r="AD83" s="1344">
        <v>24</v>
      </c>
      <c r="AE83" s="91">
        <v>35</v>
      </c>
      <c r="AF83" s="27"/>
      <c r="AG83" s="91">
        <v>27</v>
      </c>
      <c r="AH83" s="91">
        <v>57</v>
      </c>
      <c r="AI83" s="91">
        <v>28</v>
      </c>
      <c r="AJ83" s="91" t="s">
        <v>429</v>
      </c>
      <c r="AK83" s="90" t="s">
        <v>430</v>
      </c>
      <c r="AL83" s="91" t="s">
        <v>431</v>
      </c>
      <c r="AM83" s="94">
        <v>2.25</v>
      </c>
      <c r="AN83" s="131">
        <v>100</v>
      </c>
      <c r="AO83" s="95">
        <v>22</v>
      </c>
    </row>
    <row r="84" spans="1:41" ht="15.75" thickTop="1" x14ac:dyDescent="0.25"/>
    <row r="85" spans="1:41" ht="15.75" thickBot="1" x14ac:dyDescent="0.3"/>
    <row r="86" spans="1:41" ht="16.5" thickTop="1" x14ac:dyDescent="0.25">
      <c r="A86" s="1555" t="s">
        <v>30</v>
      </c>
      <c r="B86" s="1556"/>
      <c r="C86" s="1556"/>
      <c r="D86" s="1556"/>
      <c r="E86" s="1556"/>
      <c r="F86" s="1556"/>
      <c r="G86" s="1556"/>
      <c r="H86" s="1556"/>
      <c r="I86" s="1556"/>
      <c r="J86" s="1556"/>
      <c r="K86" s="1556"/>
      <c r="L86" s="1556"/>
      <c r="M86" s="1556"/>
      <c r="N86" s="1556"/>
      <c r="O86" s="1556"/>
      <c r="P86" s="1556"/>
      <c r="Q86" s="1556"/>
      <c r="R86" s="1556"/>
      <c r="S86" s="1556"/>
      <c r="T86" s="1556"/>
      <c r="U86" s="1556"/>
      <c r="V86" s="1556"/>
      <c r="W86" s="1556"/>
      <c r="X86" s="1556"/>
      <c r="Y86" s="1556"/>
      <c r="Z86" s="1556"/>
      <c r="AA86" s="1556"/>
      <c r="AB86" s="1556"/>
      <c r="AC86" s="1556"/>
      <c r="AD86" s="1556"/>
      <c r="AE86" s="1556"/>
      <c r="AF86" s="1556"/>
      <c r="AG86" s="1556"/>
      <c r="AH86" s="1556"/>
      <c r="AI86" s="1556"/>
      <c r="AJ86" s="1556"/>
      <c r="AK86" s="1556"/>
      <c r="AL86" s="1556"/>
      <c r="AM86" s="1556"/>
      <c r="AN86" s="1556"/>
      <c r="AO86" s="1557"/>
    </row>
    <row r="87" spans="1:41" ht="25.5" x14ac:dyDescent="0.25">
      <c r="A87" s="3" t="s">
        <v>10</v>
      </c>
      <c r="B87" s="4" t="s">
        <v>727</v>
      </c>
      <c r="C87" s="4" t="s">
        <v>728</v>
      </c>
      <c r="D87" s="5">
        <v>3</v>
      </c>
      <c r="E87" s="6">
        <v>4</v>
      </c>
      <c r="F87" s="5">
        <v>5</v>
      </c>
      <c r="G87" s="5">
        <v>6</v>
      </c>
      <c r="H87" s="6">
        <v>7</v>
      </c>
      <c r="I87" s="4">
        <v>8</v>
      </c>
      <c r="J87" s="4">
        <v>9</v>
      </c>
      <c r="K87" s="6" t="s">
        <v>28</v>
      </c>
      <c r="L87" s="6" t="s">
        <v>29</v>
      </c>
      <c r="M87" s="4">
        <v>16</v>
      </c>
      <c r="N87" s="6">
        <v>19</v>
      </c>
      <c r="O87" s="6">
        <v>21</v>
      </c>
      <c r="P87" s="6">
        <v>23</v>
      </c>
      <c r="Q87" s="6">
        <v>24</v>
      </c>
      <c r="R87" s="6">
        <v>27</v>
      </c>
      <c r="S87" s="6">
        <v>28</v>
      </c>
      <c r="T87" s="6">
        <v>29</v>
      </c>
      <c r="U87" s="6">
        <v>30</v>
      </c>
      <c r="V87" s="64" t="s">
        <v>286</v>
      </c>
      <c r="W87" s="64" t="s">
        <v>287</v>
      </c>
      <c r="X87" s="6">
        <v>33</v>
      </c>
      <c r="Y87" s="4">
        <v>34</v>
      </c>
      <c r="Z87" s="4">
        <v>35</v>
      </c>
      <c r="AA87" s="4">
        <v>36</v>
      </c>
      <c r="AB87" s="4">
        <v>37</v>
      </c>
      <c r="AC87" s="1346">
        <v>38</v>
      </c>
      <c r="AD87" s="4">
        <v>39</v>
      </c>
      <c r="AE87" s="4">
        <v>40</v>
      </c>
      <c r="AF87" s="6">
        <v>41</v>
      </c>
      <c r="AG87" s="6">
        <v>42</v>
      </c>
      <c r="AH87" s="4">
        <v>43</v>
      </c>
      <c r="AI87" s="4">
        <v>44</v>
      </c>
      <c r="AJ87" s="6">
        <v>45</v>
      </c>
      <c r="AK87" s="6">
        <v>46</v>
      </c>
      <c r="AL87" s="6">
        <v>47</v>
      </c>
      <c r="AM87" s="4">
        <v>48</v>
      </c>
      <c r="AN87" s="128">
        <v>49</v>
      </c>
      <c r="AO87" s="132">
        <v>50</v>
      </c>
    </row>
    <row r="88" spans="1:41" x14ac:dyDescent="0.25">
      <c r="A88" s="7">
        <v>100</v>
      </c>
      <c r="B88" s="8" t="s">
        <v>23</v>
      </c>
      <c r="C88" s="8" t="s">
        <v>23</v>
      </c>
      <c r="D88" s="65">
        <v>20</v>
      </c>
      <c r="E88" s="65">
        <v>24</v>
      </c>
      <c r="F88" s="65">
        <v>12</v>
      </c>
      <c r="G88" s="65">
        <v>12</v>
      </c>
      <c r="H88" s="66">
        <v>6</v>
      </c>
      <c r="I88" s="65">
        <v>28</v>
      </c>
      <c r="J88" s="65">
        <v>22</v>
      </c>
      <c r="K88" s="66">
        <v>45</v>
      </c>
      <c r="L88" s="66">
        <v>54</v>
      </c>
      <c r="M88" s="65">
        <v>58</v>
      </c>
      <c r="N88" s="67">
        <v>10</v>
      </c>
      <c r="O88" s="96">
        <v>14</v>
      </c>
      <c r="P88" s="68"/>
      <c r="Q88" s="68"/>
      <c r="R88" s="68">
        <v>2</v>
      </c>
      <c r="S88" s="68">
        <v>3</v>
      </c>
      <c r="T88" s="68">
        <v>3</v>
      </c>
      <c r="U88" s="68">
        <v>4.3499999999999996</v>
      </c>
      <c r="V88" s="68">
        <v>4.55</v>
      </c>
      <c r="W88" s="68">
        <v>14.15</v>
      </c>
      <c r="X88" s="68">
        <v>2.15</v>
      </c>
      <c r="Y88" s="67">
        <v>12.8</v>
      </c>
      <c r="Z88" s="67">
        <v>24</v>
      </c>
      <c r="AA88" s="68">
        <v>1.02</v>
      </c>
      <c r="AB88" s="68">
        <v>3.05</v>
      </c>
      <c r="AC88" s="68">
        <v>12.2</v>
      </c>
      <c r="AD88" s="97"/>
      <c r="AE88" s="98">
        <v>50</v>
      </c>
      <c r="AF88" s="98"/>
      <c r="AG88" s="68">
        <v>24</v>
      </c>
      <c r="AH88" s="68">
        <v>50.4</v>
      </c>
      <c r="AI88" s="68">
        <v>25</v>
      </c>
      <c r="AJ88" s="67" t="s">
        <v>343</v>
      </c>
      <c r="AK88" s="68">
        <v>29.4</v>
      </c>
      <c r="AL88" s="68" t="s">
        <v>289</v>
      </c>
      <c r="AM88" s="68">
        <v>1.3</v>
      </c>
      <c r="AN88" s="69">
        <v>145</v>
      </c>
      <c r="AO88" s="70">
        <v>38</v>
      </c>
    </row>
    <row r="89" spans="1:41" x14ac:dyDescent="0.25">
      <c r="A89" s="7">
        <v>99</v>
      </c>
      <c r="B89" s="15" t="s">
        <v>23</v>
      </c>
      <c r="C89" s="15" t="s">
        <v>23</v>
      </c>
      <c r="D89" s="65"/>
      <c r="E89" s="65"/>
      <c r="F89" s="65"/>
      <c r="G89" s="65"/>
      <c r="H89" s="66"/>
      <c r="I89" s="65"/>
      <c r="J89" s="65"/>
      <c r="K89" s="66"/>
      <c r="L89" s="66"/>
      <c r="M89" s="65"/>
      <c r="N89" s="71"/>
      <c r="O89" s="96"/>
      <c r="P89" s="99"/>
      <c r="Q89" s="99"/>
      <c r="R89" s="68"/>
      <c r="S89" s="68"/>
      <c r="T89" s="68"/>
      <c r="U89" s="68"/>
      <c r="V89" s="68"/>
      <c r="W89" s="68"/>
      <c r="X89" s="72"/>
      <c r="Y89" s="67"/>
      <c r="Z89" s="67"/>
      <c r="AA89" s="68"/>
      <c r="AB89" s="68"/>
      <c r="AC89" s="68"/>
      <c r="AD89" s="100">
        <v>22.47</v>
      </c>
      <c r="AE89" s="98"/>
      <c r="AF89" s="98"/>
      <c r="AG89" s="66">
        <v>24.03</v>
      </c>
      <c r="AH89" s="68">
        <v>50.45</v>
      </c>
      <c r="AI89" s="68">
        <v>25.03</v>
      </c>
      <c r="AJ89" s="67" t="s">
        <v>37</v>
      </c>
      <c r="AK89" s="68">
        <v>29.48</v>
      </c>
      <c r="AL89" s="68" t="s">
        <v>290</v>
      </c>
      <c r="AM89" s="68"/>
      <c r="AN89" s="74"/>
      <c r="AO89" s="101"/>
    </row>
    <row r="90" spans="1:41" x14ac:dyDescent="0.25">
      <c r="A90" s="7">
        <v>98</v>
      </c>
      <c r="B90" s="15" t="s">
        <v>23</v>
      </c>
      <c r="C90" s="15" t="s">
        <v>23</v>
      </c>
      <c r="D90" s="65"/>
      <c r="E90" s="65"/>
      <c r="F90" s="65"/>
      <c r="G90" s="65"/>
      <c r="H90" s="66"/>
      <c r="I90" s="65"/>
      <c r="J90" s="65"/>
      <c r="K90" s="66"/>
      <c r="L90" s="66"/>
      <c r="M90" s="65"/>
      <c r="N90" s="71">
        <v>10.1</v>
      </c>
      <c r="O90" s="96">
        <v>14.1</v>
      </c>
      <c r="P90" s="99"/>
      <c r="Q90" s="99"/>
      <c r="R90" s="68">
        <v>2.0099999999999998</v>
      </c>
      <c r="S90" s="68">
        <v>3.01</v>
      </c>
      <c r="T90" s="68">
        <v>3.01</v>
      </c>
      <c r="U90" s="68">
        <v>4.3600000000000003</v>
      </c>
      <c r="V90" s="68">
        <v>4.5599999999999996</v>
      </c>
      <c r="W90" s="68">
        <v>14.16</v>
      </c>
      <c r="X90" s="75">
        <v>2.17</v>
      </c>
      <c r="Y90" s="67"/>
      <c r="Z90" s="67">
        <v>24.1</v>
      </c>
      <c r="AA90" s="68"/>
      <c r="AB90" s="68">
        <v>3.06</v>
      </c>
      <c r="AC90" s="68">
        <v>12.21</v>
      </c>
      <c r="AD90" s="100"/>
      <c r="AE90" s="98"/>
      <c r="AF90" s="98"/>
      <c r="AG90" s="66">
        <v>24.06</v>
      </c>
      <c r="AH90" s="68">
        <v>50.5</v>
      </c>
      <c r="AI90" s="68">
        <v>25.06</v>
      </c>
      <c r="AJ90" s="67" t="s">
        <v>347</v>
      </c>
      <c r="AK90" s="68">
        <v>29.56</v>
      </c>
      <c r="AL90" s="68" t="s">
        <v>292</v>
      </c>
      <c r="AM90" s="68">
        <v>1.31</v>
      </c>
      <c r="AN90" s="74">
        <v>144</v>
      </c>
      <c r="AO90" s="101"/>
    </row>
    <row r="91" spans="1:41" x14ac:dyDescent="0.25">
      <c r="A91" s="7">
        <v>97</v>
      </c>
      <c r="B91" s="15" t="s">
        <v>23</v>
      </c>
      <c r="C91" s="15" t="s">
        <v>23</v>
      </c>
      <c r="D91" s="65"/>
      <c r="E91" s="65"/>
      <c r="F91" s="65"/>
      <c r="G91" s="65"/>
      <c r="H91" s="66"/>
      <c r="I91" s="65"/>
      <c r="J91" s="65"/>
      <c r="K91" s="66"/>
      <c r="L91" s="66"/>
      <c r="M91" s="65"/>
      <c r="N91" s="71"/>
      <c r="O91" s="96"/>
      <c r="P91" s="99"/>
      <c r="Q91" s="99"/>
      <c r="R91" s="68"/>
      <c r="S91" s="68"/>
      <c r="T91" s="68"/>
      <c r="U91" s="68"/>
      <c r="V91" s="68"/>
      <c r="W91" s="68"/>
      <c r="X91" s="75"/>
      <c r="Y91" s="67"/>
      <c r="Z91" s="67"/>
      <c r="AA91" s="68"/>
      <c r="AB91" s="68"/>
      <c r="AC91" s="68"/>
      <c r="AD91" s="100"/>
      <c r="AE91" s="98"/>
      <c r="AF91" s="98"/>
      <c r="AG91" s="66">
        <v>24.09</v>
      </c>
      <c r="AH91" s="68">
        <v>50.55</v>
      </c>
      <c r="AI91" s="68">
        <v>25.09</v>
      </c>
      <c r="AJ91" s="67" t="s">
        <v>349</v>
      </c>
      <c r="AK91" s="68">
        <v>30.04</v>
      </c>
      <c r="AL91" s="68" t="s">
        <v>294</v>
      </c>
      <c r="AM91" s="68"/>
      <c r="AN91" s="74"/>
      <c r="AO91" s="101"/>
    </row>
    <row r="92" spans="1:41" x14ac:dyDescent="0.25">
      <c r="A92" s="7">
        <v>96</v>
      </c>
      <c r="B92" s="15" t="s">
        <v>23</v>
      </c>
      <c r="C92" s="15" t="s">
        <v>23</v>
      </c>
      <c r="D92" s="65"/>
      <c r="E92" s="65"/>
      <c r="F92" s="65"/>
      <c r="G92" s="65"/>
      <c r="H92" s="66"/>
      <c r="I92" s="65"/>
      <c r="J92" s="65"/>
      <c r="K92" s="66"/>
      <c r="L92" s="66"/>
      <c r="M92" s="65"/>
      <c r="N92" s="71">
        <v>10.199999999999999</v>
      </c>
      <c r="O92" s="96">
        <v>14.2</v>
      </c>
      <c r="P92" s="99"/>
      <c r="Q92" s="99"/>
      <c r="R92" s="68">
        <v>2.02</v>
      </c>
      <c r="S92" s="68">
        <v>3.02</v>
      </c>
      <c r="T92" s="68">
        <v>3.02</v>
      </c>
      <c r="U92" s="68">
        <v>4.37</v>
      </c>
      <c r="V92" s="68">
        <v>4.57</v>
      </c>
      <c r="W92" s="68">
        <v>14.17</v>
      </c>
      <c r="X92" s="75">
        <v>2.19</v>
      </c>
      <c r="Y92" s="67">
        <v>12.9</v>
      </c>
      <c r="Z92" s="67">
        <v>24.2</v>
      </c>
      <c r="AA92" s="68"/>
      <c r="AB92" s="68">
        <v>3.07</v>
      </c>
      <c r="AC92" s="68">
        <v>12.22</v>
      </c>
      <c r="AD92" s="100">
        <v>22.48</v>
      </c>
      <c r="AE92" s="98"/>
      <c r="AF92" s="98"/>
      <c r="AG92" s="66">
        <v>24.19</v>
      </c>
      <c r="AH92" s="68">
        <v>51</v>
      </c>
      <c r="AI92" s="68">
        <v>25.12</v>
      </c>
      <c r="AJ92" s="67" t="s">
        <v>351</v>
      </c>
      <c r="AK92" s="68">
        <v>30.12</v>
      </c>
      <c r="AL92" s="68" t="s">
        <v>296</v>
      </c>
      <c r="AM92" s="68">
        <v>1.32</v>
      </c>
      <c r="AN92" s="74">
        <v>143</v>
      </c>
      <c r="AO92" s="70"/>
    </row>
    <row r="93" spans="1:41" x14ac:dyDescent="0.25">
      <c r="A93" s="7">
        <v>95</v>
      </c>
      <c r="B93" s="15" t="s">
        <v>23</v>
      </c>
      <c r="C93" s="15" t="s">
        <v>23</v>
      </c>
      <c r="D93" s="65"/>
      <c r="E93" s="65">
        <v>23</v>
      </c>
      <c r="F93" s="65"/>
      <c r="G93" s="65"/>
      <c r="H93" s="66"/>
      <c r="I93" s="65">
        <v>27</v>
      </c>
      <c r="J93" s="65">
        <v>21</v>
      </c>
      <c r="K93" s="66">
        <v>44</v>
      </c>
      <c r="L93" s="66">
        <v>53</v>
      </c>
      <c r="M93" s="65">
        <v>57</v>
      </c>
      <c r="N93" s="71"/>
      <c r="O93" s="96"/>
      <c r="P93" s="99"/>
      <c r="Q93" s="99"/>
      <c r="R93" s="68"/>
      <c r="S93" s="68"/>
      <c r="T93" s="68"/>
      <c r="U93" s="68"/>
      <c r="V93" s="68"/>
      <c r="W93" s="68"/>
      <c r="X93" s="75"/>
      <c r="Y93" s="67"/>
      <c r="Z93" s="67"/>
      <c r="AA93" s="68">
        <v>1.03</v>
      </c>
      <c r="AB93" s="68"/>
      <c r="AC93" s="68"/>
      <c r="AD93" s="100"/>
      <c r="AE93" s="98">
        <v>49</v>
      </c>
      <c r="AF93" s="98"/>
      <c r="AG93" s="66">
        <v>24.15</v>
      </c>
      <c r="AH93" s="68">
        <v>51.05</v>
      </c>
      <c r="AI93" s="68">
        <v>25.15</v>
      </c>
      <c r="AJ93" s="67" t="s">
        <v>353</v>
      </c>
      <c r="AK93" s="68">
        <v>30.2</v>
      </c>
      <c r="AL93" s="68" t="s">
        <v>298</v>
      </c>
      <c r="AM93" s="68"/>
      <c r="AN93" s="74"/>
      <c r="AO93" s="70">
        <v>37</v>
      </c>
    </row>
    <row r="94" spans="1:41" x14ac:dyDescent="0.25">
      <c r="A94" s="7">
        <v>94</v>
      </c>
      <c r="B94" s="15" t="s">
        <v>23</v>
      </c>
      <c r="C94" s="15" t="s">
        <v>23</v>
      </c>
      <c r="D94" s="65"/>
      <c r="E94" s="65"/>
      <c r="F94" s="65"/>
      <c r="G94" s="65"/>
      <c r="H94" s="66"/>
      <c r="I94" s="65"/>
      <c r="J94" s="65"/>
      <c r="K94" s="66"/>
      <c r="L94" s="66"/>
      <c r="M94" s="65"/>
      <c r="N94" s="71">
        <v>10.3</v>
      </c>
      <c r="O94" s="96">
        <v>14.3</v>
      </c>
      <c r="P94" s="99"/>
      <c r="Q94" s="99"/>
      <c r="R94" s="68">
        <v>2.0299999999999998</v>
      </c>
      <c r="S94" s="68">
        <v>3.03</v>
      </c>
      <c r="T94" s="68">
        <v>3.03</v>
      </c>
      <c r="U94" s="68">
        <v>4.38</v>
      </c>
      <c r="V94" s="68">
        <v>4.58</v>
      </c>
      <c r="W94" s="68">
        <v>14.18</v>
      </c>
      <c r="X94" s="75">
        <v>2.21</v>
      </c>
      <c r="Y94" s="67"/>
      <c r="Z94" s="67">
        <v>24.3</v>
      </c>
      <c r="AA94" s="68"/>
      <c r="AB94" s="68">
        <v>3.08</v>
      </c>
      <c r="AC94" s="68">
        <v>12.23</v>
      </c>
      <c r="AD94" s="100"/>
      <c r="AE94" s="98"/>
      <c r="AF94" s="98"/>
      <c r="AG94" s="66">
        <v>24.18</v>
      </c>
      <c r="AH94" s="68">
        <v>51.1</v>
      </c>
      <c r="AI94" s="68">
        <v>25.18</v>
      </c>
      <c r="AJ94" s="67" t="s">
        <v>356</v>
      </c>
      <c r="AK94" s="68">
        <v>30.28</v>
      </c>
      <c r="AL94" s="68" t="s">
        <v>300</v>
      </c>
      <c r="AM94" s="68">
        <v>1.33</v>
      </c>
      <c r="AN94" s="74">
        <v>142</v>
      </c>
      <c r="AO94" s="70"/>
    </row>
    <row r="95" spans="1:41" x14ac:dyDescent="0.25">
      <c r="A95" s="7">
        <v>93</v>
      </c>
      <c r="B95" s="15" t="s">
        <v>23</v>
      </c>
      <c r="C95" s="15" t="s">
        <v>23</v>
      </c>
      <c r="D95" s="65"/>
      <c r="E95" s="65"/>
      <c r="F95" s="65"/>
      <c r="G95" s="65"/>
      <c r="H95" s="66"/>
      <c r="I95" s="65"/>
      <c r="J95" s="65"/>
      <c r="K95" s="66"/>
      <c r="L95" s="66"/>
      <c r="M95" s="65"/>
      <c r="N95" s="71"/>
      <c r="O95" s="96"/>
      <c r="P95" s="99"/>
      <c r="Q95" s="99"/>
      <c r="R95" s="68"/>
      <c r="S95" s="68"/>
      <c r="T95" s="68"/>
      <c r="U95" s="68"/>
      <c r="V95" s="68"/>
      <c r="W95" s="68"/>
      <c r="X95" s="75"/>
      <c r="Y95" s="67"/>
      <c r="Z95" s="67"/>
      <c r="AA95" s="68"/>
      <c r="AB95" s="68"/>
      <c r="AC95" s="68"/>
      <c r="AD95" s="100">
        <v>22.49</v>
      </c>
      <c r="AE95" s="98"/>
      <c r="AF95" s="98"/>
      <c r="AG95" s="66">
        <v>24.21</v>
      </c>
      <c r="AH95" s="68">
        <v>51.15</v>
      </c>
      <c r="AI95" s="68">
        <v>25.21</v>
      </c>
      <c r="AJ95" s="67" t="s">
        <v>38</v>
      </c>
      <c r="AK95" s="68">
        <v>30.36</v>
      </c>
      <c r="AL95" s="68" t="s">
        <v>301</v>
      </c>
      <c r="AM95" s="68"/>
      <c r="AN95" s="74"/>
      <c r="AO95" s="70"/>
    </row>
    <row r="96" spans="1:41" x14ac:dyDescent="0.25">
      <c r="A96" s="7">
        <v>92</v>
      </c>
      <c r="B96" s="15" t="s">
        <v>23</v>
      </c>
      <c r="C96" s="15" t="s">
        <v>23</v>
      </c>
      <c r="D96" s="65"/>
      <c r="E96" s="65"/>
      <c r="F96" s="65"/>
      <c r="G96" s="65"/>
      <c r="H96" s="66"/>
      <c r="I96" s="65"/>
      <c r="J96" s="65"/>
      <c r="K96" s="66"/>
      <c r="L96" s="66"/>
      <c r="M96" s="65"/>
      <c r="N96" s="71">
        <v>10.4</v>
      </c>
      <c r="O96" s="96">
        <v>14.4</v>
      </c>
      <c r="P96" s="99"/>
      <c r="Q96" s="99"/>
      <c r="R96" s="68">
        <v>2.04</v>
      </c>
      <c r="S96" s="68">
        <v>3.04</v>
      </c>
      <c r="T96" s="68">
        <v>3.04</v>
      </c>
      <c r="U96" s="68">
        <v>4.3899999999999997</v>
      </c>
      <c r="V96" s="68">
        <v>4.59</v>
      </c>
      <c r="W96" s="68">
        <v>14.19</v>
      </c>
      <c r="X96" s="75">
        <v>2.23</v>
      </c>
      <c r="Y96" s="67">
        <v>13</v>
      </c>
      <c r="Z96" s="67">
        <v>24.4</v>
      </c>
      <c r="AA96" s="68"/>
      <c r="AB96" s="68">
        <v>3.09</v>
      </c>
      <c r="AC96" s="68">
        <v>12.24</v>
      </c>
      <c r="AD96" s="100"/>
      <c r="AE96" s="98"/>
      <c r="AF96" s="98"/>
      <c r="AG96" s="66">
        <v>24.24</v>
      </c>
      <c r="AH96" s="68">
        <v>51.2</v>
      </c>
      <c r="AI96" s="68">
        <v>25.24</v>
      </c>
      <c r="AJ96" s="67" t="s">
        <v>359</v>
      </c>
      <c r="AK96" s="68">
        <v>30.44</v>
      </c>
      <c r="AL96" s="68" t="s">
        <v>303</v>
      </c>
      <c r="AM96" s="68">
        <v>1.34</v>
      </c>
      <c r="AN96" s="74">
        <v>141</v>
      </c>
      <c r="AO96" s="70"/>
    </row>
    <row r="97" spans="1:41" x14ac:dyDescent="0.25">
      <c r="A97" s="7">
        <v>91</v>
      </c>
      <c r="B97" s="15" t="s">
        <v>23</v>
      </c>
      <c r="C97" s="15" t="s">
        <v>23</v>
      </c>
      <c r="D97" s="65"/>
      <c r="E97" s="65"/>
      <c r="F97" s="65"/>
      <c r="G97" s="65"/>
      <c r="H97" s="66"/>
      <c r="I97" s="65"/>
      <c r="J97" s="65"/>
      <c r="K97" s="66"/>
      <c r="L97" s="66"/>
      <c r="M97" s="65"/>
      <c r="N97" s="71"/>
      <c r="O97" s="96"/>
      <c r="P97" s="99"/>
      <c r="Q97" s="99"/>
      <c r="R97" s="68"/>
      <c r="S97" s="68"/>
      <c r="T97" s="68"/>
      <c r="U97" s="68"/>
      <c r="V97" s="68"/>
      <c r="W97" s="68"/>
      <c r="X97" s="75"/>
      <c r="Y97" s="67"/>
      <c r="Z97" s="67"/>
      <c r="AA97" s="68"/>
      <c r="AB97" s="68"/>
      <c r="AC97" s="68"/>
      <c r="AD97" s="100"/>
      <c r="AE97" s="98"/>
      <c r="AF97" s="98"/>
      <c r="AG97" s="66">
        <v>24.27</v>
      </c>
      <c r="AH97" s="68">
        <v>51.25</v>
      </c>
      <c r="AI97" s="68">
        <v>25.27</v>
      </c>
      <c r="AJ97" s="67" t="s">
        <v>361</v>
      </c>
      <c r="AK97" s="68">
        <v>30.52</v>
      </c>
      <c r="AL97" s="68" t="s">
        <v>305</v>
      </c>
      <c r="AM97" s="68"/>
      <c r="AN97" s="74"/>
      <c r="AO97" s="70"/>
    </row>
    <row r="98" spans="1:41" x14ac:dyDescent="0.25">
      <c r="A98" s="7">
        <v>90</v>
      </c>
      <c r="B98" s="15" t="s">
        <v>23</v>
      </c>
      <c r="C98" s="15" t="s">
        <v>23</v>
      </c>
      <c r="D98" s="65">
        <v>19</v>
      </c>
      <c r="E98" s="65">
        <v>22</v>
      </c>
      <c r="F98" s="65">
        <v>11</v>
      </c>
      <c r="G98" s="65">
        <v>11</v>
      </c>
      <c r="H98" s="66"/>
      <c r="I98" s="65">
        <v>26</v>
      </c>
      <c r="J98" s="65">
        <v>20</v>
      </c>
      <c r="K98" s="66">
        <v>43</v>
      </c>
      <c r="L98" s="66">
        <v>52</v>
      </c>
      <c r="M98" s="65">
        <v>56</v>
      </c>
      <c r="N98" s="71">
        <v>10.5</v>
      </c>
      <c r="O98" s="96">
        <v>14.5</v>
      </c>
      <c r="P98" s="99"/>
      <c r="Q98" s="99"/>
      <c r="R98" s="68">
        <v>2.0499999999999998</v>
      </c>
      <c r="S98" s="68">
        <v>3.05</v>
      </c>
      <c r="T98" s="68">
        <v>3.05</v>
      </c>
      <c r="U98" s="68">
        <v>4</v>
      </c>
      <c r="V98" s="68">
        <v>5</v>
      </c>
      <c r="W98" s="68">
        <v>14.2</v>
      </c>
      <c r="X98" s="75">
        <v>2.25</v>
      </c>
      <c r="Y98" s="67"/>
      <c r="Z98" s="67">
        <v>24.5</v>
      </c>
      <c r="AA98" s="68">
        <v>1.04</v>
      </c>
      <c r="AB98" s="68">
        <v>3.1</v>
      </c>
      <c r="AC98" s="68">
        <v>12.25</v>
      </c>
      <c r="AD98" s="100">
        <v>22.5</v>
      </c>
      <c r="AE98" s="98">
        <v>48</v>
      </c>
      <c r="AF98" s="98"/>
      <c r="AG98" s="68">
        <v>24.3</v>
      </c>
      <c r="AH98" s="68">
        <v>51.3</v>
      </c>
      <c r="AI98" s="68">
        <v>25.3</v>
      </c>
      <c r="AJ98" s="67" t="s">
        <v>363</v>
      </c>
      <c r="AK98" s="68">
        <v>31</v>
      </c>
      <c r="AL98" s="68" t="s">
        <v>307</v>
      </c>
      <c r="AM98" s="68">
        <v>1.35</v>
      </c>
      <c r="AN98" s="74">
        <v>140</v>
      </c>
      <c r="AO98" s="70">
        <v>36</v>
      </c>
    </row>
    <row r="99" spans="1:41" x14ac:dyDescent="0.25">
      <c r="A99" s="7">
        <v>89</v>
      </c>
      <c r="B99" s="15" t="s">
        <v>23</v>
      </c>
      <c r="C99" s="15" t="s">
        <v>23</v>
      </c>
      <c r="D99" s="65"/>
      <c r="E99" s="65"/>
      <c r="F99" s="65"/>
      <c r="G99" s="65"/>
      <c r="H99" s="66"/>
      <c r="I99" s="65"/>
      <c r="J99" s="65"/>
      <c r="K99" s="66"/>
      <c r="L99" s="66"/>
      <c r="M99" s="65"/>
      <c r="N99" s="71"/>
      <c r="O99" s="96"/>
      <c r="P99" s="99"/>
      <c r="Q99" s="99"/>
      <c r="R99" s="68"/>
      <c r="S99" s="68"/>
      <c r="T99" s="68"/>
      <c r="U99" s="68"/>
      <c r="V99" s="68"/>
      <c r="W99" s="68"/>
      <c r="X99" s="75"/>
      <c r="Y99" s="67"/>
      <c r="Z99" s="67"/>
      <c r="AA99" s="68"/>
      <c r="AB99" s="68"/>
      <c r="AC99" s="68"/>
      <c r="AD99" s="100"/>
      <c r="AE99" s="98"/>
      <c r="AF99" s="98"/>
      <c r="AG99" s="66">
        <v>24.33</v>
      </c>
      <c r="AH99" s="68">
        <v>51.35</v>
      </c>
      <c r="AI99" s="68">
        <v>25.33</v>
      </c>
      <c r="AJ99" s="67" t="s">
        <v>432</v>
      </c>
      <c r="AK99" s="68">
        <v>31.08</v>
      </c>
      <c r="AL99" s="68" t="s">
        <v>309</v>
      </c>
      <c r="AM99" s="68"/>
      <c r="AN99" s="74"/>
      <c r="AO99" s="70"/>
    </row>
    <row r="100" spans="1:41" x14ac:dyDescent="0.25">
      <c r="A100" s="7">
        <v>88</v>
      </c>
      <c r="B100" s="15" t="s">
        <v>23</v>
      </c>
      <c r="C100" s="15" t="s">
        <v>23</v>
      </c>
      <c r="D100" s="65"/>
      <c r="E100" s="65"/>
      <c r="F100" s="65"/>
      <c r="G100" s="65"/>
      <c r="H100" s="66"/>
      <c r="I100" s="65"/>
      <c r="J100" s="65"/>
      <c r="K100" s="66"/>
      <c r="L100" s="66"/>
      <c r="M100" s="65"/>
      <c r="N100" s="71">
        <v>10.6</v>
      </c>
      <c r="O100" s="96">
        <v>14.6</v>
      </c>
      <c r="P100" s="99"/>
      <c r="Q100" s="99"/>
      <c r="R100" s="68">
        <v>2.06</v>
      </c>
      <c r="S100" s="68">
        <v>3.06</v>
      </c>
      <c r="T100" s="68">
        <v>3.06</v>
      </c>
      <c r="U100" s="68">
        <v>4.01</v>
      </c>
      <c r="V100" s="68">
        <v>5.01</v>
      </c>
      <c r="W100" s="68">
        <v>14.21</v>
      </c>
      <c r="X100" s="75">
        <v>2.27</v>
      </c>
      <c r="Y100" s="67">
        <v>13.1</v>
      </c>
      <c r="Z100" s="67">
        <v>24.6</v>
      </c>
      <c r="AA100" s="68"/>
      <c r="AB100" s="68">
        <v>3.11</v>
      </c>
      <c r="AC100" s="68">
        <v>12.26</v>
      </c>
      <c r="AD100" s="100"/>
      <c r="AE100" s="98"/>
      <c r="AF100" s="98"/>
      <c r="AG100" s="66">
        <v>24.36</v>
      </c>
      <c r="AH100" s="68">
        <v>51.4</v>
      </c>
      <c r="AI100" s="68">
        <v>25.36</v>
      </c>
      <c r="AJ100" s="67" t="s">
        <v>433</v>
      </c>
      <c r="AK100" s="68">
        <v>31.16</v>
      </c>
      <c r="AL100" s="68" t="s">
        <v>311</v>
      </c>
      <c r="AM100" s="68">
        <v>1.36</v>
      </c>
      <c r="AN100" s="74">
        <v>139</v>
      </c>
      <c r="AO100" s="70"/>
    </row>
    <row r="101" spans="1:41" x14ac:dyDescent="0.25">
      <c r="A101" s="7">
        <v>87</v>
      </c>
      <c r="B101" s="15" t="s">
        <v>23</v>
      </c>
      <c r="C101" s="15" t="s">
        <v>23</v>
      </c>
      <c r="D101" s="65"/>
      <c r="E101" s="65"/>
      <c r="F101" s="65"/>
      <c r="G101" s="65"/>
      <c r="H101" s="66"/>
      <c r="I101" s="65"/>
      <c r="J101" s="65"/>
      <c r="K101" s="66"/>
      <c r="L101" s="66"/>
      <c r="M101" s="65"/>
      <c r="N101" s="71"/>
      <c r="O101" s="96"/>
      <c r="P101" s="99"/>
      <c r="Q101" s="99"/>
      <c r="R101" s="68"/>
      <c r="S101" s="68"/>
      <c r="T101" s="68"/>
      <c r="U101" s="68"/>
      <c r="V101" s="68"/>
      <c r="W101" s="68"/>
      <c r="X101" s="75"/>
      <c r="Y101" s="67"/>
      <c r="Z101" s="67"/>
      <c r="AA101" s="68"/>
      <c r="AB101" s="68"/>
      <c r="AC101" s="68"/>
      <c r="AD101" s="100">
        <v>22.51</v>
      </c>
      <c r="AE101" s="98"/>
      <c r="AF101" s="98"/>
      <c r="AG101" s="66">
        <v>24.39</v>
      </c>
      <c r="AH101" s="68">
        <v>51.45</v>
      </c>
      <c r="AI101" s="68">
        <v>25.39</v>
      </c>
      <c r="AJ101" s="67" t="s">
        <v>39</v>
      </c>
      <c r="AK101" s="68">
        <v>31.24</v>
      </c>
      <c r="AL101" s="68" t="s">
        <v>312</v>
      </c>
      <c r="AM101" s="68"/>
      <c r="AN101" s="74"/>
      <c r="AO101" s="70"/>
    </row>
    <row r="102" spans="1:41" x14ac:dyDescent="0.25">
      <c r="A102" s="7">
        <v>86</v>
      </c>
      <c r="B102" s="15" t="s">
        <v>23</v>
      </c>
      <c r="C102" s="15" t="s">
        <v>23</v>
      </c>
      <c r="D102" s="65"/>
      <c r="E102" s="65"/>
      <c r="F102" s="65"/>
      <c r="G102" s="65"/>
      <c r="H102" s="66"/>
      <c r="I102" s="65"/>
      <c r="J102" s="65"/>
      <c r="K102" s="66"/>
      <c r="L102" s="66"/>
      <c r="M102" s="65"/>
      <c r="N102" s="71">
        <v>10.7</v>
      </c>
      <c r="O102" s="96">
        <v>14.7</v>
      </c>
      <c r="P102" s="99"/>
      <c r="Q102" s="99"/>
      <c r="R102" s="68">
        <v>2.0699999999999998</v>
      </c>
      <c r="S102" s="68">
        <v>3.07</v>
      </c>
      <c r="T102" s="68">
        <v>3.07</v>
      </c>
      <c r="U102" s="68">
        <v>4.0199999999999996</v>
      </c>
      <c r="V102" s="68">
        <v>5.0199999999999996</v>
      </c>
      <c r="W102" s="68">
        <v>14.22</v>
      </c>
      <c r="X102" s="75">
        <v>2.29</v>
      </c>
      <c r="Y102" s="67"/>
      <c r="Z102" s="67">
        <v>24.7</v>
      </c>
      <c r="AA102" s="68"/>
      <c r="AB102" s="68">
        <v>3.12</v>
      </c>
      <c r="AC102" s="68">
        <v>12.27</v>
      </c>
      <c r="AD102" s="100"/>
      <c r="AE102" s="98"/>
      <c r="AF102" s="98"/>
      <c r="AG102" s="66">
        <v>24.42</v>
      </c>
      <c r="AH102" s="68">
        <v>51.5</v>
      </c>
      <c r="AI102" s="68">
        <v>25.42</v>
      </c>
      <c r="AJ102" s="67" t="s">
        <v>434</v>
      </c>
      <c r="AK102" s="68">
        <v>31.32</v>
      </c>
      <c r="AL102" s="68" t="s">
        <v>314</v>
      </c>
      <c r="AM102" s="68">
        <v>1.37</v>
      </c>
      <c r="AN102" s="74">
        <v>138</v>
      </c>
      <c r="AO102" s="70"/>
    </row>
    <row r="103" spans="1:41" x14ac:dyDescent="0.25">
      <c r="A103" s="7">
        <v>85</v>
      </c>
      <c r="B103" s="15" t="s">
        <v>23</v>
      </c>
      <c r="C103" s="15" t="s">
        <v>23</v>
      </c>
      <c r="D103" s="65"/>
      <c r="E103" s="65">
        <v>21</v>
      </c>
      <c r="F103" s="65"/>
      <c r="G103" s="65"/>
      <c r="H103" s="66"/>
      <c r="I103" s="65">
        <v>25</v>
      </c>
      <c r="J103" s="65">
        <v>19</v>
      </c>
      <c r="K103" s="66">
        <v>42</v>
      </c>
      <c r="L103" s="66">
        <v>51</v>
      </c>
      <c r="M103" s="65">
        <v>55</v>
      </c>
      <c r="N103" s="71"/>
      <c r="O103" s="96"/>
      <c r="P103" s="99"/>
      <c r="Q103" s="99"/>
      <c r="R103" s="68"/>
      <c r="S103" s="68"/>
      <c r="T103" s="68"/>
      <c r="U103" s="68"/>
      <c r="V103" s="68"/>
      <c r="W103" s="68"/>
      <c r="X103" s="75"/>
      <c r="Y103" s="67"/>
      <c r="Z103" s="67"/>
      <c r="AA103" s="68">
        <v>1.05</v>
      </c>
      <c r="AB103" s="68"/>
      <c r="AC103" s="68"/>
      <c r="AD103" s="100"/>
      <c r="AE103" s="98">
        <v>47</v>
      </c>
      <c r="AF103" s="98"/>
      <c r="AG103" s="66">
        <v>24.45</v>
      </c>
      <c r="AH103" s="68">
        <v>51.55</v>
      </c>
      <c r="AI103" s="68">
        <v>25.45</v>
      </c>
      <c r="AJ103" s="67" t="s">
        <v>435</v>
      </c>
      <c r="AK103" s="68">
        <v>31.4</v>
      </c>
      <c r="AL103" s="68" t="s">
        <v>316</v>
      </c>
      <c r="AM103" s="68"/>
      <c r="AN103" s="74"/>
      <c r="AO103" s="70">
        <v>35</v>
      </c>
    </row>
    <row r="104" spans="1:41" x14ac:dyDescent="0.25">
      <c r="A104" s="7">
        <v>84</v>
      </c>
      <c r="B104" s="15" t="s">
        <v>23</v>
      </c>
      <c r="C104" s="15" t="s">
        <v>23</v>
      </c>
      <c r="D104" s="65"/>
      <c r="E104" s="65"/>
      <c r="F104" s="65"/>
      <c r="G104" s="65"/>
      <c r="H104" s="66"/>
      <c r="I104" s="65"/>
      <c r="J104" s="65"/>
      <c r="K104" s="66"/>
      <c r="L104" s="66"/>
      <c r="M104" s="65"/>
      <c r="N104" s="71">
        <v>10.8</v>
      </c>
      <c r="O104" s="96">
        <v>14.8</v>
      </c>
      <c r="P104" s="99"/>
      <c r="Q104" s="99"/>
      <c r="R104" s="68">
        <v>2.08</v>
      </c>
      <c r="S104" s="68">
        <v>3.08</v>
      </c>
      <c r="T104" s="68">
        <v>3.08</v>
      </c>
      <c r="U104" s="68">
        <v>4.03</v>
      </c>
      <c r="V104" s="68">
        <v>5.03</v>
      </c>
      <c r="W104" s="68">
        <v>14.23</v>
      </c>
      <c r="X104" s="75">
        <v>2.31</v>
      </c>
      <c r="Y104" s="67">
        <v>13.2</v>
      </c>
      <c r="Z104" s="67">
        <v>24.8</v>
      </c>
      <c r="AA104" s="68"/>
      <c r="AB104" s="68">
        <v>3.13</v>
      </c>
      <c r="AC104" s="68">
        <v>12.28</v>
      </c>
      <c r="AD104" s="100">
        <v>22.52</v>
      </c>
      <c r="AE104" s="98"/>
      <c r="AF104" s="98"/>
      <c r="AG104" s="66">
        <v>24.48</v>
      </c>
      <c r="AH104" s="68">
        <v>52</v>
      </c>
      <c r="AI104" s="68">
        <v>25.48</v>
      </c>
      <c r="AJ104" s="67" t="s">
        <v>370</v>
      </c>
      <c r="AK104" s="68">
        <v>31.48</v>
      </c>
      <c r="AL104" s="68" t="s">
        <v>318</v>
      </c>
      <c r="AM104" s="68">
        <v>1.38</v>
      </c>
      <c r="AN104" s="74">
        <v>137</v>
      </c>
      <c r="AO104" s="70"/>
    </row>
    <row r="105" spans="1:41" x14ac:dyDescent="0.25">
      <c r="A105" s="7">
        <v>83</v>
      </c>
      <c r="B105" s="15" t="s">
        <v>23</v>
      </c>
      <c r="C105" s="15" t="s">
        <v>23</v>
      </c>
      <c r="D105" s="65"/>
      <c r="E105" s="65"/>
      <c r="F105" s="65"/>
      <c r="G105" s="65"/>
      <c r="H105" s="66"/>
      <c r="I105" s="65"/>
      <c r="J105" s="65"/>
      <c r="K105" s="66"/>
      <c r="L105" s="66"/>
      <c r="M105" s="65"/>
      <c r="N105" s="71"/>
      <c r="O105" s="96"/>
      <c r="P105" s="99"/>
      <c r="Q105" s="99"/>
      <c r="R105" s="68"/>
      <c r="S105" s="68"/>
      <c r="T105" s="68"/>
      <c r="U105" s="68"/>
      <c r="V105" s="68"/>
      <c r="W105" s="68"/>
      <c r="X105" s="75"/>
      <c r="Y105" s="67"/>
      <c r="Z105" s="67"/>
      <c r="AA105" s="68"/>
      <c r="AB105" s="68"/>
      <c r="AC105" s="68"/>
      <c r="AD105" s="100"/>
      <c r="AE105" s="98"/>
      <c r="AF105" s="98"/>
      <c r="AG105" s="66">
        <v>24.51</v>
      </c>
      <c r="AH105" s="68">
        <v>52.05</v>
      </c>
      <c r="AI105" s="68">
        <v>25.51</v>
      </c>
      <c r="AJ105" s="67" t="s">
        <v>436</v>
      </c>
      <c r="AK105" s="68">
        <v>31.56</v>
      </c>
      <c r="AL105" s="68" t="s">
        <v>320</v>
      </c>
      <c r="AM105" s="68"/>
      <c r="AN105" s="74"/>
      <c r="AO105" s="70"/>
    </row>
    <row r="106" spans="1:41" x14ac:dyDescent="0.25">
      <c r="A106" s="7">
        <v>82</v>
      </c>
      <c r="B106" s="15" t="s">
        <v>23</v>
      </c>
      <c r="C106" s="15" t="s">
        <v>23</v>
      </c>
      <c r="D106" s="65"/>
      <c r="E106" s="65"/>
      <c r="F106" s="65"/>
      <c r="G106" s="65"/>
      <c r="H106" s="66"/>
      <c r="I106" s="65"/>
      <c r="J106" s="65"/>
      <c r="K106" s="66"/>
      <c r="L106" s="66"/>
      <c r="M106" s="65"/>
      <c r="N106" s="71">
        <v>10.9</v>
      </c>
      <c r="O106" s="96">
        <v>14.9</v>
      </c>
      <c r="P106" s="99"/>
      <c r="Q106" s="99"/>
      <c r="R106" s="68">
        <v>2.09</v>
      </c>
      <c r="S106" s="68">
        <v>3.09</v>
      </c>
      <c r="T106" s="68">
        <v>3.09</v>
      </c>
      <c r="U106" s="68">
        <v>4.04</v>
      </c>
      <c r="V106" s="68">
        <v>5.04</v>
      </c>
      <c r="W106" s="68">
        <v>14.24</v>
      </c>
      <c r="X106" s="75">
        <v>2.33</v>
      </c>
      <c r="Y106" s="67"/>
      <c r="Z106" s="67">
        <v>24.9</v>
      </c>
      <c r="AA106" s="68"/>
      <c r="AB106" s="68">
        <v>3.14</v>
      </c>
      <c r="AC106" s="68">
        <v>12.29</v>
      </c>
      <c r="AD106" s="100"/>
      <c r="AE106" s="98"/>
      <c r="AF106" s="98"/>
      <c r="AG106" s="66">
        <v>24.54</v>
      </c>
      <c r="AH106" s="68">
        <v>52.1</v>
      </c>
      <c r="AI106" s="68">
        <v>25.54</v>
      </c>
      <c r="AJ106" s="67" t="s">
        <v>437</v>
      </c>
      <c r="AK106" s="68">
        <v>32.04</v>
      </c>
      <c r="AL106" s="68" t="s">
        <v>322</v>
      </c>
      <c r="AM106" s="68">
        <v>1.39</v>
      </c>
      <c r="AN106" s="74">
        <v>136</v>
      </c>
      <c r="AO106" s="70"/>
    </row>
    <row r="107" spans="1:41" x14ac:dyDescent="0.25">
      <c r="A107" s="7">
        <v>81</v>
      </c>
      <c r="B107" s="15" t="s">
        <v>23</v>
      </c>
      <c r="C107" s="15" t="s">
        <v>23</v>
      </c>
      <c r="D107" s="65"/>
      <c r="E107" s="65"/>
      <c r="F107" s="65"/>
      <c r="G107" s="65"/>
      <c r="H107" s="66"/>
      <c r="I107" s="65"/>
      <c r="J107" s="65"/>
      <c r="K107" s="66"/>
      <c r="L107" s="66"/>
      <c r="M107" s="65"/>
      <c r="N107" s="71"/>
      <c r="O107" s="96"/>
      <c r="P107" s="99"/>
      <c r="Q107" s="99"/>
      <c r="R107" s="68"/>
      <c r="S107" s="68"/>
      <c r="T107" s="68"/>
      <c r="U107" s="68"/>
      <c r="V107" s="68"/>
      <c r="W107" s="68"/>
      <c r="X107" s="75"/>
      <c r="Y107" s="67"/>
      <c r="Z107" s="67"/>
      <c r="AA107" s="68"/>
      <c r="AB107" s="68"/>
      <c r="AC107" s="68"/>
      <c r="AD107" s="100">
        <v>22.53</v>
      </c>
      <c r="AE107" s="98"/>
      <c r="AF107" s="98"/>
      <c r="AG107" s="66">
        <v>24.57</v>
      </c>
      <c r="AH107" s="68">
        <v>52.15</v>
      </c>
      <c r="AI107" s="68">
        <v>25.57</v>
      </c>
      <c r="AJ107" s="67" t="s">
        <v>40</v>
      </c>
      <c r="AK107" s="68">
        <v>32.119999999999997</v>
      </c>
      <c r="AL107" s="68" t="s">
        <v>323</v>
      </c>
      <c r="AM107" s="68"/>
      <c r="AN107" s="74"/>
      <c r="AO107" s="70"/>
    </row>
    <row r="108" spans="1:41" x14ac:dyDescent="0.25">
      <c r="A108" s="7">
        <v>80</v>
      </c>
      <c r="B108" s="15" t="s">
        <v>23</v>
      </c>
      <c r="C108" s="15" t="s">
        <v>23</v>
      </c>
      <c r="D108" s="65">
        <v>18</v>
      </c>
      <c r="E108" s="65">
        <v>20</v>
      </c>
      <c r="F108" s="65">
        <v>10</v>
      </c>
      <c r="G108" s="65">
        <v>10</v>
      </c>
      <c r="H108" s="66">
        <v>5</v>
      </c>
      <c r="I108" s="65">
        <v>24</v>
      </c>
      <c r="J108" s="65">
        <v>18</v>
      </c>
      <c r="K108" s="66">
        <v>41</v>
      </c>
      <c r="L108" s="66">
        <v>50</v>
      </c>
      <c r="M108" s="65">
        <v>54</v>
      </c>
      <c r="N108" s="71">
        <v>11</v>
      </c>
      <c r="O108" s="96">
        <v>15</v>
      </c>
      <c r="P108" s="99"/>
      <c r="Q108" s="99"/>
      <c r="R108" s="68">
        <v>2.1</v>
      </c>
      <c r="S108" s="68">
        <v>3.1</v>
      </c>
      <c r="T108" s="68">
        <v>3.1</v>
      </c>
      <c r="U108" s="68">
        <v>4.05</v>
      </c>
      <c r="V108" s="68">
        <v>5.05</v>
      </c>
      <c r="W108" s="68">
        <v>14.25</v>
      </c>
      <c r="X108" s="75">
        <v>2.35</v>
      </c>
      <c r="Y108" s="67">
        <v>13.3</v>
      </c>
      <c r="Z108" s="67">
        <v>25</v>
      </c>
      <c r="AA108" s="68">
        <v>1.06</v>
      </c>
      <c r="AB108" s="68">
        <v>3.15</v>
      </c>
      <c r="AC108" s="68">
        <v>12.3</v>
      </c>
      <c r="AD108" s="100"/>
      <c r="AE108" s="98">
        <v>46</v>
      </c>
      <c r="AF108" s="98"/>
      <c r="AG108" s="68">
        <v>25</v>
      </c>
      <c r="AH108" s="68">
        <v>52.2</v>
      </c>
      <c r="AI108" s="68">
        <v>26</v>
      </c>
      <c r="AJ108" s="67" t="s">
        <v>438</v>
      </c>
      <c r="AK108" s="68">
        <v>32.200000000000003</v>
      </c>
      <c r="AL108" s="68" t="s">
        <v>325</v>
      </c>
      <c r="AM108" s="68">
        <v>1.4</v>
      </c>
      <c r="AN108" s="74">
        <v>135</v>
      </c>
      <c r="AO108" s="70">
        <v>34</v>
      </c>
    </row>
    <row r="109" spans="1:41" x14ac:dyDescent="0.25">
      <c r="A109" s="7">
        <v>79</v>
      </c>
      <c r="B109" s="15" t="s">
        <v>23</v>
      </c>
      <c r="C109" s="15" t="s">
        <v>23</v>
      </c>
      <c r="D109" s="65"/>
      <c r="E109" s="65"/>
      <c r="F109" s="65"/>
      <c r="G109" s="65"/>
      <c r="H109" s="66"/>
      <c r="I109" s="65"/>
      <c r="J109" s="65"/>
      <c r="K109" s="66"/>
      <c r="L109" s="66"/>
      <c r="M109" s="65"/>
      <c r="N109" s="71"/>
      <c r="O109" s="96"/>
      <c r="P109" s="99"/>
      <c r="Q109" s="99"/>
      <c r="R109" s="68"/>
      <c r="S109" s="68"/>
      <c r="T109" s="68"/>
      <c r="U109" s="68"/>
      <c r="V109" s="68"/>
      <c r="W109" s="68"/>
      <c r="X109" s="75"/>
      <c r="Y109" s="67"/>
      <c r="Z109" s="67"/>
      <c r="AA109" s="68"/>
      <c r="AB109" s="68"/>
      <c r="AC109" s="68"/>
      <c r="AD109" s="100"/>
      <c r="AE109" s="98"/>
      <c r="AF109" s="98"/>
      <c r="AG109" s="66">
        <v>25.03</v>
      </c>
      <c r="AH109" s="68">
        <v>52.25</v>
      </c>
      <c r="AI109" s="68">
        <v>26.03</v>
      </c>
      <c r="AJ109" s="67" t="s">
        <v>439</v>
      </c>
      <c r="AK109" s="68">
        <v>32.28</v>
      </c>
      <c r="AL109" s="68" t="s">
        <v>327</v>
      </c>
      <c r="AM109" s="68"/>
      <c r="AN109" s="74"/>
      <c r="AO109" s="70"/>
    </row>
    <row r="110" spans="1:41" x14ac:dyDescent="0.25">
      <c r="A110" s="7">
        <v>78</v>
      </c>
      <c r="B110" s="15" t="s">
        <v>23</v>
      </c>
      <c r="C110" s="15" t="s">
        <v>23</v>
      </c>
      <c r="D110" s="65"/>
      <c r="E110" s="65"/>
      <c r="F110" s="65"/>
      <c r="G110" s="65"/>
      <c r="H110" s="66"/>
      <c r="I110" s="65"/>
      <c r="J110" s="65"/>
      <c r="K110" s="66"/>
      <c r="L110" s="66"/>
      <c r="M110" s="65"/>
      <c r="N110" s="71">
        <v>11.1</v>
      </c>
      <c r="O110" s="96">
        <v>15.1</v>
      </c>
      <c r="P110" s="99"/>
      <c r="Q110" s="99"/>
      <c r="R110" s="68">
        <v>2.11</v>
      </c>
      <c r="S110" s="68">
        <v>3.11</v>
      </c>
      <c r="T110" s="68">
        <v>3.11</v>
      </c>
      <c r="U110" s="68">
        <v>4.0599999999999996</v>
      </c>
      <c r="V110" s="68">
        <v>5.0599999999999996</v>
      </c>
      <c r="W110" s="68">
        <v>14.26</v>
      </c>
      <c r="X110" s="75">
        <v>2.37</v>
      </c>
      <c r="Y110" s="67"/>
      <c r="Z110" s="67">
        <v>25.1</v>
      </c>
      <c r="AA110" s="68"/>
      <c r="AB110" s="68">
        <v>3.16</v>
      </c>
      <c r="AC110" s="68">
        <v>12.31</v>
      </c>
      <c r="AD110" s="100">
        <v>22.54</v>
      </c>
      <c r="AE110" s="98"/>
      <c r="AF110" s="98"/>
      <c r="AG110" s="66">
        <v>25.06</v>
      </c>
      <c r="AH110" s="68">
        <v>52.3</v>
      </c>
      <c r="AI110" s="68">
        <v>26.06</v>
      </c>
      <c r="AJ110" s="67" t="s">
        <v>377</v>
      </c>
      <c r="AK110" s="68">
        <v>32.36</v>
      </c>
      <c r="AL110" s="68" t="s">
        <v>329</v>
      </c>
      <c r="AM110" s="68">
        <v>1.41</v>
      </c>
      <c r="AN110" s="74">
        <v>134</v>
      </c>
      <c r="AO110" s="70"/>
    </row>
    <row r="111" spans="1:41" x14ac:dyDescent="0.25">
      <c r="A111" s="7">
        <v>77</v>
      </c>
      <c r="B111" s="15" t="s">
        <v>23</v>
      </c>
      <c r="C111" s="15" t="s">
        <v>23</v>
      </c>
      <c r="D111" s="65"/>
      <c r="E111" s="65"/>
      <c r="F111" s="65"/>
      <c r="G111" s="65"/>
      <c r="H111" s="66"/>
      <c r="I111" s="65"/>
      <c r="J111" s="65"/>
      <c r="K111" s="66"/>
      <c r="L111" s="66"/>
      <c r="M111" s="65"/>
      <c r="N111" s="71"/>
      <c r="O111" s="96"/>
      <c r="P111" s="99"/>
      <c r="Q111" s="99"/>
      <c r="R111" s="68"/>
      <c r="S111" s="68"/>
      <c r="T111" s="68"/>
      <c r="U111" s="68"/>
      <c r="V111" s="68"/>
      <c r="W111" s="68"/>
      <c r="X111" s="75"/>
      <c r="Y111" s="67"/>
      <c r="Z111" s="67"/>
      <c r="AA111" s="68"/>
      <c r="AB111" s="68"/>
      <c r="AC111" s="68"/>
      <c r="AD111" s="100"/>
      <c r="AE111" s="98"/>
      <c r="AF111" s="98"/>
      <c r="AG111" s="66">
        <v>25.09</v>
      </c>
      <c r="AH111" s="68">
        <v>52.35</v>
      </c>
      <c r="AI111" s="68">
        <v>26.09</v>
      </c>
      <c r="AJ111" s="67" t="s">
        <v>440</v>
      </c>
      <c r="AK111" s="68">
        <v>32.44</v>
      </c>
      <c r="AL111" s="68" t="s">
        <v>331</v>
      </c>
      <c r="AM111" s="68"/>
      <c r="AN111" s="74"/>
      <c r="AO111" s="70"/>
    </row>
    <row r="112" spans="1:41" x14ac:dyDescent="0.25">
      <c r="A112" s="7">
        <v>76</v>
      </c>
      <c r="B112" s="15" t="s">
        <v>23</v>
      </c>
      <c r="C112" s="15" t="s">
        <v>23</v>
      </c>
      <c r="D112" s="65"/>
      <c r="E112" s="65"/>
      <c r="F112" s="65"/>
      <c r="G112" s="65"/>
      <c r="H112" s="66"/>
      <c r="I112" s="65"/>
      <c r="J112" s="65"/>
      <c r="K112" s="66"/>
      <c r="L112" s="66"/>
      <c r="M112" s="65"/>
      <c r="N112" s="71">
        <v>11.2</v>
      </c>
      <c r="O112" s="96">
        <v>15.2</v>
      </c>
      <c r="P112" s="99"/>
      <c r="Q112" s="99"/>
      <c r="R112" s="68">
        <v>2.12</v>
      </c>
      <c r="S112" s="68">
        <v>3.12</v>
      </c>
      <c r="T112" s="68">
        <v>3.12</v>
      </c>
      <c r="U112" s="68">
        <v>4.07</v>
      </c>
      <c r="V112" s="68">
        <v>5.07</v>
      </c>
      <c r="W112" s="68">
        <v>14.27</v>
      </c>
      <c r="X112" s="75">
        <v>2.39</v>
      </c>
      <c r="Y112" s="67">
        <v>13.4</v>
      </c>
      <c r="Z112" s="67">
        <v>25.2</v>
      </c>
      <c r="AA112" s="68"/>
      <c r="AB112" s="68">
        <v>3.17</v>
      </c>
      <c r="AC112" s="68">
        <v>12.32</v>
      </c>
      <c r="AD112" s="100"/>
      <c r="AE112" s="98"/>
      <c r="AF112" s="98"/>
      <c r="AG112" s="66">
        <v>25.12</v>
      </c>
      <c r="AH112" s="68">
        <v>52.4</v>
      </c>
      <c r="AI112" s="68">
        <v>26.12</v>
      </c>
      <c r="AJ112" s="67" t="s">
        <v>441</v>
      </c>
      <c r="AK112" s="68">
        <v>32.520000000000003</v>
      </c>
      <c r="AL112" s="68" t="s">
        <v>333</v>
      </c>
      <c r="AM112" s="68">
        <v>1.42</v>
      </c>
      <c r="AN112" s="74">
        <v>133</v>
      </c>
      <c r="AO112" s="70"/>
    </row>
    <row r="113" spans="1:41" x14ac:dyDescent="0.25">
      <c r="A113" s="7">
        <v>75</v>
      </c>
      <c r="B113" s="15" t="s">
        <v>23</v>
      </c>
      <c r="C113" s="15" t="s">
        <v>23</v>
      </c>
      <c r="D113" s="65"/>
      <c r="E113" s="65">
        <v>19</v>
      </c>
      <c r="F113" s="65"/>
      <c r="G113" s="65"/>
      <c r="H113" s="66"/>
      <c r="I113" s="65">
        <v>23</v>
      </c>
      <c r="J113" s="65">
        <v>17</v>
      </c>
      <c r="K113" s="66">
        <v>40</v>
      </c>
      <c r="L113" s="66">
        <v>49</v>
      </c>
      <c r="M113" s="65">
        <v>53</v>
      </c>
      <c r="N113" s="71"/>
      <c r="O113" s="96"/>
      <c r="P113" s="99"/>
      <c r="Q113" s="99"/>
      <c r="R113" s="68"/>
      <c r="S113" s="68"/>
      <c r="T113" s="68"/>
      <c r="U113" s="68"/>
      <c r="V113" s="68"/>
      <c r="W113" s="68"/>
      <c r="X113" s="75"/>
      <c r="Y113" s="67"/>
      <c r="Z113" s="67"/>
      <c r="AA113" s="68">
        <v>1.07</v>
      </c>
      <c r="AB113" s="68"/>
      <c r="AC113" s="68"/>
      <c r="AD113" s="100">
        <v>22.55</v>
      </c>
      <c r="AE113" s="98">
        <v>45</v>
      </c>
      <c r="AF113" s="98"/>
      <c r="AG113" s="66">
        <v>25.15</v>
      </c>
      <c r="AH113" s="68">
        <v>52.45</v>
      </c>
      <c r="AI113" s="68">
        <v>26.15</v>
      </c>
      <c r="AJ113" s="67" t="s">
        <v>41</v>
      </c>
      <c r="AK113" s="68">
        <v>33</v>
      </c>
      <c r="AL113" s="68" t="s">
        <v>334</v>
      </c>
      <c r="AM113" s="68"/>
      <c r="AN113" s="74"/>
      <c r="AO113" s="70">
        <v>33</v>
      </c>
    </row>
    <row r="114" spans="1:41" x14ac:dyDescent="0.25">
      <c r="A114" s="7">
        <v>74</v>
      </c>
      <c r="B114" s="15" t="s">
        <v>23</v>
      </c>
      <c r="C114" s="15" t="s">
        <v>23</v>
      </c>
      <c r="D114" s="65"/>
      <c r="E114" s="65"/>
      <c r="F114" s="65"/>
      <c r="G114" s="65"/>
      <c r="H114" s="66"/>
      <c r="I114" s="65"/>
      <c r="J114" s="65"/>
      <c r="K114" s="66"/>
      <c r="L114" s="66"/>
      <c r="M114" s="65"/>
      <c r="N114" s="71">
        <v>11.3</v>
      </c>
      <c r="O114" s="96">
        <v>15.3</v>
      </c>
      <c r="P114" s="99"/>
      <c r="Q114" s="99"/>
      <c r="R114" s="68">
        <v>2.13</v>
      </c>
      <c r="S114" s="68">
        <v>3.13</v>
      </c>
      <c r="T114" s="68">
        <v>3.13</v>
      </c>
      <c r="U114" s="68">
        <v>4.08</v>
      </c>
      <c r="V114" s="68">
        <v>5.08</v>
      </c>
      <c r="W114" s="68">
        <v>14.28</v>
      </c>
      <c r="X114" s="75">
        <v>2.41</v>
      </c>
      <c r="Y114" s="67"/>
      <c r="Z114" s="67">
        <v>25.3</v>
      </c>
      <c r="AA114" s="68"/>
      <c r="AB114" s="68">
        <v>3.18</v>
      </c>
      <c r="AC114" s="68">
        <v>12.33</v>
      </c>
      <c r="AD114" s="100"/>
      <c r="AE114" s="98"/>
      <c r="AF114" s="98"/>
      <c r="AG114" s="66">
        <v>25.18</v>
      </c>
      <c r="AH114" s="68">
        <v>52.5</v>
      </c>
      <c r="AI114" s="68">
        <v>26.18</v>
      </c>
      <c r="AJ114" s="67" t="s">
        <v>442</v>
      </c>
      <c r="AK114" s="68">
        <v>33.08</v>
      </c>
      <c r="AL114" s="68" t="s">
        <v>336</v>
      </c>
      <c r="AM114" s="68">
        <v>1.43</v>
      </c>
      <c r="AN114" s="74">
        <v>132</v>
      </c>
      <c r="AO114" s="70"/>
    </row>
    <row r="115" spans="1:41" x14ac:dyDescent="0.25">
      <c r="A115" s="7">
        <v>73</v>
      </c>
      <c r="B115" s="15" t="s">
        <v>23</v>
      </c>
      <c r="C115" s="15" t="s">
        <v>23</v>
      </c>
      <c r="D115" s="65"/>
      <c r="E115" s="65"/>
      <c r="F115" s="65"/>
      <c r="G115" s="65"/>
      <c r="H115" s="66"/>
      <c r="I115" s="65"/>
      <c r="J115" s="65"/>
      <c r="K115" s="66"/>
      <c r="L115" s="66"/>
      <c r="M115" s="65"/>
      <c r="N115" s="71"/>
      <c r="O115" s="96"/>
      <c r="P115" s="99"/>
      <c r="Q115" s="99"/>
      <c r="R115" s="68"/>
      <c r="S115" s="68"/>
      <c r="T115" s="68"/>
      <c r="U115" s="68"/>
      <c r="V115" s="68"/>
      <c r="W115" s="68"/>
      <c r="X115" s="75"/>
      <c r="Y115" s="67"/>
      <c r="Z115" s="67"/>
      <c r="AA115" s="68"/>
      <c r="AB115" s="68"/>
      <c r="AC115" s="68"/>
      <c r="AD115" s="100"/>
      <c r="AE115" s="98"/>
      <c r="AF115" s="98"/>
      <c r="AG115" s="66">
        <v>25.21</v>
      </c>
      <c r="AH115" s="68">
        <v>52.55</v>
      </c>
      <c r="AI115" s="68">
        <v>26.21</v>
      </c>
      <c r="AJ115" s="67" t="s">
        <v>443</v>
      </c>
      <c r="AK115" s="68">
        <v>33.159999999999997</v>
      </c>
      <c r="AL115" s="68" t="s">
        <v>338</v>
      </c>
      <c r="AM115" s="68"/>
      <c r="AN115" s="74"/>
      <c r="AO115" s="70"/>
    </row>
    <row r="116" spans="1:41" x14ac:dyDescent="0.25">
      <c r="A116" s="7">
        <v>72</v>
      </c>
      <c r="B116" s="15" t="s">
        <v>23</v>
      </c>
      <c r="C116" s="15" t="s">
        <v>23</v>
      </c>
      <c r="D116" s="65"/>
      <c r="E116" s="65"/>
      <c r="F116" s="65"/>
      <c r="G116" s="65"/>
      <c r="H116" s="66"/>
      <c r="I116" s="65"/>
      <c r="J116" s="65"/>
      <c r="K116" s="66"/>
      <c r="L116" s="66"/>
      <c r="M116" s="65"/>
      <c r="N116" s="71">
        <v>11.4</v>
      </c>
      <c r="O116" s="96">
        <v>15.4</v>
      </c>
      <c r="P116" s="99"/>
      <c r="Q116" s="99"/>
      <c r="R116" s="68">
        <v>2.14</v>
      </c>
      <c r="S116" s="68">
        <v>3.14</v>
      </c>
      <c r="T116" s="68">
        <v>3.14</v>
      </c>
      <c r="U116" s="68">
        <v>4.09</v>
      </c>
      <c r="V116" s="68">
        <v>5.09</v>
      </c>
      <c r="W116" s="68">
        <v>14.29</v>
      </c>
      <c r="X116" s="75">
        <v>2.4300000000000002</v>
      </c>
      <c r="Y116" s="67">
        <v>13.5</v>
      </c>
      <c r="Z116" s="67">
        <v>25.4</v>
      </c>
      <c r="AA116" s="68"/>
      <c r="AB116" s="68">
        <v>3.19</v>
      </c>
      <c r="AC116" s="68">
        <v>12.34</v>
      </c>
      <c r="AD116" s="100">
        <v>22.56</v>
      </c>
      <c r="AE116" s="98"/>
      <c r="AF116" s="98"/>
      <c r="AG116" s="66">
        <v>25.24</v>
      </c>
      <c r="AH116" s="68">
        <v>53</v>
      </c>
      <c r="AI116" s="68">
        <v>26.24</v>
      </c>
      <c r="AJ116" s="67" t="s">
        <v>384</v>
      </c>
      <c r="AK116" s="68">
        <v>33.24</v>
      </c>
      <c r="AL116" s="68" t="s">
        <v>340</v>
      </c>
      <c r="AM116" s="68">
        <v>1.44</v>
      </c>
      <c r="AN116" s="74">
        <v>131</v>
      </c>
      <c r="AO116" s="70"/>
    </row>
    <row r="117" spans="1:41" x14ac:dyDescent="0.25">
      <c r="A117" s="7">
        <v>71</v>
      </c>
      <c r="B117" s="15" t="s">
        <v>23</v>
      </c>
      <c r="C117" s="15" t="s">
        <v>23</v>
      </c>
      <c r="D117" s="65"/>
      <c r="E117" s="65"/>
      <c r="F117" s="65"/>
      <c r="G117" s="65"/>
      <c r="H117" s="66"/>
      <c r="I117" s="65"/>
      <c r="J117" s="65"/>
      <c r="K117" s="66"/>
      <c r="L117" s="66"/>
      <c r="M117" s="65"/>
      <c r="N117" s="71"/>
      <c r="O117" s="96"/>
      <c r="P117" s="99"/>
      <c r="Q117" s="99"/>
      <c r="R117" s="68"/>
      <c r="S117" s="68"/>
      <c r="T117" s="68"/>
      <c r="U117" s="68"/>
      <c r="V117" s="68"/>
      <c r="W117" s="68"/>
      <c r="X117" s="75"/>
      <c r="Y117" s="67"/>
      <c r="Z117" s="67"/>
      <c r="AA117" s="68"/>
      <c r="AB117" s="68"/>
      <c r="AC117" s="68"/>
      <c r="AD117" s="100"/>
      <c r="AE117" s="98"/>
      <c r="AF117" s="98"/>
      <c r="AG117" s="66">
        <v>25.27</v>
      </c>
      <c r="AH117" s="68">
        <v>53.05</v>
      </c>
      <c r="AI117" s="68">
        <v>26.27</v>
      </c>
      <c r="AJ117" s="67" t="s">
        <v>444</v>
      </c>
      <c r="AK117" s="68">
        <v>33.32</v>
      </c>
      <c r="AL117" s="68" t="s">
        <v>342</v>
      </c>
      <c r="AM117" s="68"/>
      <c r="AN117" s="74"/>
      <c r="AO117" s="70"/>
    </row>
    <row r="118" spans="1:41" x14ac:dyDescent="0.25">
      <c r="A118" s="7">
        <v>70</v>
      </c>
      <c r="B118" s="15" t="s">
        <v>23</v>
      </c>
      <c r="C118" s="15" t="s">
        <v>23</v>
      </c>
      <c r="D118" s="65">
        <v>17</v>
      </c>
      <c r="E118" s="65">
        <v>18</v>
      </c>
      <c r="F118" s="65">
        <v>9</v>
      </c>
      <c r="G118" s="65">
        <v>9</v>
      </c>
      <c r="H118" s="66"/>
      <c r="I118" s="65">
        <v>22</v>
      </c>
      <c r="J118" s="65">
        <v>16</v>
      </c>
      <c r="K118" s="66">
        <v>39</v>
      </c>
      <c r="L118" s="66">
        <v>48</v>
      </c>
      <c r="M118" s="65">
        <v>52</v>
      </c>
      <c r="N118" s="71">
        <v>11.5</v>
      </c>
      <c r="O118" s="96">
        <v>15.5</v>
      </c>
      <c r="P118" s="99"/>
      <c r="Q118" s="99"/>
      <c r="R118" s="68">
        <v>2.15</v>
      </c>
      <c r="S118" s="68">
        <v>3.15</v>
      </c>
      <c r="T118" s="68">
        <v>3.15</v>
      </c>
      <c r="U118" s="68">
        <v>4.0999999999999996</v>
      </c>
      <c r="V118" s="68">
        <v>5.0999999999999996</v>
      </c>
      <c r="W118" s="68">
        <v>14.3</v>
      </c>
      <c r="X118" s="75">
        <v>2.4500000000000002</v>
      </c>
      <c r="Y118" s="67"/>
      <c r="Z118" s="67">
        <v>25.5</v>
      </c>
      <c r="AA118" s="68">
        <v>1.08</v>
      </c>
      <c r="AB118" s="68">
        <v>3.2</v>
      </c>
      <c r="AC118" s="68">
        <v>12.35</v>
      </c>
      <c r="AD118" s="100"/>
      <c r="AE118" s="98">
        <v>44</v>
      </c>
      <c r="AF118" s="98"/>
      <c r="AG118" s="66">
        <v>25.3</v>
      </c>
      <c r="AH118" s="68">
        <v>53.1</v>
      </c>
      <c r="AI118" s="68">
        <v>26.3</v>
      </c>
      <c r="AJ118" s="67" t="s">
        <v>445</v>
      </c>
      <c r="AK118" s="68">
        <v>33.4</v>
      </c>
      <c r="AL118" s="68" t="s">
        <v>344</v>
      </c>
      <c r="AM118" s="68">
        <v>1.45</v>
      </c>
      <c r="AN118" s="74">
        <v>130</v>
      </c>
      <c r="AO118" s="70">
        <v>32</v>
      </c>
    </row>
    <row r="119" spans="1:41" x14ac:dyDescent="0.25">
      <c r="A119" s="7">
        <v>69</v>
      </c>
      <c r="B119" s="15" t="s">
        <v>23</v>
      </c>
      <c r="C119" s="15" t="s">
        <v>23</v>
      </c>
      <c r="D119" s="65"/>
      <c r="E119" s="65"/>
      <c r="F119" s="65"/>
      <c r="G119" s="65"/>
      <c r="H119" s="66"/>
      <c r="I119" s="65"/>
      <c r="J119" s="65"/>
      <c r="K119" s="66"/>
      <c r="L119" s="66"/>
      <c r="M119" s="65"/>
      <c r="N119" s="71"/>
      <c r="O119" s="96"/>
      <c r="P119" s="99"/>
      <c r="Q119" s="99"/>
      <c r="R119" s="68"/>
      <c r="S119" s="68"/>
      <c r="T119" s="68"/>
      <c r="U119" s="68"/>
      <c r="V119" s="68"/>
      <c r="W119" s="68"/>
      <c r="X119" s="75"/>
      <c r="Y119" s="67"/>
      <c r="Z119" s="67"/>
      <c r="AA119" s="68"/>
      <c r="AB119" s="68"/>
      <c r="AC119" s="68"/>
      <c r="AD119" s="100">
        <v>22.57</v>
      </c>
      <c r="AE119" s="98"/>
      <c r="AF119" s="98"/>
      <c r="AG119" s="66">
        <v>25.33</v>
      </c>
      <c r="AH119" s="68">
        <v>53.15</v>
      </c>
      <c r="AI119" s="68">
        <v>26.33</v>
      </c>
      <c r="AJ119" s="67" t="s">
        <v>42</v>
      </c>
      <c r="AK119" s="68">
        <v>33.479999999999997</v>
      </c>
      <c r="AL119" s="68" t="s">
        <v>346</v>
      </c>
      <c r="AM119" s="68"/>
      <c r="AN119" s="74"/>
      <c r="AO119" s="70"/>
    </row>
    <row r="120" spans="1:41" x14ac:dyDescent="0.25">
      <c r="A120" s="7">
        <v>68</v>
      </c>
      <c r="B120" s="15" t="s">
        <v>23</v>
      </c>
      <c r="C120" s="15" t="s">
        <v>23</v>
      </c>
      <c r="D120" s="65"/>
      <c r="E120" s="65"/>
      <c r="F120" s="65"/>
      <c r="G120" s="65"/>
      <c r="H120" s="66"/>
      <c r="I120" s="65"/>
      <c r="J120" s="65"/>
      <c r="K120" s="66"/>
      <c r="L120" s="66"/>
      <c r="M120" s="65"/>
      <c r="N120" s="71">
        <v>11.6</v>
      </c>
      <c r="O120" s="96">
        <v>15.6</v>
      </c>
      <c r="P120" s="99"/>
      <c r="Q120" s="99"/>
      <c r="R120" s="68">
        <v>2.16</v>
      </c>
      <c r="S120" s="68">
        <v>3.16</v>
      </c>
      <c r="T120" s="68">
        <v>3.16</v>
      </c>
      <c r="U120" s="68">
        <v>4.1100000000000003</v>
      </c>
      <c r="V120" s="68">
        <v>5.1100000000000003</v>
      </c>
      <c r="W120" s="68">
        <v>14.31</v>
      </c>
      <c r="X120" s="75">
        <v>2.4700000000000002</v>
      </c>
      <c r="Y120" s="67">
        <v>13.6</v>
      </c>
      <c r="Z120" s="67">
        <v>25.6</v>
      </c>
      <c r="AA120" s="68"/>
      <c r="AB120" s="68">
        <v>3.21</v>
      </c>
      <c r="AC120" s="68">
        <v>12.36</v>
      </c>
      <c r="AD120" s="100"/>
      <c r="AE120" s="98"/>
      <c r="AF120" s="98"/>
      <c r="AG120" s="66">
        <v>25.36</v>
      </c>
      <c r="AH120" s="68">
        <v>53.2</v>
      </c>
      <c r="AI120" s="68">
        <v>26.36</v>
      </c>
      <c r="AJ120" s="67" t="s">
        <v>446</v>
      </c>
      <c r="AK120" s="68">
        <v>33.56</v>
      </c>
      <c r="AL120" s="68" t="s">
        <v>348</v>
      </c>
      <c r="AM120" s="68">
        <v>1.46</v>
      </c>
      <c r="AN120" s="74">
        <v>129</v>
      </c>
      <c r="AO120" s="70"/>
    </row>
    <row r="121" spans="1:41" x14ac:dyDescent="0.25">
      <c r="A121" s="7">
        <v>67</v>
      </c>
      <c r="B121" s="15" t="s">
        <v>23</v>
      </c>
      <c r="C121" s="15" t="s">
        <v>23</v>
      </c>
      <c r="D121" s="65"/>
      <c r="E121" s="65"/>
      <c r="F121" s="65"/>
      <c r="G121" s="65"/>
      <c r="H121" s="66"/>
      <c r="I121" s="65"/>
      <c r="J121" s="65"/>
      <c r="K121" s="66"/>
      <c r="L121" s="66"/>
      <c r="M121" s="65"/>
      <c r="N121" s="71"/>
      <c r="O121" s="96"/>
      <c r="P121" s="99"/>
      <c r="Q121" s="99"/>
      <c r="R121" s="68"/>
      <c r="S121" s="68"/>
      <c r="T121" s="68"/>
      <c r="U121" s="68"/>
      <c r="V121" s="68"/>
      <c r="W121" s="68"/>
      <c r="X121" s="75"/>
      <c r="Y121" s="67"/>
      <c r="Z121" s="67"/>
      <c r="AA121" s="68"/>
      <c r="AB121" s="68"/>
      <c r="AC121" s="68"/>
      <c r="AD121" s="100"/>
      <c r="AE121" s="98"/>
      <c r="AF121" s="98"/>
      <c r="AG121" s="66">
        <v>25.39</v>
      </c>
      <c r="AH121" s="68">
        <v>53.25</v>
      </c>
      <c r="AI121" s="68">
        <v>26.39</v>
      </c>
      <c r="AJ121" s="67" t="s">
        <v>447</v>
      </c>
      <c r="AK121" s="68">
        <v>34.04</v>
      </c>
      <c r="AL121" s="68" t="s">
        <v>350</v>
      </c>
      <c r="AM121" s="68"/>
      <c r="AN121" s="74"/>
      <c r="AO121" s="70"/>
    </row>
    <row r="122" spans="1:41" x14ac:dyDescent="0.25">
      <c r="A122" s="7">
        <v>66</v>
      </c>
      <c r="B122" s="15" t="s">
        <v>23</v>
      </c>
      <c r="C122" s="15" t="s">
        <v>23</v>
      </c>
      <c r="D122" s="65"/>
      <c r="E122" s="65"/>
      <c r="F122" s="65"/>
      <c r="G122" s="65"/>
      <c r="H122" s="66"/>
      <c r="I122" s="65"/>
      <c r="J122" s="65"/>
      <c r="K122" s="66"/>
      <c r="L122" s="66"/>
      <c r="M122" s="65"/>
      <c r="N122" s="71">
        <v>11.7</v>
      </c>
      <c r="O122" s="96">
        <v>15.7</v>
      </c>
      <c r="P122" s="99"/>
      <c r="Q122" s="99"/>
      <c r="R122" s="68">
        <v>2.17</v>
      </c>
      <c r="S122" s="68">
        <v>3.17</v>
      </c>
      <c r="T122" s="68">
        <v>3.17</v>
      </c>
      <c r="U122" s="68">
        <v>4.12</v>
      </c>
      <c r="V122" s="68">
        <v>5.12</v>
      </c>
      <c r="W122" s="68">
        <v>14.32</v>
      </c>
      <c r="X122" s="75">
        <v>2.4900000000000002</v>
      </c>
      <c r="Y122" s="67"/>
      <c r="Z122" s="67">
        <v>25.7</v>
      </c>
      <c r="AA122" s="68"/>
      <c r="AB122" s="68">
        <v>3.22</v>
      </c>
      <c r="AC122" s="68">
        <v>12.37</v>
      </c>
      <c r="AD122" s="100">
        <v>22.58</v>
      </c>
      <c r="AE122" s="98"/>
      <c r="AF122" s="98"/>
      <c r="AG122" s="66">
        <v>25.42</v>
      </c>
      <c r="AH122" s="68">
        <v>53.3</v>
      </c>
      <c r="AI122" s="68">
        <v>26.42</v>
      </c>
      <c r="AJ122" s="67" t="s">
        <v>391</v>
      </c>
      <c r="AK122" s="68">
        <v>34.119999999999997</v>
      </c>
      <c r="AL122" s="68" t="s">
        <v>352</v>
      </c>
      <c r="AM122" s="68">
        <v>1.47</v>
      </c>
      <c r="AN122" s="74">
        <v>128</v>
      </c>
      <c r="AO122" s="70"/>
    </row>
    <row r="123" spans="1:41" x14ac:dyDescent="0.25">
      <c r="A123" s="7">
        <v>65</v>
      </c>
      <c r="B123" s="15" t="s">
        <v>23</v>
      </c>
      <c r="C123" s="15" t="s">
        <v>23</v>
      </c>
      <c r="D123" s="65"/>
      <c r="E123" s="65">
        <v>17</v>
      </c>
      <c r="F123" s="65"/>
      <c r="G123" s="65"/>
      <c r="H123" s="66"/>
      <c r="I123" s="65">
        <v>21</v>
      </c>
      <c r="J123" s="65">
        <v>15</v>
      </c>
      <c r="K123" s="66">
        <v>38</v>
      </c>
      <c r="L123" s="66">
        <v>47</v>
      </c>
      <c r="M123" s="65">
        <v>51</v>
      </c>
      <c r="N123" s="71"/>
      <c r="O123" s="96"/>
      <c r="P123" s="99"/>
      <c r="Q123" s="99"/>
      <c r="R123" s="68"/>
      <c r="S123" s="68"/>
      <c r="T123" s="68"/>
      <c r="U123" s="68"/>
      <c r="V123" s="68"/>
      <c r="W123" s="68"/>
      <c r="X123" s="75"/>
      <c r="Y123" s="67"/>
      <c r="Z123" s="67"/>
      <c r="AA123" s="68">
        <v>1.0900000000000001</v>
      </c>
      <c r="AB123" s="68"/>
      <c r="AC123" s="68"/>
      <c r="AD123" s="100"/>
      <c r="AE123" s="98">
        <v>43</v>
      </c>
      <c r="AF123" s="98"/>
      <c r="AG123" s="66">
        <v>25.45</v>
      </c>
      <c r="AH123" s="65">
        <v>53.35</v>
      </c>
      <c r="AI123" s="68">
        <v>26.45</v>
      </c>
      <c r="AJ123" s="67" t="s">
        <v>448</v>
      </c>
      <c r="AK123" s="68">
        <v>34.200000000000003</v>
      </c>
      <c r="AL123" s="68" t="s">
        <v>354</v>
      </c>
      <c r="AM123" s="68"/>
      <c r="AN123" s="74"/>
      <c r="AO123" s="70">
        <v>31</v>
      </c>
    </row>
    <row r="124" spans="1:41" x14ac:dyDescent="0.25">
      <c r="A124" s="7">
        <v>64</v>
      </c>
      <c r="B124" s="15" t="s">
        <v>23</v>
      </c>
      <c r="C124" s="15" t="s">
        <v>23</v>
      </c>
      <c r="D124" s="65"/>
      <c r="E124" s="65"/>
      <c r="F124" s="65"/>
      <c r="G124" s="65"/>
      <c r="H124" s="66"/>
      <c r="I124" s="65"/>
      <c r="J124" s="65"/>
      <c r="K124" s="66"/>
      <c r="L124" s="66"/>
      <c r="M124" s="65"/>
      <c r="N124" s="71">
        <v>11.8</v>
      </c>
      <c r="O124" s="96">
        <v>15.8</v>
      </c>
      <c r="P124" s="99"/>
      <c r="Q124" s="99"/>
      <c r="R124" s="68">
        <v>2.1800000000000002</v>
      </c>
      <c r="S124" s="68">
        <v>3.18</v>
      </c>
      <c r="T124" s="68">
        <v>3.18</v>
      </c>
      <c r="U124" s="68">
        <v>4.13</v>
      </c>
      <c r="V124" s="68">
        <v>5.13</v>
      </c>
      <c r="W124" s="68">
        <v>14.33</v>
      </c>
      <c r="X124" s="75">
        <v>2.5099999999999998</v>
      </c>
      <c r="Y124" s="67">
        <v>13.7</v>
      </c>
      <c r="Z124" s="67">
        <v>25.8</v>
      </c>
      <c r="AA124" s="68"/>
      <c r="AB124" s="68">
        <v>3.23</v>
      </c>
      <c r="AC124" s="68">
        <v>12.38</v>
      </c>
      <c r="AD124" s="100"/>
      <c r="AE124" s="98"/>
      <c r="AF124" s="98"/>
      <c r="AG124" s="66">
        <v>25.48</v>
      </c>
      <c r="AH124" s="68">
        <v>53.4</v>
      </c>
      <c r="AI124" s="68">
        <v>26.48</v>
      </c>
      <c r="AJ124" s="67" t="s">
        <v>449</v>
      </c>
      <c r="AK124" s="68">
        <v>34.28</v>
      </c>
      <c r="AL124" s="68" t="s">
        <v>357</v>
      </c>
      <c r="AM124" s="68">
        <v>1.48</v>
      </c>
      <c r="AN124" s="74">
        <v>127</v>
      </c>
      <c r="AO124" s="70"/>
    </row>
    <row r="125" spans="1:41" x14ac:dyDescent="0.25">
      <c r="A125" s="7">
        <v>63</v>
      </c>
      <c r="B125" s="15" t="s">
        <v>23</v>
      </c>
      <c r="C125" s="15" t="s">
        <v>23</v>
      </c>
      <c r="D125" s="65"/>
      <c r="E125" s="65"/>
      <c r="F125" s="65"/>
      <c r="G125" s="65"/>
      <c r="H125" s="66"/>
      <c r="I125" s="65"/>
      <c r="J125" s="65"/>
      <c r="K125" s="66"/>
      <c r="L125" s="66"/>
      <c r="M125" s="65"/>
      <c r="N125" s="71"/>
      <c r="O125" s="96"/>
      <c r="P125" s="99"/>
      <c r="Q125" s="99"/>
      <c r="R125" s="68"/>
      <c r="S125" s="68"/>
      <c r="T125" s="68"/>
      <c r="U125" s="68"/>
      <c r="V125" s="68"/>
      <c r="W125" s="68"/>
      <c r="X125" s="75"/>
      <c r="Y125" s="67"/>
      <c r="Z125" s="67"/>
      <c r="AA125" s="68"/>
      <c r="AB125" s="68"/>
      <c r="AC125" s="68"/>
      <c r="AD125" s="100">
        <v>22.59</v>
      </c>
      <c r="AE125" s="98"/>
      <c r="AF125" s="98"/>
      <c r="AG125" s="66">
        <v>25.51</v>
      </c>
      <c r="AH125" s="65">
        <v>53.45</v>
      </c>
      <c r="AI125" s="68">
        <v>26.51</v>
      </c>
      <c r="AJ125" s="67" t="s">
        <v>43</v>
      </c>
      <c r="AK125" s="68">
        <v>34.36</v>
      </c>
      <c r="AL125" s="68" t="s">
        <v>358</v>
      </c>
      <c r="AM125" s="68"/>
      <c r="AN125" s="74"/>
      <c r="AO125" s="70"/>
    </row>
    <row r="126" spans="1:41" x14ac:dyDescent="0.25">
      <c r="A126" s="7">
        <v>62</v>
      </c>
      <c r="B126" s="15" t="s">
        <v>23</v>
      </c>
      <c r="C126" s="15" t="s">
        <v>23</v>
      </c>
      <c r="D126" s="65"/>
      <c r="E126" s="65"/>
      <c r="F126" s="65"/>
      <c r="G126" s="65"/>
      <c r="H126" s="66"/>
      <c r="I126" s="65"/>
      <c r="J126" s="65"/>
      <c r="K126" s="66"/>
      <c r="L126" s="66"/>
      <c r="M126" s="65"/>
      <c r="N126" s="71">
        <v>11.9</v>
      </c>
      <c r="O126" s="96">
        <v>15.9</v>
      </c>
      <c r="P126" s="99"/>
      <c r="Q126" s="99"/>
      <c r="R126" s="68">
        <v>2.19</v>
      </c>
      <c r="S126" s="68">
        <v>3.19</v>
      </c>
      <c r="T126" s="68">
        <v>3.19</v>
      </c>
      <c r="U126" s="68">
        <v>4.1399999999999997</v>
      </c>
      <c r="V126" s="68">
        <v>5.14</v>
      </c>
      <c r="W126" s="68">
        <v>14.34</v>
      </c>
      <c r="X126" s="75">
        <v>2.5299999999999998</v>
      </c>
      <c r="Y126" s="67"/>
      <c r="Z126" s="67">
        <v>25.9</v>
      </c>
      <c r="AA126" s="68"/>
      <c r="AB126" s="68">
        <v>3.24</v>
      </c>
      <c r="AC126" s="68">
        <v>12.39</v>
      </c>
      <c r="AD126" s="100"/>
      <c r="AE126" s="98"/>
      <c r="AF126" s="98"/>
      <c r="AG126" s="66">
        <v>25.54</v>
      </c>
      <c r="AH126" s="68">
        <v>53.5</v>
      </c>
      <c r="AI126" s="68">
        <v>26.54</v>
      </c>
      <c r="AJ126" s="67" t="s">
        <v>450</v>
      </c>
      <c r="AK126" s="68">
        <v>34.44</v>
      </c>
      <c r="AL126" s="68" t="s">
        <v>360</v>
      </c>
      <c r="AM126" s="68">
        <v>1.49</v>
      </c>
      <c r="AN126" s="74">
        <v>126</v>
      </c>
      <c r="AO126" s="70"/>
    </row>
    <row r="127" spans="1:41" x14ac:dyDescent="0.25">
      <c r="A127" s="7">
        <v>61</v>
      </c>
      <c r="B127" s="15" t="s">
        <v>23</v>
      </c>
      <c r="C127" s="15" t="s">
        <v>23</v>
      </c>
      <c r="D127" s="65"/>
      <c r="E127" s="65"/>
      <c r="F127" s="65"/>
      <c r="G127" s="65"/>
      <c r="H127" s="66"/>
      <c r="I127" s="65"/>
      <c r="J127" s="65"/>
      <c r="K127" s="66"/>
      <c r="L127" s="66"/>
      <c r="M127" s="65"/>
      <c r="N127" s="71"/>
      <c r="O127" s="96"/>
      <c r="P127" s="99"/>
      <c r="Q127" s="99"/>
      <c r="R127" s="68"/>
      <c r="S127" s="68"/>
      <c r="T127" s="68"/>
      <c r="U127" s="68"/>
      <c r="V127" s="68"/>
      <c r="W127" s="68"/>
      <c r="X127" s="75"/>
      <c r="Y127" s="67"/>
      <c r="Z127" s="67"/>
      <c r="AA127" s="68"/>
      <c r="AB127" s="68"/>
      <c r="AC127" s="1345"/>
      <c r="AD127" s="100"/>
      <c r="AE127" s="98"/>
      <c r="AF127" s="98"/>
      <c r="AG127" s="66">
        <v>25.57</v>
      </c>
      <c r="AH127" s="65">
        <v>53.55</v>
      </c>
      <c r="AI127" s="68">
        <v>26.57</v>
      </c>
      <c r="AJ127" s="67" t="s">
        <v>451</v>
      </c>
      <c r="AK127" s="68">
        <v>34.520000000000003</v>
      </c>
      <c r="AL127" s="68" t="s">
        <v>362</v>
      </c>
      <c r="AM127" s="68"/>
      <c r="AN127" s="74"/>
      <c r="AO127" s="70"/>
    </row>
    <row r="128" spans="1:41" x14ac:dyDescent="0.25">
      <c r="A128" s="7">
        <v>60</v>
      </c>
      <c r="B128" s="18">
        <v>5</v>
      </c>
      <c r="C128" s="18">
        <v>5</v>
      </c>
      <c r="D128" s="77">
        <v>16</v>
      </c>
      <c r="E128" s="77">
        <v>16</v>
      </c>
      <c r="F128" s="77">
        <v>8</v>
      </c>
      <c r="G128" s="77">
        <v>8</v>
      </c>
      <c r="H128" s="78">
        <v>4</v>
      </c>
      <c r="I128" s="77">
        <v>20</v>
      </c>
      <c r="J128" s="77">
        <v>14</v>
      </c>
      <c r="K128" s="78">
        <v>37</v>
      </c>
      <c r="L128" s="78">
        <v>46</v>
      </c>
      <c r="M128" s="77">
        <v>50</v>
      </c>
      <c r="N128" s="79">
        <v>12</v>
      </c>
      <c r="O128" s="102">
        <v>16</v>
      </c>
      <c r="P128" s="103"/>
      <c r="Q128" s="103"/>
      <c r="R128" s="81">
        <v>2.2000000000000002</v>
      </c>
      <c r="S128" s="81">
        <v>3.2</v>
      </c>
      <c r="T128" s="81">
        <v>3.2</v>
      </c>
      <c r="U128" s="81">
        <v>4.1500000000000004</v>
      </c>
      <c r="V128" s="81">
        <v>5.15</v>
      </c>
      <c r="W128" s="81">
        <v>14.35</v>
      </c>
      <c r="X128" s="82">
        <v>2.5499999999999998</v>
      </c>
      <c r="Y128" s="80">
        <v>13.8</v>
      </c>
      <c r="Z128" s="80">
        <v>26</v>
      </c>
      <c r="AA128" s="81">
        <v>1.1000000000000001</v>
      </c>
      <c r="AB128" s="1339">
        <v>3.25</v>
      </c>
      <c r="AC128" s="68">
        <v>12.4</v>
      </c>
      <c r="AD128" s="1342">
        <v>23</v>
      </c>
      <c r="AE128" s="105">
        <v>42</v>
      </c>
      <c r="AF128" s="105"/>
      <c r="AG128" s="81">
        <v>26</v>
      </c>
      <c r="AH128" s="81">
        <v>54</v>
      </c>
      <c r="AI128" s="81">
        <v>27</v>
      </c>
      <c r="AJ128" s="80" t="s">
        <v>399</v>
      </c>
      <c r="AK128" s="81">
        <v>35</v>
      </c>
      <c r="AL128" s="81" t="s">
        <v>364</v>
      </c>
      <c r="AM128" s="81">
        <v>1.5</v>
      </c>
      <c r="AN128" s="84">
        <v>125</v>
      </c>
      <c r="AO128" s="85">
        <v>30</v>
      </c>
    </row>
    <row r="129" spans="1:41" x14ac:dyDescent="0.25">
      <c r="A129" s="7">
        <v>59</v>
      </c>
      <c r="B129" s="15" t="s">
        <v>23</v>
      </c>
      <c r="C129" s="15" t="s">
        <v>23</v>
      </c>
      <c r="D129" s="65"/>
      <c r="E129" s="65"/>
      <c r="F129" s="65"/>
      <c r="G129" s="65"/>
      <c r="H129" s="66"/>
      <c r="I129" s="65"/>
      <c r="J129" s="65"/>
      <c r="K129" s="66"/>
      <c r="L129" s="66"/>
      <c r="M129" s="65"/>
      <c r="N129" s="71"/>
      <c r="O129" s="96"/>
      <c r="P129" s="99"/>
      <c r="Q129" s="99"/>
      <c r="R129" s="68"/>
      <c r="S129" s="68"/>
      <c r="T129" s="68"/>
      <c r="U129" s="68">
        <v>4.16</v>
      </c>
      <c r="V129" s="68"/>
      <c r="W129" s="68"/>
      <c r="X129" s="75"/>
      <c r="Y129" s="67"/>
      <c r="Z129" s="67"/>
      <c r="AA129" s="68"/>
      <c r="AB129" s="1340"/>
      <c r="AC129" s="68">
        <v>12.42</v>
      </c>
      <c r="AD129" s="1348">
        <v>23.03</v>
      </c>
      <c r="AE129" s="98"/>
      <c r="AF129" s="98"/>
      <c r="AG129" s="66">
        <v>26.03</v>
      </c>
      <c r="AH129" s="65">
        <v>54.06</v>
      </c>
      <c r="AI129" s="68">
        <v>27.03</v>
      </c>
      <c r="AJ129" s="67" t="s">
        <v>401</v>
      </c>
      <c r="AK129" s="68">
        <v>35.15</v>
      </c>
      <c r="AL129" s="68" t="s">
        <v>366</v>
      </c>
      <c r="AM129" s="68">
        <v>1.51</v>
      </c>
      <c r="AN129" s="74">
        <v>123</v>
      </c>
      <c r="AO129" s="70"/>
    </row>
    <row r="130" spans="1:41" x14ac:dyDescent="0.25">
      <c r="A130" s="7">
        <v>58</v>
      </c>
      <c r="B130" s="15" t="s">
        <v>23</v>
      </c>
      <c r="C130" s="15" t="s">
        <v>23</v>
      </c>
      <c r="D130" s="65"/>
      <c r="E130" s="65"/>
      <c r="F130" s="65"/>
      <c r="G130" s="65"/>
      <c r="H130" s="66"/>
      <c r="I130" s="65"/>
      <c r="J130" s="65"/>
      <c r="K130" s="66"/>
      <c r="L130" s="66"/>
      <c r="M130" s="65"/>
      <c r="N130" s="71">
        <v>12.1</v>
      </c>
      <c r="O130" s="96">
        <v>16.100000000000001</v>
      </c>
      <c r="P130" s="99"/>
      <c r="Q130" s="99"/>
      <c r="R130" s="68">
        <v>2.21</v>
      </c>
      <c r="S130" s="68">
        <v>3.21</v>
      </c>
      <c r="T130" s="68">
        <v>3.21</v>
      </c>
      <c r="U130" s="68">
        <v>4.17</v>
      </c>
      <c r="V130" s="68">
        <v>5.16</v>
      </c>
      <c r="W130" s="68">
        <v>14.37</v>
      </c>
      <c r="X130" s="75">
        <v>2.57</v>
      </c>
      <c r="Y130" s="67"/>
      <c r="Z130" s="67">
        <v>26.1</v>
      </c>
      <c r="AA130" s="68"/>
      <c r="AB130" s="1340">
        <v>3.26</v>
      </c>
      <c r="AC130" s="68">
        <v>12.44</v>
      </c>
      <c r="AD130" s="1348">
        <v>23.06</v>
      </c>
      <c r="AE130" s="98"/>
      <c r="AF130" s="98"/>
      <c r="AG130" s="68">
        <v>26.06</v>
      </c>
      <c r="AH130" s="65">
        <v>54.12</v>
      </c>
      <c r="AI130" s="68">
        <v>27.06</v>
      </c>
      <c r="AJ130" s="67" t="s">
        <v>44</v>
      </c>
      <c r="AK130" s="68">
        <v>35.299999999999997</v>
      </c>
      <c r="AL130" s="68" t="s">
        <v>367</v>
      </c>
      <c r="AM130" s="68">
        <v>1.52</v>
      </c>
      <c r="AN130" s="74">
        <v>122</v>
      </c>
      <c r="AO130" s="70"/>
    </row>
    <row r="131" spans="1:41" x14ac:dyDescent="0.25">
      <c r="A131" s="7">
        <v>57</v>
      </c>
      <c r="B131" s="15" t="s">
        <v>23</v>
      </c>
      <c r="C131" s="15" t="s">
        <v>23</v>
      </c>
      <c r="D131" s="65"/>
      <c r="E131" s="65"/>
      <c r="F131" s="65"/>
      <c r="G131" s="65"/>
      <c r="H131" s="66"/>
      <c r="I131" s="65"/>
      <c r="J131" s="65"/>
      <c r="K131" s="66"/>
      <c r="L131" s="66"/>
      <c r="M131" s="65"/>
      <c r="N131" s="71"/>
      <c r="O131" s="96"/>
      <c r="P131" s="99"/>
      <c r="Q131" s="99"/>
      <c r="R131" s="68"/>
      <c r="S131" s="68"/>
      <c r="T131" s="68"/>
      <c r="U131" s="68">
        <v>4.18</v>
      </c>
      <c r="V131" s="68"/>
      <c r="W131" s="68"/>
      <c r="X131" s="75"/>
      <c r="Y131" s="67"/>
      <c r="Z131" s="67"/>
      <c r="AA131" s="68"/>
      <c r="AB131" s="1340"/>
      <c r="AC131" s="68">
        <v>12.46</v>
      </c>
      <c r="AD131" s="1348">
        <v>23.09</v>
      </c>
      <c r="AE131" s="98"/>
      <c r="AF131" s="98"/>
      <c r="AG131" s="66">
        <v>26.09</v>
      </c>
      <c r="AH131" s="65">
        <v>54.18</v>
      </c>
      <c r="AI131" s="68">
        <v>27.09</v>
      </c>
      <c r="AJ131" s="67" t="s">
        <v>49</v>
      </c>
      <c r="AK131" s="68">
        <v>35.450000000000003</v>
      </c>
      <c r="AL131" s="68" t="s">
        <v>369</v>
      </c>
      <c r="AM131" s="68">
        <v>1.53</v>
      </c>
      <c r="AN131" s="74">
        <v>121</v>
      </c>
      <c r="AO131" s="70"/>
    </row>
    <row r="132" spans="1:41" x14ac:dyDescent="0.25">
      <c r="A132" s="7">
        <v>56</v>
      </c>
      <c r="B132" s="15" t="s">
        <v>23</v>
      </c>
      <c r="C132" s="15" t="s">
        <v>23</v>
      </c>
      <c r="D132" s="65"/>
      <c r="E132" s="65"/>
      <c r="F132" s="65"/>
      <c r="G132" s="65"/>
      <c r="H132" s="66"/>
      <c r="I132" s="65"/>
      <c r="J132" s="65"/>
      <c r="K132" s="66"/>
      <c r="L132" s="66"/>
      <c r="M132" s="65"/>
      <c r="N132" s="71">
        <v>12.2</v>
      </c>
      <c r="O132" s="96">
        <v>16.2</v>
      </c>
      <c r="P132" s="99"/>
      <c r="Q132" s="99"/>
      <c r="R132" s="68">
        <v>2.2200000000000002</v>
      </c>
      <c r="S132" s="68">
        <v>3.22</v>
      </c>
      <c r="T132" s="68">
        <v>3.22</v>
      </c>
      <c r="U132" s="68">
        <v>4.1900000000000004</v>
      </c>
      <c r="V132" s="68">
        <v>5.17</v>
      </c>
      <c r="W132" s="68">
        <v>14.39</v>
      </c>
      <c r="X132" s="75">
        <v>2.59</v>
      </c>
      <c r="Y132" s="67">
        <v>13.9</v>
      </c>
      <c r="Z132" s="67">
        <v>26.2</v>
      </c>
      <c r="AA132" s="68"/>
      <c r="AB132" s="1340">
        <v>3.27</v>
      </c>
      <c r="AC132" s="68">
        <v>12.48</v>
      </c>
      <c r="AD132" s="1348">
        <v>23.12</v>
      </c>
      <c r="AE132" s="98">
        <v>41</v>
      </c>
      <c r="AF132" s="98"/>
      <c r="AG132" s="66">
        <v>26.12</v>
      </c>
      <c r="AH132" s="65">
        <v>54.24</v>
      </c>
      <c r="AI132" s="68">
        <v>27.12</v>
      </c>
      <c r="AJ132" s="67" t="s">
        <v>410</v>
      </c>
      <c r="AK132" s="68">
        <v>36</v>
      </c>
      <c r="AL132" s="68" t="s">
        <v>371</v>
      </c>
      <c r="AM132" s="68">
        <v>1.54</v>
      </c>
      <c r="AN132" s="74">
        <v>119</v>
      </c>
      <c r="AO132" s="70">
        <v>29</v>
      </c>
    </row>
    <row r="133" spans="1:41" x14ac:dyDescent="0.25">
      <c r="A133" s="7">
        <v>55</v>
      </c>
      <c r="B133" s="15" t="s">
        <v>23</v>
      </c>
      <c r="C133" s="15" t="s">
        <v>23</v>
      </c>
      <c r="D133" s="65">
        <v>15</v>
      </c>
      <c r="E133" s="65">
        <v>15</v>
      </c>
      <c r="F133" s="65"/>
      <c r="G133" s="65"/>
      <c r="H133" s="66"/>
      <c r="I133" s="65">
        <v>19</v>
      </c>
      <c r="J133" s="65">
        <v>13</v>
      </c>
      <c r="K133" s="66">
        <v>36</v>
      </c>
      <c r="L133" s="66">
        <v>45</v>
      </c>
      <c r="M133" s="65">
        <v>49</v>
      </c>
      <c r="N133" s="71"/>
      <c r="O133" s="96"/>
      <c r="P133" s="99"/>
      <c r="Q133" s="99"/>
      <c r="R133" s="68"/>
      <c r="S133" s="68"/>
      <c r="T133" s="68"/>
      <c r="U133" s="68">
        <v>4.2</v>
      </c>
      <c r="V133" s="68"/>
      <c r="W133" s="68"/>
      <c r="X133" s="75"/>
      <c r="Y133" s="67"/>
      <c r="Z133" s="67"/>
      <c r="AA133" s="68">
        <v>1.1100000000000001</v>
      </c>
      <c r="AB133" s="1340"/>
      <c r="AC133" s="68">
        <v>12.5</v>
      </c>
      <c r="AD133" s="1348">
        <v>23.15</v>
      </c>
      <c r="AE133" s="98"/>
      <c r="AF133" s="98"/>
      <c r="AG133" s="66">
        <v>26.15</v>
      </c>
      <c r="AH133" s="68">
        <v>54.3</v>
      </c>
      <c r="AI133" s="68">
        <v>27.15</v>
      </c>
      <c r="AJ133" s="67" t="s">
        <v>50</v>
      </c>
      <c r="AK133" s="68">
        <v>36.15</v>
      </c>
      <c r="AL133" s="68" t="s">
        <v>373</v>
      </c>
      <c r="AM133" s="68">
        <v>1.55</v>
      </c>
      <c r="AN133" s="74">
        <v>118</v>
      </c>
      <c r="AO133" s="70"/>
    </row>
    <row r="134" spans="1:41" x14ac:dyDescent="0.25">
      <c r="A134" s="7">
        <v>54</v>
      </c>
      <c r="B134" s="15" t="s">
        <v>23</v>
      </c>
      <c r="C134" s="15" t="s">
        <v>23</v>
      </c>
      <c r="D134" s="65"/>
      <c r="E134" s="65"/>
      <c r="F134" s="65"/>
      <c r="G134" s="65"/>
      <c r="H134" s="66"/>
      <c r="I134" s="65"/>
      <c r="J134" s="65"/>
      <c r="K134" s="66"/>
      <c r="L134" s="66"/>
      <c r="M134" s="65"/>
      <c r="N134" s="71">
        <v>12.3</v>
      </c>
      <c r="O134" s="96">
        <v>16.3</v>
      </c>
      <c r="P134" s="99"/>
      <c r="Q134" s="99"/>
      <c r="R134" s="68">
        <v>2.23</v>
      </c>
      <c r="S134" s="68">
        <v>3.23</v>
      </c>
      <c r="T134" s="68">
        <v>3.23</v>
      </c>
      <c r="U134" s="68">
        <v>4.21</v>
      </c>
      <c r="V134" s="68">
        <v>5.18</v>
      </c>
      <c r="W134" s="68">
        <v>14.41</v>
      </c>
      <c r="X134" s="75">
        <v>3.01</v>
      </c>
      <c r="Y134" s="67"/>
      <c r="Z134" s="67">
        <v>26.3</v>
      </c>
      <c r="AA134" s="68"/>
      <c r="AB134" s="1340">
        <v>3.28</v>
      </c>
      <c r="AC134" s="68">
        <v>12.52</v>
      </c>
      <c r="AD134" s="1348">
        <v>23.18</v>
      </c>
      <c r="AE134" s="98"/>
      <c r="AF134" s="98"/>
      <c r="AG134" s="66">
        <v>26.18</v>
      </c>
      <c r="AH134" s="65">
        <v>54.36</v>
      </c>
      <c r="AI134" s="68">
        <v>27.18</v>
      </c>
      <c r="AJ134" s="67" t="s">
        <v>45</v>
      </c>
      <c r="AK134" s="68">
        <v>36.299999999999997</v>
      </c>
      <c r="AL134" s="68" t="s">
        <v>374</v>
      </c>
      <c r="AM134" s="68">
        <v>1.56</v>
      </c>
      <c r="AN134" s="74">
        <v>117</v>
      </c>
      <c r="AO134" s="70"/>
    </row>
    <row r="135" spans="1:41" x14ac:dyDescent="0.25">
      <c r="A135" s="7">
        <v>53</v>
      </c>
      <c r="B135" s="15" t="s">
        <v>23</v>
      </c>
      <c r="C135" s="15" t="s">
        <v>23</v>
      </c>
      <c r="D135" s="65"/>
      <c r="E135" s="65"/>
      <c r="F135" s="65"/>
      <c r="G135" s="65"/>
      <c r="H135" s="66"/>
      <c r="I135" s="65"/>
      <c r="J135" s="65"/>
      <c r="K135" s="66"/>
      <c r="L135" s="66"/>
      <c r="M135" s="65"/>
      <c r="N135" s="71"/>
      <c r="O135" s="96"/>
      <c r="P135" s="99"/>
      <c r="Q135" s="99"/>
      <c r="R135" s="68"/>
      <c r="S135" s="68"/>
      <c r="T135" s="68"/>
      <c r="U135" s="68">
        <v>4.22</v>
      </c>
      <c r="V135" s="68"/>
      <c r="W135" s="68"/>
      <c r="X135" s="75"/>
      <c r="Y135" s="67"/>
      <c r="Z135" s="67"/>
      <c r="AA135" s="68"/>
      <c r="AB135" s="1340"/>
      <c r="AC135" s="68">
        <v>12.54</v>
      </c>
      <c r="AD135" s="1348">
        <v>23.21</v>
      </c>
      <c r="AE135" s="98"/>
      <c r="AF135" s="98"/>
      <c r="AG135" s="66">
        <v>26.21</v>
      </c>
      <c r="AH135" s="65">
        <v>54.42</v>
      </c>
      <c r="AI135" s="68">
        <v>27.21</v>
      </c>
      <c r="AJ135" s="67" t="s">
        <v>51</v>
      </c>
      <c r="AK135" s="68">
        <v>36.450000000000003</v>
      </c>
      <c r="AL135" s="68" t="s">
        <v>376</v>
      </c>
      <c r="AM135" s="68">
        <v>1.57</v>
      </c>
      <c r="AN135" s="74">
        <v>116</v>
      </c>
      <c r="AO135" s="70"/>
    </row>
    <row r="136" spans="1:41" x14ac:dyDescent="0.25">
      <c r="A136" s="7">
        <v>52</v>
      </c>
      <c r="B136" s="15" t="s">
        <v>23</v>
      </c>
      <c r="C136" s="15" t="s">
        <v>23</v>
      </c>
      <c r="D136" s="65"/>
      <c r="E136" s="65"/>
      <c r="F136" s="65"/>
      <c r="G136" s="65"/>
      <c r="H136" s="66"/>
      <c r="I136" s="65"/>
      <c r="J136" s="65"/>
      <c r="K136" s="66"/>
      <c r="L136" s="66"/>
      <c r="M136" s="65"/>
      <c r="N136" s="71">
        <v>12.4</v>
      </c>
      <c r="O136" s="96">
        <v>16.399999999999999</v>
      </c>
      <c r="P136" s="99"/>
      <c r="Q136" s="99"/>
      <c r="R136" s="68">
        <v>2.2400000000000002</v>
      </c>
      <c r="S136" s="68">
        <v>3.24</v>
      </c>
      <c r="T136" s="68">
        <v>3.24</v>
      </c>
      <c r="U136" s="68">
        <v>4.2300000000000004</v>
      </c>
      <c r="V136" s="68">
        <v>5.19</v>
      </c>
      <c r="W136" s="68">
        <v>14.43</v>
      </c>
      <c r="X136" s="75">
        <v>3.03</v>
      </c>
      <c r="Y136" s="67">
        <v>14</v>
      </c>
      <c r="Z136" s="67">
        <v>26.4</v>
      </c>
      <c r="AA136" s="68"/>
      <c r="AB136" s="1340">
        <v>3.29</v>
      </c>
      <c r="AC136" s="68">
        <v>12.56</v>
      </c>
      <c r="AD136" s="1348">
        <v>23.24</v>
      </c>
      <c r="AE136" s="98">
        <v>40</v>
      </c>
      <c r="AF136" s="98"/>
      <c r="AG136" s="66">
        <v>26.24</v>
      </c>
      <c r="AH136" s="65">
        <v>54.48</v>
      </c>
      <c r="AI136" s="68">
        <v>27.24</v>
      </c>
      <c r="AJ136" s="67" t="s">
        <v>416</v>
      </c>
      <c r="AK136" s="68">
        <v>37</v>
      </c>
      <c r="AL136" s="68" t="s">
        <v>378</v>
      </c>
      <c r="AM136" s="68">
        <v>1.58</v>
      </c>
      <c r="AN136" s="74">
        <v>114</v>
      </c>
      <c r="AO136" s="70">
        <v>28</v>
      </c>
    </row>
    <row r="137" spans="1:41" x14ac:dyDescent="0.25">
      <c r="A137" s="7">
        <v>51</v>
      </c>
      <c r="B137" s="15" t="s">
        <v>23</v>
      </c>
      <c r="C137" s="15" t="s">
        <v>23</v>
      </c>
      <c r="D137" s="65"/>
      <c r="E137" s="65"/>
      <c r="F137" s="65"/>
      <c r="G137" s="65"/>
      <c r="H137" s="66"/>
      <c r="I137" s="65"/>
      <c r="J137" s="65"/>
      <c r="K137" s="66"/>
      <c r="L137" s="66"/>
      <c r="M137" s="65"/>
      <c r="N137" s="71"/>
      <c r="O137" s="96"/>
      <c r="P137" s="99"/>
      <c r="Q137" s="99"/>
      <c r="R137" s="68"/>
      <c r="S137" s="68"/>
      <c r="T137" s="68"/>
      <c r="U137" s="68">
        <v>4.24</v>
      </c>
      <c r="V137" s="68"/>
      <c r="W137" s="68"/>
      <c r="X137" s="75"/>
      <c r="Y137" s="67"/>
      <c r="Z137" s="67"/>
      <c r="AA137" s="68"/>
      <c r="AB137" s="1340"/>
      <c r="AC137" s="68">
        <v>12.58</v>
      </c>
      <c r="AD137" s="1348">
        <v>23.27</v>
      </c>
      <c r="AE137" s="98"/>
      <c r="AF137" s="98"/>
      <c r="AG137" s="66">
        <v>26.27</v>
      </c>
      <c r="AH137" s="65">
        <v>54.54</v>
      </c>
      <c r="AI137" s="68">
        <v>27.27</v>
      </c>
      <c r="AJ137" s="67" t="s">
        <v>52</v>
      </c>
      <c r="AK137" s="68">
        <v>37.15</v>
      </c>
      <c r="AL137" s="68" t="s">
        <v>380</v>
      </c>
      <c r="AM137" s="68">
        <v>1.59</v>
      </c>
      <c r="AN137" s="74">
        <v>113</v>
      </c>
      <c r="AO137" s="70"/>
    </row>
    <row r="138" spans="1:41" x14ac:dyDescent="0.25">
      <c r="A138" s="7">
        <v>50</v>
      </c>
      <c r="B138" s="15" t="s">
        <v>23</v>
      </c>
      <c r="C138" s="15" t="s">
        <v>23</v>
      </c>
      <c r="D138" s="65">
        <v>14</v>
      </c>
      <c r="E138" s="65">
        <v>14</v>
      </c>
      <c r="F138" s="65">
        <v>7</v>
      </c>
      <c r="G138" s="65">
        <v>7</v>
      </c>
      <c r="H138" s="66"/>
      <c r="I138" s="65">
        <v>18</v>
      </c>
      <c r="J138" s="65">
        <v>12</v>
      </c>
      <c r="K138" s="66">
        <v>35</v>
      </c>
      <c r="L138" s="66">
        <v>44</v>
      </c>
      <c r="M138" s="65">
        <v>48</v>
      </c>
      <c r="N138" s="71">
        <v>12.5</v>
      </c>
      <c r="O138" s="96">
        <v>16.5</v>
      </c>
      <c r="P138" s="99"/>
      <c r="Q138" s="99"/>
      <c r="R138" s="68">
        <v>2.25</v>
      </c>
      <c r="S138" s="68">
        <v>3.25</v>
      </c>
      <c r="T138" s="68">
        <v>3.25</v>
      </c>
      <c r="U138" s="68">
        <v>4.25</v>
      </c>
      <c r="V138" s="68">
        <v>5.2</v>
      </c>
      <c r="W138" s="68">
        <v>14.45</v>
      </c>
      <c r="X138" s="75">
        <v>3.05</v>
      </c>
      <c r="Y138" s="67"/>
      <c r="Z138" s="67">
        <v>26.5</v>
      </c>
      <c r="AA138" s="68">
        <v>1.1200000000000001</v>
      </c>
      <c r="AB138" s="1340">
        <v>3.3</v>
      </c>
      <c r="AC138" s="68">
        <v>13</v>
      </c>
      <c r="AD138" s="1348">
        <v>23.3</v>
      </c>
      <c r="AE138" s="98"/>
      <c r="AF138" s="98"/>
      <c r="AG138" s="68">
        <v>26.3</v>
      </c>
      <c r="AH138" s="68">
        <v>55</v>
      </c>
      <c r="AI138" s="68">
        <v>27.3</v>
      </c>
      <c r="AJ138" s="67" t="s">
        <v>46</v>
      </c>
      <c r="AK138" s="68">
        <v>37.299999999999997</v>
      </c>
      <c r="AL138" s="68" t="s">
        <v>381</v>
      </c>
      <c r="AM138" s="68">
        <v>2</v>
      </c>
      <c r="AN138" s="74">
        <v>112</v>
      </c>
      <c r="AO138" s="70"/>
    </row>
    <row r="139" spans="1:41" x14ac:dyDescent="0.25">
      <c r="A139" s="7">
        <v>49</v>
      </c>
      <c r="B139" s="15" t="s">
        <v>23</v>
      </c>
      <c r="C139" s="15" t="s">
        <v>23</v>
      </c>
      <c r="D139" s="65"/>
      <c r="E139" s="65"/>
      <c r="F139" s="65"/>
      <c r="G139" s="65"/>
      <c r="H139" s="66"/>
      <c r="I139" s="65"/>
      <c r="J139" s="65"/>
      <c r="K139" s="66"/>
      <c r="L139" s="66"/>
      <c r="M139" s="65"/>
      <c r="N139" s="71"/>
      <c r="O139" s="96"/>
      <c r="P139" s="99"/>
      <c r="Q139" s="99"/>
      <c r="R139" s="68"/>
      <c r="S139" s="68"/>
      <c r="T139" s="68"/>
      <c r="U139" s="68">
        <v>4.26</v>
      </c>
      <c r="V139" s="68"/>
      <c r="W139" s="68"/>
      <c r="X139" s="75"/>
      <c r="Y139" s="67"/>
      <c r="Z139" s="67"/>
      <c r="AA139" s="68"/>
      <c r="AB139" s="1340"/>
      <c r="AC139" s="68">
        <v>13.02</v>
      </c>
      <c r="AD139" s="1348">
        <v>23.33</v>
      </c>
      <c r="AE139" s="98"/>
      <c r="AF139" s="98"/>
      <c r="AG139" s="66">
        <v>26.33</v>
      </c>
      <c r="AH139" s="65">
        <v>55.06</v>
      </c>
      <c r="AI139" s="68">
        <v>27.33</v>
      </c>
      <c r="AJ139" s="67" t="s">
        <v>53</v>
      </c>
      <c r="AK139" s="68">
        <v>37.450000000000003</v>
      </c>
      <c r="AL139" s="68" t="s">
        <v>383</v>
      </c>
      <c r="AM139" s="68">
        <v>2.0099999999999998</v>
      </c>
      <c r="AN139" s="74">
        <v>111</v>
      </c>
      <c r="AO139" s="70"/>
    </row>
    <row r="140" spans="1:41" x14ac:dyDescent="0.25">
      <c r="A140" s="7">
        <v>48</v>
      </c>
      <c r="B140" s="15" t="s">
        <v>23</v>
      </c>
      <c r="C140" s="15" t="s">
        <v>23</v>
      </c>
      <c r="D140" s="65"/>
      <c r="E140" s="65"/>
      <c r="F140" s="65"/>
      <c r="G140" s="65"/>
      <c r="H140" s="66"/>
      <c r="I140" s="65"/>
      <c r="J140" s="65"/>
      <c r="K140" s="66"/>
      <c r="L140" s="66"/>
      <c r="M140" s="65"/>
      <c r="N140" s="71">
        <v>12.6</v>
      </c>
      <c r="O140" s="96">
        <v>16.600000000000001</v>
      </c>
      <c r="P140" s="99"/>
      <c r="Q140" s="99"/>
      <c r="R140" s="68">
        <v>2.2599999999999998</v>
      </c>
      <c r="S140" s="68">
        <v>3.26</v>
      </c>
      <c r="T140" s="68">
        <v>3.26</v>
      </c>
      <c r="U140" s="68">
        <v>4.2699999999999996</v>
      </c>
      <c r="V140" s="68">
        <v>5.21</v>
      </c>
      <c r="W140" s="68">
        <v>14.47</v>
      </c>
      <c r="X140" s="75">
        <v>3.07</v>
      </c>
      <c r="Y140" s="67">
        <v>14.1</v>
      </c>
      <c r="Z140" s="67">
        <v>26.6</v>
      </c>
      <c r="AA140" s="68"/>
      <c r="AB140" s="1340">
        <v>3.31</v>
      </c>
      <c r="AC140" s="68">
        <v>13.04</v>
      </c>
      <c r="AD140" s="1348">
        <v>23.36</v>
      </c>
      <c r="AE140" s="98">
        <v>39</v>
      </c>
      <c r="AF140" s="98"/>
      <c r="AG140" s="66">
        <v>26.36</v>
      </c>
      <c r="AH140" s="65">
        <v>55.12</v>
      </c>
      <c r="AI140" s="68">
        <v>27.36</v>
      </c>
      <c r="AJ140" s="67" t="s">
        <v>421</v>
      </c>
      <c r="AK140" s="68">
        <v>38</v>
      </c>
      <c r="AL140" s="68" t="s">
        <v>385</v>
      </c>
      <c r="AM140" s="68">
        <v>2.02</v>
      </c>
      <c r="AN140" s="74">
        <v>109</v>
      </c>
      <c r="AO140" s="70">
        <v>27</v>
      </c>
    </row>
    <row r="141" spans="1:41" x14ac:dyDescent="0.25">
      <c r="A141" s="7">
        <v>47</v>
      </c>
      <c r="B141" s="15" t="s">
        <v>23</v>
      </c>
      <c r="C141" s="15" t="s">
        <v>23</v>
      </c>
      <c r="D141" s="65"/>
      <c r="E141" s="65"/>
      <c r="F141" s="65"/>
      <c r="G141" s="65"/>
      <c r="H141" s="66"/>
      <c r="I141" s="65"/>
      <c r="J141" s="65"/>
      <c r="K141" s="66"/>
      <c r="L141" s="66"/>
      <c r="M141" s="65"/>
      <c r="N141" s="71"/>
      <c r="O141" s="96"/>
      <c r="P141" s="99"/>
      <c r="Q141" s="99"/>
      <c r="R141" s="68"/>
      <c r="S141" s="68"/>
      <c r="T141" s="68"/>
      <c r="U141" s="68">
        <v>4.28</v>
      </c>
      <c r="V141" s="68"/>
      <c r="W141" s="68"/>
      <c r="X141" s="75"/>
      <c r="Y141" s="67"/>
      <c r="Z141" s="67"/>
      <c r="AA141" s="68"/>
      <c r="AB141" s="1340"/>
      <c r="AC141" s="68">
        <v>13.06</v>
      </c>
      <c r="AD141" s="1348">
        <v>23.39</v>
      </c>
      <c r="AE141" s="98"/>
      <c r="AF141" s="98"/>
      <c r="AG141" s="66">
        <v>26.39</v>
      </c>
      <c r="AH141" s="65">
        <v>55.18</v>
      </c>
      <c r="AI141" s="68">
        <v>27.39</v>
      </c>
      <c r="AJ141" s="67" t="s">
        <v>54</v>
      </c>
      <c r="AK141" s="68">
        <v>38.15</v>
      </c>
      <c r="AL141" s="68" t="s">
        <v>387</v>
      </c>
      <c r="AM141" s="68">
        <v>2.0299999999999998</v>
      </c>
      <c r="AN141" s="74">
        <v>108</v>
      </c>
      <c r="AO141" s="70"/>
    </row>
    <row r="142" spans="1:41" x14ac:dyDescent="0.25">
      <c r="A142" s="7">
        <v>46</v>
      </c>
      <c r="B142" s="15" t="s">
        <v>23</v>
      </c>
      <c r="C142" s="15" t="s">
        <v>23</v>
      </c>
      <c r="D142" s="65"/>
      <c r="E142" s="65"/>
      <c r="F142" s="65"/>
      <c r="G142" s="65"/>
      <c r="H142" s="66"/>
      <c r="I142" s="65"/>
      <c r="J142" s="65"/>
      <c r="K142" s="66"/>
      <c r="L142" s="66"/>
      <c r="M142" s="65"/>
      <c r="N142" s="71">
        <v>12.7</v>
      </c>
      <c r="O142" s="96">
        <v>16.7</v>
      </c>
      <c r="P142" s="99"/>
      <c r="Q142" s="99"/>
      <c r="R142" s="68">
        <v>2.27</v>
      </c>
      <c r="S142" s="68">
        <v>3.27</v>
      </c>
      <c r="T142" s="68">
        <v>3.27</v>
      </c>
      <c r="U142" s="68">
        <v>4.29</v>
      </c>
      <c r="V142" s="68">
        <v>5.22</v>
      </c>
      <c r="W142" s="68">
        <v>14.49</v>
      </c>
      <c r="X142" s="75">
        <v>3.09</v>
      </c>
      <c r="Y142" s="67"/>
      <c r="Z142" s="67">
        <v>26.7</v>
      </c>
      <c r="AA142" s="68"/>
      <c r="AB142" s="1340">
        <v>3.32</v>
      </c>
      <c r="AC142" s="68">
        <v>13.08</v>
      </c>
      <c r="AD142" s="1348">
        <v>23.42</v>
      </c>
      <c r="AE142" s="98"/>
      <c r="AF142" s="98"/>
      <c r="AG142" s="66">
        <v>26.42</v>
      </c>
      <c r="AH142" s="65">
        <v>55.24</v>
      </c>
      <c r="AI142" s="68">
        <v>27.42</v>
      </c>
      <c r="AJ142" s="67" t="s">
        <v>47</v>
      </c>
      <c r="AK142" s="68">
        <v>38.299999999999997</v>
      </c>
      <c r="AL142" s="68" t="s">
        <v>388</v>
      </c>
      <c r="AM142" s="68">
        <v>2.04</v>
      </c>
      <c r="AN142" s="74">
        <v>107</v>
      </c>
      <c r="AO142" s="70"/>
    </row>
    <row r="143" spans="1:41" x14ac:dyDescent="0.25">
      <c r="A143" s="7">
        <v>45</v>
      </c>
      <c r="B143" s="15" t="s">
        <v>23</v>
      </c>
      <c r="C143" s="15" t="s">
        <v>23</v>
      </c>
      <c r="D143" s="65">
        <v>13</v>
      </c>
      <c r="E143" s="65">
        <v>13</v>
      </c>
      <c r="F143" s="65"/>
      <c r="G143" s="65"/>
      <c r="H143" s="66"/>
      <c r="I143" s="65">
        <v>17</v>
      </c>
      <c r="J143" s="65">
        <v>11</v>
      </c>
      <c r="K143" s="66">
        <v>34</v>
      </c>
      <c r="L143" s="66">
        <v>43</v>
      </c>
      <c r="M143" s="65">
        <v>47</v>
      </c>
      <c r="N143" s="71"/>
      <c r="O143" s="96"/>
      <c r="P143" s="99"/>
      <c r="Q143" s="99"/>
      <c r="R143" s="68"/>
      <c r="S143" s="68"/>
      <c r="T143" s="68"/>
      <c r="U143" s="68">
        <v>4.3</v>
      </c>
      <c r="V143" s="68"/>
      <c r="W143" s="68"/>
      <c r="X143" s="75"/>
      <c r="Y143" s="67"/>
      <c r="Z143" s="67"/>
      <c r="AA143" s="68">
        <v>1.1299999999999999</v>
      </c>
      <c r="AB143" s="1340"/>
      <c r="AC143" s="68">
        <v>13.1</v>
      </c>
      <c r="AD143" s="1348">
        <v>23.45</v>
      </c>
      <c r="AE143" s="98"/>
      <c r="AF143" s="98"/>
      <c r="AG143" s="66">
        <v>26.45</v>
      </c>
      <c r="AH143" s="68">
        <v>55.3</v>
      </c>
      <c r="AI143" s="68">
        <v>27.45</v>
      </c>
      <c r="AJ143" s="67" t="s">
        <v>55</v>
      </c>
      <c r="AK143" s="68">
        <v>38.450000000000003</v>
      </c>
      <c r="AL143" s="68" t="s">
        <v>390</v>
      </c>
      <c r="AM143" s="68">
        <v>2.0499999999999998</v>
      </c>
      <c r="AN143" s="74">
        <v>106</v>
      </c>
      <c r="AO143" s="70"/>
    </row>
    <row r="144" spans="1:41" x14ac:dyDescent="0.25">
      <c r="A144" s="7">
        <v>44</v>
      </c>
      <c r="B144" s="15" t="s">
        <v>23</v>
      </c>
      <c r="C144" s="15" t="s">
        <v>23</v>
      </c>
      <c r="D144" s="65"/>
      <c r="E144" s="65"/>
      <c r="F144" s="65"/>
      <c r="G144" s="65"/>
      <c r="H144" s="66"/>
      <c r="I144" s="65"/>
      <c r="J144" s="65"/>
      <c r="K144" s="66"/>
      <c r="L144" s="66"/>
      <c r="M144" s="65"/>
      <c r="N144" s="71">
        <v>12.8</v>
      </c>
      <c r="O144" s="96">
        <v>16.8</v>
      </c>
      <c r="P144" s="99"/>
      <c r="Q144" s="99"/>
      <c r="R144" s="68">
        <v>2.2799999999999998</v>
      </c>
      <c r="S144" s="68">
        <v>3.28</v>
      </c>
      <c r="T144" s="68">
        <v>3.28</v>
      </c>
      <c r="U144" s="68">
        <v>4.3099999999999996</v>
      </c>
      <c r="V144" s="68">
        <v>5.23</v>
      </c>
      <c r="W144" s="68">
        <v>14.51</v>
      </c>
      <c r="X144" s="75">
        <v>3.11</v>
      </c>
      <c r="Y144" s="67">
        <v>14.2</v>
      </c>
      <c r="Z144" s="67">
        <v>26.8</v>
      </c>
      <c r="AA144" s="68"/>
      <c r="AB144" s="1340">
        <v>3.33</v>
      </c>
      <c r="AC144" s="68">
        <v>13.12</v>
      </c>
      <c r="AD144" s="1348">
        <v>23.48</v>
      </c>
      <c r="AE144" s="98">
        <v>38</v>
      </c>
      <c r="AF144" s="98"/>
      <c r="AG144" s="66">
        <v>26.48</v>
      </c>
      <c r="AH144" s="65">
        <v>55.36</v>
      </c>
      <c r="AI144" s="68">
        <v>27.48</v>
      </c>
      <c r="AJ144" s="67" t="s">
        <v>452</v>
      </c>
      <c r="AK144" s="68">
        <v>39</v>
      </c>
      <c r="AL144" s="68" t="s">
        <v>392</v>
      </c>
      <c r="AM144" s="68">
        <v>2.06</v>
      </c>
      <c r="AN144" s="74">
        <v>104</v>
      </c>
      <c r="AO144" s="70">
        <v>26</v>
      </c>
    </row>
    <row r="145" spans="1:41" x14ac:dyDescent="0.25">
      <c r="A145" s="7">
        <v>43</v>
      </c>
      <c r="B145" s="15" t="s">
        <v>23</v>
      </c>
      <c r="C145" s="15" t="s">
        <v>23</v>
      </c>
      <c r="D145" s="65"/>
      <c r="E145" s="65"/>
      <c r="F145" s="65"/>
      <c r="G145" s="65"/>
      <c r="H145" s="66"/>
      <c r="I145" s="65"/>
      <c r="J145" s="65"/>
      <c r="K145" s="66"/>
      <c r="L145" s="66"/>
      <c r="M145" s="65"/>
      <c r="N145" s="71"/>
      <c r="O145" s="96"/>
      <c r="P145" s="99"/>
      <c r="Q145" s="99"/>
      <c r="R145" s="68"/>
      <c r="S145" s="68"/>
      <c r="T145" s="68"/>
      <c r="U145" s="68">
        <v>4.32</v>
      </c>
      <c r="V145" s="68"/>
      <c r="W145" s="68"/>
      <c r="X145" s="75"/>
      <c r="Y145" s="67"/>
      <c r="Z145" s="67"/>
      <c r="AA145" s="68"/>
      <c r="AB145" s="1340"/>
      <c r="AC145" s="68">
        <v>13.14</v>
      </c>
      <c r="AD145" s="1348">
        <v>23.51</v>
      </c>
      <c r="AE145" s="98"/>
      <c r="AF145" s="98"/>
      <c r="AG145" s="66">
        <v>26.51</v>
      </c>
      <c r="AH145" s="65">
        <v>55.42</v>
      </c>
      <c r="AI145" s="68">
        <v>27.51</v>
      </c>
      <c r="AJ145" s="67" t="s">
        <v>56</v>
      </c>
      <c r="AK145" s="68">
        <v>39.15</v>
      </c>
      <c r="AL145" s="68" t="s">
        <v>395</v>
      </c>
      <c r="AM145" s="68">
        <v>2.0699999999999998</v>
      </c>
      <c r="AN145" s="74">
        <v>103</v>
      </c>
      <c r="AO145" s="70"/>
    </row>
    <row r="146" spans="1:41" x14ac:dyDescent="0.25">
      <c r="A146" s="7">
        <v>42</v>
      </c>
      <c r="B146" s="15" t="s">
        <v>23</v>
      </c>
      <c r="C146" s="15" t="s">
        <v>23</v>
      </c>
      <c r="D146" s="65"/>
      <c r="E146" s="65"/>
      <c r="F146" s="65"/>
      <c r="G146" s="65"/>
      <c r="H146" s="66"/>
      <c r="I146" s="65"/>
      <c r="J146" s="65"/>
      <c r="K146" s="66"/>
      <c r="L146" s="66"/>
      <c r="M146" s="65"/>
      <c r="N146" s="71">
        <v>12.9</v>
      </c>
      <c r="O146" s="96">
        <v>16.899999999999999</v>
      </c>
      <c r="P146" s="99"/>
      <c r="Q146" s="99"/>
      <c r="R146" s="68">
        <v>2.29</v>
      </c>
      <c r="S146" s="68">
        <v>3.29</v>
      </c>
      <c r="T146" s="68">
        <v>3.29</v>
      </c>
      <c r="U146" s="68">
        <v>4.33</v>
      </c>
      <c r="V146" s="68">
        <v>5.24</v>
      </c>
      <c r="W146" s="68">
        <v>14.53</v>
      </c>
      <c r="X146" s="75">
        <v>3.13</v>
      </c>
      <c r="Y146" s="67"/>
      <c r="Z146" s="67">
        <v>26.9</v>
      </c>
      <c r="AA146" s="68"/>
      <c r="AB146" s="1340">
        <v>3.34</v>
      </c>
      <c r="AC146" s="68">
        <v>13.16</v>
      </c>
      <c r="AD146" s="1348">
        <v>23.54</v>
      </c>
      <c r="AE146" s="98"/>
      <c r="AF146" s="98"/>
      <c r="AG146" s="66">
        <v>26.54</v>
      </c>
      <c r="AH146" s="65">
        <v>55.48</v>
      </c>
      <c r="AI146" s="68">
        <v>27.54</v>
      </c>
      <c r="AJ146" s="67" t="s">
        <v>48</v>
      </c>
      <c r="AK146" s="68">
        <v>39.299999999999997</v>
      </c>
      <c r="AL146" s="68" t="s">
        <v>396</v>
      </c>
      <c r="AM146" s="68">
        <v>2.08</v>
      </c>
      <c r="AN146" s="74">
        <v>102</v>
      </c>
      <c r="AO146" s="70"/>
    </row>
    <row r="147" spans="1:41" x14ac:dyDescent="0.25">
      <c r="A147" s="7">
        <v>41</v>
      </c>
      <c r="B147" s="15" t="s">
        <v>23</v>
      </c>
      <c r="C147" s="15" t="s">
        <v>23</v>
      </c>
      <c r="D147" s="65"/>
      <c r="E147" s="65"/>
      <c r="F147" s="65"/>
      <c r="G147" s="65"/>
      <c r="H147" s="66"/>
      <c r="I147" s="65"/>
      <c r="J147" s="65"/>
      <c r="K147" s="66"/>
      <c r="L147" s="66"/>
      <c r="M147" s="65"/>
      <c r="N147" s="71"/>
      <c r="O147" s="96"/>
      <c r="P147" s="99"/>
      <c r="Q147" s="99"/>
      <c r="R147" s="68"/>
      <c r="S147" s="68"/>
      <c r="T147" s="68"/>
      <c r="U147" s="68">
        <v>4.34</v>
      </c>
      <c r="V147" s="68"/>
      <c r="W147" s="68"/>
      <c r="X147" s="75"/>
      <c r="Y147" s="67"/>
      <c r="Z147" s="67"/>
      <c r="AA147" s="68"/>
      <c r="AB147" s="1340"/>
      <c r="AC147" s="68">
        <v>13.18</v>
      </c>
      <c r="AD147" s="1348">
        <v>23.57</v>
      </c>
      <c r="AE147" s="98"/>
      <c r="AF147" s="98"/>
      <c r="AG147" s="66">
        <v>26.57</v>
      </c>
      <c r="AH147" s="65">
        <v>55.54</v>
      </c>
      <c r="AI147" s="68">
        <v>27.57</v>
      </c>
      <c r="AJ147" s="67" t="s">
        <v>57</v>
      </c>
      <c r="AK147" s="68">
        <v>39.450000000000003</v>
      </c>
      <c r="AL147" s="68" t="s">
        <v>398</v>
      </c>
      <c r="AM147" s="68">
        <v>2.09</v>
      </c>
      <c r="AN147" s="74">
        <v>101</v>
      </c>
      <c r="AO147" s="70"/>
    </row>
    <row r="148" spans="1:41" x14ac:dyDescent="0.25">
      <c r="A148" s="7">
        <v>40</v>
      </c>
      <c r="B148" s="18">
        <v>4</v>
      </c>
      <c r="C148" s="18">
        <v>4</v>
      </c>
      <c r="D148" s="77">
        <v>12</v>
      </c>
      <c r="E148" s="77">
        <v>12</v>
      </c>
      <c r="F148" s="77">
        <v>6</v>
      </c>
      <c r="G148" s="77">
        <v>6</v>
      </c>
      <c r="H148" s="78">
        <v>3</v>
      </c>
      <c r="I148" s="77">
        <v>16</v>
      </c>
      <c r="J148" s="77">
        <v>10</v>
      </c>
      <c r="K148" s="78">
        <v>33</v>
      </c>
      <c r="L148" s="78">
        <v>42</v>
      </c>
      <c r="M148" s="77">
        <v>46</v>
      </c>
      <c r="N148" s="79">
        <v>13</v>
      </c>
      <c r="O148" s="102">
        <v>17</v>
      </c>
      <c r="P148" s="103"/>
      <c r="Q148" s="103"/>
      <c r="R148" s="81">
        <v>2.2999999999999998</v>
      </c>
      <c r="S148" s="81">
        <v>3.3</v>
      </c>
      <c r="T148" s="81">
        <v>3.3</v>
      </c>
      <c r="U148" s="81">
        <v>4.3499999999999996</v>
      </c>
      <c r="V148" s="81">
        <v>5.25</v>
      </c>
      <c r="W148" s="81">
        <v>14.55</v>
      </c>
      <c r="X148" s="82">
        <v>3.15</v>
      </c>
      <c r="Y148" s="80">
        <v>14.3</v>
      </c>
      <c r="Z148" s="80">
        <v>27</v>
      </c>
      <c r="AA148" s="81">
        <v>1.1399999999999999</v>
      </c>
      <c r="AB148" s="1339">
        <v>3.35</v>
      </c>
      <c r="AC148" s="68">
        <v>13.2</v>
      </c>
      <c r="AD148" s="1342">
        <v>24</v>
      </c>
      <c r="AE148" s="105">
        <v>37</v>
      </c>
      <c r="AF148" s="105"/>
      <c r="AG148" s="81">
        <v>27</v>
      </c>
      <c r="AH148" s="81">
        <v>56</v>
      </c>
      <c r="AI148" s="81">
        <v>28</v>
      </c>
      <c r="AJ148" s="80" t="s">
        <v>429</v>
      </c>
      <c r="AK148" s="81">
        <v>40</v>
      </c>
      <c r="AL148" s="81" t="s">
        <v>400</v>
      </c>
      <c r="AM148" s="81">
        <v>2.1</v>
      </c>
      <c r="AN148" s="84">
        <v>100</v>
      </c>
      <c r="AO148" s="85">
        <v>25</v>
      </c>
    </row>
    <row r="149" spans="1:41" x14ac:dyDescent="0.25">
      <c r="A149" s="7">
        <v>39</v>
      </c>
      <c r="B149" s="15" t="s">
        <v>23</v>
      </c>
      <c r="C149" s="15" t="s">
        <v>23</v>
      </c>
      <c r="D149" s="65"/>
      <c r="E149" s="65"/>
      <c r="F149" s="65"/>
      <c r="G149" s="65"/>
      <c r="H149" s="66"/>
      <c r="I149" s="65"/>
      <c r="J149" s="65"/>
      <c r="K149" s="66"/>
      <c r="L149" s="66"/>
      <c r="M149" s="65"/>
      <c r="N149" s="71"/>
      <c r="O149" s="96"/>
      <c r="P149" s="99"/>
      <c r="Q149" s="99"/>
      <c r="R149" s="68"/>
      <c r="S149" s="68"/>
      <c r="T149" s="68"/>
      <c r="U149" s="68">
        <v>4.3600000000000003</v>
      </c>
      <c r="V149" s="68"/>
      <c r="W149" s="68"/>
      <c r="X149" s="75"/>
      <c r="Y149" s="67"/>
      <c r="Z149" s="67"/>
      <c r="AA149" s="68"/>
      <c r="AB149" s="1340">
        <v>3.36</v>
      </c>
      <c r="AC149" s="68">
        <v>13.22</v>
      </c>
      <c r="AD149" s="1348">
        <v>24.03</v>
      </c>
      <c r="AE149" s="98"/>
      <c r="AF149" s="98"/>
      <c r="AG149" s="66">
        <v>27.03</v>
      </c>
      <c r="AH149" s="65">
        <v>56.06</v>
      </c>
      <c r="AI149" s="68">
        <v>28.03</v>
      </c>
      <c r="AJ149" s="67" t="s">
        <v>58</v>
      </c>
      <c r="AK149" s="68">
        <v>40.15</v>
      </c>
      <c r="AL149" s="68" t="s">
        <v>402</v>
      </c>
      <c r="AM149" s="68">
        <v>2.11</v>
      </c>
      <c r="AN149" s="74">
        <v>98</v>
      </c>
      <c r="AO149" s="70"/>
    </row>
    <row r="150" spans="1:41" x14ac:dyDescent="0.25">
      <c r="A150" s="7">
        <v>38</v>
      </c>
      <c r="B150" s="15" t="s">
        <v>23</v>
      </c>
      <c r="C150" s="15" t="s">
        <v>23</v>
      </c>
      <c r="D150" s="65"/>
      <c r="E150" s="65"/>
      <c r="F150" s="65"/>
      <c r="G150" s="65"/>
      <c r="H150" s="66"/>
      <c r="I150" s="65"/>
      <c r="J150" s="65"/>
      <c r="K150" s="66"/>
      <c r="L150" s="66"/>
      <c r="M150" s="65"/>
      <c r="N150" s="71">
        <v>13.1</v>
      </c>
      <c r="O150" s="96">
        <v>17.100000000000001</v>
      </c>
      <c r="P150" s="99"/>
      <c r="Q150" s="99"/>
      <c r="R150" s="68">
        <v>2.31</v>
      </c>
      <c r="S150" s="68">
        <v>3.31</v>
      </c>
      <c r="T150" s="68">
        <v>3.31</v>
      </c>
      <c r="U150" s="68">
        <v>4.37</v>
      </c>
      <c r="V150" s="68">
        <v>5.26</v>
      </c>
      <c r="W150" s="68">
        <v>14.58</v>
      </c>
      <c r="X150" s="75">
        <v>3.18</v>
      </c>
      <c r="Y150" s="67"/>
      <c r="Z150" s="67">
        <v>27.1</v>
      </c>
      <c r="AA150" s="68"/>
      <c r="AB150" s="1340">
        <v>3.37</v>
      </c>
      <c r="AC150" s="68">
        <v>13.24</v>
      </c>
      <c r="AD150" s="1348">
        <v>24.06</v>
      </c>
      <c r="AE150" s="98"/>
      <c r="AF150" s="98"/>
      <c r="AG150" s="66">
        <v>27.06</v>
      </c>
      <c r="AH150" s="65">
        <v>56.12</v>
      </c>
      <c r="AI150" s="68">
        <v>28.06</v>
      </c>
      <c r="AJ150" s="67" t="s">
        <v>59</v>
      </c>
      <c r="AK150" s="68">
        <v>40.299999999999997</v>
      </c>
      <c r="AL150" s="68" t="s">
        <v>403</v>
      </c>
      <c r="AM150" s="68">
        <v>2.12</v>
      </c>
      <c r="AN150" s="74">
        <v>97</v>
      </c>
      <c r="AO150" s="70"/>
    </row>
    <row r="151" spans="1:41" x14ac:dyDescent="0.25">
      <c r="A151" s="7">
        <v>37</v>
      </c>
      <c r="B151" s="15" t="s">
        <v>23</v>
      </c>
      <c r="C151" s="15" t="s">
        <v>23</v>
      </c>
      <c r="D151" s="65"/>
      <c r="E151" s="65"/>
      <c r="F151" s="65"/>
      <c r="G151" s="65"/>
      <c r="H151" s="66"/>
      <c r="I151" s="65"/>
      <c r="J151" s="65"/>
      <c r="K151" s="66"/>
      <c r="L151" s="66"/>
      <c r="M151" s="65"/>
      <c r="N151" s="71"/>
      <c r="O151" s="96"/>
      <c r="P151" s="99"/>
      <c r="Q151" s="99"/>
      <c r="R151" s="68"/>
      <c r="S151" s="68"/>
      <c r="T151" s="68"/>
      <c r="U151" s="68">
        <v>4.38</v>
      </c>
      <c r="V151" s="68"/>
      <c r="W151" s="68"/>
      <c r="X151" s="75"/>
      <c r="Y151" s="67"/>
      <c r="Z151" s="67"/>
      <c r="AA151" s="68"/>
      <c r="AB151" s="1340">
        <v>3.38</v>
      </c>
      <c r="AC151" s="68">
        <v>13.26</v>
      </c>
      <c r="AD151" s="1348">
        <v>24.09</v>
      </c>
      <c r="AE151" s="98"/>
      <c r="AF151" s="98"/>
      <c r="AG151" s="66">
        <v>27.09</v>
      </c>
      <c r="AH151" s="65">
        <v>56.18</v>
      </c>
      <c r="AI151" s="68">
        <v>28.09</v>
      </c>
      <c r="AJ151" s="67" t="s">
        <v>60</v>
      </c>
      <c r="AK151" s="68">
        <v>40.450000000000003</v>
      </c>
      <c r="AL151" s="68" t="s">
        <v>404</v>
      </c>
      <c r="AM151" s="68">
        <v>2.13</v>
      </c>
      <c r="AN151" s="74">
        <v>96</v>
      </c>
      <c r="AO151" s="70"/>
    </row>
    <row r="152" spans="1:41" x14ac:dyDescent="0.25">
      <c r="A152" s="7">
        <v>36</v>
      </c>
      <c r="B152" s="15" t="s">
        <v>23</v>
      </c>
      <c r="C152" s="15" t="s">
        <v>23</v>
      </c>
      <c r="D152" s="65"/>
      <c r="E152" s="65"/>
      <c r="F152" s="65"/>
      <c r="G152" s="65"/>
      <c r="H152" s="66"/>
      <c r="I152" s="65"/>
      <c r="J152" s="65"/>
      <c r="K152" s="66"/>
      <c r="L152" s="66"/>
      <c r="M152" s="65"/>
      <c r="N152" s="71">
        <v>13.2</v>
      </c>
      <c r="O152" s="96">
        <v>17.2</v>
      </c>
      <c r="P152" s="99"/>
      <c r="Q152" s="99"/>
      <c r="R152" s="68">
        <v>2.3199999999999998</v>
      </c>
      <c r="S152" s="68">
        <v>3.32</v>
      </c>
      <c r="T152" s="68">
        <v>3.32</v>
      </c>
      <c r="U152" s="68">
        <v>4.3899999999999997</v>
      </c>
      <c r="V152" s="68">
        <v>5.27</v>
      </c>
      <c r="W152" s="68">
        <v>15.01</v>
      </c>
      <c r="X152" s="75">
        <v>3.21</v>
      </c>
      <c r="Y152" s="67">
        <v>14.5</v>
      </c>
      <c r="Z152" s="67">
        <v>27.2</v>
      </c>
      <c r="AA152" s="68"/>
      <c r="AB152" s="1340">
        <v>3.39</v>
      </c>
      <c r="AC152" s="68">
        <v>13.28</v>
      </c>
      <c r="AD152" s="1348">
        <v>24.12</v>
      </c>
      <c r="AE152" s="98">
        <v>36</v>
      </c>
      <c r="AF152" s="98"/>
      <c r="AG152" s="66">
        <v>27.12</v>
      </c>
      <c r="AH152" s="65">
        <v>56.24</v>
      </c>
      <c r="AI152" s="68">
        <v>28.12</v>
      </c>
      <c r="AJ152" s="67" t="s">
        <v>453</v>
      </c>
      <c r="AK152" s="68">
        <v>41</v>
      </c>
      <c r="AL152" s="68" t="s">
        <v>405</v>
      </c>
      <c r="AM152" s="68">
        <v>2.14</v>
      </c>
      <c r="AN152" s="74">
        <v>94</v>
      </c>
      <c r="AO152" s="70">
        <v>24</v>
      </c>
    </row>
    <row r="153" spans="1:41" x14ac:dyDescent="0.25">
      <c r="A153" s="7">
        <v>35</v>
      </c>
      <c r="B153" s="15" t="s">
        <v>23</v>
      </c>
      <c r="C153" s="15" t="s">
        <v>23</v>
      </c>
      <c r="D153" s="65">
        <v>11</v>
      </c>
      <c r="E153" s="65">
        <v>11</v>
      </c>
      <c r="F153" s="65"/>
      <c r="G153" s="65"/>
      <c r="H153" s="66"/>
      <c r="I153" s="65">
        <v>15</v>
      </c>
      <c r="J153" s="65">
        <v>9</v>
      </c>
      <c r="K153" s="66">
        <v>32</v>
      </c>
      <c r="L153" s="66">
        <v>41</v>
      </c>
      <c r="M153" s="65">
        <v>45</v>
      </c>
      <c r="N153" s="71"/>
      <c r="O153" s="96"/>
      <c r="P153" s="99"/>
      <c r="Q153" s="99"/>
      <c r="R153" s="68"/>
      <c r="S153" s="68"/>
      <c r="T153" s="68"/>
      <c r="U153" s="68">
        <v>4.4000000000000004</v>
      </c>
      <c r="V153" s="68"/>
      <c r="W153" s="68"/>
      <c r="X153" s="75"/>
      <c r="Y153" s="67"/>
      <c r="Z153" s="67"/>
      <c r="AA153" s="68">
        <v>1.1499999999999999</v>
      </c>
      <c r="AB153" s="1340">
        <v>3.4</v>
      </c>
      <c r="AC153" s="68">
        <v>13.3</v>
      </c>
      <c r="AD153" s="1348">
        <v>24.15</v>
      </c>
      <c r="AE153" s="98"/>
      <c r="AF153" s="98"/>
      <c r="AG153" s="66">
        <v>27.15</v>
      </c>
      <c r="AH153" s="68">
        <v>56.3</v>
      </c>
      <c r="AI153" s="68">
        <v>28.15</v>
      </c>
      <c r="AJ153" s="67" t="s">
        <v>61</v>
      </c>
      <c r="AK153" s="68" t="s">
        <v>406</v>
      </c>
      <c r="AL153" s="68" t="s">
        <v>407</v>
      </c>
      <c r="AM153" s="68">
        <v>2.15</v>
      </c>
      <c r="AN153" s="74">
        <v>93</v>
      </c>
      <c r="AO153" s="70"/>
    </row>
    <row r="154" spans="1:41" x14ac:dyDescent="0.25">
      <c r="A154" s="7">
        <v>34</v>
      </c>
      <c r="B154" s="15" t="s">
        <v>23</v>
      </c>
      <c r="C154" s="15" t="s">
        <v>23</v>
      </c>
      <c r="D154" s="65"/>
      <c r="E154" s="65"/>
      <c r="F154" s="65"/>
      <c r="G154" s="65"/>
      <c r="H154" s="66"/>
      <c r="I154" s="65"/>
      <c r="J154" s="65"/>
      <c r="K154" s="66"/>
      <c r="L154" s="66"/>
      <c r="M154" s="65"/>
      <c r="N154" s="71">
        <v>13.3</v>
      </c>
      <c r="O154" s="96">
        <v>17.3</v>
      </c>
      <c r="P154" s="99"/>
      <c r="Q154" s="99"/>
      <c r="R154" s="68">
        <v>2.33</v>
      </c>
      <c r="S154" s="68">
        <v>3.33</v>
      </c>
      <c r="T154" s="68">
        <v>3.33</v>
      </c>
      <c r="U154" s="68">
        <v>4.41</v>
      </c>
      <c r="V154" s="68">
        <v>5.28</v>
      </c>
      <c r="W154" s="68">
        <v>15.04</v>
      </c>
      <c r="X154" s="75">
        <v>0.24</v>
      </c>
      <c r="Y154" s="67"/>
      <c r="Z154" s="67">
        <v>27.3</v>
      </c>
      <c r="AA154" s="68"/>
      <c r="AB154" s="1340">
        <v>3.41</v>
      </c>
      <c r="AC154" s="68">
        <v>13.32</v>
      </c>
      <c r="AD154" s="1348">
        <v>24.18</v>
      </c>
      <c r="AE154" s="98"/>
      <c r="AF154" s="98"/>
      <c r="AG154" s="66">
        <v>27.18</v>
      </c>
      <c r="AH154" s="65">
        <v>56.36</v>
      </c>
      <c r="AI154" s="68">
        <v>28.18</v>
      </c>
      <c r="AJ154" s="67" t="s">
        <v>62</v>
      </c>
      <c r="AK154" s="68">
        <v>41.3</v>
      </c>
      <c r="AL154" s="68" t="s">
        <v>408</v>
      </c>
      <c r="AM154" s="68">
        <v>2.16</v>
      </c>
      <c r="AN154" s="74">
        <v>92</v>
      </c>
      <c r="AO154" s="70"/>
    </row>
    <row r="155" spans="1:41" x14ac:dyDescent="0.25">
      <c r="A155" s="7">
        <v>33</v>
      </c>
      <c r="B155" s="15" t="s">
        <v>23</v>
      </c>
      <c r="C155" s="15" t="s">
        <v>23</v>
      </c>
      <c r="D155" s="65"/>
      <c r="E155" s="65"/>
      <c r="F155" s="65"/>
      <c r="G155" s="65"/>
      <c r="H155" s="66"/>
      <c r="I155" s="65"/>
      <c r="J155" s="65"/>
      <c r="K155" s="66"/>
      <c r="L155" s="66"/>
      <c r="M155" s="65"/>
      <c r="N155" s="71"/>
      <c r="O155" s="96"/>
      <c r="P155" s="99"/>
      <c r="Q155" s="99"/>
      <c r="R155" s="68"/>
      <c r="S155" s="68"/>
      <c r="T155" s="68"/>
      <c r="U155" s="68">
        <v>4.42</v>
      </c>
      <c r="V155" s="68"/>
      <c r="W155" s="68"/>
      <c r="X155" s="75"/>
      <c r="Y155" s="67"/>
      <c r="Z155" s="67"/>
      <c r="AA155" s="68"/>
      <c r="AB155" s="1340">
        <v>3.42</v>
      </c>
      <c r="AC155" s="68">
        <v>13.34</v>
      </c>
      <c r="AD155" s="1348">
        <v>24.21</v>
      </c>
      <c r="AE155" s="98"/>
      <c r="AF155" s="98"/>
      <c r="AG155" s="66">
        <v>27.21</v>
      </c>
      <c r="AH155" s="65">
        <v>56.42</v>
      </c>
      <c r="AI155" s="68">
        <v>28.21</v>
      </c>
      <c r="AJ155" s="67" t="s">
        <v>63</v>
      </c>
      <c r="AK155" s="68">
        <v>41.45</v>
      </c>
      <c r="AL155" s="68" t="s">
        <v>409</v>
      </c>
      <c r="AM155" s="68">
        <v>2.17</v>
      </c>
      <c r="AN155" s="74">
        <v>91</v>
      </c>
      <c r="AO155" s="70"/>
    </row>
    <row r="156" spans="1:41" x14ac:dyDescent="0.25">
      <c r="A156" s="7">
        <v>32</v>
      </c>
      <c r="B156" s="15" t="s">
        <v>23</v>
      </c>
      <c r="C156" s="15" t="s">
        <v>23</v>
      </c>
      <c r="D156" s="65"/>
      <c r="E156" s="65"/>
      <c r="F156" s="65"/>
      <c r="G156" s="65"/>
      <c r="H156" s="66"/>
      <c r="I156" s="65"/>
      <c r="J156" s="65"/>
      <c r="K156" s="66"/>
      <c r="L156" s="66"/>
      <c r="M156" s="65"/>
      <c r="N156" s="71">
        <v>13.4</v>
      </c>
      <c r="O156" s="96">
        <v>17.399999999999999</v>
      </c>
      <c r="P156" s="99"/>
      <c r="Q156" s="99"/>
      <c r="R156" s="68">
        <v>2.34</v>
      </c>
      <c r="S156" s="68">
        <v>3.34</v>
      </c>
      <c r="T156" s="68">
        <v>3.34</v>
      </c>
      <c r="U156" s="68">
        <v>4.43</v>
      </c>
      <c r="V156" s="68">
        <v>5.29</v>
      </c>
      <c r="W156" s="68">
        <v>15.07</v>
      </c>
      <c r="X156" s="75">
        <v>3.27</v>
      </c>
      <c r="Y156" s="67">
        <v>14.7</v>
      </c>
      <c r="Z156" s="67">
        <v>27.4</v>
      </c>
      <c r="AA156" s="68"/>
      <c r="AB156" s="1340">
        <v>3.43</v>
      </c>
      <c r="AC156" s="68">
        <v>13.36</v>
      </c>
      <c r="AD156" s="1348">
        <v>24.24</v>
      </c>
      <c r="AE156" s="98">
        <v>35</v>
      </c>
      <c r="AF156" s="98"/>
      <c r="AG156" s="66">
        <v>27.24</v>
      </c>
      <c r="AH156" s="65">
        <v>56.48</v>
      </c>
      <c r="AI156" s="68">
        <v>28.24</v>
      </c>
      <c r="AJ156" s="67" t="s">
        <v>454</v>
      </c>
      <c r="AK156" s="68">
        <v>42</v>
      </c>
      <c r="AL156" s="68" t="s">
        <v>411</v>
      </c>
      <c r="AM156" s="68">
        <v>2.1800000000000002</v>
      </c>
      <c r="AN156" s="74">
        <v>89</v>
      </c>
      <c r="AO156" s="70">
        <v>23</v>
      </c>
    </row>
    <row r="157" spans="1:41" x14ac:dyDescent="0.25">
      <c r="A157" s="7">
        <v>31</v>
      </c>
      <c r="B157" s="15" t="s">
        <v>23</v>
      </c>
      <c r="C157" s="15" t="s">
        <v>23</v>
      </c>
      <c r="D157" s="65"/>
      <c r="E157" s="65"/>
      <c r="F157" s="65"/>
      <c r="G157" s="65"/>
      <c r="H157" s="66"/>
      <c r="I157" s="65"/>
      <c r="J157" s="65"/>
      <c r="K157" s="66"/>
      <c r="L157" s="66"/>
      <c r="M157" s="65"/>
      <c r="N157" s="71"/>
      <c r="O157" s="96"/>
      <c r="P157" s="99"/>
      <c r="Q157" s="99"/>
      <c r="R157" s="68"/>
      <c r="S157" s="68"/>
      <c r="T157" s="68"/>
      <c r="U157" s="68">
        <v>4.4400000000000004</v>
      </c>
      <c r="V157" s="68"/>
      <c r="W157" s="68"/>
      <c r="X157" s="75"/>
      <c r="Y157" s="67"/>
      <c r="Z157" s="67"/>
      <c r="AA157" s="68"/>
      <c r="AB157" s="1340">
        <v>3.44</v>
      </c>
      <c r="AC157" s="68">
        <v>13.38</v>
      </c>
      <c r="AD157" s="1348">
        <v>24.27</v>
      </c>
      <c r="AE157" s="98"/>
      <c r="AF157" s="98"/>
      <c r="AG157" s="66">
        <v>27.27</v>
      </c>
      <c r="AH157" s="65">
        <v>56.54</v>
      </c>
      <c r="AI157" s="68">
        <v>28.27</v>
      </c>
      <c r="AJ157" s="106" t="s">
        <v>64</v>
      </c>
      <c r="AK157" s="68">
        <v>42.15</v>
      </c>
      <c r="AL157" s="68" t="s">
        <v>412</v>
      </c>
      <c r="AM157" s="68">
        <v>2.19</v>
      </c>
      <c r="AN157" s="74">
        <v>88</v>
      </c>
      <c r="AO157" s="70"/>
    </row>
    <row r="158" spans="1:41" x14ac:dyDescent="0.25">
      <c r="A158" s="7">
        <v>30</v>
      </c>
      <c r="B158" s="15" t="s">
        <v>23</v>
      </c>
      <c r="C158" s="15" t="s">
        <v>23</v>
      </c>
      <c r="D158" s="65">
        <v>10</v>
      </c>
      <c r="E158" s="65">
        <v>10</v>
      </c>
      <c r="F158" s="65">
        <v>5</v>
      </c>
      <c r="G158" s="65">
        <v>5</v>
      </c>
      <c r="H158" s="66"/>
      <c r="I158" s="65">
        <v>14</v>
      </c>
      <c r="J158" s="65">
        <v>8</v>
      </c>
      <c r="K158" s="66">
        <v>31</v>
      </c>
      <c r="L158" s="66">
        <v>40</v>
      </c>
      <c r="M158" s="65">
        <v>44</v>
      </c>
      <c r="N158" s="71">
        <v>13.5</v>
      </c>
      <c r="O158" s="96">
        <v>17.5</v>
      </c>
      <c r="P158" s="99"/>
      <c r="Q158" s="99"/>
      <c r="R158" s="68">
        <v>2.35</v>
      </c>
      <c r="S158" s="68">
        <v>3.35</v>
      </c>
      <c r="T158" s="68">
        <v>3.35</v>
      </c>
      <c r="U158" s="68">
        <v>4.45</v>
      </c>
      <c r="V158" s="68">
        <v>5.3</v>
      </c>
      <c r="W158" s="68">
        <v>15.1</v>
      </c>
      <c r="X158" s="75">
        <v>3.3</v>
      </c>
      <c r="Y158" s="67"/>
      <c r="Z158" s="67">
        <v>27.5</v>
      </c>
      <c r="AA158" s="68">
        <v>1.1599999999999999</v>
      </c>
      <c r="AB158" s="1340">
        <v>3.45</v>
      </c>
      <c r="AC158" s="68">
        <v>13.4</v>
      </c>
      <c r="AD158" s="1348">
        <v>24.3</v>
      </c>
      <c r="AE158" s="98"/>
      <c r="AF158" s="98"/>
      <c r="AG158" s="68">
        <v>27.3</v>
      </c>
      <c r="AH158" s="68">
        <v>57</v>
      </c>
      <c r="AI158" s="68">
        <v>28.3</v>
      </c>
      <c r="AJ158" s="67" t="s">
        <v>65</v>
      </c>
      <c r="AK158" s="68">
        <v>42.3</v>
      </c>
      <c r="AL158" s="68" t="s">
        <v>414</v>
      </c>
      <c r="AM158" s="68">
        <v>2.2000000000000002</v>
      </c>
      <c r="AN158" s="74">
        <v>77</v>
      </c>
      <c r="AO158" s="70"/>
    </row>
    <row r="159" spans="1:41" x14ac:dyDescent="0.25">
      <c r="A159" s="7">
        <v>29</v>
      </c>
      <c r="B159" s="15" t="s">
        <v>23</v>
      </c>
      <c r="C159" s="15" t="s">
        <v>23</v>
      </c>
      <c r="D159" s="65"/>
      <c r="E159" s="65"/>
      <c r="F159" s="65"/>
      <c r="G159" s="65"/>
      <c r="H159" s="66"/>
      <c r="I159" s="65"/>
      <c r="J159" s="65"/>
      <c r="K159" s="66"/>
      <c r="L159" s="66"/>
      <c r="M159" s="65"/>
      <c r="N159" s="71"/>
      <c r="O159" s="96"/>
      <c r="P159" s="99"/>
      <c r="Q159" s="99"/>
      <c r="R159" s="68"/>
      <c r="S159" s="68"/>
      <c r="T159" s="68"/>
      <c r="U159" s="68">
        <v>4.46</v>
      </c>
      <c r="V159" s="68"/>
      <c r="W159" s="68"/>
      <c r="X159" s="75"/>
      <c r="Y159" s="67"/>
      <c r="Z159" s="67"/>
      <c r="AA159" s="68"/>
      <c r="AB159" s="1340">
        <v>3.46</v>
      </c>
      <c r="AC159" s="68">
        <v>13.42</v>
      </c>
      <c r="AD159" s="1349">
        <v>24.33</v>
      </c>
      <c r="AE159" s="98"/>
      <c r="AF159" s="98"/>
      <c r="AG159" s="66">
        <v>27.33</v>
      </c>
      <c r="AH159" s="65">
        <v>57.06</v>
      </c>
      <c r="AI159" s="68">
        <v>28.33</v>
      </c>
      <c r="AJ159" s="67" t="s">
        <v>66</v>
      </c>
      <c r="AK159" s="68">
        <v>42.45</v>
      </c>
      <c r="AL159" s="68" t="s">
        <v>415</v>
      </c>
      <c r="AM159" s="68">
        <v>2.21</v>
      </c>
      <c r="AN159" s="74">
        <v>86</v>
      </c>
      <c r="AO159" s="70"/>
    </row>
    <row r="160" spans="1:41" x14ac:dyDescent="0.25">
      <c r="A160" s="7">
        <v>28</v>
      </c>
      <c r="B160" s="15" t="s">
        <v>23</v>
      </c>
      <c r="C160" s="15" t="s">
        <v>23</v>
      </c>
      <c r="D160" s="65"/>
      <c r="E160" s="65"/>
      <c r="F160" s="65"/>
      <c r="G160" s="65"/>
      <c r="H160" s="66"/>
      <c r="I160" s="65"/>
      <c r="J160" s="65"/>
      <c r="K160" s="66"/>
      <c r="L160" s="66"/>
      <c r="M160" s="65"/>
      <c r="N160" s="71">
        <v>13.6</v>
      </c>
      <c r="O160" s="96">
        <v>17.600000000000001</v>
      </c>
      <c r="P160" s="99"/>
      <c r="Q160" s="99"/>
      <c r="R160" s="68">
        <v>2.36</v>
      </c>
      <c r="S160" s="68">
        <v>3.36</v>
      </c>
      <c r="T160" s="68">
        <v>3.36</v>
      </c>
      <c r="U160" s="68">
        <v>4.47</v>
      </c>
      <c r="V160" s="68">
        <v>5.31</v>
      </c>
      <c r="W160" s="68">
        <v>15.13</v>
      </c>
      <c r="X160" s="75">
        <v>3.33</v>
      </c>
      <c r="Y160" s="67">
        <v>14.9</v>
      </c>
      <c r="Z160" s="67">
        <v>27.6</v>
      </c>
      <c r="AA160" s="68"/>
      <c r="AB160" s="1340">
        <v>3.47</v>
      </c>
      <c r="AC160" s="68">
        <v>13.44</v>
      </c>
      <c r="AD160" s="1348">
        <v>24.36</v>
      </c>
      <c r="AE160" s="98">
        <v>34</v>
      </c>
      <c r="AF160" s="98"/>
      <c r="AG160" s="66">
        <v>27.36</v>
      </c>
      <c r="AH160" s="65">
        <v>57.12</v>
      </c>
      <c r="AI160" s="68">
        <v>28.36</v>
      </c>
      <c r="AJ160" s="67" t="s">
        <v>455</v>
      </c>
      <c r="AK160" s="68">
        <v>43</v>
      </c>
      <c r="AL160" s="68" t="s">
        <v>417</v>
      </c>
      <c r="AM160" s="68">
        <v>2.2200000000000002</v>
      </c>
      <c r="AN160" s="74">
        <v>84</v>
      </c>
      <c r="AO160" s="70">
        <v>22</v>
      </c>
    </row>
    <row r="161" spans="1:41" x14ac:dyDescent="0.25">
      <c r="A161" s="7">
        <v>27</v>
      </c>
      <c r="B161" s="15" t="s">
        <v>23</v>
      </c>
      <c r="C161" s="15" t="s">
        <v>23</v>
      </c>
      <c r="D161" s="65"/>
      <c r="E161" s="65"/>
      <c r="F161" s="65"/>
      <c r="G161" s="65"/>
      <c r="H161" s="66"/>
      <c r="I161" s="65"/>
      <c r="J161" s="65"/>
      <c r="K161" s="66"/>
      <c r="L161" s="66"/>
      <c r="M161" s="65"/>
      <c r="N161" s="71"/>
      <c r="O161" s="96"/>
      <c r="P161" s="99"/>
      <c r="Q161" s="99"/>
      <c r="R161" s="68"/>
      <c r="S161" s="68"/>
      <c r="T161" s="68"/>
      <c r="U161" s="68">
        <v>4.4800000000000004</v>
      </c>
      <c r="V161" s="68"/>
      <c r="W161" s="68"/>
      <c r="X161" s="75"/>
      <c r="Y161" s="67"/>
      <c r="Z161" s="67"/>
      <c r="AA161" s="68"/>
      <c r="AB161" s="1340">
        <v>3.48</v>
      </c>
      <c r="AC161" s="68">
        <v>13.46</v>
      </c>
      <c r="AD161" s="1348">
        <v>24.39</v>
      </c>
      <c r="AE161" s="98"/>
      <c r="AF161" s="98"/>
      <c r="AG161" s="66">
        <v>27.39</v>
      </c>
      <c r="AH161" s="65">
        <v>57.18</v>
      </c>
      <c r="AI161" s="68">
        <v>28.39</v>
      </c>
      <c r="AJ161" s="67" t="s">
        <v>67</v>
      </c>
      <c r="AK161" s="68">
        <v>43.15</v>
      </c>
      <c r="AL161" s="68" t="s">
        <v>418</v>
      </c>
      <c r="AM161" s="68">
        <v>2.23</v>
      </c>
      <c r="AN161" s="74">
        <v>83</v>
      </c>
      <c r="AO161" s="70"/>
    </row>
    <row r="162" spans="1:41" x14ac:dyDescent="0.25">
      <c r="A162" s="7">
        <v>26</v>
      </c>
      <c r="B162" s="15" t="s">
        <v>23</v>
      </c>
      <c r="C162" s="15" t="s">
        <v>23</v>
      </c>
      <c r="D162" s="65"/>
      <c r="E162" s="65"/>
      <c r="F162" s="65"/>
      <c r="G162" s="65"/>
      <c r="H162" s="66"/>
      <c r="I162" s="65"/>
      <c r="J162" s="65"/>
      <c r="K162" s="66"/>
      <c r="L162" s="66"/>
      <c r="M162" s="65"/>
      <c r="N162" s="71">
        <v>13.7</v>
      </c>
      <c r="O162" s="96">
        <v>17.7</v>
      </c>
      <c r="P162" s="99"/>
      <c r="Q162" s="99"/>
      <c r="R162" s="68">
        <v>2.37</v>
      </c>
      <c r="S162" s="68">
        <v>3.37</v>
      </c>
      <c r="T162" s="68">
        <v>3.37</v>
      </c>
      <c r="U162" s="68">
        <v>4.49</v>
      </c>
      <c r="V162" s="68">
        <v>5.32</v>
      </c>
      <c r="W162" s="68">
        <v>15.16</v>
      </c>
      <c r="X162" s="75">
        <v>3.36</v>
      </c>
      <c r="Y162" s="67"/>
      <c r="Z162" s="67">
        <v>27.7</v>
      </c>
      <c r="AA162" s="68"/>
      <c r="AB162" s="1340">
        <v>3.49</v>
      </c>
      <c r="AC162" s="68">
        <v>13.48</v>
      </c>
      <c r="AD162" s="1348">
        <v>24.42</v>
      </c>
      <c r="AE162" s="98"/>
      <c r="AF162" s="98"/>
      <c r="AG162" s="66">
        <v>27.42</v>
      </c>
      <c r="AH162" s="65">
        <v>57.24</v>
      </c>
      <c r="AI162" s="68">
        <v>28.42</v>
      </c>
      <c r="AJ162" s="67" t="s">
        <v>68</v>
      </c>
      <c r="AK162" s="68">
        <v>43.3</v>
      </c>
      <c r="AL162" s="68" t="s">
        <v>419</v>
      </c>
      <c r="AM162" s="68">
        <v>2.2400000000000002</v>
      </c>
      <c r="AN162" s="74">
        <v>82</v>
      </c>
      <c r="AO162" s="70"/>
    </row>
    <row r="163" spans="1:41" x14ac:dyDescent="0.25">
      <c r="A163" s="7">
        <v>25</v>
      </c>
      <c r="B163" s="15" t="s">
        <v>23</v>
      </c>
      <c r="C163" s="15" t="s">
        <v>23</v>
      </c>
      <c r="D163" s="65">
        <v>9</v>
      </c>
      <c r="E163" s="65">
        <v>9</v>
      </c>
      <c r="F163" s="65"/>
      <c r="G163" s="65"/>
      <c r="H163" s="66"/>
      <c r="I163" s="65">
        <v>13</v>
      </c>
      <c r="J163" s="65">
        <v>7</v>
      </c>
      <c r="K163" s="66">
        <v>30</v>
      </c>
      <c r="L163" s="66">
        <v>39</v>
      </c>
      <c r="M163" s="65">
        <v>43</v>
      </c>
      <c r="N163" s="71"/>
      <c r="O163" s="96"/>
      <c r="P163" s="99"/>
      <c r="Q163" s="99"/>
      <c r="R163" s="68"/>
      <c r="S163" s="68"/>
      <c r="T163" s="68"/>
      <c r="U163" s="68">
        <v>4.5</v>
      </c>
      <c r="V163" s="68"/>
      <c r="W163" s="68"/>
      <c r="X163" s="75"/>
      <c r="Y163" s="67"/>
      <c r="Z163" s="67"/>
      <c r="AA163" s="68">
        <v>1.17</v>
      </c>
      <c r="AB163" s="1340">
        <v>3.5</v>
      </c>
      <c r="AC163" s="68">
        <v>13.5</v>
      </c>
      <c r="AD163" s="1348">
        <v>24.45</v>
      </c>
      <c r="AE163" s="98"/>
      <c r="AF163" s="98"/>
      <c r="AG163" s="66">
        <v>27.45</v>
      </c>
      <c r="AH163" s="68">
        <v>57.3</v>
      </c>
      <c r="AI163" s="68">
        <v>28.45</v>
      </c>
      <c r="AJ163" s="67" t="s">
        <v>69</v>
      </c>
      <c r="AK163" s="68">
        <v>43.45</v>
      </c>
      <c r="AL163" s="68" t="s">
        <v>420</v>
      </c>
      <c r="AM163" s="68">
        <v>2.25</v>
      </c>
      <c r="AN163" s="74">
        <v>81</v>
      </c>
      <c r="AO163" s="70"/>
    </row>
    <row r="164" spans="1:41" x14ac:dyDescent="0.25">
      <c r="A164" s="7">
        <v>24</v>
      </c>
      <c r="B164" s="15" t="s">
        <v>23</v>
      </c>
      <c r="C164" s="15" t="s">
        <v>23</v>
      </c>
      <c r="D164" s="65"/>
      <c r="E164" s="65"/>
      <c r="F164" s="65"/>
      <c r="G164" s="65"/>
      <c r="H164" s="66"/>
      <c r="I164" s="65"/>
      <c r="J164" s="65"/>
      <c r="K164" s="66"/>
      <c r="L164" s="66"/>
      <c r="M164" s="65"/>
      <c r="N164" s="71">
        <v>13.8</v>
      </c>
      <c r="O164" s="96">
        <v>17.8</v>
      </c>
      <c r="P164" s="99"/>
      <c r="Q164" s="99"/>
      <c r="R164" s="68">
        <v>2.38</v>
      </c>
      <c r="S164" s="68">
        <v>3.38</v>
      </c>
      <c r="T164" s="68">
        <v>3.38</v>
      </c>
      <c r="U164" s="68">
        <v>4.51</v>
      </c>
      <c r="V164" s="68">
        <v>5.33</v>
      </c>
      <c r="W164" s="68">
        <v>15.19</v>
      </c>
      <c r="X164" s="75">
        <v>3.39</v>
      </c>
      <c r="Y164" s="67">
        <v>15.1</v>
      </c>
      <c r="Z164" s="67">
        <v>27.8</v>
      </c>
      <c r="AA164" s="68"/>
      <c r="AB164" s="1340">
        <v>3.51</v>
      </c>
      <c r="AC164" s="68">
        <v>13.52</v>
      </c>
      <c r="AD164" s="1348">
        <v>24.48</v>
      </c>
      <c r="AE164" s="98">
        <v>33</v>
      </c>
      <c r="AF164" s="98"/>
      <c r="AG164" s="68">
        <v>27.48</v>
      </c>
      <c r="AH164" s="65">
        <v>57.36</v>
      </c>
      <c r="AI164" s="68">
        <v>28.48</v>
      </c>
      <c r="AJ164" s="67" t="s">
        <v>456</v>
      </c>
      <c r="AK164" s="68">
        <v>44</v>
      </c>
      <c r="AL164" s="68" t="s">
        <v>422</v>
      </c>
      <c r="AM164" s="68">
        <v>2.2599999999999998</v>
      </c>
      <c r="AN164" s="74">
        <v>79</v>
      </c>
      <c r="AO164" s="70">
        <v>21</v>
      </c>
    </row>
    <row r="165" spans="1:41" x14ac:dyDescent="0.25">
      <c r="A165" s="7">
        <v>23</v>
      </c>
      <c r="B165" s="15" t="s">
        <v>23</v>
      </c>
      <c r="C165" s="15" t="s">
        <v>23</v>
      </c>
      <c r="D165" s="65"/>
      <c r="E165" s="65"/>
      <c r="F165" s="65"/>
      <c r="G165" s="65"/>
      <c r="H165" s="66"/>
      <c r="I165" s="65"/>
      <c r="J165" s="65"/>
      <c r="K165" s="66"/>
      <c r="L165" s="66"/>
      <c r="M165" s="65"/>
      <c r="N165" s="71"/>
      <c r="O165" s="96"/>
      <c r="P165" s="99"/>
      <c r="Q165" s="99"/>
      <c r="R165" s="68"/>
      <c r="S165" s="68"/>
      <c r="T165" s="68"/>
      <c r="U165" s="68">
        <v>4.5199999999999996</v>
      </c>
      <c r="V165" s="68"/>
      <c r="W165" s="68"/>
      <c r="X165" s="75"/>
      <c r="Y165" s="67"/>
      <c r="Z165" s="67"/>
      <c r="AA165" s="68"/>
      <c r="AB165" s="1340">
        <v>3.52</v>
      </c>
      <c r="AC165" s="68">
        <v>13.54</v>
      </c>
      <c r="AD165" s="1348">
        <v>24.51</v>
      </c>
      <c r="AE165" s="98"/>
      <c r="AF165" s="98"/>
      <c r="AG165" s="66">
        <v>27.51</v>
      </c>
      <c r="AH165" s="65">
        <v>57.42</v>
      </c>
      <c r="AI165" s="68">
        <v>28.51</v>
      </c>
      <c r="AJ165" s="67" t="s">
        <v>70</v>
      </c>
      <c r="AK165" s="68">
        <v>44.15</v>
      </c>
      <c r="AL165" s="68" t="s">
        <v>423</v>
      </c>
      <c r="AM165" s="68">
        <v>2.27</v>
      </c>
      <c r="AN165" s="74">
        <v>78</v>
      </c>
      <c r="AO165" s="70"/>
    </row>
    <row r="166" spans="1:41" x14ac:dyDescent="0.25">
      <c r="A166" s="7">
        <v>22</v>
      </c>
      <c r="B166" s="15" t="s">
        <v>23</v>
      </c>
      <c r="C166" s="15" t="s">
        <v>23</v>
      </c>
      <c r="D166" s="65"/>
      <c r="E166" s="65"/>
      <c r="F166" s="65"/>
      <c r="G166" s="65"/>
      <c r="H166" s="66"/>
      <c r="I166" s="65"/>
      <c r="J166" s="65"/>
      <c r="K166" s="66"/>
      <c r="L166" s="66"/>
      <c r="M166" s="65"/>
      <c r="N166" s="71">
        <v>13.9</v>
      </c>
      <c r="O166" s="96">
        <v>17.899999999999999</v>
      </c>
      <c r="P166" s="99"/>
      <c r="Q166" s="99"/>
      <c r="R166" s="68">
        <v>2.39</v>
      </c>
      <c r="S166" s="68">
        <v>3.39</v>
      </c>
      <c r="T166" s="68">
        <v>3.39</v>
      </c>
      <c r="U166" s="68">
        <v>4.53</v>
      </c>
      <c r="V166" s="68">
        <v>5.34</v>
      </c>
      <c r="W166" s="68">
        <v>15.22</v>
      </c>
      <c r="X166" s="75">
        <v>3.42</v>
      </c>
      <c r="Y166" s="67"/>
      <c r="Z166" s="67">
        <v>27.9</v>
      </c>
      <c r="AA166" s="68"/>
      <c r="AB166" s="1340">
        <v>3.53</v>
      </c>
      <c r="AC166" s="68">
        <v>13.56</v>
      </c>
      <c r="AD166" s="1348">
        <v>24.54</v>
      </c>
      <c r="AE166" s="98"/>
      <c r="AF166" s="98"/>
      <c r="AG166" s="66">
        <v>27.54</v>
      </c>
      <c r="AH166" s="65">
        <v>57.48</v>
      </c>
      <c r="AI166" s="68">
        <v>28.54</v>
      </c>
      <c r="AJ166" s="67" t="s">
        <v>71</v>
      </c>
      <c r="AK166" s="68">
        <v>44.3</v>
      </c>
      <c r="AL166" s="68" t="s">
        <v>426</v>
      </c>
      <c r="AM166" s="68">
        <v>2.2799999999999998</v>
      </c>
      <c r="AN166" s="74">
        <v>77</v>
      </c>
      <c r="AO166" s="70"/>
    </row>
    <row r="167" spans="1:41" x14ac:dyDescent="0.25">
      <c r="A167" s="7">
        <v>21</v>
      </c>
      <c r="B167" s="15" t="s">
        <v>23</v>
      </c>
      <c r="C167" s="15" t="s">
        <v>23</v>
      </c>
      <c r="D167" s="65"/>
      <c r="E167" s="65"/>
      <c r="F167" s="65"/>
      <c r="G167" s="65"/>
      <c r="H167" s="66"/>
      <c r="I167" s="65"/>
      <c r="J167" s="65"/>
      <c r="K167" s="66"/>
      <c r="L167" s="66"/>
      <c r="M167" s="65"/>
      <c r="N167" s="71"/>
      <c r="O167" s="96"/>
      <c r="P167" s="99"/>
      <c r="Q167" s="99"/>
      <c r="R167" s="68"/>
      <c r="S167" s="68"/>
      <c r="T167" s="68"/>
      <c r="U167" s="68">
        <v>4.54</v>
      </c>
      <c r="V167" s="68"/>
      <c r="W167" s="68"/>
      <c r="X167" s="75"/>
      <c r="Y167" s="67"/>
      <c r="Z167" s="67"/>
      <c r="AA167" s="68"/>
      <c r="AB167" s="1340">
        <v>3.54</v>
      </c>
      <c r="AC167" s="68">
        <v>13.58</v>
      </c>
      <c r="AD167" s="1348">
        <v>24.57</v>
      </c>
      <c r="AE167" s="98"/>
      <c r="AF167" s="98"/>
      <c r="AG167" s="66">
        <v>27.57</v>
      </c>
      <c r="AH167" s="65">
        <v>57.54</v>
      </c>
      <c r="AI167" s="68">
        <v>28.57</v>
      </c>
      <c r="AJ167" s="67" t="s">
        <v>72</v>
      </c>
      <c r="AK167" s="68">
        <v>44.45</v>
      </c>
      <c r="AL167" s="68" t="s">
        <v>428</v>
      </c>
      <c r="AM167" s="68">
        <v>2.29</v>
      </c>
      <c r="AN167" s="74">
        <v>76</v>
      </c>
      <c r="AO167" s="70"/>
    </row>
    <row r="168" spans="1:41" ht="15.75" thickBot="1" x14ac:dyDescent="0.3">
      <c r="A168" s="17">
        <v>20</v>
      </c>
      <c r="B168" s="25">
        <v>3</v>
      </c>
      <c r="C168" s="25">
        <v>3</v>
      </c>
      <c r="D168" s="87">
        <v>8</v>
      </c>
      <c r="E168" s="87">
        <v>8</v>
      </c>
      <c r="F168" s="87">
        <v>4</v>
      </c>
      <c r="G168" s="87">
        <v>4</v>
      </c>
      <c r="H168" s="88">
        <v>2</v>
      </c>
      <c r="I168" s="87">
        <v>12</v>
      </c>
      <c r="J168" s="87">
        <v>6</v>
      </c>
      <c r="K168" s="88">
        <v>29</v>
      </c>
      <c r="L168" s="88">
        <v>38</v>
      </c>
      <c r="M168" s="87">
        <v>42</v>
      </c>
      <c r="N168" s="89">
        <v>14</v>
      </c>
      <c r="O168" s="108">
        <v>18</v>
      </c>
      <c r="P168" s="109"/>
      <c r="Q168" s="109"/>
      <c r="R168" s="91">
        <v>2.4</v>
      </c>
      <c r="S168" s="91">
        <v>3.4</v>
      </c>
      <c r="T168" s="91">
        <v>3.4</v>
      </c>
      <c r="U168" s="91">
        <v>4.55</v>
      </c>
      <c r="V168" s="91">
        <v>5.35</v>
      </c>
      <c r="W168" s="91">
        <v>15.25</v>
      </c>
      <c r="X168" s="92">
        <v>3.45</v>
      </c>
      <c r="Y168" s="90">
        <v>15.3</v>
      </c>
      <c r="Z168" s="90">
        <v>28</v>
      </c>
      <c r="AA168" s="91">
        <v>1.18</v>
      </c>
      <c r="AB168" s="1341">
        <v>3.55</v>
      </c>
      <c r="AC168" s="68">
        <v>14</v>
      </c>
      <c r="AD168" s="1344">
        <v>25</v>
      </c>
      <c r="AE168" s="111">
        <v>32</v>
      </c>
      <c r="AF168" s="111"/>
      <c r="AG168" s="91">
        <v>28</v>
      </c>
      <c r="AH168" s="91">
        <v>58</v>
      </c>
      <c r="AI168" s="91">
        <v>29</v>
      </c>
      <c r="AJ168" s="90" t="s">
        <v>457</v>
      </c>
      <c r="AK168" s="90" t="s">
        <v>430</v>
      </c>
      <c r="AL168" s="91" t="s">
        <v>431</v>
      </c>
      <c r="AM168" s="91">
        <v>2.2999999999999998</v>
      </c>
      <c r="AN168" s="94">
        <v>75</v>
      </c>
      <c r="AO168" s="95">
        <v>20</v>
      </c>
    </row>
    <row r="169" spans="1:41" ht="15.75" thickTop="1" x14ac:dyDescent="0.25"/>
    <row r="170" spans="1:41" ht="15.75" thickBot="1" x14ac:dyDescent="0.3"/>
    <row r="171" spans="1:41" ht="16.5" thickTop="1" x14ac:dyDescent="0.25">
      <c r="A171" s="1555" t="s">
        <v>74</v>
      </c>
      <c r="B171" s="1556"/>
      <c r="C171" s="1556"/>
      <c r="D171" s="1556"/>
      <c r="E171" s="1556"/>
      <c r="F171" s="1556"/>
      <c r="G171" s="1556"/>
      <c r="H171" s="1556"/>
      <c r="I171" s="1556"/>
      <c r="J171" s="1556"/>
      <c r="K171" s="1556"/>
      <c r="L171" s="1556"/>
      <c r="M171" s="1556"/>
      <c r="N171" s="1556"/>
      <c r="O171" s="1556"/>
      <c r="P171" s="1556"/>
      <c r="Q171" s="1556"/>
      <c r="R171" s="1556"/>
      <c r="S171" s="1556"/>
      <c r="T171" s="1556"/>
      <c r="U171" s="1556"/>
      <c r="V171" s="1556"/>
      <c r="W171" s="1556"/>
      <c r="X171" s="1556"/>
      <c r="Y171" s="1556"/>
      <c r="Z171" s="1556"/>
      <c r="AA171" s="1556"/>
      <c r="AB171" s="1556"/>
      <c r="AC171" s="1556"/>
      <c r="AD171" s="1556"/>
      <c r="AE171" s="1556"/>
      <c r="AF171" s="1556"/>
      <c r="AG171" s="1556"/>
      <c r="AH171" s="1556"/>
      <c r="AI171" s="1556"/>
      <c r="AJ171" s="1556"/>
      <c r="AK171" s="1556"/>
      <c r="AL171" s="1556"/>
      <c r="AM171" s="1556"/>
      <c r="AN171" s="1556"/>
      <c r="AO171" s="1557"/>
    </row>
    <row r="172" spans="1:41" ht="25.5" x14ac:dyDescent="0.25">
      <c r="A172" s="3" t="s">
        <v>10</v>
      </c>
      <c r="B172" s="4" t="s">
        <v>727</v>
      </c>
      <c r="C172" s="4" t="s">
        <v>728</v>
      </c>
      <c r="D172" s="5">
        <v>3</v>
      </c>
      <c r="E172" s="6">
        <v>4</v>
      </c>
      <c r="F172" s="5">
        <v>5</v>
      </c>
      <c r="G172" s="5">
        <v>6</v>
      </c>
      <c r="H172" s="6">
        <v>7</v>
      </c>
      <c r="I172" s="4">
        <v>8</v>
      </c>
      <c r="J172" s="4">
        <v>9</v>
      </c>
      <c r="K172" s="6" t="s">
        <v>28</v>
      </c>
      <c r="L172" s="6" t="s">
        <v>29</v>
      </c>
      <c r="M172" s="4">
        <v>16</v>
      </c>
      <c r="N172" s="6">
        <v>19</v>
      </c>
      <c r="O172" s="6">
        <v>21</v>
      </c>
      <c r="P172" s="6">
        <v>23</v>
      </c>
      <c r="Q172" s="6">
        <v>24</v>
      </c>
      <c r="R172" s="6">
        <v>27</v>
      </c>
      <c r="S172" s="6">
        <v>28</v>
      </c>
      <c r="T172" s="6">
        <v>29</v>
      </c>
      <c r="U172" s="6">
        <v>30</v>
      </c>
      <c r="V172" s="64" t="s">
        <v>286</v>
      </c>
      <c r="W172" s="64" t="s">
        <v>287</v>
      </c>
      <c r="X172" s="6">
        <v>33</v>
      </c>
      <c r="Y172" s="4">
        <v>34</v>
      </c>
      <c r="Z172" s="4">
        <v>35</v>
      </c>
      <c r="AA172" s="4">
        <v>36</v>
      </c>
      <c r="AB172" s="4">
        <v>37</v>
      </c>
      <c r="AC172" s="1346">
        <v>38</v>
      </c>
      <c r="AD172" s="4">
        <v>39</v>
      </c>
      <c r="AE172" s="4">
        <v>40</v>
      </c>
      <c r="AF172" s="6">
        <v>41</v>
      </c>
      <c r="AG172" s="6">
        <v>42</v>
      </c>
      <c r="AH172" s="4">
        <v>43</v>
      </c>
      <c r="AI172" s="4">
        <v>44</v>
      </c>
      <c r="AJ172" s="6">
        <v>45</v>
      </c>
      <c r="AK172" s="6">
        <v>46</v>
      </c>
      <c r="AL172" s="6">
        <v>47</v>
      </c>
      <c r="AM172" s="4">
        <v>48</v>
      </c>
      <c r="AN172" s="128">
        <v>49</v>
      </c>
      <c r="AO172" s="132">
        <v>50</v>
      </c>
    </row>
    <row r="173" spans="1:41" x14ac:dyDescent="0.25">
      <c r="A173" s="7">
        <v>100</v>
      </c>
      <c r="B173" s="8" t="s">
        <v>23</v>
      </c>
      <c r="C173" s="8" t="s">
        <v>23</v>
      </c>
      <c r="D173" s="65">
        <v>19</v>
      </c>
      <c r="E173" s="66">
        <v>23</v>
      </c>
      <c r="F173" s="65">
        <v>11</v>
      </c>
      <c r="G173" s="65">
        <v>11</v>
      </c>
      <c r="H173" s="66"/>
      <c r="I173" s="65">
        <v>26</v>
      </c>
      <c r="J173" s="65">
        <v>19</v>
      </c>
      <c r="K173" s="66">
        <v>40</v>
      </c>
      <c r="L173" s="66">
        <v>50</v>
      </c>
      <c r="M173" s="65">
        <v>52</v>
      </c>
      <c r="N173" s="96">
        <v>11</v>
      </c>
      <c r="O173" s="96">
        <v>15</v>
      </c>
      <c r="P173" s="68"/>
      <c r="Q173" s="68"/>
      <c r="R173" s="68">
        <v>2.0499999999999998</v>
      </c>
      <c r="S173" s="68"/>
      <c r="T173" s="68">
        <v>3.05</v>
      </c>
      <c r="U173" s="68">
        <v>3.53</v>
      </c>
      <c r="V173" s="68">
        <v>4.55</v>
      </c>
      <c r="W173" s="68">
        <v>14.15</v>
      </c>
      <c r="X173" s="68">
        <v>2.15</v>
      </c>
      <c r="Y173" s="67">
        <v>13.7</v>
      </c>
      <c r="Z173" s="67">
        <v>26</v>
      </c>
      <c r="AA173" s="68">
        <v>1.03</v>
      </c>
      <c r="AB173" s="68">
        <v>3.35</v>
      </c>
      <c r="AC173" s="68">
        <v>13.2</v>
      </c>
      <c r="AD173" s="69"/>
      <c r="AE173" s="65">
        <v>48</v>
      </c>
      <c r="AF173" s="65"/>
      <c r="AG173" s="68">
        <v>24.5</v>
      </c>
      <c r="AH173" s="68">
        <v>52.4</v>
      </c>
      <c r="AI173" s="68">
        <v>27.01</v>
      </c>
      <c r="AJ173" s="68"/>
      <c r="AK173" s="68">
        <v>29.4</v>
      </c>
      <c r="AL173" s="68" t="s">
        <v>289</v>
      </c>
      <c r="AM173" s="97">
        <v>1.4</v>
      </c>
      <c r="AN173" s="112">
        <v>120</v>
      </c>
      <c r="AO173" s="113">
        <v>36</v>
      </c>
    </row>
    <row r="174" spans="1:41" x14ac:dyDescent="0.25">
      <c r="A174" s="7">
        <v>99</v>
      </c>
      <c r="B174" s="15" t="s">
        <v>23</v>
      </c>
      <c r="C174" s="15" t="s">
        <v>23</v>
      </c>
      <c r="D174" s="65"/>
      <c r="E174" s="66"/>
      <c r="F174" s="65"/>
      <c r="G174" s="65"/>
      <c r="H174" s="66"/>
      <c r="I174" s="65"/>
      <c r="J174" s="65"/>
      <c r="K174" s="66"/>
      <c r="L174" s="66"/>
      <c r="M174" s="65"/>
      <c r="N174" s="114"/>
      <c r="O174" s="96"/>
      <c r="P174" s="99"/>
      <c r="Q174" s="99"/>
      <c r="R174" s="68"/>
      <c r="S174" s="68"/>
      <c r="T174" s="68"/>
      <c r="U174" s="68"/>
      <c r="V174" s="68"/>
      <c r="W174" s="68"/>
      <c r="X174" s="72"/>
      <c r="Y174" s="67"/>
      <c r="Z174" s="67"/>
      <c r="AA174" s="68"/>
      <c r="AB174" s="68"/>
      <c r="AC174" s="68"/>
      <c r="AD174" s="73">
        <v>25.47</v>
      </c>
      <c r="AE174" s="65"/>
      <c r="AF174" s="65"/>
      <c r="AG174" s="68">
        <v>24.53</v>
      </c>
      <c r="AH174" s="68" t="s">
        <v>458</v>
      </c>
      <c r="AI174" s="68">
        <v>27.04</v>
      </c>
      <c r="AJ174" s="68"/>
      <c r="AK174" s="68">
        <v>29.48</v>
      </c>
      <c r="AL174" s="68" t="s">
        <v>290</v>
      </c>
      <c r="AM174" s="75"/>
      <c r="AN174" s="115"/>
      <c r="AO174" s="113"/>
    </row>
    <row r="175" spans="1:41" x14ac:dyDescent="0.25">
      <c r="A175" s="7">
        <v>98</v>
      </c>
      <c r="B175" s="15" t="s">
        <v>23</v>
      </c>
      <c r="C175" s="15" t="s">
        <v>23</v>
      </c>
      <c r="D175" s="65"/>
      <c r="E175" s="66"/>
      <c r="F175" s="65"/>
      <c r="G175" s="65"/>
      <c r="H175" s="66"/>
      <c r="I175" s="65"/>
      <c r="J175" s="65"/>
      <c r="K175" s="66"/>
      <c r="L175" s="66"/>
      <c r="M175" s="65"/>
      <c r="N175" s="114">
        <v>11.1</v>
      </c>
      <c r="O175" s="96">
        <v>15.1</v>
      </c>
      <c r="P175" s="99"/>
      <c r="Q175" s="99"/>
      <c r="R175" s="68">
        <v>2.06</v>
      </c>
      <c r="S175" s="68"/>
      <c r="T175" s="68">
        <v>3.06</v>
      </c>
      <c r="U175" s="68">
        <v>3.54</v>
      </c>
      <c r="V175" s="68">
        <v>4.5599999999999996</v>
      </c>
      <c r="W175" s="68">
        <v>14.16</v>
      </c>
      <c r="X175" s="75">
        <v>2.17</v>
      </c>
      <c r="Y175" s="67"/>
      <c r="Z175" s="67">
        <v>26.1</v>
      </c>
      <c r="AA175" s="68"/>
      <c r="AB175" s="68">
        <v>3.36</v>
      </c>
      <c r="AC175" s="68">
        <v>13.21</v>
      </c>
      <c r="AD175" s="73"/>
      <c r="AE175" s="65"/>
      <c r="AF175" s="65"/>
      <c r="AG175" s="68">
        <v>24.56</v>
      </c>
      <c r="AH175" s="68">
        <v>52.5</v>
      </c>
      <c r="AI175" s="68">
        <v>27.07</v>
      </c>
      <c r="AJ175" s="68"/>
      <c r="AK175" s="68">
        <v>29.56</v>
      </c>
      <c r="AL175" s="68" t="s">
        <v>292</v>
      </c>
      <c r="AM175" s="75">
        <v>1.41</v>
      </c>
      <c r="AN175" s="115">
        <v>119</v>
      </c>
      <c r="AO175" s="113"/>
    </row>
    <row r="176" spans="1:41" x14ac:dyDescent="0.25">
      <c r="A176" s="7">
        <v>97</v>
      </c>
      <c r="B176" s="15" t="s">
        <v>23</v>
      </c>
      <c r="C176" s="15" t="s">
        <v>23</v>
      </c>
      <c r="D176" s="65"/>
      <c r="E176" s="66"/>
      <c r="F176" s="65"/>
      <c r="G176" s="65"/>
      <c r="H176" s="66"/>
      <c r="I176" s="65"/>
      <c r="J176" s="65"/>
      <c r="K176" s="66"/>
      <c r="L176" s="66"/>
      <c r="M176" s="65"/>
      <c r="N176" s="114"/>
      <c r="O176" s="96"/>
      <c r="P176" s="99"/>
      <c r="Q176" s="99"/>
      <c r="R176" s="68"/>
      <c r="S176" s="68"/>
      <c r="T176" s="68"/>
      <c r="U176" s="68"/>
      <c r="V176" s="68"/>
      <c r="W176" s="68"/>
      <c r="X176" s="75"/>
      <c r="Y176" s="67"/>
      <c r="Z176" s="67"/>
      <c r="AA176" s="68"/>
      <c r="AB176" s="68"/>
      <c r="AC176" s="68"/>
      <c r="AD176" s="73"/>
      <c r="AE176" s="65"/>
      <c r="AF176" s="65"/>
      <c r="AG176" s="68">
        <v>24.59</v>
      </c>
      <c r="AH176" s="68">
        <v>52.55</v>
      </c>
      <c r="AI176" s="68">
        <v>27.1</v>
      </c>
      <c r="AJ176" s="68"/>
      <c r="AK176" s="68">
        <v>30.04</v>
      </c>
      <c r="AL176" s="68" t="s">
        <v>294</v>
      </c>
      <c r="AM176" s="75"/>
      <c r="AN176" s="115"/>
      <c r="AO176" s="113"/>
    </row>
    <row r="177" spans="1:41" x14ac:dyDescent="0.25">
      <c r="A177" s="7">
        <v>96</v>
      </c>
      <c r="B177" s="15" t="s">
        <v>23</v>
      </c>
      <c r="C177" s="15" t="s">
        <v>23</v>
      </c>
      <c r="D177" s="65"/>
      <c r="E177" s="66"/>
      <c r="F177" s="65"/>
      <c r="G177" s="65"/>
      <c r="H177" s="66"/>
      <c r="I177" s="65"/>
      <c r="J177" s="65"/>
      <c r="K177" s="66"/>
      <c r="L177" s="66"/>
      <c r="M177" s="65"/>
      <c r="N177" s="114">
        <v>11.2</v>
      </c>
      <c r="O177" s="96">
        <v>15.2</v>
      </c>
      <c r="P177" s="99"/>
      <c r="Q177" s="99"/>
      <c r="R177" s="68">
        <v>2.0699999999999998</v>
      </c>
      <c r="S177" s="68"/>
      <c r="T177" s="68">
        <v>3.07</v>
      </c>
      <c r="U177" s="68">
        <v>3.55</v>
      </c>
      <c r="V177" s="68">
        <v>4.57</v>
      </c>
      <c r="W177" s="68">
        <v>14.17</v>
      </c>
      <c r="X177" s="75">
        <v>2.19</v>
      </c>
      <c r="Y177" s="67">
        <v>13.8</v>
      </c>
      <c r="Z177" s="67">
        <v>26.2</v>
      </c>
      <c r="AA177" s="68"/>
      <c r="AB177" s="68">
        <v>3.37</v>
      </c>
      <c r="AC177" s="68">
        <v>13.22</v>
      </c>
      <c r="AD177" s="73">
        <v>25.48</v>
      </c>
      <c r="AE177" s="65"/>
      <c r="AF177" s="65"/>
      <c r="AG177" s="68">
        <v>25.02</v>
      </c>
      <c r="AH177" s="68">
        <v>53</v>
      </c>
      <c r="AI177" s="68">
        <v>27.13</v>
      </c>
      <c r="AJ177" s="68"/>
      <c r="AK177" s="68">
        <v>30.12</v>
      </c>
      <c r="AL177" s="68" t="s">
        <v>296</v>
      </c>
      <c r="AM177" s="75">
        <v>1.42</v>
      </c>
      <c r="AN177" s="115">
        <v>118</v>
      </c>
      <c r="AO177" s="113"/>
    </row>
    <row r="178" spans="1:41" x14ac:dyDescent="0.25">
      <c r="A178" s="7">
        <v>95</v>
      </c>
      <c r="B178" s="15" t="s">
        <v>23</v>
      </c>
      <c r="C178" s="15" t="s">
        <v>23</v>
      </c>
      <c r="D178" s="65"/>
      <c r="E178" s="66">
        <v>22</v>
      </c>
      <c r="F178" s="65"/>
      <c r="G178" s="65"/>
      <c r="H178" s="66"/>
      <c r="I178" s="65">
        <v>25</v>
      </c>
      <c r="J178" s="65">
        <v>18</v>
      </c>
      <c r="K178" s="66">
        <v>39</v>
      </c>
      <c r="L178" s="66">
        <v>49</v>
      </c>
      <c r="M178" s="65">
        <v>51</v>
      </c>
      <c r="N178" s="114"/>
      <c r="O178" s="96"/>
      <c r="P178" s="99"/>
      <c r="Q178" s="99"/>
      <c r="R178" s="68"/>
      <c r="S178" s="68"/>
      <c r="T178" s="68"/>
      <c r="U178" s="68"/>
      <c r="V178" s="68"/>
      <c r="W178" s="68"/>
      <c r="X178" s="75"/>
      <c r="Y178" s="67"/>
      <c r="Z178" s="67"/>
      <c r="AA178" s="68">
        <v>1.04</v>
      </c>
      <c r="AB178" s="68"/>
      <c r="AC178" s="68"/>
      <c r="AD178" s="73"/>
      <c r="AE178" s="65">
        <v>47</v>
      </c>
      <c r="AF178" s="65"/>
      <c r="AG178" s="68">
        <v>25.05</v>
      </c>
      <c r="AH178" s="68">
        <v>53.05</v>
      </c>
      <c r="AI178" s="68">
        <v>27.16</v>
      </c>
      <c r="AJ178" s="68"/>
      <c r="AK178" s="68">
        <v>30.2</v>
      </c>
      <c r="AL178" s="68" t="s">
        <v>298</v>
      </c>
      <c r="AM178" s="75"/>
      <c r="AN178" s="115"/>
      <c r="AO178" s="113">
        <v>35</v>
      </c>
    </row>
    <row r="179" spans="1:41" x14ac:dyDescent="0.25">
      <c r="A179" s="7">
        <v>94</v>
      </c>
      <c r="B179" s="15" t="s">
        <v>23</v>
      </c>
      <c r="C179" s="15" t="s">
        <v>23</v>
      </c>
      <c r="D179" s="65"/>
      <c r="E179" s="66"/>
      <c r="F179" s="65"/>
      <c r="G179" s="65"/>
      <c r="H179" s="66"/>
      <c r="I179" s="65"/>
      <c r="J179" s="65"/>
      <c r="K179" s="66"/>
      <c r="L179" s="66"/>
      <c r="M179" s="65"/>
      <c r="N179" s="114">
        <v>11.3</v>
      </c>
      <c r="O179" s="96">
        <v>15.3</v>
      </c>
      <c r="P179" s="99"/>
      <c r="Q179" s="99"/>
      <c r="R179" s="68">
        <v>2.08</v>
      </c>
      <c r="S179" s="68"/>
      <c r="T179" s="68">
        <v>3.08</v>
      </c>
      <c r="U179" s="68">
        <v>3.56</v>
      </c>
      <c r="V179" s="68">
        <v>4.58</v>
      </c>
      <c r="W179" s="68">
        <v>14.18</v>
      </c>
      <c r="X179" s="75">
        <v>2.21</v>
      </c>
      <c r="Y179" s="67"/>
      <c r="Z179" s="67">
        <v>26.3</v>
      </c>
      <c r="AA179" s="68"/>
      <c r="AB179" s="68">
        <v>3.38</v>
      </c>
      <c r="AC179" s="68">
        <v>13.23</v>
      </c>
      <c r="AD179" s="73"/>
      <c r="AE179" s="65"/>
      <c r="AF179" s="65"/>
      <c r="AG179" s="68">
        <v>25.08</v>
      </c>
      <c r="AH179" s="68">
        <v>53.1</v>
      </c>
      <c r="AI179" s="68">
        <v>27.19</v>
      </c>
      <c r="AJ179" s="68"/>
      <c r="AK179" s="68">
        <v>30.28</v>
      </c>
      <c r="AL179" s="68" t="s">
        <v>300</v>
      </c>
      <c r="AM179" s="75">
        <v>1.43</v>
      </c>
      <c r="AN179" s="115">
        <v>117</v>
      </c>
      <c r="AO179" s="113"/>
    </row>
    <row r="180" spans="1:41" x14ac:dyDescent="0.25">
      <c r="A180" s="7">
        <v>93</v>
      </c>
      <c r="B180" s="15" t="s">
        <v>23</v>
      </c>
      <c r="C180" s="15" t="s">
        <v>23</v>
      </c>
      <c r="D180" s="65"/>
      <c r="E180" s="66"/>
      <c r="F180" s="65"/>
      <c r="G180" s="65"/>
      <c r="H180" s="66"/>
      <c r="I180" s="65"/>
      <c r="J180" s="65"/>
      <c r="K180" s="66"/>
      <c r="L180" s="66"/>
      <c r="M180" s="65"/>
      <c r="N180" s="114"/>
      <c r="O180" s="96"/>
      <c r="P180" s="99"/>
      <c r="Q180" s="99"/>
      <c r="R180" s="68"/>
      <c r="S180" s="68"/>
      <c r="T180" s="68"/>
      <c r="U180" s="68"/>
      <c r="V180" s="68"/>
      <c r="W180" s="68"/>
      <c r="X180" s="75"/>
      <c r="Y180" s="67"/>
      <c r="Z180" s="67"/>
      <c r="AA180" s="68"/>
      <c r="AB180" s="68"/>
      <c r="AC180" s="68"/>
      <c r="AD180" s="73">
        <v>25.49</v>
      </c>
      <c r="AE180" s="65"/>
      <c r="AF180" s="65"/>
      <c r="AG180" s="68">
        <v>25.11</v>
      </c>
      <c r="AH180" s="68">
        <v>53.15</v>
      </c>
      <c r="AI180" s="68">
        <v>27.22</v>
      </c>
      <c r="AJ180" s="68"/>
      <c r="AK180" s="68">
        <v>30.36</v>
      </c>
      <c r="AL180" s="68" t="s">
        <v>301</v>
      </c>
      <c r="AM180" s="75"/>
      <c r="AN180" s="115"/>
      <c r="AO180" s="113"/>
    </row>
    <row r="181" spans="1:41" x14ac:dyDescent="0.25">
      <c r="A181" s="7">
        <v>92</v>
      </c>
      <c r="B181" s="15" t="s">
        <v>23</v>
      </c>
      <c r="C181" s="15" t="s">
        <v>23</v>
      </c>
      <c r="D181" s="65"/>
      <c r="E181" s="66"/>
      <c r="F181" s="65"/>
      <c r="G181" s="65"/>
      <c r="H181" s="66"/>
      <c r="I181" s="65"/>
      <c r="J181" s="65"/>
      <c r="K181" s="66"/>
      <c r="L181" s="66"/>
      <c r="M181" s="65"/>
      <c r="N181" s="114">
        <v>11.4</v>
      </c>
      <c r="O181" s="96">
        <v>15.4</v>
      </c>
      <c r="P181" s="99"/>
      <c r="Q181" s="99"/>
      <c r="R181" s="68">
        <v>2.09</v>
      </c>
      <c r="S181" s="68"/>
      <c r="T181" s="68">
        <v>3.09</v>
      </c>
      <c r="U181" s="68">
        <v>3.57</v>
      </c>
      <c r="V181" s="68">
        <v>4.59</v>
      </c>
      <c r="W181" s="68">
        <v>14.19</v>
      </c>
      <c r="X181" s="75">
        <v>2.23</v>
      </c>
      <c r="Y181" s="67">
        <v>13.9</v>
      </c>
      <c r="Z181" s="67">
        <v>26.4</v>
      </c>
      <c r="AA181" s="68"/>
      <c r="AB181" s="68">
        <v>3.39</v>
      </c>
      <c r="AC181" s="68">
        <v>13.24</v>
      </c>
      <c r="AD181" s="73"/>
      <c r="AE181" s="65"/>
      <c r="AF181" s="65"/>
      <c r="AG181" s="68">
        <v>25.14</v>
      </c>
      <c r="AH181" s="68">
        <v>53.2</v>
      </c>
      <c r="AI181" s="68">
        <v>27.25</v>
      </c>
      <c r="AJ181" s="68"/>
      <c r="AK181" s="68">
        <v>30.44</v>
      </c>
      <c r="AL181" s="68" t="s">
        <v>303</v>
      </c>
      <c r="AM181" s="75">
        <v>1.44</v>
      </c>
      <c r="AN181" s="115">
        <v>116</v>
      </c>
      <c r="AO181" s="113"/>
    </row>
    <row r="182" spans="1:41" x14ac:dyDescent="0.25">
      <c r="A182" s="7">
        <v>91</v>
      </c>
      <c r="B182" s="15" t="s">
        <v>23</v>
      </c>
      <c r="C182" s="15" t="s">
        <v>23</v>
      </c>
      <c r="D182" s="65"/>
      <c r="E182" s="66"/>
      <c r="F182" s="65"/>
      <c r="G182" s="65"/>
      <c r="H182" s="66"/>
      <c r="I182" s="65"/>
      <c r="J182" s="65"/>
      <c r="K182" s="66"/>
      <c r="L182" s="66"/>
      <c r="M182" s="65"/>
      <c r="N182" s="114"/>
      <c r="O182" s="96"/>
      <c r="P182" s="99"/>
      <c r="Q182" s="99"/>
      <c r="R182" s="68"/>
      <c r="S182" s="68"/>
      <c r="T182" s="68"/>
      <c r="U182" s="68"/>
      <c r="V182" s="68"/>
      <c r="W182" s="68"/>
      <c r="X182" s="75"/>
      <c r="Y182" s="67"/>
      <c r="Z182" s="67"/>
      <c r="AA182" s="68"/>
      <c r="AB182" s="68"/>
      <c r="AC182" s="68"/>
      <c r="AD182" s="73"/>
      <c r="AE182" s="65"/>
      <c r="AF182" s="65"/>
      <c r="AG182" s="68">
        <v>25.17</v>
      </c>
      <c r="AH182" s="68">
        <v>53.25</v>
      </c>
      <c r="AI182" s="68">
        <v>27.27</v>
      </c>
      <c r="AJ182" s="68"/>
      <c r="AK182" s="68">
        <v>30.52</v>
      </c>
      <c r="AL182" s="68" t="s">
        <v>305</v>
      </c>
      <c r="AM182" s="75"/>
      <c r="AN182" s="115"/>
      <c r="AO182" s="113"/>
    </row>
    <row r="183" spans="1:41" x14ac:dyDescent="0.25">
      <c r="A183" s="7">
        <v>90</v>
      </c>
      <c r="B183" s="15" t="s">
        <v>23</v>
      </c>
      <c r="C183" s="15" t="s">
        <v>23</v>
      </c>
      <c r="D183" s="65">
        <v>18</v>
      </c>
      <c r="E183" s="66">
        <v>21</v>
      </c>
      <c r="F183" s="65">
        <v>10</v>
      </c>
      <c r="G183" s="65">
        <v>10</v>
      </c>
      <c r="H183" s="66"/>
      <c r="I183" s="65">
        <v>24</v>
      </c>
      <c r="J183" s="65">
        <v>17</v>
      </c>
      <c r="K183" s="66">
        <v>38</v>
      </c>
      <c r="L183" s="66">
        <v>48</v>
      </c>
      <c r="M183" s="65">
        <v>50</v>
      </c>
      <c r="N183" s="114">
        <v>11.5</v>
      </c>
      <c r="O183" s="96">
        <v>15.5</v>
      </c>
      <c r="P183" s="99"/>
      <c r="Q183" s="99"/>
      <c r="R183" s="68">
        <v>2.1</v>
      </c>
      <c r="S183" s="68"/>
      <c r="T183" s="68">
        <v>3.1</v>
      </c>
      <c r="U183" s="68">
        <v>4</v>
      </c>
      <c r="V183" s="68">
        <v>5</v>
      </c>
      <c r="W183" s="68">
        <v>14.2</v>
      </c>
      <c r="X183" s="75">
        <v>2.25</v>
      </c>
      <c r="Y183" s="67"/>
      <c r="Z183" s="67">
        <v>26.5</v>
      </c>
      <c r="AA183" s="68">
        <v>1.05</v>
      </c>
      <c r="AB183" s="68">
        <v>3.4</v>
      </c>
      <c r="AC183" s="68">
        <v>13.25</v>
      </c>
      <c r="AD183" s="100">
        <v>25.5</v>
      </c>
      <c r="AE183" s="65">
        <v>46</v>
      </c>
      <c r="AF183" s="65"/>
      <c r="AG183" s="68">
        <v>25.2</v>
      </c>
      <c r="AH183" s="68">
        <v>53.3</v>
      </c>
      <c r="AI183" s="68">
        <v>27.3</v>
      </c>
      <c r="AJ183" s="68"/>
      <c r="AK183" s="68">
        <v>31</v>
      </c>
      <c r="AL183" s="68" t="s">
        <v>307</v>
      </c>
      <c r="AM183" s="75">
        <v>1.45</v>
      </c>
      <c r="AN183" s="115">
        <v>115</v>
      </c>
      <c r="AO183" s="113">
        <v>34</v>
      </c>
    </row>
    <row r="184" spans="1:41" x14ac:dyDescent="0.25">
      <c r="A184" s="7">
        <v>89</v>
      </c>
      <c r="B184" s="15" t="s">
        <v>23</v>
      </c>
      <c r="C184" s="15" t="s">
        <v>23</v>
      </c>
      <c r="D184" s="65"/>
      <c r="E184" s="66"/>
      <c r="F184" s="65"/>
      <c r="G184" s="65"/>
      <c r="H184" s="66"/>
      <c r="I184" s="65"/>
      <c r="J184" s="65"/>
      <c r="K184" s="66"/>
      <c r="L184" s="66"/>
      <c r="M184" s="65"/>
      <c r="N184" s="114"/>
      <c r="O184" s="96"/>
      <c r="P184" s="99"/>
      <c r="Q184" s="99"/>
      <c r="R184" s="68"/>
      <c r="S184" s="68"/>
      <c r="T184" s="68"/>
      <c r="U184" s="68"/>
      <c r="V184" s="68"/>
      <c r="W184" s="68"/>
      <c r="X184" s="75"/>
      <c r="Y184" s="67"/>
      <c r="Z184" s="67"/>
      <c r="AA184" s="68"/>
      <c r="AB184" s="68"/>
      <c r="AC184" s="68"/>
      <c r="AD184" s="73"/>
      <c r="AE184" s="65"/>
      <c r="AF184" s="65"/>
      <c r="AG184" s="68">
        <v>25.23</v>
      </c>
      <c r="AH184" s="68">
        <v>53.35</v>
      </c>
      <c r="AI184" s="68">
        <v>27.33</v>
      </c>
      <c r="AJ184" s="68"/>
      <c r="AK184" s="68">
        <v>31.08</v>
      </c>
      <c r="AL184" s="68" t="s">
        <v>309</v>
      </c>
      <c r="AM184" s="75"/>
      <c r="AN184" s="115"/>
      <c r="AO184" s="113"/>
    </row>
    <row r="185" spans="1:41" x14ac:dyDescent="0.25">
      <c r="A185" s="7">
        <v>88</v>
      </c>
      <c r="B185" s="15" t="s">
        <v>23</v>
      </c>
      <c r="C185" s="15" t="s">
        <v>23</v>
      </c>
      <c r="D185" s="65"/>
      <c r="E185" s="66"/>
      <c r="F185" s="65"/>
      <c r="G185" s="65"/>
      <c r="H185" s="66"/>
      <c r="I185" s="65"/>
      <c r="J185" s="65"/>
      <c r="K185" s="66"/>
      <c r="L185" s="66"/>
      <c r="M185" s="65"/>
      <c r="N185" s="114">
        <v>11.6</v>
      </c>
      <c r="O185" s="96">
        <v>15.6</v>
      </c>
      <c r="P185" s="99"/>
      <c r="Q185" s="99"/>
      <c r="R185" s="68">
        <v>2.11</v>
      </c>
      <c r="S185" s="68"/>
      <c r="T185" s="68">
        <v>3.11</v>
      </c>
      <c r="U185" s="68">
        <v>4.01</v>
      </c>
      <c r="V185" s="68">
        <v>5.01</v>
      </c>
      <c r="W185" s="68">
        <v>14.21</v>
      </c>
      <c r="X185" s="75">
        <v>2.27</v>
      </c>
      <c r="Y185" s="67">
        <v>14</v>
      </c>
      <c r="Z185" s="67">
        <v>26.6</v>
      </c>
      <c r="AA185" s="68"/>
      <c r="AB185" s="68">
        <v>3.41</v>
      </c>
      <c r="AC185" s="68">
        <v>13.26</v>
      </c>
      <c r="AD185" s="73"/>
      <c r="AE185" s="65"/>
      <c r="AF185" s="65"/>
      <c r="AG185" s="68">
        <v>25.26</v>
      </c>
      <c r="AH185" s="68">
        <v>53.4</v>
      </c>
      <c r="AI185" s="68">
        <v>27.36</v>
      </c>
      <c r="AJ185" s="68"/>
      <c r="AK185" s="68">
        <v>31.16</v>
      </c>
      <c r="AL185" s="68" t="s">
        <v>311</v>
      </c>
      <c r="AM185" s="75">
        <v>1.46</v>
      </c>
      <c r="AN185" s="115">
        <v>114</v>
      </c>
      <c r="AO185" s="113"/>
    </row>
    <row r="186" spans="1:41" x14ac:dyDescent="0.25">
      <c r="A186" s="7">
        <v>87</v>
      </c>
      <c r="B186" s="15" t="s">
        <v>23</v>
      </c>
      <c r="C186" s="15" t="s">
        <v>23</v>
      </c>
      <c r="D186" s="65"/>
      <c r="E186" s="66"/>
      <c r="F186" s="65"/>
      <c r="G186" s="65"/>
      <c r="H186" s="66"/>
      <c r="I186" s="65"/>
      <c r="J186" s="65"/>
      <c r="K186" s="66"/>
      <c r="L186" s="66"/>
      <c r="M186" s="65"/>
      <c r="N186" s="114"/>
      <c r="O186" s="96"/>
      <c r="P186" s="99"/>
      <c r="Q186" s="99"/>
      <c r="R186" s="68"/>
      <c r="S186" s="68"/>
      <c r="T186" s="68"/>
      <c r="U186" s="68"/>
      <c r="V186" s="68"/>
      <c r="W186" s="68"/>
      <c r="X186" s="75"/>
      <c r="Y186" s="67"/>
      <c r="Z186" s="67"/>
      <c r="AA186" s="68"/>
      <c r="AB186" s="68"/>
      <c r="AC186" s="68"/>
      <c r="AD186" s="73">
        <v>25.51</v>
      </c>
      <c r="AE186" s="65"/>
      <c r="AF186" s="65"/>
      <c r="AG186" s="68">
        <v>25.29</v>
      </c>
      <c r="AH186" s="68">
        <v>53.45</v>
      </c>
      <c r="AI186" s="68">
        <v>27.39</v>
      </c>
      <c r="AJ186" s="68"/>
      <c r="AK186" s="68">
        <v>31.24</v>
      </c>
      <c r="AL186" s="68" t="s">
        <v>312</v>
      </c>
      <c r="AM186" s="75"/>
      <c r="AN186" s="115"/>
      <c r="AO186" s="113"/>
    </row>
    <row r="187" spans="1:41" x14ac:dyDescent="0.25">
      <c r="A187" s="7">
        <v>86</v>
      </c>
      <c r="B187" s="15" t="s">
        <v>23</v>
      </c>
      <c r="C187" s="15" t="s">
        <v>23</v>
      </c>
      <c r="D187" s="65"/>
      <c r="E187" s="66"/>
      <c r="F187" s="65"/>
      <c r="G187" s="65"/>
      <c r="H187" s="66"/>
      <c r="I187" s="65"/>
      <c r="J187" s="65"/>
      <c r="K187" s="66"/>
      <c r="L187" s="66"/>
      <c r="M187" s="65"/>
      <c r="N187" s="114">
        <v>11.7</v>
      </c>
      <c r="O187" s="96">
        <v>15.7</v>
      </c>
      <c r="P187" s="99"/>
      <c r="Q187" s="99"/>
      <c r="R187" s="68">
        <v>2.12</v>
      </c>
      <c r="S187" s="68"/>
      <c r="T187" s="68">
        <v>3.12</v>
      </c>
      <c r="U187" s="68">
        <v>4.0199999999999996</v>
      </c>
      <c r="V187" s="68">
        <v>5.0199999999999996</v>
      </c>
      <c r="W187" s="68">
        <v>14.22</v>
      </c>
      <c r="X187" s="75">
        <v>2.29</v>
      </c>
      <c r="Y187" s="67"/>
      <c r="Z187" s="67">
        <v>26.7</v>
      </c>
      <c r="AA187" s="68"/>
      <c r="AB187" s="68">
        <v>3.42</v>
      </c>
      <c r="AC187" s="68">
        <v>13.27</v>
      </c>
      <c r="AD187" s="73"/>
      <c r="AE187" s="65"/>
      <c r="AF187" s="65"/>
      <c r="AG187" s="68">
        <v>25.32</v>
      </c>
      <c r="AH187" s="68">
        <v>53.5</v>
      </c>
      <c r="AI187" s="68">
        <v>27.42</v>
      </c>
      <c r="AJ187" s="68"/>
      <c r="AK187" s="68">
        <v>31.32</v>
      </c>
      <c r="AL187" s="68" t="s">
        <v>314</v>
      </c>
      <c r="AM187" s="75">
        <v>1.47</v>
      </c>
      <c r="AN187" s="115">
        <v>113</v>
      </c>
      <c r="AO187" s="113"/>
    </row>
    <row r="188" spans="1:41" x14ac:dyDescent="0.25">
      <c r="A188" s="7">
        <v>85</v>
      </c>
      <c r="B188" s="15" t="s">
        <v>23</v>
      </c>
      <c r="C188" s="15" t="s">
        <v>23</v>
      </c>
      <c r="D188" s="65"/>
      <c r="E188" s="66">
        <v>20</v>
      </c>
      <c r="F188" s="65"/>
      <c r="G188" s="65"/>
      <c r="H188" s="66"/>
      <c r="I188" s="65">
        <v>23</v>
      </c>
      <c r="J188" s="65">
        <v>16</v>
      </c>
      <c r="K188" s="66">
        <v>37</v>
      </c>
      <c r="L188" s="66">
        <v>47</v>
      </c>
      <c r="M188" s="65">
        <v>49</v>
      </c>
      <c r="N188" s="114"/>
      <c r="O188" s="96"/>
      <c r="P188" s="99"/>
      <c r="Q188" s="99"/>
      <c r="R188" s="68"/>
      <c r="S188" s="68"/>
      <c r="T188" s="68"/>
      <c r="U188" s="68"/>
      <c r="V188" s="68"/>
      <c r="W188" s="68"/>
      <c r="X188" s="75"/>
      <c r="Y188" s="67"/>
      <c r="Z188" s="67"/>
      <c r="AA188" s="68">
        <v>1.06</v>
      </c>
      <c r="AB188" s="68"/>
      <c r="AC188" s="68"/>
      <c r="AD188" s="73"/>
      <c r="AE188" s="65">
        <v>45</v>
      </c>
      <c r="AF188" s="65"/>
      <c r="AG188" s="68">
        <v>25.35</v>
      </c>
      <c r="AH188" s="68">
        <v>53.55</v>
      </c>
      <c r="AI188" s="68">
        <v>27.45</v>
      </c>
      <c r="AJ188" s="68"/>
      <c r="AK188" s="68">
        <v>31.4</v>
      </c>
      <c r="AL188" s="68" t="s">
        <v>316</v>
      </c>
      <c r="AM188" s="75"/>
      <c r="AN188" s="115"/>
      <c r="AO188" s="113">
        <v>33</v>
      </c>
    </row>
    <row r="189" spans="1:41" x14ac:dyDescent="0.25">
      <c r="A189" s="7">
        <v>84</v>
      </c>
      <c r="B189" s="15" t="s">
        <v>23</v>
      </c>
      <c r="C189" s="15" t="s">
        <v>23</v>
      </c>
      <c r="D189" s="65"/>
      <c r="E189" s="66"/>
      <c r="F189" s="65"/>
      <c r="G189" s="65"/>
      <c r="H189" s="66"/>
      <c r="I189" s="65"/>
      <c r="J189" s="65"/>
      <c r="K189" s="66"/>
      <c r="L189" s="66"/>
      <c r="M189" s="65"/>
      <c r="N189" s="114">
        <v>11.8</v>
      </c>
      <c r="O189" s="96">
        <v>15.8</v>
      </c>
      <c r="P189" s="99"/>
      <c r="Q189" s="99"/>
      <c r="R189" s="68">
        <v>2.13</v>
      </c>
      <c r="S189" s="68"/>
      <c r="T189" s="68">
        <v>3.13</v>
      </c>
      <c r="U189" s="68">
        <v>4.03</v>
      </c>
      <c r="V189" s="68">
        <v>5.03</v>
      </c>
      <c r="W189" s="68">
        <v>14.23</v>
      </c>
      <c r="X189" s="75">
        <v>2.31</v>
      </c>
      <c r="Y189" s="67">
        <v>14.1</v>
      </c>
      <c r="Z189" s="67">
        <v>26.8</v>
      </c>
      <c r="AA189" s="68"/>
      <c r="AB189" s="68">
        <v>3.43</v>
      </c>
      <c r="AC189" s="68">
        <v>13.28</v>
      </c>
      <c r="AD189" s="73">
        <v>25.52</v>
      </c>
      <c r="AE189" s="65"/>
      <c r="AF189" s="65"/>
      <c r="AG189" s="68">
        <v>25.38</v>
      </c>
      <c r="AH189" s="68">
        <v>54</v>
      </c>
      <c r="AI189" s="68">
        <v>27.48</v>
      </c>
      <c r="AJ189" s="68"/>
      <c r="AK189" s="68">
        <v>31.48</v>
      </c>
      <c r="AL189" s="68" t="s">
        <v>318</v>
      </c>
      <c r="AM189" s="75">
        <v>1.48</v>
      </c>
      <c r="AN189" s="115">
        <v>112</v>
      </c>
      <c r="AO189" s="113"/>
    </row>
    <row r="190" spans="1:41" x14ac:dyDescent="0.25">
      <c r="A190" s="7">
        <v>83</v>
      </c>
      <c r="B190" s="15" t="s">
        <v>23</v>
      </c>
      <c r="C190" s="15" t="s">
        <v>23</v>
      </c>
      <c r="D190" s="65"/>
      <c r="E190" s="66"/>
      <c r="F190" s="65"/>
      <c r="G190" s="65"/>
      <c r="H190" s="66"/>
      <c r="I190" s="65"/>
      <c r="J190" s="65"/>
      <c r="K190" s="66"/>
      <c r="L190" s="66"/>
      <c r="M190" s="65"/>
      <c r="N190" s="114"/>
      <c r="O190" s="96"/>
      <c r="P190" s="99"/>
      <c r="Q190" s="99"/>
      <c r="R190" s="68"/>
      <c r="S190" s="68"/>
      <c r="T190" s="68"/>
      <c r="U190" s="68"/>
      <c r="V190" s="68"/>
      <c r="W190" s="68"/>
      <c r="X190" s="75"/>
      <c r="Y190" s="67"/>
      <c r="Z190" s="67"/>
      <c r="AA190" s="68"/>
      <c r="AB190" s="68"/>
      <c r="AC190" s="68"/>
      <c r="AD190" s="73"/>
      <c r="AE190" s="65"/>
      <c r="AF190" s="65"/>
      <c r="AG190" s="68">
        <v>25.41</v>
      </c>
      <c r="AH190" s="68">
        <v>54.05</v>
      </c>
      <c r="AI190" s="68">
        <v>27.51</v>
      </c>
      <c r="AJ190" s="68"/>
      <c r="AK190" s="68">
        <v>31.56</v>
      </c>
      <c r="AL190" s="68" t="s">
        <v>320</v>
      </c>
      <c r="AM190" s="75"/>
      <c r="AN190" s="115"/>
      <c r="AO190" s="113"/>
    </row>
    <row r="191" spans="1:41" x14ac:dyDescent="0.25">
      <c r="A191" s="7">
        <v>82</v>
      </c>
      <c r="B191" s="15" t="s">
        <v>23</v>
      </c>
      <c r="C191" s="15" t="s">
        <v>23</v>
      </c>
      <c r="D191" s="65"/>
      <c r="E191" s="66"/>
      <c r="F191" s="65"/>
      <c r="G191" s="65"/>
      <c r="H191" s="66"/>
      <c r="I191" s="65"/>
      <c r="J191" s="65"/>
      <c r="K191" s="66"/>
      <c r="L191" s="66"/>
      <c r="M191" s="65"/>
      <c r="N191" s="114">
        <v>11.9</v>
      </c>
      <c r="O191" s="96">
        <v>15.9</v>
      </c>
      <c r="P191" s="99"/>
      <c r="Q191" s="99"/>
      <c r="R191" s="68">
        <v>2.14</v>
      </c>
      <c r="S191" s="68"/>
      <c r="T191" s="68">
        <v>3.14</v>
      </c>
      <c r="U191" s="68">
        <v>4.04</v>
      </c>
      <c r="V191" s="68">
        <v>5.04</v>
      </c>
      <c r="W191" s="68">
        <v>14.24</v>
      </c>
      <c r="X191" s="75">
        <v>2.33</v>
      </c>
      <c r="Y191" s="67"/>
      <c r="Z191" s="67">
        <v>26.9</v>
      </c>
      <c r="AA191" s="68"/>
      <c r="AB191" s="68">
        <v>3.44</v>
      </c>
      <c r="AC191" s="68">
        <v>13.29</v>
      </c>
      <c r="AD191" s="73"/>
      <c r="AE191" s="65"/>
      <c r="AF191" s="65"/>
      <c r="AG191" s="68">
        <v>25.44</v>
      </c>
      <c r="AH191" s="68">
        <v>54.1</v>
      </c>
      <c r="AI191" s="68">
        <v>27.54</v>
      </c>
      <c r="AJ191" s="68"/>
      <c r="AK191" s="68">
        <v>32.04</v>
      </c>
      <c r="AL191" s="68" t="s">
        <v>322</v>
      </c>
      <c r="AM191" s="75">
        <v>1.49</v>
      </c>
      <c r="AN191" s="115">
        <v>111</v>
      </c>
      <c r="AO191" s="113"/>
    </row>
    <row r="192" spans="1:41" x14ac:dyDescent="0.25">
      <c r="A192" s="7">
        <v>81</v>
      </c>
      <c r="B192" s="15" t="s">
        <v>23</v>
      </c>
      <c r="C192" s="15" t="s">
        <v>23</v>
      </c>
      <c r="D192" s="65"/>
      <c r="E192" s="66"/>
      <c r="F192" s="65"/>
      <c r="G192" s="65"/>
      <c r="H192" s="66"/>
      <c r="I192" s="65"/>
      <c r="J192" s="65"/>
      <c r="K192" s="66"/>
      <c r="L192" s="66"/>
      <c r="M192" s="65"/>
      <c r="N192" s="114"/>
      <c r="O192" s="96"/>
      <c r="P192" s="99"/>
      <c r="Q192" s="99"/>
      <c r="R192" s="68"/>
      <c r="S192" s="68"/>
      <c r="T192" s="68"/>
      <c r="U192" s="68"/>
      <c r="V192" s="68"/>
      <c r="W192" s="68"/>
      <c r="X192" s="75"/>
      <c r="Y192" s="67"/>
      <c r="Z192" s="67"/>
      <c r="AA192" s="68"/>
      <c r="AB192" s="68"/>
      <c r="AC192" s="68"/>
      <c r="AD192" s="73">
        <v>25.53</v>
      </c>
      <c r="AE192" s="65"/>
      <c r="AF192" s="65"/>
      <c r="AG192" s="68">
        <v>25.47</v>
      </c>
      <c r="AH192" s="68">
        <v>54.15</v>
      </c>
      <c r="AI192" s="68">
        <v>27.57</v>
      </c>
      <c r="AJ192" s="68"/>
      <c r="AK192" s="68">
        <v>32.119999999999997</v>
      </c>
      <c r="AL192" s="68" t="s">
        <v>323</v>
      </c>
      <c r="AM192" s="75"/>
      <c r="AN192" s="115"/>
      <c r="AO192" s="113"/>
    </row>
    <row r="193" spans="1:41" x14ac:dyDescent="0.25">
      <c r="A193" s="7">
        <v>80</v>
      </c>
      <c r="B193" s="15" t="s">
        <v>23</v>
      </c>
      <c r="C193" s="15" t="s">
        <v>23</v>
      </c>
      <c r="D193" s="65">
        <v>17</v>
      </c>
      <c r="E193" s="66">
        <v>19</v>
      </c>
      <c r="F193" s="65">
        <v>9</v>
      </c>
      <c r="G193" s="65">
        <v>9</v>
      </c>
      <c r="H193" s="66"/>
      <c r="I193" s="65">
        <v>22</v>
      </c>
      <c r="J193" s="65">
        <v>15</v>
      </c>
      <c r="K193" s="66">
        <v>36</v>
      </c>
      <c r="L193" s="66">
        <v>46</v>
      </c>
      <c r="M193" s="65">
        <v>48</v>
      </c>
      <c r="N193" s="116">
        <v>12</v>
      </c>
      <c r="O193" s="96">
        <v>16</v>
      </c>
      <c r="P193" s="99"/>
      <c r="Q193" s="99"/>
      <c r="R193" s="68">
        <v>2.15</v>
      </c>
      <c r="S193" s="68"/>
      <c r="T193" s="68">
        <v>3.15</v>
      </c>
      <c r="U193" s="68">
        <v>4.05</v>
      </c>
      <c r="V193" s="68">
        <v>5.05</v>
      </c>
      <c r="W193" s="68">
        <v>14.25</v>
      </c>
      <c r="X193" s="75">
        <v>2.35</v>
      </c>
      <c r="Y193" s="67">
        <v>14.2</v>
      </c>
      <c r="Z193" s="67">
        <v>27</v>
      </c>
      <c r="AA193" s="68">
        <v>1.07</v>
      </c>
      <c r="AB193" s="68">
        <v>3.45</v>
      </c>
      <c r="AC193" s="68">
        <v>13.3</v>
      </c>
      <c r="AD193" s="73"/>
      <c r="AE193" s="65">
        <v>44</v>
      </c>
      <c r="AF193" s="65"/>
      <c r="AG193" s="68">
        <v>25.5</v>
      </c>
      <c r="AH193" s="68">
        <v>54.2</v>
      </c>
      <c r="AI193" s="68">
        <v>28</v>
      </c>
      <c r="AJ193" s="68"/>
      <c r="AK193" s="68">
        <v>32.200000000000003</v>
      </c>
      <c r="AL193" s="68" t="s">
        <v>325</v>
      </c>
      <c r="AM193" s="75">
        <v>1.5</v>
      </c>
      <c r="AN193" s="115">
        <v>110</v>
      </c>
      <c r="AO193" s="113">
        <v>32</v>
      </c>
    </row>
    <row r="194" spans="1:41" x14ac:dyDescent="0.25">
      <c r="A194" s="7">
        <v>79</v>
      </c>
      <c r="B194" s="15" t="s">
        <v>23</v>
      </c>
      <c r="C194" s="15" t="s">
        <v>23</v>
      </c>
      <c r="D194" s="65"/>
      <c r="E194" s="66"/>
      <c r="F194" s="65"/>
      <c r="G194" s="65"/>
      <c r="H194" s="66"/>
      <c r="I194" s="65"/>
      <c r="J194" s="65"/>
      <c r="K194" s="66"/>
      <c r="L194" s="66"/>
      <c r="M194" s="65"/>
      <c r="N194" s="114"/>
      <c r="O194" s="96"/>
      <c r="P194" s="99"/>
      <c r="Q194" s="99"/>
      <c r="R194" s="68"/>
      <c r="S194" s="68"/>
      <c r="T194" s="68"/>
      <c r="U194" s="68"/>
      <c r="V194" s="68"/>
      <c r="W194" s="68"/>
      <c r="X194" s="75"/>
      <c r="Y194" s="67"/>
      <c r="Z194" s="67"/>
      <c r="AA194" s="68"/>
      <c r="AB194" s="68"/>
      <c r="AC194" s="68"/>
      <c r="AD194" s="73"/>
      <c r="AE194" s="65"/>
      <c r="AF194" s="65"/>
      <c r="AG194" s="68">
        <v>25.53</v>
      </c>
      <c r="AH194" s="68">
        <v>54.25</v>
      </c>
      <c r="AI194" s="68">
        <v>28.03</v>
      </c>
      <c r="AJ194" s="68"/>
      <c r="AK194" s="68">
        <v>32.28</v>
      </c>
      <c r="AL194" s="68" t="s">
        <v>327</v>
      </c>
      <c r="AM194" s="75"/>
      <c r="AN194" s="115"/>
      <c r="AO194" s="113"/>
    </row>
    <row r="195" spans="1:41" x14ac:dyDescent="0.25">
      <c r="A195" s="7">
        <v>78</v>
      </c>
      <c r="B195" s="15" t="s">
        <v>23</v>
      </c>
      <c r="C195" s="15" t="s">
        <v>23</v>
      </c>
      <c r="D195" s="65"/>
      <c r="E195" s="66"/>
      <c r="F195" s="65"/>
      <c r="G195" s="65"/>
      <c r="H195" s="66"/>
      <c r="I195" s="65"/>
      <c r="J195" s="65"/>
      <c r="K195" s="66"/>
      <c r="L195" s="66"/>
      <c r="M195" s="65"/>
      <c r="N195" s="114">
        <v>12.1</v>
      </c>
      <c r="O195" s="96">
        <v>16.100000000000001</v>
      </c>
      <c r="P195" s="99"/>
      <c r="Q195" s="99"/>
      <c r="R195" s="68">
        <v>2.16</v>
      </c>
      <c r="S195" s="68"/>
      <c r="T195" s="68">
        <v>3.16</v>
      </c>
      <c r="U195" s="68">
        <v>4.0599999999999996</v>
      </c>
      <c r="V195" s="68">
        <v>5.0599999999999996</v>
      </c>
      <c r="W195" s="68">
        <v>14.26</v>
      </c>
      <c r="X195" s="75">
        <v>2.37</v>
      </c>
      <c r="Y195" s="67"/>
      <c r="Z195" s="67">
        <v>27.1</v>
      </c>
      <c r="AA195" s="68"/>
      <c r="AB195" s="68">
        <v>3.46</v>
      </c>
      <c r="AC195" s="68">
        <v>13.31</v>
      </c>
      <c r="AD195" s="73">
        <v>25.54</v>
      </c>
      <c r="AE195" s="65"/>
      <c r="AF195" s="65"/>
      <c r="AG195" s="68">
        <v>25.56</v>
      </c>
      <c r="AH195" s="68">
        <v>54.3</v>
      </c>
      <c r="AI195" s="68">
        <v>28.06</v>
      </c>
      <c r="AJ195" s="68"/>
      <c r="AK195" s="68">
        <v>32.36</v>
      </c>
      <c r="AL195" s="68" t="s">
        <v>329</v>
      </c>
      <c r="AM195" s="75">
        <v>1.51</v>
      </c>
      <c r="AN195" s="115">
        <v>109</v>
      </c>
      <c r="AO195" s="113"/>
    </row>
    <row r="196" spans="1:41" x14ac:dyDescent="0.25">
      <c r="A196" s="7">
        <v>77</v>
      </c>
      <c r="B196" s="15" t="s">
        <v>23</v>
      </c>
      <c r="C196" s="15" t="s">
        <v>23</v>
      </c>
      <c r="D196" s="65"/>
      <c r="E196" s="66"/>
      <c r="F196" s="65"/>
      <c r="G196" s="65"/>
      <c r="H196" s="66"/>
      <c r="I196" s="65"/>
      <c r="J196" s="65"/>
      <c r="K196" s="66"/>
      <c r="L196" s="66"/>
      <c r="M196" s="65"/>
      <c r="N196" s="114"/>
      <c r="O196" s="96"/>
      <c r="P196" s="99"/>
      <c r="Q196" s="99"/>
      <c r="R196" s="68"/>
      <c r="S196" s="68"/>
      <c r="T196" s="68"/>
      <c r="U196" s="68"/>
      <c r="V196" s="68"/>
      <c r="W196" s="68"/>
      <c r="X196" s="75"/>
      <c r="Y196" s="67"/>
      <c r="Z196" s="67"/>
      <c r="AA196" s="68"/>
      <c r="AB196" s="68"/>
      <c r="AC196" s="68"/>
      <c r="AD196" s="73"/>
      <c r="AE196" s="65"/>
      <c r="AF196" s="65"/>
      <c r="AG196" s="68">
        <v>25.59</v>
      </c>
      <c r="AH196" s="68">
        <v>54.35</v>
      </c>
      <c r="AI196" s="68">
        <v>28.09</v>
      </c>
      <c r="AJ196" s="68"/>
      <c r="AK196" s="68">
        <v>32.44</v>
      </c>
      <c r="AL196" s="68" t="s">
        <v>331</v>
      </c>
      <c r="AM196" s="75"/>
      <c r="AN196" s="115"/>
      <c r="AO196" s="113"/>
    </row>
    <row r="197" spans="1:41" x14ac:dyDescent="0.25">
      <c r="A197" s="7">
        <v>76</v>
      </c>
      <c r="B197" s="15" t="s">
        <v>23</v>
      </c>
      <c r="C197" s="15" t="s">
        <v>23</v>
      </c>
      <c r="D197" s="65"/>
      <c r="E197" s="66"/>
      <c r="F197" s="65"/>
      <c r="G197" s="65"/>
      <c r="H197" s="66"/>
      <c r="I197" s="65"/>
      <c r="J197" s="65"/>
      <c r="K197" s="66"/>
      <c r="L197" s="66"/>
      <c r="M197" s="65"/>
      <c r="N197" s="114">
        <v>12.2</v>
      </c>
      <c r="O197" s="96">
        <v>16.2</v>
      </c>
      <c r="P197" s="99"/>
      <c r="Q197" s="99"/>
      <c r="R197" s="68">
        <v>2.17</v>
      </c>
      <c r="S197" s="68"/>
      <c r="T197" s="68">
        <v>3.17</v>
      </c>
      <c r="U197" s="68">
        <v>4.07</v>
      </c>
      <c r="V197" s="68">
        <v>5.07</v>
      </c>
      <c r="W197" s="68">
        <v>14.27</v>
      </c>
      <c r="X197" s="75">
        <v>2.39</v>
      </c>
      <c r="Y197" s="67">
        <v>14.3</v>
      </c>
      <c r="Z197" s="67">
        <v>27.2</v>
      </c>
      <c r="AA197" s="68"/>
      <c r="AB197" s="68">
        <v>3.47</v>
      </c>
      <c r="AC197" s="68">
        <v>13.32</v>
      </c>
      <c r="AD197" s="73"/>
      <c r="AE197" s="65"/>
      <c r="AF197" s="65"/>
      <c r="AG197" s="68">
        <v>26.02</v>
      </c>
      <c r="AH197" s="68">
        <v>54.4</v>
      </c>
      <c r="AI197" s="68">
        <v>28.12</v>
      </c>
      <c r="AJ197" s="68"/>
      <c r="AK197" s="68">
        <v>32.520000000000003</v>
      </c>
      <c r="AL197" s="68" t="s">
        <v>333</v>
      </c>
      <c r="AM197" s="75">
        <v>1.52</v>
      </c>
      <c r="AN197" s="115">
        <v>108</v>
      </c>
      <c r="AO197" s="113"/>
    </row>
    <row r="198" spans="1:41" x14ac:dyDescent="0.25">
      <c r="A198" s="7">
        <v>75</v>
      </c>
      <c r="B198" s="15" t="s">
        <v>23</v>
      </c>
      <c r="C198" s="15" t="s">
        <v>23</v>
      </c>
      <c r="D198" s="65"/>
      <c r="E198" s="66">
        <v>18</v>
      </c>
      <c r="F198" s="65"/>
      <c r="G198" s="65"/>
      <c r="H198" s="66"/>
      <c r="I198" s="65">
        <v>21</v>
      </c>
      <c r="J198" s="65">
        <v>14</v>
      </c>
      <c r="K198" s="66">
        <v>35</v>
      </c>
      <c r="L198" s="66">
        <v>45</v>
      </c>
      <c r="M198" s="65">
        <v>47</v>
      </c>
      <c r="N198" s="114"/>
      <c r="O198" s="96"/>
      <c r="P198" s="99"/>
      <c r="Q198" s="99"/>
      <c r="R198" s="68"/>
      <c r="S198" s="68"/>
      <c r="T198" s="68"/>
      <c r="U198" s="68"/>
      <c r="V198" s="68"/>
      <c r="W198" s="68"/>
      <c r="X198" s="75"/>
      <c r="Y198" s="67"/>
      <c r="Z198" s="67"/>
      <c r="AA198" s="68">
        <v>1.08</v>
      </c>
      <c r="AB198" s="68"/>
      <c r="AC198" s="68"/>
      <c r="AD198" s="73">
        <v>25.55</v>
      </c>
      <c r="AE198" s="65">
        <v>43</v>
      </c>
      <c r="AF198" s="65"/>
      <c r="AG198" s="68">
        <v>26.05</v>
      </c>
      <c r="AH198" s="68">
        <v>54.45</v>
      </c>
      <c r="AI198" s="68">
        <v>28.15</v>
      </c>
      <c r="AJ198" s="68"/>
      <c r="AK198" s="68">
        <v>33</v>
      </c>
      <c r="AL198" s="68" t="s">
        <v>334</v>
      </c>
      <c r="AM198" s="75"/>
      <c r="AN198" s="115"/>
      <c r="AO198" s="113">
        <v>31</v>
      </c>
    </row>
    <row r="199" spans="1:41" x14ac:dyDescent="0.25">
      <c r="A199" s="7">
        <v>74</v>
      </c>
      <c r="B199" s="15" t="s">
        <v>23</v>
      </c>
      <c r="C199" s="15" t="s">
        <v>23</v>
      </c>
      <c r="D199" s="65"/>
      <c r="E199" s="66"/>
      <c r="F199" s="65"/>
      <c r="G199" s="65"/>
      <c r="H199" s="66"/>
      <c r="I199" s="65"/>
      <c r="J199" s="65"/>
      <c r="K199" s="66"/>
      <c r="L199" s="66"/>
      <c r="M199" s="65"/>
      <c r="N199" s="114">
        <v>12.3</v>
      </c>
      <c r="O199" s="96">
        <v>16.3</v>
      </c>
      <c r="P199" s="99"/>
      <c r="Q199" s="99"/>
      <c r="R199" s="68">
        <v>2.1800000000000002</v>
      </c>
      <c r="S199" s="68"/>
      <c r="T199" s="68">
        <v>3.18</v>
      </c>
      <c r="U199" s="68">
        <v>4.08</v>
      </c>
      <c r="V199" s="68">
        <v>5.08</v>
      </c>
      <c r="W199" s="68">
        <v>14.28</v>
      </c>
      <c r="X199" s="75">
        <v>2.41</v>
      </c>
      <c r="Y199" s="67"/>
      <c r="Z199" s="67">
        <v>27.3</v>
      </c>
      <c r="AA199" s="68"/>
      <c r="AB199" s="68">
        <v>3.48</v>
      </c>
      <c r="AC199" s="68">
        <v>13.33</v>
      </c>
      <c r="AD199" s="73"/>
      <c r="AE199" s="65"/>
      <c r="AF199" s="65"/>
      <c r="AG199" s="68">
        <v>26.08</v>
      </c>
      <c r="AH199" s="68">
        <v>54.5</v>
      </c>
      <c r="AI199" s="68">
        <v>28.18</v>
      </c>
      <c r="AJ199" s="68"/>
      <c r="AK199" s="68">
        <v>33.08</v>
      </c>
      <c r="AL199" s="68" t="s">
        <v>336</v>
      </c>
      <c r="AM199" s="75">
        <v>1.53</v>
      </c>
      <c r="AN199" s="115">
        <v>107</v>
      </c>
      <c r="AO199" s="113"/>
    </row>
    <row r="200" spans="1:41" x14ac:dyDescent="0.25">
      <c r="A200" s="7">
        <v>73</v>
      </c>
      <c r="B200" s="15" t="s">
        <v>23</v>
      </c>
      <c r="C200" s="15" t="s">
        <v>23</v>
      </c>
      <c r="D200" s="65"/>
      <c r="E200" s="66"/>
      <c r="F200" s="65"/>
      <c r="G200" s="65"/>
      <c r="H200" s="66"/>
      <c r="I200" s="65"/>
      <c r="J200" s="65"/>
      <c r="K200" s="66"/>
      <c r="L200" s="66"/>
      <c r="M200" s="65"/>
      <c r="N200" s="114"/>
      <c r="O200" s="96"/>
      <c r="P200" s="99"/>
      <c r="Q200" s="99"/>
      <c r="R200" s="68"/>
      <c r="S200" s="68"/>
      <c r="T200" s="68"/>
      <c r="U200" s="68"/>
      <c r="V200" s="68"/>
      <c r="W200" s="68"/>
      <c r="X200" s="75"/>
      <c r="Y200" s="67"/>
      <c r="Z200" s="67"/>
      <c r="AA200" s="68"/>
      <c r="AB200" s="68"/>
      <c r="AC200" s="68"/>
      <c r="AD200" s="73"/>
      <c r="AE200" s="65"/>
      <c r="AF200" s="65"/>
      <c r="AG200" s="68">
        <v>26.11</v>
      </c>
      <c r="AH200" s="68">
        <v>54.55</v>
      </c>
      <c r="AI200" s="68">
        <v>28.21</v>
      </c>
      <c r="AJ200" s="68"/>
      <c r="AK200" s="68">
        <v>33.159999999999997</v>
      </c>
      <c r="AL200" s="68" t="s">
        <v>338</v>
      </c>
      <c r="AM200" s="75"/>
      <c r="AN200" s="115"/>
      <c r="AO200" s="113"/>
    </row>
    <row r="201" spans="1:41" x14ac:dyDescent="0.25">
      <c r="A201" s="7">
        <v>72</v>
      </c>
      <c r="B201" s="15" t="s">
        <v>23</v>
      </c>
      <c r="C201" s="15" t="s">
        <v>23</v>
      </c>
      <c r="D201" s="65"/>
      <c r="E201" s="66"/>
      <c r="F201" s="65"/>
      <c r="G201" s="65"/>
      <c r="H201" s="66"/>
      <c r="I201" s="65"/>
      <c r="J201" s="65"/>
      <c r="K201" s="66"/>
      <c r="L201" s="66"/>
      <c r="M201" s="65"/>
      <c r="N201" s="114">
        <v>12.4</v>
      </c>
      <c r="O201" s="96">
        <v>16.399999999999999</v>
      </c>
      <c r="P201" s="99"/>
      <c r="Q201" s="99"/>
      <c r="R201" s="68">
        <v>2.19</v>
      </c>
      <c r="S201" s="68"/>
      <c r="T201" s="68">
        <v>3.19</v>
      </c>
      <c r="U201" s="68">
        <v>4.09</v>
      </c>
      <c r="V201" s="68">
        <v>5.09</v>
      </c>
      <c r="W201" s="68">
        <v>14.29</v>
      </c>
      <c r="X201" s="75">
        <v>2.4300000000000002</v>
      </c>
      <c r="Y201" s="67">
        <v>14.4</v>
      </c>
      <c r="Z201" s="67">
        <v>27.4</v>
      </c>
      <c r="AA201" s="68"/>
      <c r="AB201" s="68">
        <v>3.49</v>
      </c>
      <c r="AC201" s="68">
        <v>13.34</v>
      </c>
      <c r="AD201" s="73">
        <v>25.56</v>
      </c>
      <c r="AE201" s="65"/>
      <c r="AF201" s="65"/>
      <c r="AG201" s="68">
        <v>26.14</v>
      </c>
      <c r="AH201" s="68">
        <v>55</v>
      </c>
      <c r="AI201" s="68">
        <v>28.24</v>
      </c>
      <c r="AJ201" s="68"/>
      <c r="AK201" s="68">
        <v>33.24</v>
      </c>
      <c r="AL201" s="68" t="s">
        <v>340</v>
      </c>
      <c r="AM201" s="75">
        <v>1.54</v>
      </c>
      <c r="AN201" s="115">
        <v>106</v>
      </c>
      <c r="AO201" s="113"/>
    </row>
    <row r="202" spans="1:41" x14ac:dyDescent="0.25">
      <c r="A202" s="7">
        <v>71</v>
      </c>
      <c r="B202" s="15" t="s">
        <v>23</v>
      </c>
      <c r="C202" s="15" t="s">
        <v>23</v>
      </c>
      <c r="D202" s="65"/>
      <c r="E202" s="66"/>
      <c r="F202" s="65"/>
      <c r="G202" s="65"/>
      <c r="H202" s="66"/>
      <c r="I202" s="65"/>
      <c r="J202" s="65"/>
      <c r="K202" s="66"/>
      <c r="L202" s="66"/>
      <c r="M202" s="65"/>
      <c r="N202" s="114"/>
      <c r="O202" s="96"/>
      <c r="P202" s="99"/>
      <c r="Q202" s="99"/>
      <c r="R202" s="68"/>
      <c r="S202" s="68"/>
      <c r="T202" s="68"/>
      <c r="U202" s="68"/>
      <c r="V202" s="68"/>
      <c r="W202" s="68"/>
      <c r="X202" s="75"/>
      <c r="Y202" s="67"/>
      <c r="Z202" s="67"/>
      <c r="AA202" s="68"/>
      <c r="AB202" s="68"/>
      <c r="AC202" s="68"/>
      <c r="AD202" s="73"/>
      <c r="AE202" s="65"/>
      <c r="AF202" s="65"/>
      <c r="AG202" s="68">
        <v>26.17</v>
      </c>
      <c r="AH202" s="68">
        <v>55.05</v>
      </c>
      <c r="AI202" s="68">
        <v>28.27</v>
      </c>
      <c r="AJ202" s="68"/>
      <c r="AK202" s="68">
        <v>33.32</v>
      </c>
      <c r="AL202" s="68" t="s">
        <v>342</v>
      </c>
      <c r="AM202" s="75"/>
      <c r="AN202" s="115"/>
      <c r="AO202" s="113"/>
    </row>
    <row r="203" spans="1:41" x14ac:dyDescent="0.25">
      <c r="A203" s="7">
        <v>70</v>
      </c>
      <c r="B203" s="15" t="s">
        <v>23</v>
      </c>
      <c r="C203" s="15" t="s">
        <v>23</v>
      </c>
      <c r="D203" s="65">
        <v>16</v>
      </c>
      <c r="E203" s="66">
        <v>17</v>
      </c>
      <c r="F203" s="65">
        <v>8</v>
      </c>
      <c r="G203" s="65">
        <v>8</v>
      </c>
      <c r="H203" s="66"/>
      <c r="I203" s="65">
        <v>20</v>
      </c>
      <c r="J203" s="65">
        <v>13</v>
      </c>
      <c r="K203" s="66">
        <v>34</v>
      </c>
      <c r="L203" s="66">
        <v>44</v>
      </c>
      <c r="M203" s="65">
        <v>46</v>
      </c>
      <c r="N203" s="114">
        <v>12.5</v>
      </c>
      <c r="O203" s="96">
        <v>16.5</v>
      </c>
      <c r="P203" s="99"/>
      <c r="Q203" s="99"/>
      <c r="R203" s="68">
        <v>2.2000000000000002</v>
      </c>
      <c r="S203" s="68"/>
      <c r="T203" s="68">
        <v>3.2</v>
      </c>
      <c r="U203" s="68">
        <v>4.0999999999999996</v>
      </c>
      <c r="V203" s="68">
        <v>5.0999999999999996</v>
      </c>
      <c r="W203" s="68">
        <v>14.3</v>
      </c>
      <c r="X203" s="75">
        <v>2.4500000000000002</v>
      </c>
      <c r="Y203" s="67"/>
      <c r="Z203" s="67">
        <v>27.5</v>
      </c>
      <c r="AA203" s="68">
        <v>1.0900000000000001</v>
      </c>
      <c r="AB203" s="68">
        <v>3.5</v>
      </c>
      <c r="AC203" s="68">
        <v>13.35</v>
      </c>
      <c r="AD203" s="73"/>
      <c r="AE203" s="65">
        <v>42</v>
      </c>
      <c r="AF203" s="65"/>
      <c r="AG203" s="68">
        <v>26.2</v>
      </c>
      <c r="AH203" s="68">
        <v>55.1</v>
      </c>
      <c r="AI203" s="68">
        <v>28.3</v>
      </c>
      <c r="AJ203" s="68"/>
      <c r="AK203" s="68">
        <v>33.4</v>
      </c>
      <c r="AL203" s="68" t="s">
        <v>344</v>
      </c>
      <c r="AM203" s="75">
        <v>1.55</v>
      </c>
      <c r="AN203" s="115">
        <v>105</v>
      </c>
      <c r="AO203" s="113">
        <v>30</v>
      </c>
    </row>
    <row r="204" spans="1:41" x14ac:dyDescent="0.25">
      <c r="A204" s="7">
        <v>69</v>
      </c>
      <c r="B204" s="15" t="s">
        <v>23</v>
      </c>
      <c r="C204" s="15" t="s">
        <v>23</v>
      </c>
      <c r="D204" s="65"/>
      <c r="E204" s="66"/>
      <c r="F204" s="65"/>
      <c r="G204" s="65"/>
      <c r="H204" s="66"/>
      <c r="I204" s="65"/>
      <c r="J204" s="65"/>
      <c r="K204" s="66"/>
      <c r="L204" s="66"/>
      <c r="M204" s="65"/>
      <c r="N204" s="114"/>
      <c r="O204" s="96"/>
      <c r="P204" s="99"/>
      <c r="Q204" s="99"/>
      <c r="R204" s="68"/>
      <c r="S204" s="68"/>
      <c r="T204" s="68"/>
      <c r="U204" s="68"/>
      <c r="V204" s="68"/>
      <c r="W204" s="68"/>
      <c r="X204" s="75"/>
      <c r="Y204" s="67"/>
      <c r="Z204" s="67"/>
      <c r="AA204" s="68"/>
      <c r="AB204" s="68"/>
      <c r="AC204" s="68"/>
      <c r="AD204" s="73">
        <v>25.57</v>
      </c>
      <c r="AE204" s="65"/>
      <c r="AF204" s="65"/>
      <c r="AG204" s="68">
        <v>26.23</v>
      </c>
      <c r="AH204" s="68">
        <v>55.15</v>
      </c>
      <c r="AI204" s="68">
        <v>28.33</v>
      </c>
      <c r="AJ204" s="68"/>
      <c r="AK204" s="68">
        <v>33.479999999999997</v>
      </c>
      <c r="AL204" s="68" t="s">
        <v>346</v>
      </c>
      <c r="AM204" s="75"/>
      <c r="AN204" s="115"/>
      <c r="AO204" s="113"/>
    </row>
    <row r="205" spans="1:41" x14ac:dyDescent="0.25">
      <c r="A205" s="7">
        <v>68</v>
      </c>
      <c r="B205" s="15" t="s">
        <v>23</v>
      </c>
      <c r="C205" s="15" t="s">
        <v>23</v>
      </c>
      <c r="D205" s="65"/>
      <c r="E205" s="66"/>
      <c r="F205" s="65"/>
      <c r="G205" s="65"/>
      <c r="H205" s="66"/>
      <c r="I205" s="65"/>
      <c r="J205" s="65"/>
      <c r="K205" s="66"/>
      <c r="L205" s="66"/>
      <c r="M205" s="65"/>
      <c r="N205" s="114">
        <v>12.6</v>
      </c>
      <c r="O205" s="96">
        <v>16.600000000000001</v>
      </c>
      <c r="P205" s="99"/>
      <c r="Q205" s="99"/>
      <c r="R205" s="68">
        <v>2.21</v>
      </c>
      <c r="S205" s="68"/>
      <c r="T205" s="68">
        <v>3.21</v>
      </c>
      <c r="U205" s="68">
        <v>4.1100000000000003</v>
      </c>
      <c r="V205" s="68">
        <v>5.1100000000000003</v>
      </c>
      <c r="W205" s="68">
        <v>14.31</v>
      </c>
      <c r="X205" s="75">
        <v>2.4700000000000002</v>
      </c>
      <c r="Y205" s="67">
        <v>14.5</v>
      </c>
      <c r="Z205" s="67">
        <v>27.6</v>
      </c>
      <c r="AA205" s="68"/>
      <c r="AB205" s="68">
        <v>3.51</v>
      </c>
      <c r="AC205" s="68">
        <v>13.36</v>
      </c>
      <c r="AD205" s="73"/>
      <c r="AE205" s="65"/>
      <c r="AF205" s="65"/>
      <c r="AG205" s="68">
        <v>26.26</v>
      </c>
      <c r="AH205" s="68">
        <v>55.2</v>
      </c>
      <c r="AI205" s="68">
        <v>28.36</v>
      </c>
      <c r="AJ205" s="68"/>
      <c r="AK205" s="68">
        <v>33.56</v>
      </c>
      <c r="AL205" s="68" t="s">
        <v>348</v>
      </c>
      <c r="AM205" s="75">
        <v>1.56</v>
      </c>
      <c r="AN205" s="115">
        <v>104</v>
      </c>
      <c r="AO205" s="113"/>
    </row>
    <row r="206" spans="1:41" x14ac:dyDescent="0.25">
      <c r="A206" s="7">
        <v>67</v>
      </c>
      <c r="B206" s="15" t="s">
        <v>23</v>
      </c>
      <c r="C206" s="15" t="s">
        <v>23</v>
      </c>
      <c r="D206" s="65"/>
      <c r="E206" s="66"/>
      <c r="F206" s="65"/>
      <c r="G206" s="65"/>
      <c r="H206" s="66"/>
      <c r="I206" s="65"/>
      <c r="J206" s="65"/>
      <c r="K206" s="66"/>
      <c r="L206" s="66"/>
      <c r="M206" s="65"/>
      <c r="N206" s="114"/>
      <c r="O206" s="96"/>
      <c r="P206" s="99"/>
      <c r="Q206" s="99"/>
      <c r="R206" s="68"/>
      <c r="S206" s="68"/>
      <c r="T206" s="68"/>
      <c r="U206" s="68"/>
      <c r="V206" s="68"/>
      <c r="W206" s="68"/>
      <c r="X206" s="75"/>
      <c r="Y206" s="67"/>
      <c r="Z206" s="67"/>
      <c r="AA206" s="68"/>
      <c r="AB206" s="68"/>
      <c r="AC206" s="68"/>
      <c r="AD206" s="73"/>
      <c r="AE206" s="65"/>
      <c r="AF206" s="65"/>
      <c r="AG206" s="68">
        <v>26.29</v>
      </c>
      <c r="AH206" s="68">
        <v>55.25</v>
      </c>
      <c r="AI206" s="68">
        <v>28.39</v>
      </c>
      <c r="AJ206" s="68"/>
      <c r="AK206" s="68">
        <v>34.04</v>
      </c>
      <c r="AL206" s="68" t="s">
        <v>350</v>
      </c>
      <c r="AM206" s="75"/>
      <c r="AN206" s="115"/>
      <c r="AO206" s="113"/>
    </row>
    <row r="207" spans="1:41" x14ac:dyDescent="0.25">
      <c r="A207" s="7">
        <v>66</v>
      </c>
      <c r="B207" s="15" t="s">
        <v>23</v>
      </c>
      <c r="C207" s="15" t="s">
        <v>23</v>
      </c>
      <c r="D207" s="65"/>
      <c r="E207" s="66"/>
      <c r="F207" s="65"/>
      <c r="G207" s="65"/>
      <c r="H207" s="66"/>
      <c r="I207" s="65"/>
      <c r="J207" s="65"/>
      <c r="K207" s="66"/>
      <c r="L207" s="66"/>
      <c r="M207" s="65"/>
      <c r="N207" s="114">
        <v>12.7</v>
      </c>
      <c r="O207" s="96">
        <v>16.7</v>
      </c>
      <c r="P207" s="99"/>
      <c r="Q207" s="99"/>
      <c r="R207" s="68">
        <v>2.2200000000000002</v>
      </c>
      <c r="S207" s="68"/>
      <c r="T207" s="68">
        <v>3.22</v>
      </c>
      <c r="U207" s="68">
        <v>4.12</v>
      </c>
      <c r="V207" s="68">
        <v>5.12</v>
      </c>
      <c r="W207" s="68">
        <v>14.32</v>
      </c>
      <c r="X207" s="75">
        <v>2.4900000000000002</v>
      </c>
      <c r="Y207" s="67"/>
      <c r="Z207" s="67">
        <v>27.7</v>
      </c>
      <c r="AA207" s="68"/>
      <c r="AB207" s="68">
        <v>3.52</v>
      </c>
      <c r="AC207" s="68">
        <v>13.37</v>
      </c>
      <c r="AD207" s="73">
        <v>25.58</v>
      </c>
      <c r="AE207" s="65"/>
      <c r="AF207" s="65"/>
      <c r="AG207" s="68">
        <v>26.42</v>
      </c>
      <c r="AH207" s="68">
        <v>55.3</v>
      </c>
      <c r="AI207" s="68">
        <v>28.42</v>
      </c>
      <c r="AJ207" s="68"/>
      <c r="AK207" s="68">
        <v>34.119999999999997</v>
      </c>
      <c r="AL207" s="68" t="s">
        <v>352</v>
      </c>
      <c r="AM207" s="75">
        <v>1.57</v>
      </c>
      <c r="AN207" s="115">
        <v>103</v>
      </c>
      <c r="AO207" s="113"/>
    </row>
    <row r="208" spans="1:41" x14ac:dyDescent="0.25">
      <c r="A208" s="7">
        <v>65</v>
      </c>
      <c r="B208" s="15" t="s">
        <v>23</v>
      </c>
      <c r="C208" s="15" t="s">
        <v>23</v>
      </c>
      <c r="D208" s="65"/>
      <c r="E208" s="66">
        <v>16</v>
      </c>
      <c r="F208" s="65"/>
      <c r="G208" s="65"/>
      <c r="H208" s="66"/>
      <c r="I208" s="65">
        <v>19</v>
      </c>
      <c r="J208" s="65">
        <v>12</v>
      </c>
      <c r="K208" s="66">
        <v>33</v>
      </c>
      <c r="L208" s="66">
        <v>43</v>
      </c>
      <c r="M208" s="65">
        <v>45</v>
      </c>
      <c r="N208" s="114"/>
      <c r="O208" s="96"/>
      <c r="P208" s="99"/>
      <c r="Q208" s="99"/>
      <c r="R208" s="68"/>
      <c r="S208" s="68"/>
      <c r="T208" s="68"/>
      <c r="U208" s="68"/>
      <c r="V208" s="68"/>
      <c r="W208" s="68"/>
      <c r="X208" s="75"/>
      <c r="Y208" s="67"/>
      <c r="Z208" s="67"/>
      <c r="AA208" s="68">
        <v>1.1000000000000001</v>
      </c>
      <c r="AB208" s="68"/>
      <c r="AC208" s="68"/>
      <c r="AD208" s="73"/>
      <c r="AE208" s="65">
        <v>41</v>
      </c>
      <c r="AF208" s="65"/>
      <c r="AG208" s="68">
        <v>26.45</v>
      </c>
      <c r="AH208" s="68">
        <v>55.35</v>
      </c>
      <c r="AI208" s="68">
        <v>28.45</v>
      </c>
      <c r="AJ208" s="68"/>
      <c r="AK208" s="68">
        <v>34.200000000000003</v>
      </c>
      <c r="AL208" s="68" t="s">
        <v>354</v>
      </c>
      <c r="AM208" s="75"/>
      <c r="AN208" s="115"/>
      <c r="AO208" s="113">
        <v>29</v>
      </c>
    </row>
    <row r="209" spans="1:41" x14ac:dyDescent="0.25">
      <c r="A209" s="7">
        <v>64</v>
      </c>
      <c r="B209" s="15" t="s">
        <v>23</v>
      </c>
      <c r="C209" s="15" t="s">
        <v>23</v>
      </c>
      <c r="D209" s="65"/>
      <c r="E209" s="66"/>
      <c r="F209" s="65"/>
      <c r="G209" s="65"/>
      <c r="H209" s="66"/>
      <c r="I209" s="65"/>
      <c r="J209" s="65"/>
      <c r="K209" s="66"/>
      <c r="L209" s="66"/>
      <c r="M209" s="65"/>
      <c r="N209" s="114">
        <v>12.8</v>
      </c>
      <c r="O209" s="96">
        <v>16.8</v>
      </c>
      <c r="P209" s="99"/>
      <c r="Q209" s="99"/>
      <c r="R209" s="68">
        <v>2.23</v>
      </c>
      <c r="S209" s="68"/>
      <c r="T209" s="68">
        <v>3.23</v>
      </c>
      <c r="U209" s="68">
        <v>4.13</v>
      </c>
      <c r="V209" s="68">
        <v>5.13</v>
      </c>
      <c r="W209" s="68">
        <v>14.33</v>
      </c>
      <c r="X209" s="75">
        <v>2.5099999999999998</v>
      </c>
      <c r="Y209" s="67">
        <v>14.6</v>
      </c>
      <c r="Z209" s="67">
        <v>27.8</v>
      </c>
      <c r="AA209" s="68"/>
      <c r="AB209" s="68">
        <v>3.53</v>
      </c>
      <c r="AC209" s="68">
        <v>13.38</v>
      </c>
      <c r="AD209" s="73"/>
      <c r="AE209" s="65"/>
      <c r="AF209" s="65"/>
      <c r="AG209" s="68">
        <v>26.48</v>
      </c>
      <c r="AH209" s="68">
        <v>55.4</v>
      </c>
      <c r="AI209" s="68">
        <v>28.48</v>
      </c>
      <c r="AJ209" s="68"/>
      <c r="AK209" s="68">
        <v>34.28</v>
      </c>
      <c r="AL209" s="68" t="s">
        <v>357</v>
      </c>
      <c r="AM209" s="75">
        <v>1.58</v>
      </c>
      <c r="AN209" s="115">
        <v>102</v>
      </c>
      <c r="AO209" s="113"/>
    </row>
    <row r="210" spans="1:41" x14ac:dyDescent="0.25">
      <c r="A210" s="7">
        <v>63</v>
      </c>
      <c r="B210" s="15" t="s">
        <v>23</v>
      </c>
      <c r="C210" s="15" t="s">
        <v>23</v>
      </c>
      <c r="D210" s="65"/>
      <c r="E210" s="66"/>
      <c r="F210" s="65"/>
      <c r="G210" s="65"/>
      <c r="H210" s="66"/>
      <c r="I210" s="65"/>
      <c r="J210" s="65"/>
      <c r="K210" s="66"/>
      <c r="L210" s="66"/>
      <c r="M210" s="65"/>
      <c r="N210" s="114"/>
      <c r="O210" s="96"/>
      <c r="P210" s="99"/>
      <c r="Q210" s="99"/>
      <c r="R210" s="68"/>
      <c r="S210" s="68"/>
      <c r="T210" s="68"/>
      <c r="U210" s="68"/>
      <c r="V210" s="68"/>
      <c r="W210" s="68"/>
      <c r="X210" s="75"/>
      <c r="Y210" s="67"/>
      <c r="Z210" s="67"/>
      <c r="AA210" s="68"/>
      <c r="AB210" s="68"/>
      <c r="AC210" s="68"/>
      <c r="AD210" s="73">
        <v>25.59</v>
      </c>
      <c r="AE210" s="65"/>
      <c r="AF210" s="65"/>
      <c r="AG210" s="68">
        <v>26.51</v>
      </c>
      <c r="AH210" s="68">
        <v>55.45</v>
      </c>
      <c r="AI210" s="68">
        <v>28.51</v>
      </c>
      <c r="AJ210" s="68"/>
      <c r="AK210" s="68">
        <v>34.36</v>
      </c>
      <c r="AL210" s="68" t="s">
        <v>358</v>
      </c>
      <c r="AM210" s="75"/>
      <c r="AN210" s="115"/>
      <c r="AO210" s="113"/>
    </row>
    <row r="211" spans="1:41" x14ac:dyDescent="0.25">
      <c r="A211" s="7">
        <v>62</v>
      </c>
      <c r="B211" s="15" t="s">
        <v>23</v>
      </c>
      <c r="C211" s="15" t="s">
        <v>23</v>
      </c>
      <c r="D211" s="65"/>
      <c r="E211" s="66"/>
      <c r="F211" s="65"/>
      <c r="G211" s="65"/>
      <c r="H211" s="66"/>
      <c r="I211" s="65"/>
      <c r="J211" s="65"/>
      <c r="K211" s="66"/>
      <c r="L211" s="66"/>
      <c r="M211" s="65"/>
      <c r="N211" s="114">
        <v>12.9</v>
      </c>
      <c r="O211" s="96">
        <v>16.899999999999999</v>
      </c>
      <c r="P211" s="99"/>
      <c r="Q211" s="99"/>
      <c r="R211" s="68">
        <v>2.2400000000000002</v>
      </c>
      <c r="S211" s="68"/>
      <c r="T211" s="68">
        <v>3.24</v>
      </c>
      <c r="U211" s="68">
        <v>4.1399999999999997</v>
      </c>
      <c r="V211" s="68">
        <v>5.14</v>
      </c>
      <c r="W211" s="68">
        <v>14.34</v>
      </c>
      <c r="X211" s="75">
        <v>2.5299999999999998</v>
      </c>
      <c r="Y211" s="67"/>
      <c r="Z211" s="67">
        <v>27.9</v>
      </c>
      <c r="AA211" s="68"/>
      <c r="AB211" s="68">
        <v>3.54</v>
      </c>
      <c r="AC211" s="68">
        <v>13.39</v>
      </c>
      <c r="AD211" s="73"/>
      <c r="AE211" s="65"/>
      <c r="AF211" s="65"/>
      <c r="AG211" s="68">
        <v>26.54</v>
      </c>
      <c r="AH211" s="68">
        <v>55.5</v>
      </c>
      <c r="AI211" s="68">
        <v>28.54</v>
      </c>
      <c r="AJ211" s="68"/>
      <c r="AK211" s="68">
        <v>34.44</v>
      </c>
      <c r="AL211" s="68" t="s">
        <v>360</v>
      </c>
      <c r="AM211" s="75">
        <v>1.59</v>
      </c>
      <c r="AN211" s="115">
        <v>101</v>
      </c>
      <c r="AO211" s="113"/>
    </row>
    <row r="212" spans="1:41" x14ac:dyDescent="0.25">
      <c r="A212" s="7">
        <v>61</v>
      </c>
      <c r="B212" s="15" t="s">
        <v>23</v>
      </c>
      <c r="C212" s="15" t="s">
        <v>23</v>
      </c>
      <c r="D212" s="65"/>
      <c r="E212" s="66"/>
      <c r="F212" s="65"/>
      <c r="G212" s="65"/>
      <c r="H212" s="66"/>
      <c r="I212" s="65"/>
      <c r="J212" s="65"/>
      <c r="K212" s="66"/>
      <c r="L212" s="66"/>
      <c r="M212" s="65"/>
      <c r="N212" s="114"/>
      <c r="O212" s="96"/>
      <c r="P212" s="99"/>
      <c r="Q212" s="99"/>
      <c r="R212" s="68"/>
      <c r="S212" s="68"/>
      <c r="T212" s="68"/>
      <c r="U212" s="68"/>
      <c r="V212" s="68"/>
      <c r="W212" s="68"/>
      <c r="X212" s="75"/>
      <c r="Y212" s="67"/>
      <c r="Z212" s="67"/>
      <c r="AA212" s="68"/>
      <c r="AB212" s="68"/>
      <c r="AC212" s="68"/>
      <c r="AD212" s="73"/>
      <c r="AE212" s="65"/>
      <c r="AF212" s="65"/>
      <c r="AG212" s="68">
        <v>26.57</v>
      </c>
      <c r="AH212" s="68">
        <v>55.55</v>
      </c>
      <c r="AI212" s="68">
        <v>28.57</v>
      </c>
      <c r="AJ212" s="68"/>
      <c r="AK212" s="68">
        <v>34.520000000000003</v>
      </c>
      <c r="AL212" s="68" t="s">
        <v>362</v>
      </c>
      <c r="AM212" s="75"/>
      <c r="AN212" s="115"/>
      <c r="AO212" s="113"/>
    </row>
    <row r="213" spans="1:41" x14ac:dyDescent="0.25">
      <c r="A213" s="7">
        <v>60</v>
      </c>
      <c r="B213" s="18">
        <v>5</v>
      </c>
      <c r="C213" s="18">
        <v>5</v>
      </c>
      <c r="D213" s="77">
        <v>15</v>
      </c>
      <c r="E213" s="78">
        <v>15</v>
      </c>
      <c r="F213" s="77">
        <v>7</v>
      </c>
      <c r="G213" s="77">
        <v>7</v>
      </c>
      <c r="H213" s="78"/>
      <c r="I213" s="77">
        <v>18</v>
      </c>
      <c r="J213" s="77">
        <v>11</v>
      </c>
      <c r="K213" s="78">
        <v>32</v>
      </c>
      <c r="L213" s="78">
        <v>42</v>
      </c>
      <c r="M213" s="77">
        <v>44</v>
      </c>
      <c r="N213" s="117">
        <v>13</v>
      </c>
      <c r="O213" s="102">
        <v>17</v>
      </c>
      <c r="P213" s="103"/>
      <c r="Q213" s="103"/>
      <c r="R213" s="81">
        <v>2.25</v>
      </c>
      <c r="S213" s="81"/>
      <c r="T213" s="81">
        <v>3.25</v>
      </c>
      <c r="U213" s="81">
        <v>4.1500000000000004</v>
      </c>
      <c r="V213" s="81">
        <v>5.15</v>
      </c>
      <c r="W213" s="81">
        <v>14.35</v>
      </c>
      <c r="X213" s="82">
        <v>2.5499999999999998</v>
      </c>
      <c r="Y213" s="80">
        <v>14.7</v>
      </c>
      <c r="Z213" s="80">
        <v>28</v>
      </c>
      <c r="AA213" s="81">
        <v>1.1100000000000001</v>
      </c>
      <c r="AB213" s="81">
        <v>3.45</v>
      </c>
      <c r="AC213" s="81">
        <v>13.4</v>
      </c>
      <c r="AD213" s="104">
        <v>26</v>
      </c>
      <c r="AE213" s="77">
        <v>40</v>
      </c>
      <c r="AF213" s="77"/>
      <c r="AG213" s="81">
        <v>27</v>
      </c>
      <c r="AH213" s="81">
        <v>56</v>
      </c>
      <c r="AI213" s="81">
        <v>29</v>
      </c>
      <c r="AJ213" s="81"/>
      <c r="AK213" s="81">
        <v>35</v>
      </c>
      <c r="AL213" s="81" t="s">
        <v>364</v>
      </c>
      <c r="AM213" s="82">
        <v>2</v>
      </c>
      <c r="AN213" s="118">
        <v>100</v>
      </c>
      <c r="AO213" s="119">
        <v>28</v>
      </c>
    </row>
    <row r="214" spans="1:41" x14ac:dyDescent="0.25">
      <c r="A214" s="7">
        <v>59</v>
      </c>
      <c r="B214" s="15" t="s">
        <v>23</v>
      </c>
      <c r="C214" s="15" t="s">
        <v>23</v>
      </c>
      <c r="D214" s="65"/>
      <c r="E214" s="66"/>
      <c r="F214" s="65"/>
      <c r="G214" s="65"/>
      <c r="H214" s="66"/>
      <c r="I214" s="65"/>
      <c r="J214" s="65"/>
      <c r="K214" s="66"/>
      <c r="L214" s="66"/>
      <c r="M214" s="65"/>
      <c r="N214" s="114"/>
      <c r="O214" s="96"/>
      <c r="P214" s="99"/>
      <c r="Q214" s="99"/>
      <c r="R214" s="68"/>
      <c r="S214" s="68"/>
      <c r="T214" s="68"/>
      <c r="U214" s="68">
        <v>4.16</v>
      </c>
      <c r="V214" s="68"/>
      <c r="W214" s="68"/>
      <c r="X214" s="75"/>
      <c r="Y214" s="67"/>
      <c r="Z214" s="67"/>
      <c r="AA214" s="68"/>
      <c r="AB214" s="68"/>
      <c r="AC214" s="68">
        <v>13.42</v>
      </c>
      <c r="AD214" s="73">
        <v>26.03</v>
      </c>
      <c r="AE214" s="65"/>
      <c r="AF214" s="65"/>
      <c r="AG214" s="68">
        <v>27.03</v>
      </c>
      <c r="AH214" s="68">
        <v>56.06</v>
      </c>
      <c r="AI214" s="68">
        <v>29.06</v>
      </c>
      <c r="AJ214" s="68"/>
      <c r="AK214" s="68">
        <v>35.15</v>
      </c>
      <c r="AL214" s="68" t="s">
        <v>366</v>
      </c>
      <c r="AM214" s="75">
        <v>2.0099999999999998</v>
      </c>
      <c r="AN214" s="115">
        <v>98</v>
      </c>
      <c r="AO214" s="113"/>
    </row>
    <row r="215" spans="1:41" x14ac:dyDescent="0.25">
      <c r="A215" s="7">
        <v>58</v>
      </c>
      <c r="B215" s="15" t="s">
        <v>23</v>
      </c>
      <c r="C215" s="15" t="s">
        <v>23</v>
      </c>
      <c r="D215" s="65"/>
      <c r="E215" s="66"/>
      <c r="F215" s="65"/>
      <c r="G215" s="65"/>
      <c r="H215" s="66"/>
      <c r="I215" s="65"/>
      <c r="J215" s="65"/>
      <c r="K215" s="66"/>
      <c r="L215" s="66"/>
      <c r="M215" s="65"/>
      <c r="N215" s="114">
        <v>13.1</v>
      </c>
      <c r="O215" s="96">
        <v>17.100000000000001</v>
      </c>
      <c r="P215" s="99"/>
      <c r="Q215" s="99"/>
      <c r="R215" s="68">
        <v>2.2599999999999998</v>
      </c>
      <c r="S215" s="68"/>
      <c r="T215" s="68">
        <v>3.26</v>
      </c>
      <c r="U215" s="68">
        <v>4.17</v>
      </c>
      <c r="V215" s="68">
        <v>5.16</v>
      </c>
      <c r="W215" s="68">
        <v>14.37</v>
      </c>
      <c r="X215" s="75">
        <v>2.57</v>
      </c>
      <c r="Y215" s="67"/>
      <c r="Z215" s="67">
        <v>28.1</v>
      </c>
      <c r="AA215" s="68"/>
      <c r="AB215" s="68">
        <v>3.46</v>
      </c>
      <c r="AC215" s="68">
        <v>13.44</v>
      </c>
      <c r="AD215" s="73">
        <v>26.06</v>
      </c>
      <c r="AE215" s="65"/>
      <c r="AF215" s="65"/>
      <c r="AG215" s="68">
        <v>27.06</v>
      </c>
      <c r="AH215" s="68">
        <v>56.12</v>
      </c>
      <c r="AI215" s="68">
        <v>29.12</v>
      </c>
      <c r="AJ215" s="68"/>
      <c r="AK215" s="68">
        <v>35.299999999999997</v>
      </c>
      <c r="AL215" s="68" t="s">
        <v>367</v>
      </c>
      <c r="AM215" s="75">
        <v>2.02</v>
      </c>
      <c r="AN215" s="115">
        <v>97</v>
      </c>
      <c r="AO215" s="113"/>
    </row>
    <row r="216" spans="1:41" x14ac:dyDescent="0.25">
      <c r="A216" s="7">
        <v>57</v>
      </c>
      <c r="B216" s="15" t="s">
        <v>23</v>
      </c>
      <c r="C216" s="15" t="s">
        <v>23</v>
      </c>
      <c r="D216" s="65"/>
      <c r="E216" s="66"/>
      <c r="F216" s="65"/>
      <c r="G216" s="65"/>
      <c r="H216" s="66"/>
      <c r="I216" s="65"/>
      <c r="J216" s="65"/>
      <c r="K216" s="66"/>
      <c r="L216" s="66"/>
      <c r="M216" s="65"/>
      <c r="N216" s="114"/>
      <c r="O216" s="96"/>
      <c r="P216" s="99"/>
      <c r="Q216" s="99"/>
      <c r="R216" s="68"/>
      <c r="S216" s="68"/>
      <c r="T216" s="68"/>
      <c r="U216" s="68">
        <v>4.18</v>
      </c>
      <c r="V216" s="68"/>
      <c r="W216" s="68"/>
      <c r="X216" s="75"/>
      <c r="Y216" s="67"/>
      <c r="Z216" s="67"/>
      <c r="AA216" s="68"/>
      <c r="AB216" s="68"/>
      <c r="AC216" s="68">
        <v>13.46</v>
      </c>
      <c r="AD216" s="73">
        <v>26.09</v>
      </c>
      <c r="AE216" s="65"/>
      <c r="AF216" s="65"/>
      <c r="AG216" s="68">
        <v>27.09</v>
      </c>
      <c r="AH216" s="68">
        <v>56.18</v>
      </c>
      <c r="AI216" s="68">
        <v>29.18</v>
      </c>
      <c r="AJ216" s="68"/>
      <c r="AK216" s="68">
        <v>35.450000000000003</v>
      </c>
      <c r="AL216" s="68" t="s">
        <v>369</v>
      </c>
      <c r="AM216" s="75">
        <v>2.0299999999999998</v>
      </c>
      <c r="AN216" s="115">
        <v>96</v>
      </c>
      <c r="AO216" s="113"/>
    </row>
    <row r="217" spans="1:41" x14ac:dyDescent="0.25">
      <c r="A217" s="7">
        <v>56</v>
      </c>
      <c r="B217" s="15" t="s">
        <v>23</v>
      </c>
      <c r="C217" s="15" t="s">
        <v>23</v>
      </c>
      <c r="D217" s="65"/>
      <c r="E217" s="66"/>
      <c r="F217" s="65"/>
      <c r="G217" s="65"/>
      <c r="H217" s="66"/>
      <c r="I217" s="65"/>
      <c r="J217" s="65"/>
      <c r="K217" s="66"/>
      <c r="L217" s="66"/>
      <c r="M217" s="65"/>
      <c r="N217" s="114">
        <v>13.2</v>
      </c>
      <c r="O217" s="96">
        <v>17.2</v>
      </c>
      <c r="P217" s="99"/>
      <c r="Q217" s="99"/>
      <c r="R217" s="68">
        <v>2.27</v>
      </c>
      <c r="S217" s="68"/>
      <c r="T217" s="68">
        <v>3.27</v>
      </c>
      <c r="U217" s="68">
        <v>4.1900000000000004</v>
      </c>
      <c r="V217" s="68">
        <v>5.17</v>
      </c>
      <c r="W217" s="68">
        <v>14.39</v>
      </c>
      <c r="X217" s="75">
        <v>2.59</v>
      </c>
      <c r="Y217" s="67">
        <v>14.8</v>
      </c>
      <c r="Z217" s="67">
        <v>28.2</v>
      </c>
      <c r="AA217" s="68"/>
      <c r="AB217" s="68">
        <v>3.47</v>
      </c>
      <c r="AC217" s="68">
        <v>13.48</v>
      </c>
      <c r="AD217" s="73">
        <v>26.12</v>
      </c>
      <c r="AE217" s="65">
        <v>39</v>
      </c>
      <c r="AF217" s="65"/>
      <c r="AG217" s="68">
        <v>27.12</v>
      </c>
      <c r="AH217" s="68">
        <v>56.24</v>
      </c>
      <c r="AI217" s="68">
        <v>29.24</v>
      </c>
      <c r="AJ217" s="68"/>
      <c r="AK217" s="68">
        <v>36</v>
      </c>
      <c r="AL217" s="68" t="s">
        <v>371</v>
      </c>
      <c r="AM217" s="75">
        <v>2.04</v>
      </c>
      <c r="AN217" s="115">
        <v>94</v>
      </c>
      <c r="AO217" s="113">
        <v>27</v>
      </c>
    </row>
    <row r="218" spans="1:41" x14ac:dyDescent="0.25">
      <c r="A218" s="7">
        <v>55</v>
      </c>
      <c r="B218" s="15" t="s">
        <v>23</v>
      </c>
      <c r="C218" s="15" t="s">
        <v>23</v>
      </c>
      <c r="D218" s="65">
        <v>14</v>
      </c>
      <c r="E218" s="66">
        <v>14</v>
      </c>
      <c r="F218" s="65"/>
      <c r="G218" s="65"/>
      <c r="H218" s="66"/>
      <c r="I218" s="65">
        <v>17</v>
      </c>
      <c r="J218" s="65">
        <v>10</v>
      </c>
      <c r="K218" s="66">
        <v>31</v>
      </c>
      <c r="L218" s="66">
        <v>41</v>
      </c>
      <c r="M218" s="65">
        <v>43</v>
      </c>
      <c r="N218" s="114"/>
      <c r="O218" s="96"/>
      <c r="P218" s="99"/>
      <c r="Q218" s="99"/>
      <c r="R218" s="68"/>
      <c r="S218" s="68"/>
      <c r="T218" s="68"/>
      <c r="U218" s="68">
        <v>4.2</v>
      </c>
      <c r="V218" s="68"/>
      <c r="W218" s="68"/>
      <c r="X218" s="75"/>
      <c r="Y218" s="67"/>
      <c r="Z218" s="67"/>
      <c r="AA218" s="68">
        <v>1.1200000000000001</v>
      </c>
      <c r="AB218" s="68"/>
      <c r="AC218" s="68">
        <v>13.5</v>
      </c>
      <c r="AD218" s="73">
        <v>26.15</v>
      </c>
      <c r="AE218" s="65"/>
      <c r="AF218" s="65"/>
      <c r="AG218" s="68">
        <v>27.15</v>
      </c>
      <c r="AH218" s="68">
        <v>56.3</v>
      </c>
      <c r="AI218" s="68">
        <v>29.3</v>
      </c>
      <c r="AJ218" s="68"/>
      <c r="AK218" s="68">
        <v>36.15</v>
      </c>
      <c r="AL218" s="68" t="s">
        <v>373</v>
      </c>
      <c r="AM218" s="75">
        <v>2.0499999999999998</v>
      </c>
      <c r="AN218" s="115">
        <v>93</v>
      </c>
      <c r="AO218" s="113"/>
    </row>
    <row r="219" spans="1:41" x14ac:dyDescent="0.25">
      <c r="A219" s="7">
        <v>54</v>
      </c>
      <c r="B219" s="15" t="s">
        <v>23</v>
      </c>
      <c r="C219" s="15" t="s">
        <v>23</v>
      </c>
      <c r="D219" s="65"/>
      <c r="E219" s="66"/>
      <c r="F219" s="65"/>
      <c r="G219" s="65"/>
      <c r="H219" s="66"/>
      <c r="I219" s="65"/>
      <c r="J219" s="65"/>
      <c r="K219" s="66"/>
      <c r="L219" s="66"/>
      <c r="M219" s="65"/>
      <c r="N219" s="114">
        <v>13.3</v>
      </c>
      <c r="O219" s="96">
        <v>17.3</v>
      </c>
      <c r="P219" s="99"/>
      <c r="Q219" s="99"/>
      <c r="R219" s="68">
        <v>2.2799999999999998</v>
      </c>
      <c r="S219" s="68"/>
      <c r="T219" s="68">
        <v>3.28</v>
      </c>
      <c r="U219" s="68">
        <v>4.21</v>
      </c>
      <c r="V219" s="68">
        <v>5.18</v>
      </c>
      <c r="W219" s="68">
        <v>14.41</v>
      </c>
      <c r="X219" s="75">
        <v>3.01</v>
      </c>
      <c r="Y219" s="67"/>
      <c r="Z219" s="67">
        <v>28.3</v>
      </c>
      <c r="AA219" s="68"/>
      <c r="AB219" s="68">
        <v>3.48</v>
      </c>
      <c r="AC219" s="68">
        <v>13.52</v>
      </c>
      <c r="AD219" s="73">
        <v>26.18</v>
      </c>
      <c r="AE219" s="65"/>
      <c r="AF219" s="65"/>
      <c r="AG219" s="68">
        <v>27.18</v>
      </c>
      <c r="AH219" s="68">
        <v>56.36</v>
      </c>
      <c r="AI219" s="68">
        <v>29.36</v>
      </c>
      <c r="AJ219" s="68"/>
      <c r="AK219" s="68">
        <v>36.299999999999997</v>
      </c>
      <c r="AL219" s="68" t="s">
        <v>374</v>
      </c>
      <c r="AM219" s="75" t="s">
        <v>459</v>
      </c>
      <c r="AN219" s="115">
        <v>92</v>
      </c>
      <c r="AO219" s="113"/>
    </row>
    <row r="220" spans="1:41" x14ac:dyDescent="0.25">
      <c r="A220" s="7">
        <v>53</v>
      </c>
      <c r="B220" s="15" t="s">
        <v>23</v>
      </c>
      <c r="C220" s="15" t="s">
        <v>23</v>
      </c>
      <c r="D220" s="65"/>
      <c r="E220" s="66"/>
      <c r="F220" s="65"/>
      <c r="G220" s="65"/>
      <c r="H220" s="66"/>
      <c r="I220" s="65"/>
      <c r="J220" s="65"/>
      <c r="K220" s="66"/>
      <c r="L220" s="66"/>
      <c r="M220" s="65"/>
      <c r="N220" s="114"/>
      <c r="O220" s="96"/>
      <c r="P220" s="99"/>
      <c r="Q220" s="99"/>
      <c r="R220" s="68"/>
      <c r="S220" s="68"/>
      <c r="T220" s="68"/>
      <c r="U220" s="68">
        <v>4.22</v>
      </c>
      <c r="V220" s="68"/>
      <c r="W220" s="68"/>
      <c r="X220" s="75"/>
      <c r="Y220" s="67"/>
      <c r="Z220" s="67"/>
      <c r="AA220" s="68"/>
      <c r="AB220" s="68"/>
      <c r="AC220" s="68">
        <v>13.54</v>
      </c>
      <c r="AD220" s="73">
        <v>26.21</v>
      </c>
      <c r="AE220" s="65"/>
      <c r="AF220" s="65"/>
      <c r="AG220" s="68">
        <v>27.21</v>
      </c>
      <c r="AH220" s="68">
        <v>56.42</v>
      </c>
      <c r="AI220" s="68">
        <v>29.42</v>
      </c>
      <c r="AJ220" s="68"/>
      <c r="AK220" s="68">
        <v>36.450000000000003</v>
      </c>
      <c r="AL220" s="68" t="s">
        <v>376</v>
      </c>
      <c r="AM220" s="75">
        <v>2.0699999999999998</v>
      </c>
      <c r="AN220" s="115">
        <v>91</v>
      </c>
      <c r="AO220" s="113"/>
    </row>
    <row r="221" spans="1:41" x14ac:dyDescent="0.25">
      <c r="A221" s="7">
        <v>52</v>
      </c>
      <c r="B221" s="15" t="s">
        <v>23</v>
      </c>
      <c r="C221" s="15" t="s">
        <v>23</v>
      </c>
      <c r="D221" s="65"/>
      <c r="E221" s="66"/>
      <c r="F221" s="65"/>
      <c r="G221" s="65"/>
      <c r="H221" s="66"/>
      <c r="I221" s="65"/>
      <c r="J221" s="65"/>
      <c r="K221" s="66"/>
      <c r="L221" s="66"/>
      <c r="M221" s="65"/>
      <c r="N221" s="114">
        <v>13.4</v>
      </c>
      <c r="O221" s="96">
        <v>17.399999999999999</v>
      </c>
      <c r="P221" s="99"/>
      <c r="Q221" s="99"/>
      <c r="R221" s="68">
        <v>2.29</v>
      </c>
      <c r="S221" s="68"/>
      <c r="T221" s="68">
        <v>3.29</v>
      </c>
      <c r="U221" s="68">
        <v>4.2300000000000004</v>
      </c>
      <c r="V221" s="68">
        <v>5.19</v>
      </c>
      <c r="W221" s="68">
        <v>14.43</v>
      </c>
      <c r="X221" s="75">
        <v>3.03</v>
      </c>
      <c r="Y221" s="67">
        <v>14.9</v>
      </c>
      <c r="Z221" s="67">
        <v>28.4</v>
      </c>
      <c r="AA221" s="68"/>
      <c r="AB221" s="68">
        <v>3.49</v>
      </c>
      <c r="AC221" s="68">
        <v>13.56</v>
      </c>
      <c r="AD221" s="73">
        <v>26.24</v>
      </c>
      <c r="AE221" s="65">
        <v>38</v>
      </c>
      <c r="AF221" s="65"/>
      <c r="AG221" s="68">
        <v>27.24</v>
      </c>
      <c r="AH221" s="68">
        <v>56.48</v>
      </c>
      <c r="AI221" s="68">
        <v>29.48</v>
      </c>
      <c r="AJ221" s="68"/>
      <c r="AK221" s="68">
        <v>37</v>
      </c>
      <c r="AL221" s="68" t="s">
        <v>378</v>
      </c>
      <c r="AM221" s="75">
        <v>2.08</v>
      </c>
      <c r="AN221" s="115">
        <v>89</v>
      </c>
      <c r="AO221" s="113">
        <v>26</v>
      </c>
    </row>
    <row r="222" spans="1:41" x14ac:dyDescent="0.25">
      <c r="A222" s="7">
        <v>51</v>
      </c>
      <c r="B222" s="15" t="s">
        <v>23</v>
      </c>
      <c r="C222" s="15" t="s">
        <v>23</v>
      </c>
      <c r="D222" s="65"/>
      <c r="E222" s="66"/>
      <c r="F222" s="65"/>
      <c r="G222" s="65"/>
      <c r="H222" s="66"/>
      <c r="I222" s="65"/>
      <c r="J222" s="65"/>
      <c r="K222" s="66"/>
      <c r="L222" s="66"/>
      <c r="M222" s="65"/>
      <c r="N222" s="114"/>
      <c r="O222" s="96"/>
      <c r="P222" s="99"/>
      <c r="Q222" s="99"/>
      <c r="R222" s="68"/>
      <c r="S222" s="68"/>
      <c r="T222" s="68"/>
      <c r="U222" s="68">
        <v>4.24</v>
      </c>
      <c r="V222" s="68"/>
      <c r="W222" s="68"/>
      <c r="X222" s="75"/>
      <c r="Y222" s="67"/>
      <c r="Z222" s="67"/>
      <c r="AA222" s="68"/>
      <c r="AB222" s="68"/>
      <c r="AC222" s="68">
        <v>13.58</v>
      </c>
      <c r="AD222" s="73">
        <v>26.27</v>
      </c>
      <c r="AE222" s="65"/>
      <c r="AF222" s="65"/>
      <c r="AG222" s="68">
        <v>27.27</v>
      </c>
      <c r="AH222" s="68">
        <v>56.54</v>
      </c>
      <c r="AI222" s="68">
        <v>29.54</v>
      </c>
      <c r="AJ222" s="68"/>
      <c r="AK222" s="68">
        <v>37.15</v>
      </c>
      <c r="AL222" s="68" t="s">
        <v>380</v>
      </c>
      <c r="AM222" s="75">
        <v>2.09</v>
      </c>
      <c r="AN222" s="115">
        <v>88</v>
      </c>
      <c r="AO222" s="113"/>
    </row>
    <row r="223" spans="1:41" x14ac:dyDescent="0.25">
      <c r="A223" s="7">
        <v>50</v>
      </c>
      <c r="B223" s="15" t="s">
        <v>23</v>
      </c>
      <c r="C223" s="15" t="s">
        <v>23</v>
      </c>
      <c r="D223" s="65">
        <v>13</v>
      </c>
      <c r="E223" s="66">
        <v>13</v>
      </c>
      <c r="F223" s="65">
        <v>6</v>
      </c>
      <c r="G223" s="65">
        <v>6</v>
      </c>
      <c r="H223" s="66"/>
      <c r="I223" s="65">
        <v>16</v>
      </c>
      <c r="J223" s="65">
        <v>9</v>
      </c>
      <c r="K223" s="66">
        <v>30</v>
      </c>
      <c r="L223" s="66">
        <v>40</v>
      </c>
      <c r="M223" s="65">
        <v>42</v>
      </c>
      <c r="N223" s="114">
        <v>13.5</v>
      </c>
      <c r="O223" s="96">
        <v>17.5</v>
      </c>
      <c r="P223" s="99"/>
      <c r="Q223" s="99"/>
      <c r="R223" s="68">
        <v>2.2999999999999998</v>
      </c>
      <c r="S223" s="68"/>
      <c r="T223" s="68">
        <v>3.3</v>
      </c>
      <c r="U223" s="68">
        <v>4.25</v>
      </c>
      <c r="V223" s="68">
        <v>5.2</v>
      </c>
      <c r="W223" s="68">
        <v>14.45</v>
      </c>
      <c r="X223" s="75">
        <v>3.05</v>
      </c>
      <c r="Y223" s="67"/>
      <c r="Z223" s="67">
        <v>28.5</v>
      </c>
      <c r="AA223" s="68">
        <v>1.1299999999999999</v>
      </c>
      <c r="AB223" s="68">
        <v>3.5</v>
      </c>
      <c r="AC223" s="68">
        <v>14</v>
      </c>
      <c r="AD223" s="100">
        <v>26.3</v>
      </c>
      <c r="AE223" s="65"/>
      <c r="AF223" s="65"/>
      <c r="AG223" s="68">
        <v>27.3</v>
      </c>
      <c r="AH223" s="68">
        <v>57</v>
      </c>
      <c r="AI223" s="68">
        <v>30</v>
      </c>
      <c r="AJ223" s="68"/>
      <c r="AK223" s="68">
        <v>37.299999999999997</v>
      </c>
      <c r="AL223" s="68" t="s">
        <v>381</v>
      </c>
      <c r="AM223" s="75">
        <v>2.1</v>
      </c>
      <c r="AN223" s="115">
        <v>87</v>
      </c>
      <c r="AO223" s="113"/>
    </row>
    <row r="224" spans="1:41" x14ac:dyDescent="0.25">
      <c r="A224" s="7">
        <v>49</v>
      </c>
      <c r="B224" s="15" t="s">
        <v>23</v>
      </c>
      <c r="C224" s="15" t="s">
        <v>23</v>
      </c>
      <c r="D224" s="65"/>
      <c r="E224" s="66"/>
      <c r="F224" s="65"/>
      <c r="G224" s="65"/>
      <c r="H224" s="66"/>
      <c r="I224" s="65"/>
      <c r="J224" s="65"/>
      <c r="K224" s="66"/>
      <c r="L224" s="66"/>
      <c r="M224" s="65"/>
      <c r="N224" s="114"/>
      <c r="O224" s="96"/>
      <c r="P224" s="99"/>
      <c r="Q224" s="99"/>
      <c r="R224" s="68"/>
      <c r="S224" s="68"/>
      <c r="T224" s="68"/>
      <c r="U224" s="68">
        <v>4.26</v>
      </c>
      <c r="V224" s="68"/>
      <c r="W224" s="68"/>
      <c r="X224" s="75"/>
      <c r="Y224" s="67"/>
      <c r="Z224" s="67"/>
      <c r="AA224" s="68"/>
      <c r="AB224" s="68"/>
      <c r="AC224" s="68">
        <v>14.02</v>
      </c>
      <c r="AD224" s="73">
        <v>26.33</v>
      </c>
      <c r="AE224" s="65"/>
      <c r="AF224" s="65"/>
      <c r="AG224" s="68">
        <v>27.33</v>
      </c>
      <c r="AH224" s="68">
        <v>57.06</v>
      </c>
      <c r="AI224" s="68">
        <v>30.06</v>
      </c>
      <c r="AJ224" s="68"/>
      <c r="AK224" s="68">
        <v>37.450000000000003</v>
      </c>
      <c r="AL224" s="68" t="s">
        <v>383</v>
      </c>
      <c r="AM224" s="75">
        <v>2.11</v>
      </c>
      <c r="AN224" s="115">
        <v>86</v>
      </c>
      <c r="AO224" s="113"/>
    </row>
    <row r="225" spans="1:41" x14ac:dyDescent="0.25">
      <c r="A225" s="7">
        <v>48</v>
      </c>
      <c r="B225" s="15" t="s">
        <v>23</v>
      </c>
      <c r="C225" s="15" t="s">
        <v>23</v>
      </c>
      <c r="D225" s="65"/>
      <c r="E225" s="66"/>
      <c r="F225" s="65"/>
      <c r="G225" s="65"/>
      <c r="H225" s="66"/>
      <c r="I225" s="65"/>
      <c r="J225" s="65"/>
      <c r="K225" s="66"/>
      <c r="L225" s="66"/>
      <c r="M225" s="65"/>
      <c r="N225" s="114">
        <v>13.6</v>
      </c>
      <c r="O225" s="96">
        <v>17.600000000000001</v>
      </c>
      <c r="P225" s="99"/>
      <c r="Q225" s="99"/>
      <c r="R225" s="68">
        <v>2.31</v>
      </c>
      <c r="S225" s="68"/>
      <c r="T225" s="68">
        <v>3.31</v>
      </c>
      <c r="U225" s="68">
        <v>4.2699999999999996</v>
      </c>
      <c r="V225" s="68">
        <v>5.21</v>
      </c>
      <c r="W225" s="68">
        <v>14.47</v>
      </c>
      <c r="X225" s="75">
        <v>3.07</v>
      </c>
      <c r="Y225" s="67">
        <v>15</v>
      </c>
      <c r="Z225" s="67">
        <v>28.6</v>
      </c>
      <c r="AA225" s="68"/>
      <c r="AB225" s="68">
        <v>3.51</v>
      </c>
      <c r="AC225" s="68">
        <v>14.04</v>
      </c>
      <c r="AD225" s="73">
        <v>26.36</v>
      </c>
      <c r="AE225" s="65">
        <v>37</v>
      </c>
      <c r="AF225" s="65"/>
      <c r="AG225" s="68">
        <v>27.36</v>
      </c>
      <c r="AH225" s="68">
        <v>57.12</v>
      </c>
      <c r="AI225" s="68">
        <v>30.12</v>
      </c>
      <c r="AJ225" s="68"/>
      <c r="AK225" s="68">
        <v>38</v>
      </c>
      <c r="AL225" s="68" t="s">
        <v>385</v>
      </c>
      <c r="AM225" s="75">
        <v>2.12</v>
      </c>
      <c r="AN225" s="115">
        <v>84</v>
      </c>
      <c r="AO225" s="113">
        <v>25</v>
      </c>
    </row>
    <row r="226" spans="1:41" x14ac:dyDescent="0.25">
      <c r="A226" s="7">
        <v>47</v>
      </c>
      <c r="B226" s="15" t="s">
        <v>23</v>
      </c>
      <c r="C226" s="15" t="s">
        <v>23</v>
      </c>
      <c r="D226" s="65"/>
      <c r="E226" s="66"/>
      <c r="F226" s="65"/>
      <c r="G226" s="65"/>
      <c r="H226" s="66"/>
      <c r="I226" s="65"/>
      <c r="J226" s="65"/>
      <c r="K226" s="66"/>
      <c r="L226" s="66"/>
      <c r="M226" s="65"/>
      <c r="N226" s="114"/>
      <c r="O226" s="96"/>
      <c r="P226" s="99"/>
      <c r="Q226" s="99"/>
      <c r="R226" s="68"/>
      <c r="S226" s="68"/>
      <c r="T226" s="68"/>
      <c r="U226" s="68">
        <v>4.28</v>
      </c>
      <c r="V226" s="68"/>
      <c r="W226" s="68"/>
      <c r="X226" s="75"/>
      <c r="Y226" s="67"/>
      <c r="Z226" s="67"/>
      <c r="AA226" s="68"/>
      <c r="AB226" s="68"/>
      <c r="AC226" s="68">
        <v>14.06</v>
      </c>
      <c r="AD226" s="73">
        <v>26.39</v>
      </c>
      <c r="AE226" s="65"/>
      <c r="AF226" s="65"/>
      <c r="AG226" s="68">
        <v>27.39</v>
      </c>
      <c r="AH226" s="68">
        <v>57.18</v>
      </c>
      <c r="AI226" s="68">
        <v>30.18</v>
      </c>
      <c r="AJ226" s="68"/>
      <c r="AK226" s="68">
        <v>38.15</v>
      </c>
      <c r="AL226" s="68" t="s">
        <v>387</v>
      </c>
      <c r="AM226" s="75">
        <v>2.13</v>
      </c>
      <c r="AN226" s="115">
        <v>83</v>
      </c>
      <c r="AO226" s="113"/>
    </row>
    <row r="227" spans="1:41" x14ac:dyDescent="0.25">
      <c r="A227" s="7">
        <v>46</v>
      </c>
      <c r="B227" s="15" t="s">
        <v>23</v>
      </c>
      <c r="C227" s="15" t="s">
        <v>23</v>
      </c>
      <c r="D227" s="65"/>
      <c r="E227" s="66"/>
      <c r="F227" s="65"/>
      <c r="G227" s="65"/>
      <c r="H227" s="66"/>
      <c r="I227" s="65"/>
      <c r="J227" s="65"/>
      <c r="K227" s="66"/>
      <c r="L227" s="66"/>
      <c r="M227" s="65"/>
      <c r="N227" s="114">
        <v>13.7</v>
      </c>
      <c r="O227" s="96">
        <v>17.7</v>
      </c>
      <c r="P227" s="99"/>
      <c r="Q227" s="99"/>
      <c r="R227" s="68">
        <v>2.3199999999999998</v>
      </c>
      <c r="S227" s="68"/>
      <c r="T227" s="68">
        <v>3.32</v>
      </c>
      <c r="U227" s="68">
        <v>4.29</v>
      </c>
      <c r="V227" s="68">
        <v>5.22</v>
      </c>
      <c r="W227" s="68">
        <v>14.49</v>
      </c>
      <c r="X227" s="75">
        <v>3.09</v>
      </c>
      <c r="Y227" s="67"/>
      <c r="Z227" s="67">
        <v>28.7</v>
      </c>
      <c r="AA227" s="68"/>
      <c r="AB227" s="68">
        <v>3.52</v>
      </c>
      <c r="AC227" s="68">
        <v>14.08</v>
      </c>
      <c r="AD227" s="73">
        <v>26.42</v>
      </c>
      <c r="AE227" s="65"/>
      <c r="AF227" s="65"/>
      <c r="AG227" s="68">
        <v>27.42</v>
      </c>
      <c r="AH227" s="68">
        <v>57.24</v>
      </c>
      <c r="AI227" s="68">
        <v>30.24</v>
      </c>
      <c r="AJ227" s="68"/>
      <c r="AK227" s="68">
        <v>38.299999999999997</v>
      </c>
      <c r="AL227" s="68" t="s">
        <v>388</v>
      </c>
      <c r="AM227" s="75">
        <v>2.14</v>
      </c>
      <c r="AN227" s="115">
        <v>82</v>
      </c>
      <c r="AO227" s="113"/>
    </row>
    <row r="228" spans="1:41" x14ac:dyDescent="0.25">
      <c r="A228" s="7">
        <v>45</v>
      </c>
      <c r="B228" s="15" t="s">
        <v>23</v>
      </c>
      <c r="C228" s="15" t="s">
        <v>23</v>
      </c>
      <c r="D228" s="65">
        <v>12</v>
      </c>
      <c r="E228" s="66">
        <v>12</v>
      </c>
      <c r="F228" s="65"/>
      <c r="G228" s="65"/>
      <c r="H228" s="66"/>
      <c r="I228" s="65">
        <v>15</v>
      </c>
      <c r="J228" s="65">
        <v>8</v>
      </c>
      <c r="K228" s="66">
        <v>29</v>
      </c>
      <c r="L228" s="66">
        <v>39</v>
      </c>
      <c r="M228" s="65">
        <v>41</v>
      </c>
      <c r="N228" s="114"/>
      <c r="O228" s="96"/>
      <c r="P228" s="99"/>
      <c r="Q228" s="99"/>
      <c r="R228" s="68"/>
      <c r="S228" s="68"/>
      <c r="T228" s="68"/>
      <c r="U228" s="68">
        <v>4.3</v>
      </c>
      <c r="V228" s="68"/>
      <c r="W228" s="68"/>
      <c r="X228" s="75"/>
      <c r="Y228" s="67"/>
      <c r="Z228" s="67"/>
      <c r="AA228" s="68">
        <v>1.1399999999999999</v>
      </c>
      <c r="AB228" s="68"/>
      <c r="AC228" s="68">
        <v>14.1</v>
      </c>
      <c r="AD228" s="73">
        <v>26.45</v>
      </c>
      <c r="AE228" s="65"/>
      <c r="AF228" s="65"/>
      <c r="AG228" s="68">
        <v>27.45</v>
      </c>
      <c r="AH228" s="68">
        <v>57.3</v>
      </c>
      <c r="AI228" s="68">
        <v>30.3</v>
      </c>
      <c r="AJ228" s="68"/>
      <c r="AK228" s="68">
        <v>38.450000000000003</v>
      </c>
      <c r="AL228" s="68" t="s">
        <v>390</v>
      </c>
      <c r="AM228" s="75">
        <v>2.15</v>
      </c>
      <c r="AN228" s="115">
        <v>81</v>
      </c>
      <c r="AO228" s="113"/>
    </row>
    <row r="229" spans="1:41" x14ac:dyDescent="0.25">
      <c r="A229" s="7">
        <v>44</v>
      </c>
      <c r="B229" s="15" t="s">
        <v>23</v>
      </c>
      <c r="C229" s="15" t="s">
        <v>23</v>
      </c>
      <c r="D229" s="65"/>
      <c r="E229" s="66"/>
      <c r="F229" s="65"/>
      <c r="G229" s="65"/>
      <c r="H229" s="66"/>
      <c r="I229" s="65"/>
      <c r="J229" s="65"/>
      <c r="K229" s="66"/>
      <c r="L229" s="66"/>
      <c r="M229" s="65"/>
      <c r="N229" s="114">
        <v>13.8</v>
      </c>
      <c r="O229" s="96">
        <v>17.8</v>
      </c>
      <c r="P229" s="99"/>
      <c r="Q229" s="99"/>
      <c r="R229" s="68">
        <v>2.33</v>
      </c>
      <c r="S229" s="68"/>
      <c r="T229" s="68">
        <v>3.33</v>
      </c>
      <c r="U229" s="68">
        <v>4.3099999999999996</v>
      </c>
      <c r="V229" s="68">
        <v>5.23</v>
      </c>
      <c r="W229" s="68">
        <v>14.51</v>
      </c>
      <c r="X229" s="75">
        <v>3.11</v>
      </c>
      <c r="Y229" s="67">
        <v>15.1</v>
      </c>
      <c r="Z229" s="67">
        <v>28.8</v>
      </c>
      <c r="AA229" s="68"/>
      <c r="AB229" s="68">
        <v>3.53</v>
      </c>
      <c r="AC229" s="68">
        <v>14.12</v>
      </c>
      <c r="AD229" s="73">
        <v>26.48</v>
      </c>
      <c r="AE229" s="65">
        <v>36</v>
      </c>
      <c r="AF229" s="65"/>
      <c r="AG229" s="68">
        <v>27.48</v>
      </c>
      <c r="AH229" s="68">
        <v>57.36</v>
      </c>
      <c r="AI229" s="68">
        <v>30.36</v>
      </c>
      <c r="AJ229" s="68"/>
      <c r="AK229" s="68">
        <v>39</v>
      </c>
      <c r="AL229" s="68" t="s">
        <v>392</v>
      </c>
      <c r="AM229" s="75">
        <v>2.16</v>
      </c>
      <c r="AN229" s="115">
        <v>79</v>
      </c>
      <c r="AO229" s="113">
        <v>24</v>
      </c>
    </row>
    <row r="230" spans="1:41" x14ac:dyDescent="0.25">
      <c r="A230" s="7">
        <v>43</v>
      </c>
      <c r="B230" s="15" t="s">
        <v>23</v>
      </c>
      <c r="C230" s="15" t="s">
        <v>23</v>
      </c>
      <c r="D230" s="65"/>
      <c r="E230" s="66"/>
      <c r="F230" s="65"/>
      <c r="G230" s="65"/>
      <c r="H230" s="66"/>
      <c r="I230" s="65"/>
      <c r="J230" s="65"/>
      <c r="K230" s="66"/>
      <c r="L230" s="66"/>
      <c r="M230" s="65"/>
      <c r="N230" s="114"/>
      <c r="O230" s="96"/>
      <c r="P230" s="99"/>
      <c r="Q230" s="99"/>
      <c r="R230" s="68"/>
      <c r="S230" s="68"/>
      <c r="T230" s="68"/>
      <c r="U230" s="68">
        <v>4.32</v>
      </c>
      <c r="V230" s="68"/>
      <c r="W230" s="68"/>
      <c r="X230" s="75"/>
      <c r="Y230" s="67"/>
      <c r="Z230" s="67"/>
      <c r="AA230" s="68"/>
      <c r="AB230" s="68"/>
      <c r="AC230" s="68">
        <v>14.14</v>
      </c>
      <c r="AD230" s="73">
        <v>26.51</v>
      </c>
      <c r="AE230" s="65"/>
      <c r="AF230" s="65"/>
      <c r="AG230" s="68">
        <v>27.51</v>
      </c>
      <c r="AH230" s="68">
        <v>57.42</v>
      </c>
      <c r="AI230" s="68">
        <v>30.42</v>
      </c>
      <c r="AJ230" s="68"/>
      <c r="AK230" s="68">
        <v>39.15</v>
      </c>
      <c r="AL230" s="68" t="s">
        <v>395</v>
      </c>
      <c r="AM230" s="75">
        <v>2.17</v>
      </c>
      <c r="AN230" s="115">
        <v>78</v>
      </c>
      <c r="AO230" s="113"/>
    </row>
    <row r="231" spans="1:41" x14ac:dyDescent="0.25">
      <c r="A231" s="7">
        <v>42</v>
      </c>
      <c r="B231" s="15" t="s">
        <v>23</v>
      </c>
      <c r="C231" s="15" t="s">
        <v>23</v>
      </c>
      <c r="D231" s="65"/>
      <c r="E231" s="66"/>
      <c r="F231" s="65"/>
      <c r="G231" s="65"/>
      <c r="H231" s="66"/>
      <c r="I231" s="65"/>
      <c r="J231" s="65"/>
      <c r="K231" s="66"/>
      <c r="L231" s="66"/>
      <c r="M231" s="65"/>
      <c r="N231" s="114">
        <v>13.9</v>
      </c>
      <c r="O231" s="96">
        <v>17.899999999999999</v>
      </c>
      <c r="P231" s="99"/>
      <c r="Q231" s="99"/>
      <c r="R231" s="68">
        <v>2.34</v>
      </c>
      <c r="S231" s="68"/>
      <c r="T231" s="68">
        <v>3.34</v>
      </c>
      <c r="U231" s="68">
        <v>4.33</v>
      </c>
      <c r="V231" s="68">
        <v>5.24</v>
      </c>
      <c r="W231" s="68">
        <v>14.53</v>
      </c>
      <c r="X231" s="75">
        <v>3.13</v>
      </c>
      <c r="Y231" s="67"/>
      <c r="Z231" s="67">
        <v>28.9</v>
      </c>
      <c r="AA231" s="68"/>
      <c r="AB231" s="68">
        <v>3.54</v>
      </c>
      <c r="AC231" s="68">
        <v>14.16</v>
      </c>
      <c r="AD231" s="73">
        <v>26.54</v>
      </c>
      <c r="AE231" s="65"/>
      <c r="AF231" s="65"/>
      <c r="AG231" s="68">
        <v>27.54</v>
      </c>
      <c r="AH231" s="68">
        <v>57.48</v>
      </c>
      <c r="AI231" s="68">
        <v>30.48</v>
      </c>
      <c r="AJ231" s="68"/>
      <c r="AK231" s="68">
        <v>39.299999999999997</v>
      </c>
      <c r="AL231" s="68" t="s">
        <v>396</v>
      </c>
      <c r="AM231" s="75">
        <v>2.1800000000000002</v>
      </c>
      <c r="AN231" s="115">
        <v>77</v>
      </c>
      <c r="AO231" s="113"/>
    </row>
    <row r="232" spans="1:41" x14ac:dyDescent="0.25">
      <c r="A232" s="7">
        <v>41</v>
      </c>
      <c r="B232" s="15" t="s">
        <v>23</v>
      </c>
      <c r="C232" s="15" t="s">
        <v>23</v>
      </c>
      <c r="D232" s="65"/>
      <c r="E232" s="66"/>
      <c r="F232" s="65"/>
      <c r="G232" s="65"/>
      <c r="H232" s="66"/>
      <c r="I232" s="65"/>
      <c r="J232" s="65"/>
      <c r="K232" s="66"/>
      <c r="L232" s="66"/>
      <c r="M232" s="65"/>
      <c r="N232" s="114"/>
      <c r="O232" s="96"/>
      <c r="P232" s="99"/>
      <c r="Q232" s="99"/>
      <c r="R232" s="68"/>
      <c r="S232" s="68"/>
      <c r="T232" s="68"/>
      <c r="U232" s="68">
        <v>4.34</v>
      </c>
      <c r="V232" s="68"/>
      <c r="W232" s="68"/>
      <c r="X232" s="75"/>
      <c r="Y232" s="67"/>
      <c r="Z232" s="67"/>
      <c r="AA232" s="68"/>
      <c r="AB232" s="68"/>
      <c r="AC232" s="68">
        <v>14.18</v>
      </c>
      <c r="AD232" s="73">
        <v>26.57</v>
      </c>
      <c r="AE232" s="65"/>
      <c r="AF232" s="65"/>
      <c r="AG232" s="68">
        <v>27.57</v>
      </c>
      <c r="AH232" s="68">
        <v>57.54</v>
      </c>
      <c r="AI232" s="68">
        <v>30.54</v>
      </c>
      <c r="AJ232" s="68"/>
      <c r="AK232" s="68">
        <v>39.450000000000003</v>
      </c>
      <c r="AL232" s="68" t="s">
        <v>398</v>
      </c>
      <c r="AM232" s="75">
        <v>2.19</v>
      </c>
      <c r="AN232" s="115">
        <v>76</v>
      </c>
      <c r="AO232" s="113"/>
    </row>
    <row r="233" spans="1:41" x14ac:dyDescent="0.25">
      <c r="A233" s="7">
        <v>40</v>
      </c>
      <c r="B233" s="18">
        <v>4</v>
      </c>
      <c r="C233" s="18">
        <v>4</v>
      </c>
      <c r="D233" s="77">
        <v>11</v>
      </c>
      <c r="E233" s="78">
        <v>11</v>
      </c>
      <c r="F233" s="77">
        <v>5</v>
      </c>
      <c r="G233" s="77">
        <v>5</v>
      </c>
      <c r="H233" s="78"/>
      <c r="I233" s="77">
        <v>14</v>
      </c>
      <c r="J233" s="77">
        <v>7</v>
      </c>
      <c r="K233" s="78">
        <v>28</v>
      </c>
      <c r="L233" s="78">
        <v>38</v>
      </c>
      <c r="M233" s="77">
        <v>40</v>
      </c>
      <c r="N233" s="120">
        <v>14</v>
      </c>
      <c r="O233" s="102">
        <v>18</v>
      </c>
      <c r="P233" s="103"/>
      <c r="Q233" s="103"/>
      <c r="R233" s="81">
        <v>2.35</v>
      </c>
      <c r="S233" s="81"/>
      <c r="T233" s="81">
        <v>3.35</v>
      </c>
      <c r="U233" s="81">
        <v>4.3499999999999996</v>
      </c>
      <c r="V233" s="81">
        <v>5.25</v>
      </c>
      <c r="W233" s="81">
        <v>14.55</v>
      </c>
      <c r="X233" s="82">
        <v>3.15</v>
      </c>
      <c r="Y233" s="80">
        <v>15.2</v>
      </c>
      <c r="Z233" s="80">
        <v>29</v>
      </c>
      <c r="AA233" s="81">
        <v>1.1499999999999999</v>
      </c>
      <c r="AB233" s="81">
        <v>3.55</v>
      </c>
      <c r="AC233" s="81">
        <v>14.2</v>
      </c>
      <c r="AD233" s="104">
        <v>27</v>
      </c>
      <c r="AE233" s="77">
        <v>35</v>
      </c>
      <c r="AF233" s="77"/>
      <c r="AG233" s="81">
        <v>28</v>
      </c>
      <c r="AH233" s="81">
        <v>58</v>
      </c>
      <c r="AI233" s="81">
        <v>31</v>
      </c>
      <c r="AJ233" s="81"/>
      <c r="AK233" s="81">
        <v>40</v>
      </c>
      <c r="AL233" s="81" t="s">
        <v>400</v>
      </c>
      <c r="AM233" s="82">
        <v>2.2000000000000002</v>
      </c>
      <c r="AN233" s="118">
        <v>75</v>
      </c>
      <c r="AO233" s="119">
        <v>23</v>
      </c>
    </row>
    <row r="234" spans="1:41" x14ac:dyDescent="0.25">
      <c r="A234" s="7">
        <v>39</v>
      </c>
      <c r="B234" s="15" t="s">
        <v>23</v>
      </c>
      <c r="C234" s="15" t="s">
        <v>23</v>
      </c>
      <c r="D234" s="65"/>
      <c r="E234" s="66"/>
      <c r="F234" s="65"/>
      <c r="G234" s="65"/>
      <c r="H234" s="66"/>
      <c r="I234" s="65"/>
      <c r="J234" s="65"/>
      <c r="K234" s="66"/>
      <c r="L234" s="66"/>
      <c r="M234" s="65"/>
      <c r="N234" s="114"/>
      <c r="O234" s="96"/>
      <c r="P234" s="99"/>
      <c r="Q234" s="99"/>
      <c r="R234" s="68"/>
      <c r="S234" s="68"/>
      <c r="T234" s="68"/>
      <c r="U234" s="68">
        <v>4.3600000000000003</v>
      </c>
      <c r="V234" s="68"/>
      <c r="W234" s="68"/>
      <c r="X234" s="75"/>
      <c r="Y234" s="67"/>
      <c r="Z234" s="67"/>
      <c r="AA234" s="68"/>
      <c r="AB234" s="68">
        <v>3.56</v>
      </c>
      <c r="AC234" s="68">
        <v>14.22</v>
      </c>
      <c r="AD234" s="73">
        <v>27.03</v>
      </c>
      <c r="AE234" s="65"/>
      <c r="AF234" s="65"/>
      <c r="AG234" s="68">
        <v>28.03</v>
      </c>
      <c r="AH234" s="68">
        <v>58.06</v>
      </c>
      <c r="AI234" s="68">
        <v>31.09</v>
      </c>
      <c r="AJ234" s="68"/>
      <c r="AK234" s="68">
        <v>40.15</v>
      </c>
      <c r="AL234" s="68" t="s">
        <v>402</v>
      </c>
      <c r="AM234" s="75">
        <v>2.21</v>
      </c>
      <c r="AN234" s="115">
        <v>73</v>
      </c>
      <c r="AO234" s="113"/>
    </row>
    <row r="235" spans="1:41" x14ac:dyDescent="0.25">
      <c r="A235" s="7">
        <v>38</v>
      </c>
      <c r="B235" s="15" t="s">
        <v>23</v>
      </c>
      <c r="C235" s="15" t="s">
        <v>23</v>
      </c>
      <c r="D235" s="65"/>
      <c r="E235" s="66"/>
      <c r="F235" s="65"/>
      <c r="G235" s="65"/>
      <c r="H235" s="66"/>
      <c r="I235" s="65"/>
      <c r="J235" s="65"/>
      <c r="K235" s="66"/>
      <c r="L235" s="66"/>
      <c r="M235" s="65"/>
      <c r="N235" s="114">
        <v>14.1</v>
      </c>
      <c r="O235" s="96">
        <v>18.2</v>
      </c>
      <c r="P235" s="99"/>
      <c r="Q235" s="99"/>
      <c r="R235" s="68">
        <v>2.36</v>
      </c>
      <c r="S235" s="68"/>
      <c r="T235" s="68">
        <v>3.36</v>
      </c>
      <c r="U235" s="68">
        <v>4.37</v>
      </c>
      <c r="V235" s="68">
        <v>5.26</v>
      </c>
      <c r="W235" s="68">
        <v>14.58</v>
      </c>
      <c r="X235" s="75">
        <v>3.18</v>
      </c>
      <c r="Y235" s="67"/>
      <c r="Z235" s="67">
        <v>29.1</v>
      </c>
      <c r="AA235" s="68"/>
      <c r="AB235" s="81">
        <v>3.57</v>
      </c>
      <c r="AC235" s="68">
        <v>14.24</v>
      </c>
      <c r="AD235" s="73">
        <v>27.06</v>
      </c>
      <c r="AE235" s="65"/>
      <c r="AF235" s="65"/>
      <c r="AG235" s="68">
        <v>28.06</v>
      </c>
      <c r="AH235" s="68">
        <v>58.12</v>
      </c>
      <c r="AI235" s="68">
        <v>31.18</v>
      </c>
      <c r="AJ235" s="68"/>
      <c r="AK235" s="68">
        <v>40.299999999999997</v>
      </c>
      <c r="AL235" s="68" t="s">
        <v>403</v>
      </c>
      <c r="AM235" s="75">
        <v>2.2200000000000002</v>
      </c>
      <c r="AN235" s="115">
        <v>72</v>
      </c>
      <c r="AO235" s="113"/>
    </row>
    <row r="236" spans="1:41" x14ac:dyDescent="0.25">
      <c r="A236" s="7">
        <v>37</v>
      </c>
      <c r="B236" s="15" t="s">
        <v>23</v>
      </c>
      <c r="C236" s="15" t="s">
        <v>23</v>
      </c>
      <c r="D236" s="65"/>
      <c r="E236" s="66"/>
      <c r="F236" s="65"/>
      <c r="G236" s="65"/>
      <c r="H236" s="66"/>
      <c r="I236" s="65"/>
      <c r="J236" s="65"/>
      <c r="K236" s="66"/>
      <c r="L236" s="66"/>
      <c r="M236" s="65"/>
      <c r="N236" s="114"/>
      <c r="O236" s="96"/>
      <c r="P236" s="99"/>
      <c r="Q236" s="99"/>
      <c r="R236" s="68"/>
      <c r="S236" s="68"/>
      <c r="T236" s="68"/>
      <c r="U236" s="68">
        <v>4.38</v>
      </c>
      <c r="V236" s="68"/>
      <c r="W236" s="68"/>
      <c r="X236" s="75"/>
      <c r="Y236" s="67"/>
      <c r="Z236" s="67"/>
      <c r="AA236" s="68"/>
      <c r="AB236" s="68">
        <v>3.58</v>
      </c>
      <c r="AC236" s="68" t="s">
        <v>460</v>
      </c>
      <c r="AD236" s="73">
        <v>27.09</v>
      </c>
      <c r="AE236" s="65"/>
      <c r="AF236" s="65"/>
      <c r="AG236" s="68">
        <v>28.09</v>
      </c>
      <c r="AH236" s="68">
        <v>58.18</v>
      </c>
      <c r="AI236" s="68">
        <v>31.27</v>
      </c>
      <c r="AJ236" s="68"/>
      <c r="AK236" s="68">
        <v>40.450000000000003</v>
      </c>
      <c r="AL236" s="68" t="s">
        <v>404</v>
      </c>
      <c r="AM236" s="75">
        <v>2.23</v>
      </c>
      <c r="AN236" s="115">
        <v>71</v>
      </c>
      <c r="AO236" s="113"/>
    </row>
    <row r="237" spans="1:41" x14ac:dyDescent="0.25">
      <c r="A237" s="7">
        <v>36</v>
      </c>
      <c r="B237" s="15" t="s">
        <v>23</v>
      </c>
      <c r="C237" s="15" t="s">
        <v>23</v>
      </c>
      <c r="D237" s="65"/>
      <c r="E237" s="66"/>
      <c r="F237" s="65"/>
      <c r="G237" s="65"/>
      <c r="H237" s="66"/>
      <c r="I237" s="65"/>
      <c r="J237" s="65"/>
      <c r="K237" s="66"/>
      <c r="L237" s="66"/>
      <c r="M237" s="65"/>
      <c r="N237" s="114">
        <v>14.2</v>
      </c>
      <c r="O237" s="96">
        <v>18.399999999999999</v>
      </c>
      <c r="P237" s="99"/>
      <c r="Q237" s="99"/>
      <c r="R237" s="68">
        <v>2.37</v>
      </c>
      <c r="S237" s="68"/>
      <c r="T237" s="68">
        <v>3.37</v>
      </c>
      <c r="U237" s="68">
        <v>4.3899999999999997</v>
      </c>
      <c r="V237" s="68">
        <v>5.27</v>
      </c>
      <c r="W237" s="68">
        <v>15.01</v>
      </c>
      <c r="X237" s="75">
        <v>3.21</v>
      </c>
      <c r="Y237" s="67">
        <v>15.4</v>
      </c>
      <c r="Z237" s="67">
        <v>29.2</v>
      </c>
      <c r="AA237" s="68"/>
      <c r="AB237" s="81">
        <v>3.59</v>
      </c>
      <c r="AC237" s="68">
        <v>14.28</v>
      </c>
      <c r="AD237" s="73">
        <v>27.12</v>
      </c>
      <c r="AE237" s="65">
        <v>33</v>
      </c>
      <c r="AF237" s="65"/>
      <c r="AG237" s="68">
        <v>28.12</v>
      </c>
      <c r="AH237" s="68">
        <v>58.24</v>
      </c>
      <c r="AI237" s="68">
        <v>31.36</v>
      </c>
      <c r="AJ237" s="68"/>
      <c r="AK237" s="68">
        <v>41</v>
      </c>
      <c r="AL237" s="68" t="s">
        <v>405</v>
      </c>
      <c r="AM237" s="75">
        <v>2.2400000000000002</v>
      </c>
      <c r="AN237" s="115">
        <v>69</v>
      </c>
      <c r="AO237" s="113">
        <v>22</v>
      </c>
    </row>
    <row r="238" spans="1:41" x14ac:dyDescent="0.25">
      <c r="A238" s="7">
        <v>35</v>
      </c>
      <c r="B238" s="15" t="s">
        <v>23</v>
      </c>
      <c r="C238" s="15" t="s">
        <v>23</v>
      </c>
      <c r="D238" s="65">
        <v>10</v>
      </c>
      <c r="E238" s="66">
        <v>10</v>
      </c>
      <c r="F238" s="65"/>
      <c r="G238" s="65"/>
      <c r="H238" s="66"/>
      <c r="I238" s="65">
        <v>13</v>
      </c>
      <c r="J238" s="65">
        <v>6</v>
      </c>
      <c r="K238" s="66">
        <v>27</v>
      </c>
      <c r="L238" s="66">
        <v>37</v>
      </c>
      <c r="M238" s="65">
        <v>39</v>
      </c>
      <c r="N238" s="114"/>
      <c r="O238" s="96"/>
      <c r="P238" s="99"/>
      <c r="Q238" s="99"/>
      <c r="R238" s="68"/>
      <c r="S238" s="68"/>
      <c r="T238" s="68"/>
      <c r="U238" s="68">
        <v>4.4000000000000004</v>
      </c>
      <c r="V238" s="68"/>
      <c r="W238" s="68"/>
      <c r="X238" s="75"/>
      <c r="Y238" s="67"/>
      <c r="Z238" s="67"/>
      <c r="AA238" s="68">
        <v>1.1599999999999999</v>
      </c>
      <c r="AB238" s="68">
        <v>4</v>
      </c>
      <c r="AC238" s="68">
        <v>14.3</v>
      </c>
      <c r="AD238" s="73">
        <v>27.15</v>
      </c>
      <c r="AE238" s="65"/>
      <c r="AF238" s="65"/>
      <c r="AG238" s="68">
        <v>28.15</v>
      </c>
      <c r="AH238" s="68">
        <v>58.3</v>
      </c>
      <c r="AI238" s="68">
        <v>31.45</v>
      </c>
      <c r="AJ238" s="68"/>
      <c r="AK238" s="68" t="s">
        <v>406</v>
      </c>
      <c r="AL238" s="68" t="s">
        <v>407</v>
      </c>
      <c r="AM238" s="75">
        <v>2.25</v>
      </c>
      <c r="AN238" s="115">
        <v>68</v>
      </c>
      <c r="AO238" s="113"/>
    </row>
    <row r="239" spans="1:41" x14ac:dyDescent="0.25">
      <c r="A239" s="7">
        <v>34</v>
      </c>
      <c r="B239" s="15" t="s">
        <v>23</v>
      </c>
      <c r="C239" s="15" t="s">
        <v>23</v>
      </c>
      <c r="D239" s="65"/>
      <c r="E239" s="66"/>
      <c r="F239" s="65"/>
      <c r="G239" s="65"/>
      <c r="H239" s="66"/>
      <c r="I239" s="65"/>
      <c r="J239" s="65"/>
      <c r="K239" s="66"/>
      <c r="L239" s="66"/>
      <c r="M239" s="65"/>
      <c r="N239" s="114">
        <v>14.3</v>
      </c>
      <c r="O239" s="96">
        <v>18.600000000000001</v>
      </c>
      <c r="P239" s="99"/>
      <c r="Q239" s="99"/>
      <c r="R239" s="68">
        <v>2.38</v>
      </c>
      <c r="S239" s="68"/>
      <c r="T239" s="68">
        <v>3.38</v>
      </c>
      <c r="U239" s="68">
        <v>4.41</v>
      </c>
      <c r="V239" s="68">
        <v>5.28</v>
      </c>
      <c r="W239" s="68">
        <v>15.04</v>
      </c>
      <c r="X239" s="75">
        <v>3.24</v>
      </c>
      <c r="Y239" s="67"/>
      <c r="Z239" s="67">
        <v>29.3</v>
      </c>
      <c r="AA239" s="68"/>
      <c r="AB239" s="68">
        <v>4.01</v>
      </c>
      <c r="AC239" s="68">
        <v>14.32</v>
      </c>
      <c r="AD239" s="73">
        <v>27.18</v>
      </c>
      <c r="AE239" s="65"/>
      <c r="AF239" s="65"/>
      <c r="AG239" s="68">
        <v>28.18</v>
      </c>
      <c r="AH239" s="68">
        <v>58.36</v>
      </c>
      <c r="AI239" s="68">
        <v>32.54</v>
      </c>
      <c r="AJ239" s="68"/>
      <c r="AK239" s="68">
        <v>41.3</v>
      </c>
      <c r="AL239" s="68" t="s">
        <v>408</v>
      </c>
      <c r="AM239" s="75">
        <v>2.2599999999999998</v>
      </c>
      <c r="AN239" s="115">
        <v>67</v>
      </c>
      <c r="AO239" s="113"/>
    </row>
    <row r="240" spans="1:41" x14ac:dyDescent="0.25">
      <c r="A240" s="7">
        <v>33</v>
      </c>
      <c r="B240" s="15" t="s">
        <v>23</v>
      </c>
      <c r="C240" s="15" t="s">
        <v>23</v>
      </c>
      <c r="D240" s="65"/>
      <c r="E240" s="66"/>
      <c r="F240" s="65"/>
      <c r="G240" s="65"/>
      <c r="H240" s="66"/>
      <c r="I240" s="65"/>
      <c r="J240" s="65"/>
      <c r="K240" s="66"/>
      <c r="L240" s="66"/>
      <c r="M240" s="65"/>
      <c r="N240" s="114"/>
      <c r="O240" s="96"/>
      <c r="P240" s="99"/>
      <c r="Q240" s="99"/>
      <c r="R240" s="68"/>
      <c r="S240" s="68"/>
      <c r="T240" s="68"/>
      <c r="U240" s="68">
        <v>4.42</v>
      </c>
      <c r="V240" s="68"/>
      <c r="W240" s="68"/>
      <c r="X240" s="75"/>
      <c r="Y240" s="67"/>
      <c r="Z240" s="67"/>
      <c r="AA240" s="68"/>
      <c r="AB240" s="68">
        <v>4.0199999999999996</v>
      </c>
      <c r="AC240" s="68">
        <v>14.34</v>
      </c>
      <c r="AD240" s="73">
        <v>27.21</v>
      </c>
      <c r="AE240" s="65"/>
      <c r="AF240" s="65"/>
      <c r="AG240" s="68">
        <v>28.21</v>
      </c>
      <c r="AH240" s="68">
        <v>58.42</v>
      </c>
      <c r="AI240" s="68">
        <v>32.03</v>
      </c>
      <c r="AJ240" s="68"/>
      <c r="AK240" s="68">
        <v>41.45</v>
      </c>
      <c r="AL240" s="68" t="s">
        <v>409</v>
      </c>
      <c r="AM240" s="75">
        <v>2.27</v>
      </c>
      <c r="AN240" s="115">
        <v>66</v>
      </c>
      <c r="AO240" s="113"/>
    </row>
    <row r="241" spans="1:41" x14ac:dyDescent="0.25">
      <c r="A241" s="7">
        <v>32</v>
      </c>
      <c r="B241" s="15" t="s">
        <v>23</v>
      </c>
      <c r="C241" s="15" t="s">
        <v>23</v>
      </c>
      <c r="D241" s="65"/>
      <c r="E241" s="66"/>
      <c r="F241" s="65"/>
      <c r="G241" s="65"/>
      <c r="H241" s="66"/>
      <c r="I241" s="65"/>
      <c r="J241" s="65"/>
      <c r="K241" s="66"/>
      <c r="L241" s="66"/>
      <c r="M241" s="65"/>
      <c r="N241" s="114">
        <v>14.4</v>
      </c>
      <c r="O241" s="96">
        <v>18.8</v>
      </c>
      <c r="P241" s="99"/>
      <c r="Q241" s="99"/>
      <c r="R241" s="68">
        <v>2.39</v>
      </c>
      <c r="S241" s="68"/>
      <c r="T241" s="68">
        <v>3.39</v>
      </c>
      <c r="U241" s="68">
        <v>4.43</v>
      </c>
      <c r="V241" s="68">
        <v>5.29</v>
      </c>
      <c r="W241" s="68">
        <v>15.07</v>
      </c>
      <c r="X241" s="75">
        <v>3.27</v>
      </c>
      <c r="Y241" s="67">
        <v>15.6</v>
      </c>
      <c r="Z241" s="67">
        <v>29.4</v>
      </c>
      <c r="AA241" s="68"/>
      <c r="AB241" s="68">
        <v>4.03</v>
      </c>
      <c r="AC241" s="68">
        <v>14.36</v>
      </c>
      <c r="AD241" s="73">
        <v>27.24</v>
      </c>
      <c r="AE241" s="65">
        <v>31</v>
      </c>
      <c r="AF241" s="65"/>
      <c r="AG241" s="68">
        <v>28.24</v>
      </c>
      <c r="AH241" s="68">
        <v>58.48</v>
      </c>
      <c r="AI241" s="68">
        <v>32.119999999999997</v>
      </c>
      <c r="AJ241" s="68"/>
      <c r="AK241" s="68">
        <v>42</v>
      </c>
      <c r="AL241" s="68" t="s">
        <v>411</v>
      </c>
      <c r="AM241" s="75">
        <v>2.2799999999999998</v>
      </c>
      <c r="AN241" s="115">
        <v>64</v>
      </c>
      <c r="AO241" s="113">
        <v>21</v>
      </c>
    </row>
    <row r="242" spans="1:41" x14ac:dyDescent="0.25">
      <c r="A242" s="7">
        <v>31</v>
      </c>
      <c r="B242" s="15" t="s">
        <v>23</v>
      </c>
      <c r="C242" s="15" t="s">
        <v>23</v>
      </c>
      <c r="D242" s="65"/>
      <c r="E242" s="66"/>
      <c r="F242" s="65"/>
      <c r="G242" s="65"/>
      <c r="H242" s="66"/>
      <c r="I242" s="65"/>
      <c r="J242" s="65"/>
      <c r="K242" s="66"/>
      <c r="L242" s="66"/>
      <c r="M242" s="65"/>
      <c r="N242" s="114"/>
      <c r="O242" s="96"/>
      <c r="P242" s="99"/>
      <c r="Q242" s="99"/>
      <c r="R242" s="68"/>
      <c r="S242" s="68"/>
      <c r="T242" s="68"/>
      <c r="U242" s="68">
        <v>4.4400000000000004</v>
      </c>
      <c r="V242" s="68"/>
      <c r="W242" s="68"/>
      <c r="X242" s="75"/>
      <c r="Y242" s="67"/>
      <c r="Z242" s="67"/>
      <c r="AA242" s="68"/>
      <c r="AB242" s="68">
        <v>4.04</v>
      </c>
      <c r="AC242" s="68">
        <v>14.38</v>
      </c>
      <c r="AD242" s="73">
        <v>27.27</v>
      </c>
      <c r="AE242" s="65"/>
      <c r="AF242" s="65"/>
      <c r="AG242" s="68">
        <v>28.27</v>
      </c>
      <c r="AH242" s="68">
        <v>58.54</v>
      </c>
      <c r="AI242" s="68">
        <v>32.21</v>
      </c>
      <c r="AJ242" s="68"/>
      <c r="AK242" s="68">
        <v>42.15</v>
      </c>
      <c r="AL242" s="68" t="s">
        <v>412</v>
      </c>
      <c r="AM242" s="75">
        <v>2.29</v>
      </c>
      <c r="AN242" s="115">
        <v>63</v>
      </c>
      <c r="AO242" s="113"/>
    </row>
    <row r="243" spans="1:41" x14ac:dyDescent="0.25">
      <c r="A243" s="7">
        <v>30</v>
      </c>
      <c r="B243" s="15" t="s">
        <v>23</v>
      </c>
      <c r="C243" s="15" t="s">
        <v>23</v>
      </c>
      <c r="D243" s="65">
        <v>9</v>
      </c>
      <c r="E243" s="66">
        <v>9</v>
      </c>
      <c r="F243" s="65">
        <v>4</v>
      </c>
      <c r="G243" s="65">
        <v>4</v>
      </c>
      <c r="H243" s="66"/>
      <c r="I243" s="65">
        <v>12</v>
      </c>
      <c r="J243" s="65">
        <v>5</v>
      </c>
      <c r="K243" s="66">
        <v>26</v>
      </c>
      <c r="L243" s="66">
        <v>36</v>
      </c>
      <c r="M243" s="65">
        <v>38</v>
      </c>
      <c r="N243" s="114">
        <v>14.5</v>
      </c>
      <c r="O243" s="96">
        <v>19</v>
      </c>
      <c r="P243" s="99"/>
      <c r="Q243" s="99"/>
      <c r="R243" s="68">
        <v>2.4</v>
      </c>
      <c r="S243" s="68"/>
      <c r="T243" s="68">
        <v>3.4</v>
      </c>
      <c r="U243" s="68">
        <v>4.45</v>
      </c>
      <c r="V243" s="68">
        <v>5.3</v>
      </c>
      <c r="W243" s="68">
        <v>15.1</v>
      </c>
      <c r="X243" s="75">
        <v>3.3</v>
      </c>
      <c r="Y243" s="67"/>
      <c r="Z243" s="67">
        <v>29.5</v>
      </c>
      <c r="AA243" s="68">
        <v>1.17</v>
      </c>
      <c r="AB243" s="68">
        <v>4.05</v>
      </c>
      <c r="AC243" s="68">
        <v>14.4</v>
      </c>
      <c r="AD243" s="100">
        <v>27.3</v>
      </c>
      <c r="AE243" s="65"/>
      <c r="AF243" s="65"/>
      <c r="AG243" s="68">
        <v>28.3</v>
      </c>
      <c r="AH243" s="68">
        <v>59</v>
      </c>
      <c r="AI243" s="68">
        <v>32.299999999999997</v>
      </c>
      <c r="AJ243" s="68"/>
      <c r="AK243" s="68">
        <v>42.3</v>
      </c>
      <c r="AL243" s="68" t="s">
        <v>414</v>
      </c>
      <c r="AM243" s="75">
        <v>2.2999999999999998</v>
      </c>
      <c r="AN243" s="115">
        <v>62</v>
      </c>
      <c r="AO243" s="113"/>
    </row>
    <row r="244" spans="1:41" x14ac:dyDescent="0.25">
      <c r="A244" s="7">
        <v>29</v>
      </c>
      <c r="B244" s="15" t="s">
        <v>23</v>
      </c>
      <c r="C244" s="15" t="s">
        <v>23</v>
      </c>
      <c r="D244" s="65"/>
      <c r="E244" s="66"/>
      <c r="F244" s="65"/>
      <c r="G244" s="65"/>
      <c r="H244" s="66"/>
      <c r="I244" s="65"/>
      <c r="J244" s="65"/>
      <c r="K244" s="66"/>
      <c r="L244" s="66"/>
      <c r="M244" s="65"/>
      <c r="N244" s="114"/>
      <c r="O244" s="96"/>
      <c r="P244" s="99"/>
      <c r="Q244" s="99"/>
      <c r="R244" s="68"/>
      <c r="S244" s="68"/>
      <c r="T244" s="68"/>
      <c r="U244" s="68">
        <v>4.46</v>
      </c>
      <c r="V244" s="68"/>
      <c r="W244" s="68"/>
      <c r="X244" s="75"/>
      <c r="Y244" s="67"/>
      <c r="Z244" s="67"/>
      <c r="AA244" s="68"/>
      <c r="AB244" s="68">
        <v>4.0599999999999996</v>
      </c>
      <c r="AC244" s="68">
        <v>14.42</v>
      </c>
      <c r="AD244" s="73">
        <v>27.33</v>
      </c>
      <c r="AE244" s="65"/>
      <c r="AF244" s="65"/>
      <c r="AG244" s="68">
        <v>28.33</v>
      </c>
      <c r="AH244" s="68">
        <v>59.06</v>
      </c>
      <c r="AI244" s="68">
        <v>32.39</v>
      </c>
      <c r="AJ244" s="68"/>
      <c r="AK244" s="68">
        <v>42.45</v>
      </c>
      <c r="AL244" s="68" t="s">
        <v>415</v>
      </c>
      <c r="AM244" s="75">
        <v>2.31</v>
      </c>
      <c r="AN244" s="115">
        <v>61</v>
      </c>
      <c r="AO244" s="113"/>
    </row>
    <row r="245" spans="1:41" x14ac:dyDescent="0.25">
      <c r="A245" s="7">
        <v>28</v>
      </c>
      <c r="B245" s="15" t="s">
        <v>23</v>
      </c>
      <c r="C245" s="15" t="s">
        <v>23</v>
      </c>
      <c r="D245" s="65"/>
      <c r="E245" s="66"/>
      <c r="F245" s="65"/>
      <c r="G245" s="65"/>
      <c r="H245" s="66"/>
      <c r="I245" s="65"/>
      <c r="J245" s="65"/>
      <c r="K245" s="66"/>
      <c r="L245" s="66"/>
      <c r="M245" s="65"/>
      <c r="N245" s="114">
        <v>14.6</v>
      </c>
      <c r="O245" s="96">
        <v>19.2</v>
      </c>
      <c r="P245" s="99"/>
      <c r="Q245" s="99"/>
      <c r="R245" s="68">
        <v>2.41</v>
      </c>
      <c r="S245" s="68"/>
      <c r="T245" s="68">
        <v>3.41</v>
      </c>
      <c r="U245" s="68">
        <v>4.47</v>
      </c>
      <c r="V245" s="68">
        <v>5.31</v>
      </c>
      <c r="W245" s="68">
        <v>15.13</v>
      </c>
      <c r="X245" s="75">
        <v>3.33</v>
      </c>
      <c r="Y245" s="67">
        <v>15.8</v>
      </c>
      <c r="Z245" s="67">
        <v>29.6</v>
      </c>
      <c r="AA245" s="68"/>
      <c r="AB245" s="68">
        <v>4.07</v>
      </c>
      <c r="AC245" s="68" t="s">
        <v>461</v>
      </c>
      <c r="AD245" s="73">
        <v>27.36</v>
      </c>
      <c r="AE245" s="65">
        <v>29</v>
      </c>
      <c r="AF245" s="65"/>
      <c r="AG245" s="68">
        <v>28.36</v>
      </c>
      <c r="AH245" s="68">
        <v>59.12</v>
      </c>
      <c r="AI245" s="68">
        <v>32.479999999999997</v>
      </c>
      <c r="AJ245" s="68"/>
      <c r="AK245" s="68">
        <v>43</v>
      </c>
      <c r="AL245" s="68" t="s">
        <v>417</v>
      </c>
      <c r="AM245" s="75">
        <v>2.3199999999999998</v>
      </c>
      <c r="AN245" s="115">
        <v>59</v>
      </c>
      <c r="AO245" s="113">
        <v>20</v>
      </c>
    </row>
    <row r="246" spans="1:41" x14ac:dyDescent="0.25">
      <c r="A246" s="7">
        <v>27</v>
      </c>
      <c r="B246" s="15" t="s">
        <v>23</v>
      </c>
      <c r="C246" s="15" t="s">
        <v>23</v>
      </c>
      <c r="D246" s="65"/>
      <c r="E246" s="66"/>
      <c r="F246" s="65"/>
      <c r="G246" s="65"/>
      <c r="H246" s="66"/>
      <c r="I246" s="65"/>
      <c r="J246" s="65"/>
      <c r="K246" s="66"/>
      <c r="L246" s="66"/>
      <c r="M246" s="65"/>
      <c r="N246" s="114"/>
      <c r="O246" s="96"/>
      <c r="P246" s="99"/>
      <c r="Q246" s="99"/>
      <c r="R246" s="68"/>
      <c r="S246" s="68"/>
      <c r="T246" s="68"/>
      <c r="U246" s="68">
        <v>4.4800000000000004</v>
      </c>
      <c r="V246" s="68"/>
      <c r="W246" s="68"/>
      <c r="X246" s="75"/>
      <c r="Y246" s="67"/>
      <c r="Z246" s="67"/>
      <c r="AA246" s="68"/>
      <c r="AB246" s="68">
        <v>4.08</v>
      </c>
      <c r="AC246" s="68">
        <v>14.46</v>
      </c>
      <c r="AD246" s="73">
        <v>27.39</v>
      </c>
      <c r="AE246" s="65"/>
      <c r="AF246" s="65"/>
      <c r="AG246" s="68">
        <v>28.39</v>
      </c>
      <c r="AH246" s="68">
        <v>59.18</v>
      </c>
      <c r="AI246" s="68">
        <v>32.57</v>
      </c>
      <c r="AJ246" s="68"/>
      <c r="AK246" s="68">
        <v>43.15</v>
      </c>
      <c r="AL246" s="68" t="s">
        <v>418</v>
      </c>
      <c r="AM246" s="75">
        <v>2.33</v>
      </c>
      <c r="AN246" s="115">
        <v>58</v>
      </c>
      <c r="AO246" s="113"/>
    </row>
    <row r="247" spans="1:41" x14ac:dyDescent="0.25">
      <c r="A247" s="7">
        <v>26</v>
      </c>
      <c r="B247" s="15" t="s">
        <v>23</v>
      </c>
      <c r="C247" s="15" t="s">
        <v>23</v>
      </c>
      <c r="D247" s="65"/>
      <c r="E247" s="66"/>
      <c r="F247" s="65"/>
      <c r="G247" s="65"/>
      <c r="H247" s="66"/>
      <c r="I247" s="65"/>
      <c r="J247" s="65"/>
      <c r="K247" s="66"/>
      <c r="L247" s="66"/>
      <c r="M247" s="65"/>
      <c r="N247" s="114">
        <v>14.7</v>
      </c>
      <c r="O247" s="96">
        <v>19.399999999999999</v>
      </c>
      <c r="P247" s="99"/>
      <c r="Q247" s="99"/>
      <c r="R247" s="68">
        <v>2.42</v>
      </c>
      <c r="S247" s="68"/>
      <c r="T247" s="68">
        <v>3.42</v>
      </c>
      <c r="U247" s="68">
        <v>4.49</v>
      </c>
      <c r="V247" s="68">
        <v>5.32</v>
      </c>
      <c r="W247" s="68">
        <v>15.16</v>
      </c>
      <c r="X247" s="75">
        <v>3.36</v>
      </c>
      <c r="Y247" s="67"/>
      <c r="Z247" s="67">
        <v>29.7</v>
      </c>
      <c r="AA247" s="68"/>
      <c r="AB247" s="68">
        <v>4.09</v>
      </c>
      <c r="AC247" s="68">
        <v>14.48</v>
      </c>
      <c r="AD247" s="73">
        <v>27.42</v>
      </c>
      <c r="AE247" s="65"/>
      <c r="AF247" s="65"/>
      <c r="AG247" s="68">
        <v>28.42</v>
      </c>
      <c r="AH247" s="68">
        <v>59.24</v>
      </c>
      <c r="AI247" s="68">
        <v>33.06</v>
      </c>
      <c r="AJ247" s="68"/>
      <c r="AK247" s="68">
        <v>43.3</v>
      </c>
      <c r="AL247" s="68" t="s">
        <v>419</v>
      </c>
      <c r="AM247" s="75">
        <v>2.34</v>
      </c>
      <c r="AN247" s="115">
        <v>57</v>
      </c>
      <c r="AO247" s="113"/>
    </row>
    <row r="248" spans="1:41" x14ac:dyDescent="0.25">
      <c r="A248" s="7">
        <v>25</v>
      </c>
      <c r="B248" s="15" t="s">
        <v>23</v>
      </c>
      <c r="C248" s="15" t="s">
        <v>23</v>
      </c>
      <c r="D248" s="65">
        <v>8</v>
      </c>
      <c r="E248" s="66">
        <v>8</v>
      </c>
      <c r="F248" s="65"/>
      <c r="G248" s="65"/>
      <c r="H248" s="66"/>
      <c r="I248" s="65">
        <v>11</v>
      </c>
      <c r="J248" s="65">
        <v>4</v>
      </c>
      <c r="K248" s="66">
        <v>25</v>
      </c>
      <c r="L248" s="66">
        <v>35</v>
      </c>
      <c r="M248" s="65">
        <v>37</v>
      </c>
      <c r="N248" s="114"/>
      <c r="O248" s="96"/>
      <c r="P248" s="99"/>
      <c r="Q248" s="99"/>
      <c r="R248" s="68"/>
      <c r="S248" s="68"/>
      <c r="T248" s="68"/>
      <c r="U248" s="68">
        <v>4.5</v>
      </c>
      <c r="V248" s="68"/>
      <c r="W248" s="68"/>
      <c r="X248" s="75"/>
      <c r="Y248" s="67"/>
      <c r="Z248" s="67"/>
      <c r="AA248" s="68">
        <v>1.18</v>
      </c>
      <c r="AB248" s="68">
        <v>4.0999999999999996</v>
      </c>
      <c r="AC248" s="68">
        <v>14.5</v>
      </c>
      <c r="AD248" s="73">
        <v>27.45</v>
      </c>
      <c r="AE248" s="65"/>
      <c r="AF248" s="65"/>
      <c r="AG248" s="68">
        <v>28.45</v>
      </c>
      <c r="AH248" s="68">
        <v>59.3</v>
      </c>
      <c r="AI248" s="68">
        <v>33.15</v>
      </c>
      <c r="AJ248" s="68"/>
      <c r="AK248" s="68">
        <v>43.45</v>
      </c>
      <c r="AL248" s="68" t="s">
        <v>420</v>
      </c>
      <c r="AM248" s="75">
        <v>2.35</v>
      </c>
      <c r="AN248" s="115">
        <v>56</v>
      </c>
      <c r="AO248" s="113"/>
    </row>
    <row r="249" spans="1:41" x14ac:dyDescent="0.25">
      <c r="A249" s="7">
        <v>24</v>
      </c>
      <c r="B249" s="15" t="s">
        <v>23</v>
      </c>
      <c r="C249" s="15" t="s">
        <v>23</v>
      </c>
      <c r="D249" s="65"/>
      <c r="E249" s="66"/>
      <c r="F249" s="65"/>
      <c r="G249" s="65"/>
      <c r="H249" s="66"/>
      <c r="I249" s="65"/>
      <c r="J249" s="65"/>
      <c r="K249" s="66"/>
      <c r="L249" s="66"/>
      <c r="M249" s="65"/>
      <c r="N249" s="114">
        <v>14.8</v>
      </c>
      <c r="O249" s="96">
        <v>19.600000000000001</v>
      </c>
      <c r="P249" s="99"/>
      <c r="Q249" s="99"/>
      <c r="R249" s="68">
        <v>2.4300000000000002</v>
      </c>
      <c r="S249" s="68"/>
      <c r="T249" s="68">
        <v>3.43</v>
      </c>
      <c r="U249" s="68">
        <v>4.51</v>
      </c>
      <c r="V249" s="68">
        <v>5.33</v>
      </c>
      <c r="W249" s="68">
        <v>15.19</v>
      </c>
      <c r="X249" s="75">
        <v>3.39</v>
      </c>
      <c r="Y249" s="67">
        <v>16</v>
      </c>
      <c r="Z249" s="67">
        <v>29.8</v>
      </c>
      <c r="AA249" s="68"/>
      <c r="AB249" s="68">
        <v>4.1100000000000003</v>
      </c>
      <c r="AC249" s="68">
        <v>14.52</v>
      </c>
      <c r="AD249" s="73">
        <v>27.48</v>
      </c>
      <c r="AE249" s="65">
        <v>27</v>
      </c>
      <c r="AF249" s="65"/>
      <c r="AG249" s="68">
        <v>28.48</v>
      </c>
      <c r="AH249" s="68">
        <v>59.36</v>
      </c>
      <c r="AI249" s="68">
        <v>33.24</v>
      </c>
      <c r="AJ249" s="68"/>
      <c r="AK249" s="68">
        <v>44</v>
      </c>
      <c r="AL249" s="68" t="s">
        <v>422</v>
      </c>
      <c r="AM249" s="75">
        <v>2.36</v>
      </c>
      <c r="AN249" s="115">
        <v>54</v>
      </c>
      <c r="AO249" s="113">
        <v>19</v>
      </c>
    </row>
    <row r="250" spans="1:41" x14ac:dyDescent="0.25">
      <c r="A250" s="7">
        <v>23</v>
      </c>
      <c r="B250" s="15" t="s">
        <v>23</v>
      </c>
      <c r="C250" s="15" t="s">
        <v>23</v>
      </c>
      <c r="D250" s="65"/>
      <c r="E250" s="66"/>
      <c r="F250" s="65"/>
      <c r="G250" s="65"/>
      <c r="H250" s="66"/>
      <c r="I250" s="65"/>
      <c r="J250" s="65"/>
      <c r="K250" s="66"/>
      <c r="L250" s="66"/>
      <c r="M250" s="65"/>
      <c r="N250" s="114"/>
      <c r="O250" s="96"/>
      <c r="P250" s="99"/>
      <c r="Q250" s="99"/>
      <c r="R250" s="68"/>
      <c r="S250" s="68"/>
      <c r="T250" s="68"/>
      <c r="U250" s="68">
        <v>4.5199999999999996</v>
      </c>
      <c r="V250" s="68"/>
      <c r="W250" s="68"/>
      <c r="X250" s="75"/>
      <c r="Y250" s="67"/>
      <c r="Z250" s="67"/>
      <c r="AA250" s="68"/>
      <c r="AB250" s="68">
        <v>4.12</v>
      </c>
      <c r="AC250" s="68">
        <v>14.54</v>
      </c>
      <c r="AD250" s="73">
        <v>27.51</v>
      </c>
      <c r="AE250" s="65"/>
      <c r="AF250" s="65"/>
      <c r="AG250" s="68">
        <v>28.51</v>
      </c>
      <c r="AH250" s="68">
        <v>59.42</v>
      </c>
      <c r="AI250" s="68">
        <v>33.33</v>
      </c>
      <c r="AJ250" s="68"/>
      <c r="AK250" s="68">
        <v>44.15</v>
      </c>
      <c r="AL250" s="68" t="s">
        <v>423</v>
      </c>
      <c r="AM250" s="75">
        <v>2.37</v>
      </c>
      <c r="AN250" s="115">
        <v>53</v>
      </c>
      <c r="AO250" s="113"/>
    </row>
    <row r="251" spans="1:41" x14ac:dyDescent="0.25">
      <c r="A251" s="7">
        <v>22</v>
      </c>
      <c r="B251" s="15" t="s">
        <v>23</v>
      </c>
      <c r="C251" s="15" t="s">
        <v>23</v>
      </c>
      <c r="D251" s="65"/>
      <c r="E251" s="66"/>
      <c r="F251" s="65"/>
      <c r="G251" s="65"/>
      <c r="H251" s="66"/>
      <c r="I251" s="65"/>
      <c r="J251" s="65"/>
      <c r="K251" s="66"/>
      <c r="L251" s="66"/>
      <c r="M251" s="65"/>
      <c r="N251" s="114">
        <v>14.9</v>
      </c>
      <c r="O251" s="96">
        <v>19.8</v>
      </c>
      <c r="P251" s="99"/>
      <c r="Q251" s="99"/>
      <c r="R251" s="68">
        <v>2.44</v>
      </c>
      <c r="S251" s="68"/>
      <c r="T251" s="68">
        <v>3.44</v>
      </c>
      <c r="U251" s="68">
        <v>4.53</v>
      </c>
      <c r="V251" s="68">
        <v>5.34</v>
      </c>
      <c r="W251" s="68">
        <v>15.22</v>
      </c>
      <c r="X251" s="75">
        <v>3.42</v>
      </c>
      <c r="Y251" s="67"/>
      <c r="Z251" s="67">
        <v>29.9</v>
      </c>
      <c r="AA251" s="68"/>
      <c r="AB251" s="68">
        <v>4.13</v>
      </c>
      <c r="AC251" s="68">
        <v>14.56</v>
      </c>
      <c r="AD251" s="73">
        <v>27.54</v>
      </c>
      <c r="AE251" s="65"/>
      <c r="AF251" s="65"/>
      <c r="AG251" s="68">
        <v>28.54</v>
      </c>
      <c r="AH251" s="68">
        <v>59.48</v>
      </c>
      <c r="AI251" s="68">
        <v>33.42</v>
      </c>
      <c r="AJ251" s="68"/>
      <c r="AK251" s="68">
        <v>44.3</v>
      </c>
      <c r="AL251" s="68" t="s">
        <v>426</v>
      </c>
      <c r="AM251" s="75">
        <v>2.38</v>
      </c>
      <c r="AN251" s="115">
        <v>52</v>
      </c>
      <c r="AO251" s="113"/>
    </row>
    <row r="252" spans="1:41" x14ac:dyDescent="0.25">
      <c r="A252" s="7">
        <v>21</v>
      </c>
      <c r="B252" s="15" t="s">
        <v>23</v>
      </c>
      <c r="C252" s="15" t="s">
        <v>23</v>
      </c>
      <c r="D252" s="65"/>
      <c r="E252" s="66"/>
      <c r="F252" s="65"/>
      <c r="G252" s="65"/>
      <c r="H252" s="66"/>
      <c r="I252" s="65"/>
      <c r="J252" s="65"/>
      <c r="K252" s="66"/>
      <c r="L252" s="66"/>
      <c r="M252" s="65"/>
      <c r="N252" s="114"/>
      <c r="O252" s="96"/>
      <c r="P252" s="99"/>
      <c r="Q252" s="99"/>
      <c r="R252" s="68"/>
      <c r="S252" s="68"/>
      <c r="T252" s="68"/>
      <c r="U252" s="68">
        <v>4.54</v>
      </c>
      <c r="V252" s="68"/>
      <c r="W252" s="68"/>
      <c r="X252" s="75"/>
      <c r="Y252" s="67"/>
      <c r="Z252" s="67"/>
      <c r="AA252" s="68"/>
      <c r="AB252" s="68">
        <v>4.1399999999999997</v>
      </c>
      <c r="AC252" s="68">
        <v>14.58</v>
      </c>
      <c r="AD252" s="73">
        <v>27.57</v>
      </c>
      <c r="AE252" s="65"/>
      <c r="AF252" s="65"/>
      <c r="AG252" s="68">
        <v>28.57</v>
      </c>
      <c r="AH252" s="68">
        <v>59.54</v>
      </c>
      <c r="AI252" s="68">
        <v>33.51</v>
      </c>
      <c r="AJ252" s="68"/>
      <c r="AK252" s="68">
        <v>44.45</v>
      </c>
      <c r="AL252" s="68" t="s">
        <v>428</v>
      </c>
      <c r="AM252" s="75">
        <v>2.39</v>
      </c>
      <c r="AN252" s="115">
        <v>51</v>
      </c>
      <c r="AO252" s="113"/>
    </row>
    <row r="253" spans="1:41" ht="15.75" thickBot="1" x14ac:dyDescent="0.3">
      <c r="A253" s="17">
        <v>20</v>
      </c>
      <c r="B253" s="25">
        <v>3</v>
      </c>
      <c r="C253" s="25">
        <v>3</v>
      </c>
      <c r="D253" s="87">
        <v>7</v>
      </c>
      <c r="E253" s="88">
        <v>7</v>
      </c>
      <c r="F253" s="87">
        <v>3</v>
      </c>
      <c r="G253" s="87">
        <v>3</v>
      </c>
      <c r="H253" s="88"/>
      <c r="I253" s="87">
        <v>10</v>
      </c>
      <c r="J253" s="87">
        <v>3</v>
      </c>
      <c r="K253" s="88">
        <v>24</v>
      </c>
      <c r="L253" s="88">
        <v>34</v>
      </c>
      <c r="M253" s="87">
        <v>36</v>
      </c>
      <c r="N253" s="121">
        <v>15</v>
      </c>
      <c r="O253" s="108">
        <v>20</v>
      </c>
      <c r="P253" s="109"/>
      <c r="Q253" s="109"/>
      <c r="R253" s="91">
        <v>2.4500000000000002</v>
      </c>
      <c r="S253" s="91"/>
      <c r="T253" s="91">
        <v>3.45</v>
      </c>
      <c r="U253" s="91">
        <v>4.55</v>
      </c>
      <c r="V253" s="91">
        <v>5.35</v>
      </c>
      <c r="W253" s="91">
        <v>15.25</v>
      </c>
      <c r="X253" s="92">
        <v>3.45</v>
      </c>
      <c r="Y253" s="90">
        <v>16.2</v>
      </c>
      <c r="Z253" s="90">
        <v>30</v>
      </c>
      <c r="AA253" s="91">
        <v>1.19</v>
      </c>
      <c r="AB253" s="68">
        <v>4.1500000000000004</v>
      </c>
      <c r="AC253" s="91">
        <v>15</v>
      </c>
      <c r="AD253" s="110">
        <v>28</v>
      </c>
      <c r="AE253" s="87">
        <v>25</v>
      </c>
      <c r="AF253" s="87"/>
      <c r="AG253" s="91">
        <v>29</v>
      </c>
      <c r="AH253" s="91">
        <v>60</v>
      </c>
      <c r="AI253" s="91">
        <v>34</v>
      </c>
      <c r="AJ253" s="91"/>
      <c r="AK253" s="90" t="s">
        <v>430</v>
      </c>
      <c r="AL253" s="91" t="s">
        <v>431</v>
      </c>
      <c r="AM253" s="92">
        <v>2.4</v>
      </c>
      <c r="AN253" s="122">
        <v>50</v>
      </c>
      <c r="AO253" s="123">
        <v>18</v>
      </c>
    </row>
    <row r="254" spans="1:41" ht="15.75" thickTop="1" x14ac:dyDescent="0.25"/>
    <row r="255" spans="1:41" ht="15.75" thickBot="1" x14ac:dyDescent="0.3"/>
    <row r="256" spans="1:41" ht="16.5" thickTop="1" x14ac:dyDescent="0.25">
      <c r="A256" s="1555" t="s">
        <v>75</v>
      </c>
      <c r="B256" s="1556"/>
      <c r="C256" s="1556"/>
      <c r="D256" s="1556"/>
      <c r="E256" s="1556"/>
      <c r="F256" s="1556"/>
      <c r="G256" s="1556"/>
      <c r="H256" s="1556"/>
      <c r="I256" s="1556"/>
      <c r="J256" s="1556"/>
      <c r="K256" s="1556"/>
      <c r="L256" s="1556"/>
      <c r="M256" s="1556"/>
      <c r="N256" s="1556"/>
      <c r="O256" s="1556"/>
      <c r="P256" s="1556"/>
      <c r="Q256" s="1556"/>
      <c r="R256" s="1556"/>
      <c r="S256" s="1556"/>
      <c r="T256" s="1556"/>
      <c r="U256" s="1556"/>
      <c r="V256" s="1556"/>
      <c r="W256" s="1556"/>
      <c r="X256" s="1556"/>
      <c r="Y256" s="1556"/>
      <c r="Z256" s="1556"/>
      <c r="AA256" s="1556"/>
      <c r="AB256" s="1556"/>
      <c r="AC256" s="1556"/>
      <c r="AD256" s="1556"/>
      <c r="AE256" s="1556"/>
      <c r="AF256" s="1556"/>
      <c r="AG256" s="1556"/>
      <c r="AH256" s="1556"/>
      <c r="AI256" s="1556"/>
      <c r="AJ256" s="1556"/>
      <c r="AK256" s="1556"/>
      <c r="AL256" s="1556"/>
      <c r="AM256" s="1556"/>
      <c r="AN256" s="1556"/>
      <c r="AO256" s="1557"/>
    </row>
    <row r="257" spans="1:41" ht="25.5" x14ac:dyDescent="0.25">
      <c r="A257" s="3" t="s">
        <v>10</v>
      </c>
      <c r="B257" s="4" t="s">
        <v>727</v>
      </c>
      <c r="C257" s="4" t="s">
        <v>728</v>
      </c>
      <c r="D257" s="5">
        <v>3</v>
      </c>
      <c r="E257" s="6">
        <v>4</v>
      </c>
      <c r="F257" s="5">
        <v>5</v>
      </c>
      <c r="G257" s="5">
        <v>6</v>
      </c>
      <c r="H257" s="6">
        <v>7</v>
      </c>
      <c r="I257" s="4">
        <v>8</v>
      </c>
      <c r="J257" s="4">
        <v>9</v>
      </c>
      <c r="K257" s="6" t="s">
        <v>28</v>
      </c>
      <c r="L257" s="6" t="s">
        <v>29</v>
      </c>
      <c r="M257" s="4">
        <v>16</v>
      </c>
      <c r="N257" s="6">
        <v>19</v>
      </c>
      <c r="O257" s="6">
        <v>21</v>
      </c>
      <c r="P257" s="6">
        <v>23</v>
      </c>
      <c r="Q257" s="6">
        <v>24</v>
      </c>
      <c r="R257" s="6">
        <v>27</v>
      </c>
      <c r="S257" s="6">
        <v>28</v>
      </c>
      <c r="T257" s="6">
        <v>29</v>
      </c>
      <c r="U257" s="6">
        <v>30</v>
      </c>
      <c r="V257" s="64" t="s">
        <v>286</v>
      </c>
      <c r="W257" s="64" t="s">
        <v>287</v>
      </c>
      <c r="X257" s="6">
        <v>33</v>
      </c>
      <c r="Y257" s="4">
        <v>34</v>
      </c>
      <c r="Z257" s="4">
        <v>35</v>
      </c>
      <c r="AA257" s="4">
        <v>36</v>
      </c>
      <c r="AB257" s="4">
        <v>37</v>
      </c>
      <c r="AC257" s="1346">
        <v>38</v>
      </c>
      <c r="AD257" s="4">
        <v>39</v>
      </c>
      <c r="AE257" s="4">
        <v>40</v>
      </c>
      <c r="AF257" s="6">
        <v>41</v>
      </c>
      <c r="AG257" s="6">
        <v>42</v>
      </c>
      <c r="AH257" s="4">
        <v>43</v>
      </c>
      <c r="AI257" s="4">
        <v>44</v>
      </c>
      <c r="AJ257" s="6">
        <v>45</v>
      </c>
      <c r="AK257" s="6">
        <v>46</v>
      </c>
      <c r="AL257" s="6">
        <v>47</v>
      </c>
      <c r="AM257" s="4">
        <v>48</v>
      </c>
      <c r="AN257" s="128">
        <v>49</v>
      </c>
      <c r="AO257" s="132">
        <v>50</v>
      </c>
    </row>
    <row r="258" spans="1:41" x14ac:dyDescent="0.25">
      <c r="A258" s="7">
        <v>100</v>
      </c>
      <c r="B258" s="8" t="s">
        <v>23</v>
      </c>
      <c r="C258" s="8" t="s">
        <v>23</v>
      </c>
      <c r="D258" s="65">
        <v>14</v>
      </c>
      <c r="E258" s="66">
        <v>22</v>
      </c>
      <c r="F258" s="9"/>
      <c r="G258" s="9"/>
      <c r="H258" s="10"/>
      <c r="I258" s="65">
        <v>24</v>
      </c>
      <c r="J258" s="9"/>
      <c r="K258" s="10"/>
      <c r="L258" s="10"/>
      <c r="M258" s="65">
        <v>48</v>
      </c>
      <c r="N258" s="67">
        <v>12</v>
      </c>
      <c r="O258" s="52"/>
      <c r="P258" s="8"/>
      <c r="Q258" s="8"/>
      <c r="R258" s="8"/>
      <c r="S258" s="8"/>
      <c r="T258" s="8"/>
      <c r="U258" s="8"/>
      <c r="V258" s="8"/>
      <c r="W258" s="8"/>
      <c r="X258" s="8"/>
      <c r="Y258" s="67">
        <v>14.3</v>
      </c>
      <c r="Z258" s="67">
        <v>27</v>
      </c>
      <c r="AA258" s="13"/>
      <c r="AB258" s="68">
        <v>3.35</v>
      </c>
      <c r="AC258" s="68">
        <v>14.2</v>
      </c>
      <c r="AD258" s="69"/>
      <c r="AE258" s="32"/>
      <c r="AF258" s="8"/>
      <c r="AG258" s="10"/>
      <c r="AH258" s="9"/>
      <c r="AI258" s="68">
        <v>29</v>
      </c>
      <c r="AJ258" s="8"/>
      <c r="AK258" s="11"/>
      <c r="AL258" s="13"/>
      <c r="AM258" s="97">
        <v>1.5</v>
      </c>
      <c r="AN258" s="32"/>
      <c r="AO258" s="47"/>
    </row>
    <row r="259" spans="1:41" x14ac:dyDescent="0.25">
      <c r="A259" s="7">
        <v>99</v>
      </c>
      <c r="B259" s="15" t="s">
        <v>23</v>
      </c>
      <c r="C259" s="15" t="s">
        <v>23</v>
      </c>
      <c r="D259" s="65"/>
      <c r="E259" s="66"/>
      <c r="F259" s="9"/>
      <c r="G259" s="9"/>
      <c r="H259" s="10"/>
      <c r="I259" s="65"/>
      <c r="J259" s="9"/>
      <c r="K259" s="10"/>
      <c r="L259" s="10"/>
      <c r="M259" s="65"/>
      <c r="N259" s="71"/>
      <c r="O259" s="52"/>
      <c r="P259" s="15"/>
      <c r="Q259" s="15"/>
      <c r="R259" s="8"/>
      <c r="S259" s="8"/>
      <c r="T259" s="8"/>
      <c r="U259" s="8"/>
      <c r="V259" s="8"/>
      <c r="W259" s="8"/>
      <c r="X259" s="33"/>
      <c r="Y259" s="67"/>
      <c r="Z259" s="67"/>
      <c r="AA259" s="13"/>
      <c r="AB259" s="68"/>
      <c r="AC259" s="68"/>
      <c r="AD259" s="73">
        <v>26.47</v>
      </c>
      <c r="AE259" s="34"/>
      <c r="AF259" s="8"/>
      <c r="AG259" s="10"/>
      <c r="AH259" s="9"/>
      <c r="AI259" s="68">
        <v>29.03</v>
      </c>
      <c r="AJ259" s="8"/>
      <c r="AK259" s="11"/>
      <c r="AL259" s="13"/>
      <c r="AM259" s="75"/>
      <c r="AN259" s="35"/>
      <c r="AO259" s="14"/>
    </row>
    <row r="260" spans="1:41" x14ac:dyDescent="0.25">
      <c r="A260" s="7">
        <v>98</v>
      </c>
      <c r="B260" s="15" t="s">
        <v>23</v>
      </c>
      <c r="C260" s="15" t="s">
        <v>23</v>
      </c>
      <c r="D260" s="65"/>
      <c r="E260" s="66"/>
      <c r="F260" s="9"/>
      <c r="G260" s="9"/>
      <c r="H260" s="10"/>
      <c r="I260" s="65"/>
      <c r="J260" s="9"/>
      <c r="K260" s="10"/>
      <c r="L260" s="10"/>
      <c r="M260" s="65"/>
      <c r="N260" s="71">
        <v>12.1</v>
      </c>
      <c r="O260" s="52"/>
      <c r="P260" s="15"/>
      <c r="Q260" s="15"/>
      <c r="R260" s="8"/>
      <c r="S260" s="8"/>
      <c r="T260" s="8"/>
      <c r="U260" s="8"/>
      <c r="V260" s="8"/>
      <c r="W260" s="8"/>
      <c r="X260" s="36"/>
      <c r="Y260" s="67"/>
      <c r="Z260" s="67">
        <v>27.1</v>
      </c>
      <c r="AA260" s="13"/>
      <c r="AB260" s="68">
        <v>3.36</v>
      </c>
      <c r="AC260" s="68">
        <v>14.21</v>
      </c>
      <c r="AD260" s="73"/>
      <c r="AE260" s="34"/>
      <c r="AF260" s="8"/>
      <c r="AG260" s="10"/>
      <c r="AH260" s="9"/>
      <c r="AI260" s="68">
        <v>29.06</v>
      </c>
      <c r="AJ260" s="8"/>
      <c r="AK260" s="11"/>
      <c r="AL260" s="13"/>
      <c r="AM260" s="75">
        <v>1.51</v>
      </c>
      <c r="AN260" s="35"/>
      <c r="AO260" s="14"/>
    </row>
    <row r="261" spans="1:41" x14ac:dyDescent="0.25">
      <c r="A261" s="7">
        <v>97</v>
      </c>
      <c r="B261" s="15" t="s">
        <v>23</v>
      </c>
      <c r="C261" s="15" t="s">
        <v>23</v>
      </c>
      <c r="D261" s="65"/>
      <c r="E261" s="66"/>
      <c r="F261" s="9"/>
      <c r="G261" s="9"/>
      <c r="H261" s="10"/>
      <c r="I261" s="65"/>
      <c r="J261" s="9"/>
      <c r="K261" s="10"/>
      <c r="L261" s="10"/>
      <c r="M261" s="65"/>
      <c r="N261" s="71"/>
      <c r="O261" s="52"/>
      <c r="P261" s="15"/>
      <c r="Q261" s="15"/>
      <c r="R261" s="8"/>
      <c r="S261" s="8"/>
      <c r="T261" s="8"/>
      <c r="U261" s="8"/>
      <c r="V261" s="8"/>
      <c r="W261" s="8"/>
      <c r="X261" s="36"/>
      <c r="Y261" s="67"/>
      <c r="Z261" s="67"/>
      <c r="AA261" s="13"/>
      <c r="AB261" s="68"/>
      <c r="AC261" s="68"/>
      <c r="AD261" s="73"/>
      <c r="AE261" s="34"/>
      <c r="AF261" s="8"/>
      <c r="AG261" s="10"/>
      <c r="AH261" s="9"/>
      <c r="AI261" s="68">
        <v>29.09</v>
      </c>
      <c r="AJ261" s="8"/>
      <c r="AK261" s="11"/>
      <c r="AL261" s="13"/>
      <c r="AM261" s="75"/>
      <c r="AN261" s="35"/>
      <c r="AO261" s="14"/>
    </row>
    <row r="262" spans="1:41" x14ac:dyDescent="0.25">
      <c r="A262" s="7">
        <v>96</v>
      </c>
      <c r="B262" s="15" t="s">
        <v>23</v>
      </c>
      <c r="C262" s="15" t="s">
        <v>23</v>
      </c>
      <c r="D262" s="65"/>
      <c r="E262" s="66"/>
      <c r="F262" s="9"/>
      <c r="G262" s="9"/>
      <c r="H262" s="10"/>
      <c r="I262" s="65"/>
      <c r="J262" s="9"/>
      <c r="K262" s="10"/>
      <c r="L262" s="10"/>
      <c r="M262" s="65"/>
      <c r="N262" s="71">
        <v>12.2</v>
      </c>
      <c r="O262" s="52"/>
      <c r="P262" s="15"/>
      <c r="Q262" s="15"/>
      <c r="R262" s="8"/>
      <c r="S262" s="8"/>
      <c r="T262" s="8"/>
      <c r="U262" s="8"/>
      <c r="V262" s="8"/>
      <c r="W262" s="8"/>
      <c r="X262" s="36"/>
      <c r="Y262" s="67">
        <v>14.4</v>
      </c>
      <c r="Z262" s="67">
        <v>27.2</v>
      </c>
      <c r="AA262" s="13"/>
      <c r="AB262" s="68">
        <v>3.37</v>
      </c>
      <c r="AC262" s="68">
        <v>14.22</v>
      </c>
      <c r="AD262" s="73">
        <v>26.48</v>
      </c>
      <c r="AE262" s="34"/>
      <c r="AF262" s="8"/>
      <c r="AG262" s="10"/>
      <c r="AH262" s="9"/>
      <c r="AI262" s="68">
        <v>29.12</v>
      </c>
      <c r="AJ262" s="8"/>
      <c r="AK262" s="11"/>
      <c r="AL262" s="13"/>
      <c r="AM262" s="75">
        <v>1.52</v>
      </c>
      <c r="AN262" s="35"/>
      <c r="AO262" s="47"/>
    </row>
    <row r="263" spans="1:41" x14ac:dyDescent="0.25">
      <c r="A263" s="7">
        <v>95</v>
      </c>
      <c r="B263" s="15" t="s">
        <v>23</v>
      </c>
      <c r="C263" s="15" t="s">
        <v>23</v>
      </c>
      <c r="D263" s="65"/>
      <c r="E263" s="66">
        <v>21</v>
      </c>
      <c r="F263" s="9"/>
      <c r="G263" s="9"/>
      <c r="H263" s="10"/>
      <c r="I263" s="65">
        <v>23</v>
      </c>
      <c r="J263" s="9"/>
      <c r="K263" s="10"/>
      <c r="L263" s="10"/>
      <c r="M263" s="65">
        <v>47</v>
      </c>
      <c r="N263" s="71"/>
      <c r="O263" s="52"/>
      <c r="P263" s="15"/>
      <c r="Q263" s="15"/>
      <c r="R263" s="8"/>
      <c r="S263" s="8"/>
      <c r="T263" s="8"/>
      <c r="U263" s="8"/>
      <c r="V263" s="8"/>
      <c r="W263" s="8"/>
      <c r="X263" s="36"/>
      <c r="Y263" s="67"/>
      <c r="Z263" s="67"/>
      <c r="AA263" s="13"/>
      <c r="AB263" s="68"/>
      <c r="AC263" s="68"/>
      <c r="AD263" s="73"/>
      <c r="AE263" s="34"/>
      <c r="AF263" s="8"/>
      <c r="AG263" s="10"/>
      <c r="AH263" s="9"/>
      <c r="AI263" s="68">
        <v>29.15</v>
      </c>
      <c r="AJ263" s="8"/>
      <c r="AK263" s="11"/>
      <c r="AL263" s="13"/>
      <c r="AM263" s="75"/>
      <c r="AN263" s="35"/>
      <c r="AO263" s="47"/>
    </row>
    <row r="264" spans="1:41" x14ac:dyDescent="0.25">
      <c r="A264" s="7">
        <v>94</v>
      </c>
      <c r="B264" s="15" t="s">
        <v>23</v>
      </c>
      <c r="C264" s="15" t="s">
        <v>23</v>
      </c>
      <c r="D264" s="65"/>
      <c r="E264" s="66"/>
      <c r="F264" s="9"/>
      <c r="G264" s="9"/>
      <c r="H264" s="10"/>
      <c r="I264" s="65"/>
      <c r="J264" s="9"/>
      <c r="K264" s="10"/>
      <c r="L264" s="10"/>
      <c r="M264" s="65"/>
      <c r="N264" s="71">
        <v>12.3</v>
      </c>
      <c r="O264" s="52"/>
      <c r="P264" s="15"/>
      <c r="Q264" s="15"/>
      <c r="R264" s="8"/>
      <c r="S264" s="8"/>
      <c r="T264" s="8"/>
      <c r="U264" s="8"/>
      <c r="V264" s="8"/>
      <c r="W264" s="8"/>
      <c r="X264" s="36"/>
      <c r="Y264" s="67"/>
      <c r="Z264" s="67">
        <v>27.3</v>
      </c>
      <c r="AA264" s="13"/>
      <c r="AB264" s="68">
        <v>3.38</v>
      </c>
      <c r="AC264" s="68">
        <v>14.23</v>
      </c>
      <c r="AD264" s="73"/>
      <c r="AE264" s="34"/>
      <c r="AF264" s="8"/>
      <c r="AG264" s="10"/>
      <c r="AH264" s="9"/>
      <c r="AI264" s="68">
        <v>29.18</v>
      </c>
      <c r="AJ264" s="8"/>
      <c r="AK264" s="11"/>
      <c r="AL264" s="13"/>
      <c r="AM264" s="75">
        <v>1.53</v>
      </c>
      <c r="AN264" s="35"/>
      <c r="AO264" s="47"/>
    </row>
    <row r="265" spans="1:41" x14ac:dyDescent="0.25">
      <c r="A265" s="7">
        <v>93</v>
      </c>
      <c r="B265" s="15" t="s">
        <v>23</v>
      </c>
      <c r="C265" s="15" t="s">
        <v>23</v>
      </c>
      <c r="D265" s="65"/>
      <c r="E265" s="66"/>
      <c r="F265" s="9"/>
      <c r="G265" s="9"/>
      <c r="H265" s="10"/>
      <c r="I265" s="65"/>
      <c r="J265" s="9"/>
      <c r="K265" s="10"/>
      <c r="L265" s="10"/>
      <c r="M265" s="65"/>
      <c r="N265" s="71"/>
      <c r="O265" s="52"/>
      <c r="P265" s="15"/>
      <c r="Q265" s="15"/>
      <c r="R265" s="8"/>
      <c r="S265" s="8"/>
      <c r="T265" s="8"/>
      <c r="U265" s="8"/>
      <c r="V265" s="8"/>
      <c r="W265" s="8"/>
      <c r="X265" s="36"/>
      <c r="Y265" s="67"/>
      <c r="Z265" s="67"/>
      <c r="AA265" s="13"/>
      <c r="AB265" s="68"/>
      <c r="AC265" s="68"/>
      <c r="AD265" s="100">
        <v>26.49</v>
      </c>
      <c r="AE265" s="34"/>
      <c r="AF265" s="8"/>
      <c r="AG265" s="10"/>
      <c r="AH265" s="9"/>
      <c r="AI265" s="68">
        <v>29.21</v>
      </c>
      <c r="AJ265" s="8"/>
      <c r="AK265" s="11"/>
      <c r="AL265" s="13"/>
      <c r="AM265" s="75"/>
      <c r="AN265" s="35"/>
      <c r="AO265" s="47"/>
    </row>
    <row r="266" spans="1:41" x14ac:dyDescent="0.25">
      <c r="A266" s="7">
        <v>92</v>
      </c>
      <c r="B266" s="15" t="s">
        <v>23</v>
      </c>
      <c r="C266" s="15" t="s">
        <v>23</v>
      </c>
      <c r="D266" s="65"/>
      <c r="E266" s="66"/>
      <c r="F266" s="9"/>
      <c r="G266" s="9"/>
      <c r="H266" s="10"/>
      <c r="I266" s="65"/>
      <c r="J266" s="9"/>
      <c r="K266" s="10"/>
      <c r="L266" s="10"/>
      <c r="M266" s="65"/>
      <c r="N266" s="71">
        <v>12.4</v>
      </c>
      <c r="O266" s="52"/>
      <c r="P266" s="15"/>
      <c r="Q266" s="15"/>
      <c r="R266" s="8"/>
      <c r="S266" s="8"/>
      <c r="T266" s="8"/>
      <c r="U266" s="8"/>
      <c r="V266" s="8"/>
      <c r="W266" s="8"/>
      <c r="X266" s="36"/>
      <c r="Y266" s="67">
        <v>14.5</v>
      </c>
      <c r="Z266" s="67">
        <v>27.4</v>
      </c>
      <c r="AA266" s="13"/>
      <c r="AB266" s="68">
        <v>3.39</v>
      </c>
      <c r="AC266" s="68">
        <v>14.24</v>
      </c>
      <c r="AD266" s="73"/>
      <c r="AE266" s="34"/>
      <c r="AF266" s="8"/>
      <c r="AG266" s="10"/>
      <c r="AH266" s="9"/>
      <c r="AI266" s="68">
        <v>29.24</v>
      </c>
      <c r="AJ266" s="8"/>
      <c r="AK266" s="11"/>
      <c r="AL266" s="13"/>
      <c r="AM266" s="75">
        <v>1.54</v>
      </c>
      <c r="AN266" s="35"/>
      <c r="AO266" s="47"/>
    </row>
    <row r="267" spans="1:41" x14ac:dyDescent="0.25">
      <c r="A267" s="7">
        <v>91</v>
      </c>
      <c r="B267" s="15" t="s">
        <v>23</v>
      </c>
      <c r="C267" s="15" t="s">
        <v>23</v>
      </c>
      <c r="D267" s="65"/>
      <c r="E267" s="66"/>
      <c r="F267" s="9"/>
      <c r="G267" s="9"/>
      <c r="H267" s="10"/>
      <c r="I267" s="65"/>
      <c r="J267" s="9"/>
      <c r="K267" s="10"/>
      <c r="L267" s="10"/>
      <c r="M267" s="65"/>
      <c r="N267" s="71"/>
      <c r="O267" s="52"/>
      <c r="P267" s="15"/>
      <c r="Q267" s="15"/>
      <c r="R267" s="8"/>
      <c r="S267" s="8"/>
      <c r="T267" s="8"/>
      <c r="U267" s="8"/>
      <c r="V267" s="8"/>
      <c r="W267" s="8"/>
      <c r="X267" s="36"/>
      <c r="Y267" s="67"/>
      <c r="Z267" s="67"/>
      <c r="AA267" s="13"/>
      <c r="AB267" s="68"/>
      <c r="AC267" s="68"/>
      <c r="AD267" s="73"/>
      <c r="AE267" s="34"/>
      <c r="AF267" s="8"/>
      <c r="AG267" s="10"/>
      <c r="AH267" s="9"/>
      <c r="AI267" s="68">
        <v>29.27</v>
      </c>
      <c r="AJ267" s="8"/>
      <c r="AK267" s="11"/>
      <c r="AL267" s="13"/>
      <c r="AM267" s="75"/>
      <c r="AN267" s="35"/>
      <c r="AO267" s="47"/>
    </row>
    <row r="268" spans="1:41" x14ac:dyDescent="0.25">
      <c r="A268" s="7">
        <v>90</v>
      </c>
      <c r="B268" s="15" t="s">
        <v>23</v>
      </c>
      <c r="C268" s="15" t="s">
        <v>23</v>
      </c>
      <c r="D268" s="65">
        <v>13</v>
      </c>
      <c r="E268" s="66">
        <v>20</v>
      </c>
      <c r="F268" s="9"/>
      <c r="G268" s="9"/>
      <c r="H268" s="10"/>
      <c r="I268" s="65">
        <v>22</v>
      </c>
      <c r="J268" s="9"/>
      <c r="K268" s="10"/>
      <c r="L268" s="10"/>
      <c r="M268" s="65">
        <v>46</v>
      </c>
      <c r="N268" s="71">
        <v>12.5</v>
      </c>
      <c r="O268" s="52"/>
      <c r="P268" s="15"/>
      <c r="Q268" s="15"/>
      <c r="R268" s="8"/>
      <c r="S268" s="8"/>
      <c r="T268" s="8"/>
      <c r="U268" s="8"/>
      <c r="V268" s="8"/>
      <c r="W268" s="8"/>
      <c r="X268" s="36"/>
      <c r="Y268" s="67"/>
      <c r="Z268" s="67">
        <v>27.5</v>
      </c>
      <c r="AA268" s="13"/>
      <c r="AB268" s="68">
        <v>3.4</v>
      </c>
      <c r="AC268" s="68">
        <v>14.25</v>
      </c>
      <c r="AD268" s="100">
        <v>26.5</v>
      </c>
      <c r="AE268" s="34"/>
      <c r="AF268" s="8"/>
      <c r="AG268" s="10"/>
      <c r="AH268" s="9"/>
      <c r="AI268" s="68">
        <v>29.3</v>
      </c>
      <c r="AJ268" s="8"/>
      <c r="AK268" s="11"/>
      <c r="AL268" s="13"/>
      <c r="AM268" s="75">
        <v>1.55</v>
      </c>
      <c r="AN268" s="35"/>
      <c r="AO268" s="47"/>
    </row>
    <row r="269" spans="1:41" x14ac:dyDescent="0.25">
      <c r="A269" s="7">
        <v>89</v>
      </c>
      <c r="B269" s="15" t="s">
        <v>23</v>
      </c>
      <c r="C269" s="15" t="s">
        <v>23</v>
      </c>
      <c r="D269" s="65"/>
      <c r="E269" s="66"/>
      <c r="F269" s="9"/>
      <c r="G269" s="9"/>
      <c r="H269" s="10"/>
      <c r="I269" s="65"/>
      <c r="J269" s="9"/>
      <c r="K269" s="10"/>
      <c r="L269" s="10"/>
      <c r="M269" s="65"/>
      <c r="N269" s="71"/>
      <c r="O269" s="52"/>
      <c r="P269" s="15"/>
      <c r="Q269" s="15"/>
      <c r="R269" s="8"/>
      <c r="S269" s="8"/>
      <c r="T269" s="8"/>
      <c r="U269" s="8"/>
      <c r="V269" s="8"/>
      <c r="W269" s="8"/>
      <c r="X269" s="36"/>
      <c r="Y269" s="67"/>
      <c r="Z269" s="67"/>
      <c r="AA269" s="13"/>
      <c r="AB269" s="68"/>
      <c r="AC269" s="68"/>
      <c r="AD269" s="100"/>
      <c r="AE269" s="34"/>
      <c r="AF269" s="8"/>
      <c r="AG269" s="10"/>
      <c r="AH269" s="9"/>
      <c r="AI269" s="68">
        <v>29.33</v>
      </c>
      <c r="AJ269" s="8"/>
      <c r="AK269" s="11"/>
      <c r="AL269" s="13"/>
      <c r="AM269" s="75"/>
      <c r="AN269" s="35"/>
      <c r="AO269" s="47"/>
    </row>
    <row r="270" spans="1:41" x14ac:dyDescent="0.25">
      <c r="A270" s="7">
        <v>88</v>
      </c>
      <c r="B270" s="15" t="s">
        <v>23</v>
      </c>
      <c r="C270" s="15" t="s">
        <v>23</v>
      </c>
      <c r="D270" s="65"/>
      <c r="E270" s="66"/>
      <c r="F270" s="9"/>
      <c r="G270" s="9"/>
      <c r="H270" s="10"/>
      <c r="I270" s="65"/>
      <c r="J270" s="9"/>
      <c r="K270" s="10"/>
      <c r="L270" s="10"/>
      <c r="M270" s="65"/>
      <c r="N270" s="71">
        <v>12.6</v>
      </c>
      <c r="O270" s="52"/>
      <c r="P270" s="15"/>
      <c r="Q270" s="15"/>
      <c r="R270" s="8"/>
      <c r="S270" s="8"/>
      <c r="T270" s="8"/>
      <c r="U270" s="8"/>
      <c r="V270" s="8"/>
      <c r="W270" s="8"/>
      <c r="X270" s="36"/>
      <c r="Y270" s="67">
        <v>14.6</v>
      </c>
      <c r="Z270" s="67">
        <v>27.6</v>
      </c>
      <c r="AA270" s="13"/>
      <c r="AB270" s="68">
        <v>3.41</v>
      </c>
      <c r="AC270" s="68">
        <v>14.26</v>
      </c>
      <c r="AD270" s="100"/>
      <c r="AE270" s="34"/>
      <c r="AF270" s="8"/>
      <c r="AG270" s="10"/>
      <c r="AH270" s="9"/>
      <c r="AI270" s="68">
        <v>29.36</v>
      </c>
      <c r="AJ270" s="8"/>
      <c r="AK270" s="11"/>
      <c r="AL270" s="13"/>
      <c r="AM270" s="75">
        <v>1.56</v>
      </c>
      <c r="AN270" s="35"/>
      <c r="AO270" s="47"/>
    </row>
    <row r="271" spans="1:41" x14ac:dyDescent="0.25">
      <c r="A271" s="7">
        <v>87</v>
      </c>
      <c r="B271" s="15" t="s">
        <v>23</v>
      </c>
      <c r="C271" s="15" t="s">
        <v>23</v>
      </c>
      <c r="D271" s="65"/>
      <c r="E271" s="66"/>
      <c r="F271" s="9"/>
      <c r="G271" s="9"/>
      <c r="H271" s="10"/>
      <c r="I271" s="65"/>
      <c r="J271" s="9"/>
      <c r="K271" s="10"/>
      <c r="L271" s="10"/>
      <c r="M271" s="65"/>
      <c r="N271" s="71"/>
      <c r="O271" s="52"/>
      <c r="P271" s="15"/>
      <c r="Q271" s="15"/>
      <c r="R271" s="8"/>
      <c r="S271" s="8"/>
      <c r="T271" s="8"/>
      <c r="U271" s="8"/>
      <c r="V271" s="8"/>
      <c r="W271" s="8"/>
      <c r="X271" s="36"/>
      <c r="Y271" s="67"/>
      <c r="Z271" s="67"/>
      <c r="AA271" s="13"/>
      <c r="AB271" s="68"/>
      <c r="AC271" s="68"/>
      <c r="AD271" s="73">
        <v>26.51</v>
      </c>
      <c r="AE271" s="34"/>
      <c r="AF271" s="8"/>
      <c r="AG271" s="10"/>
      <c r="AH271" s="9"/>
      <c r="AI271" s="68">
        <v>29.39</v>
      </c>
      <c r="AJ271" s="8"/>
      <c r="AK271" s="11"/>
      <c r="AL271" s="13"/>
      <c r="AM271" s="75"/>
      <c r="AN271" s="35"/>
      <c r="AO271" s="47"/>
    </row>
    <row r="272" spans="1:41" x14ac:dyDescent="0.25">
      <c r="A272" s="7">
        <v>86</v>
      </c>
      <c r="B272" s="15" t="s">
        <v>23</v>
      </c>
      <c r="C272" s="15" t="s">
        <v>23</v>
      </c>
      <c r="D272" s="65"/>
      <c r="E272" s="66"/>
      <c r="F272" s="9"/>
      <c r="G272" s="9"/>
      <c r="H272" s="10"/>
      <c r="I272" s="65"/>
      <c r="J272" s="9"/>
      <c r="K272" s="10"/>
      <c r="L272" s="10"/>
      <c r="M272" s="65"/>
      <c r="N272" s="71">
        <v>12.7</v>
      </c>
      <c r="O272" s="52"/>
      <c r="P272" s="15"/>
      <c r="Q272" s="15"/>
      <c r="R272" s="8"/>
      <c r="S272" s="8"/>
      <c r="T272" s="8"/>
      <c r="U272" s="8"/>
      <c r="V272" s="8"/>
      <c r="W272" s="8"/>
      <c r="X272" s="36"/>
      <c r="Y272" s="67"/>
      <c r="Z272" s="67">
        <v>27.7</v>
      </c>
      <c r="AA272" s="13"/>
      <c r="AB272" s="68">
        <v>3.42</v>
      </c>
      <c r="AC272" s="68">
        <v>14.27</v>
      </c>
      <c r="AD272" s="73"/>
      <c r="AE272" s="34"/>
      <c r="AF272" s="8"/>
      <c r="AG272" s="10"/>
      <c r="AH272" s="9"/>
      <c r="AI272" s="68">
        <v>29.42</v>
      </c>
      <c r="AJ272" s="8"/>
      <c r="AK272" s="11"/>
      <c r="AL272" s="13"/>
      <c r="AM272" s="75">
        <v>1.57</v>
      </c>
      <c r="AN272" s="35"/>
      <c r="AO272" s="47"/>
    </row>
    <row r="273" spans="1:41" x14ac:dyDescent="0.25">
      <c r="A273" s="7">
        <v>85</v>
      </c>
      <c r="B273" s="15" t="s">
        <v>23</v>
      </c>
      <c r="C273" s="15" t="s">
        <v>23</v>
      </c>
      <c r="D273" s="65"/>
      <c r="E273" s="66">
        <v>19</v>
      </c>
      <c r="F273" s="9"/>
      <c r="G273" s="9"/>
      <c r="H273" s="10"/>
      <c r="I273" s="65">
        <v>21</v>
      </c>
      <c r="J273" s="9"/>
      <c r="K273" s="10"/>
      <c r="L273" s="10"/>
      <c r="M273" s="65">
        <v>45</v>
      </c>
      <c r="N273" s="71"/>
      <c r="O273" s="52"/>
      <c r="P273" s="15"/>
      <c r="Q273" s="15"/>
      <c r="R273" s="8"/>
      <c r="S273" s="8"/>
      <c r="T273" s="8"/>
      <c r="U273" s="8"/>
      <c r="V273" s="8"/>
      <c r="W273" s="8"/>
      <c r="X273" s="36"/>
      <c r="Y273" s="67"/>
      <c r="Z273" s="67"/>
      <c r="AA273" s="13"/>
      <c r="AB273" s="68"/>
      <c r="AC273" s="68"/>
      <c r="AD273" s="73"/>
      <c r="AE273" s="34"/>
      <c r="AF273" s="8"/>
      <c r="AG273" s="10"/>
      <c r="AH273" s="9"/>
      <c r="AI273" s="68">
        <v>29.45</v>
      </c>
      <c r="AJ273" s="8"/>
      <c r="AK273" s="11"/>
      <c r="AL273" s="13"/>
      <c r="AM273" s="75"/>
      <c r="AN273" s="35"/>
      <c r="AO273" s="47"/>
    </row>
    <row r="274" spans="1:41" x14ac:dyDescent="0.25">
      <c r="A274" s="7">
        <v>84</v>
      </c>
      <c r="B274" s="15" t="s">
        <v>23</v>
      </c>
      <c r="C274" s="15" t="s">
        <v>23</v>
      </c>
      <c r="D274" s="65"/>
      <c r="E274" s="66"/>
      <c r="F274" s="9"/>
      <c r="G274" s="9"/>
      <c r="H274" s="10"/>
      <c r="I274" s="65"/>
      <c r="J274" s="9"/>
      <c r="K274" s="10"/>
      <c r="L274" s="10"/>
      <c r="M274" s="65"/>
      <c r="N274" s="71">
        <v>12.8</v>
      </c>
      <c r="O274" s="52"/>
      <c r="P274" s="15"/>
      <c r="Q274" s="15"/>
      <c r="R274" s="8"/>
      <c r="S274" s="8"/>
      <c r="T274" s="8"/>
      <c r="U274" s="8"/>
      <c r="V274" s="8"/>
      <c r="W274" s="8"/>
      <c r="X274" s="36"/>
      <c r="Y274" s="67">
        <v>14.7</v>
      </c>
      <c r="Z274" s="67">
        <v>27.8</v>
      </c>
      <c r="AA274" s="13"/>
      <c r="AB274" s="68">
        <v>3.43</v>
      </c>
      <c r="AC274" s="68">
        <v>14.28</v>
      </c>
      <c r="AD274" s="73">
        <v>26.52</v>
      </c>
      <c r="AE274" s="34"/>
      <c r="AF274" s="8"/>
      <c r="AG274" s="10"/>
      <c r="AH274" s="9"/>
      <c r="AI274" s="68">
        <v>29.48</v>
      </c>
      <c r="AJ274" s="8"/>
      <c r="AK274" s="11"/>
      <c r="AL274" s="13"/>
      <c r="AM274" s="75">
        <v>1.58</v>
      </c>
      <c r="AN274" s="35"/>
      <c r="AO274" s="47"/>
    </row>
    <row r="275" spans="1:41" x14ac:dyDescent="0.25">
      <c r="A275" s="7">
        <v>83</v>
      </c>
      <c r="B275" s="15" t="s">
        <v>23</v>
      </c>
      <c r="C275" s="15" t="s">
        <v>23</v>
      </c>
      <c r="D275" s="65"/>
      <c r="E275" s="66"/>
      <c r="F275" s="9"/>
      <c r="G275" s="9"/>
      <c r="H275" s="10"/>
      <c r="I275" s="65"/>
      <c r="J275" s="9"/>
      <c r="K275" s="10"/>
      <c r="L275" s="10"/>
      <c r="M275" s="65"/>
      <c r="N275" s="71"/>
      <c r="O275" s="52"/>
      <c r="P275" s="15"/>
      <c r="Q275" s="15"/>
      <c r="R275" s="8"/>
      <c r="S275" s="8"/>
      <c r="T275" s="8"/>
      <c r="U275" s="8"/>
      <c r="V275" s="8"/>
      <c r="W275" s="8"/>
      <c r="X275" s="36"/>
      <c r="Y275" s="67"/>
      <c r="Z275" s="67"/>
      <c r="AA275" s="13"/>
      <c r="AB275" s="68"/>
      <c r="AC275" s="68"/>
      <c r="AD275" s="73"/>
      <c r="AE275" s="34"/>
      <c r="AF275" s="8"/>
      <c r="AG275" s="10"/>
      <c r="AH275" s="9"/>
      <c r="AI275" s="68">
        <v>29.51</v>
      </c>
      <c r="AJ275" s="8"/>
      <c r="AK275" s="11"/>
      <c r="AL275" s="13"/>
      <c r="AM275" s="75"/>
      <c r="AN275" s="35"/>
      <c r="AO275" s="47"/>
    </row>
    <row r="276" spans="1:41" x14ac:dyDescent="0.25">
      <c r="A276" s="7">
        <v>82</v>
      </c>
      <c r="B276" s="15" t="s">
        <v>23</v>
      </c>
      <c r="C276" s="15" t="s">
        <v>23</v>
      </c>
      <c r="D276" s="65"/>
      <c r="E276" s="66"/>
      <c r="F276" s="9"/>
      <c r="G276" s="9"/>
      <c r="H276" s="10"/>
      <c r="I276" s="65"/>
      <c r="J276" s="9"/>
      <c r="K276" s="10"/>
      <c r="L276" s="10"/>
      <c r="M276" s="65"/>
      <c r="N276" s="71">
        <v>12.9</v>
      </c>
      <c r="O276" s="52"/>
      <c r="P276" s="15"/>
      <c r="Q276" s="15"/>
      <c r="R276" s="8"/>
      <c r="S276" s="8"/>
      <c r="T276" s="8"/>
      <c r="U276" s="8"/>
      <c r="V276" s="8"/>
      <c r="W276" s="8"/>
      <c r="X276" s="36"/>
      <c r="Y276" s="67"/>
      <c r="Z276" s="67">
        <v>27.9</v>
      </c>
      <c r="AA276" s="13"/>
      <c r="AB276" s="68">
        <v>3.44</v>
      </c>
      <c r="AC276" s="68">
        <v>14.29</v>
      </c>
      <c r="AD276" s="73"/>
      <c r="AE276" s="34"/>
      <c r="AF276" s="8"/>
      <c r="AG276" s="10"/>
      <c r="AH276" s="9"/>
      <c r="AI276" s="68">
        <v>29.54</v>
      </c>
      <c r="AJ276" s="8"/>
      <c r="AK276" s="11"/>
      <c r="AL276" s="13"/>
      <c r="AM276" s="75">
        <v>1.59</v>
      </c>
      <c r="AN276" s="35"/>
      <c r="AO276" s="47"/>
    </row>
    <row r="277" spans="1:41" x14ac:dyDescent="0.25">
      <c r="A277" s="7">
        <v>81</v>
      </c>
      <c r="B277" s="15" t="s">
        <v>23</v>
      </c>
      <c r="C277" s="15" t="s">
        <v>23</v>
      </c>
      <c r="D277" s="65"/>
      <c r="E277" s="66"/>
      <c r="F277" s="9"/>
      <c r="G277" s="9"/>
      <c r="H277" s="10"/>
      <c r="I277" s="65"/>
      <c r="J277" s="9"/>
      <c r="K277" s="10"/>
      <c r="L277" s="10"/>
      <c r="M277" s="65"/>
      <c r="N277" s="71"/>
      <c r="O277" s="52"/>
      <c r="P277" s="15"/>
      <c r="Q277" s="15"/>
      <c r="R277" s="8"/>
      <c r="S277" s="8"/>
      <c r="T277" s="8"/>
      <c r="U277" s="8"/>
      <c r="V277" s="8"/>
      <c r="W277" s="8"/>
      <c r="X277" s="36"/>
      <c r="Y277" s="67"/>
      <c r="Z277" s="67"/>
      <c r="AA277" s="13"/>
      <c r="AB277" s="68"/>
      <c r="AC277" s="68"/>
      <c r="AD277" s="73">
        <v>26.53</v>
      </c>
      <c r="AE277" s="34"/>
      <c r="AF277" s="8"/>
      <c r="AG277" s="10"/>
      <c r="AH277" s="9"/>
      <c r="AI277" s="68">
        <v>29.57</v>
      </c>
      <c r="AJ277" s="8"/>
      <c r="AK277" s="11"/>
      <c r="AL277" s="13"/>
      <c r="AM277" s="75"/>
      <c r="AN277" s="35"/>
      <c r="AO277" s="47"/>
    </row>
    <row r="278" spans="1:41" x14ac:dyDescent="0.25">
      <c r="A278" s="7">
        <v>80</v>
      </c>
      <c r="B278" s="15" t="s">
        <v>23</v>
      </c>
      <c r="C278" s="15" t="s">
        <v>23</v>
      </c>
      <c r="D278" s="65">
        <v>12</v>
      </c>
      <c r="E278" s="66">
        <v>18</v>
      </c>
      <c r="F278" s="9"/>
      <c r="G278" s="9"/>
      <c r="H278" s="10"/>
      <c r="I278" s="65">
        <v>20</v>
      </c>
      <c r="J278" s="9"/>
      <c r="K278" s="10"/>
      <c r="L278" s="10"/>
      <c r="M278" s="65">
        <v>44</v>
      </c>
      <c r="N278" s="71">
        <v>13</v>
      </c>
      <c r="O278" s="52"/>
      <c r="P278" s="15"/>
      <c r="Q278" s="15"/>
      <c r="R278" s="8"/>
      <c r="S278" s="8"/>
      <c r="T278" s="8"/>
      <c r="U278" s="8"/>
      <c r="V278" s="8"/>
      <c r="W278" s="8"/>
      <c r="X278" s="36"/>
      <c r="Y278" s="67">
        <v>14.8</v>
      </c>
      <c r="Z278" s="67">
        <v>28</v>
      </c>
      <c r="AA278" s="13"/>
      <c r="AB278" s="68">
        <v>3.45</v>
      </c>
      <c r="AC278" s="68">
        <v>14.3</v>
      </c>
      <c r="AD278" s="73"/>
      <c r="AE278" s="34"/>
      <c r="AF278" s="8"/>
      <c r="AG278" s="10"/>
      <c r="AH278" s="13"/>
      <c r="AI278" s="68">
        <v>30</v>
      </c>
      <c r="AJ278" s="8"/>
      <c r="AK278" s="11"/>
      <c r="AL278" s="13"/>
      <c r="AM278" s="75">
        <v>2</v>
      </c>
      <c r="AN278" s="35"/>
      <c r="AO278" s="47"/>
    </row>
    <row r="279" spans="1:41" x14ac:dyDescent="0.25">
      <c r="A279" s="7">
        <v>79</v>
      </c>
      <c r="B279" s="15" t="s">
        <v>23</v>
      </c>
      <c r="C279" s="15" t="s">
        <v>23</v>
      </c>
      <c r="D279" s="65"/>
      <c r="E279" s="66"/>
      <c r="F279" s="9"/>
      <c r="G279" s="9"/>
      <c r="H279" s="10"/>
      <c r="I279" s="65"/>
      <c r="J279" s="9"/>
      <c r="K279" s="10"/>
      <c r="L279" s="10"/>
      <c r="M279" s="65"/>
      <c r="N279" s="71"/>
      <c r="O279" s="52"/>
      <c r="P279" s="15"/>
      <c r="Q279" s="15"/>
      <c r="R279" s="8"/>
      <c r="S279" s="8"/>
      <c r="T279" s="8"/>
      <c r="U279" s="8"/>
      <c r="V279" s="8"/>
      <c r="W279" s="8"/>
      <c r="X279" s="36"/>
      <c r="Y279" s="67"/>
      <c r="Z279" s="67"/>
      <c r="AA279" s="13"/>
      <c r="AB279" s="68"/>
      <c r="AC279" s="68"/>
      <c r="AD279" s="73"/>
      <c r="AE279" s="34"/>
      <c r="AF279" s="8"/>
      <c r="AG279" s="10"/>
      <c r="AH279" s="9"/>
      <c r="AI279" s="68">
        <v>30.03</v>
      </c>
      <c r="AJ279" s="8"/>
      <c r="AK279" s="11"/>
      <c r="AL279" s="13"/>
      <c r="AM279" s="75"/>
      <c r="AN279" s="35"/>
      <c r="AO279" s="47"/>
    </row>
    <row r="280" spans="1:41" x14ac:dyDescent="0.25">
      <c r="A280" s="7">
        <v>78</v>
      </c>
      <c r="B280" s="15" t="s">
        <v>23</v>
      </c>
      <c r="C280" s="15" t="s">
        <v>23</v>
      </c>
      <c r="D280" s="65"/>
      <c r="E280" s="66"/>
      <c r="F280" s="9"/>
      <c r="G280" s="9"/>
      <c r="H280" s="10"/>
      <c r="I280" s="65"/>
      <c r="J280" s="9"/>
      <c r="K280" s="10"/>
      <c r="L280" s="10"/>
      <c r="M280" s="65"/>
      <c r="N280" s="71">
        <v>13.1</v>
      </c>
      <c r="O280" s="52"/>
      <c r="P280" s="15"/>
      <c r="Q280" s="15"/>
      <c r="R280" s="8"/>
      <c r="S280" s="8"/>
      <c r="T280" s="8"/>
      <c r="U280" s="8"/>
      <c r="V280" s="8"/>
      <c r="W280" s="8"/>
      <c r="X280" s="36"/>
      <c r="Y280" s="67"/>
      <c r="Z280" s="67">
        <v>28.1</v>
      </c>
      <c r="AA280" s="13"/>
      <c r="AB280" s="68">
        <v>3.46</v>
      </c>
      <c r="AC280" s="68">
        <v>14.31</v>
      </c>
      <c r="AD280" s="73">
        <v>26.54</v>
      </c>
      <c r="AE280" s="34"/>
      <c r="AF280" s="8"/>
      <c r="AG280" s="10"/>
      <c r="AH280" s="9"/>
      <c r="AI280" s="68">
        <v>30.06</v>
      </c>
      <c r="AJ280" s="8"/>
      <c r="AK280" s="11"/>
      <c r="AL280" s="13"/>
      <c r="AM280" s="75">
        <v>2.0099999999999998</v>
      </c>
      <c r="AN280" s="35"/>
      <c r="AO280" s="47"/>
    </row>
    <row r="281" spans="1:41" x14ac:dyDescent="0.25">
      <c r="A281" s="7">
        <v>77</v>
      </c>
      <c r="B281" s="15" t="s">
        <v>23</v>
      </c>
      <c r="C281" s="15" t="s">
        <v>23</v>
      </c>
      <c r="D281" s="65"/>
      <c r="E281" s="66"/>
      <c r="F281" s="9"/>
      <c r="G281" s="9"/>
      <c r="H281" s="10"/>
      <c r="I281" s="65"/>
      <c r="J281" s="9"/>
      <c r="K281" s="10"/>
      <c r="L281" s="10"/>
      <c r="M281" s="65"/>
      <c r="N281" s="71"/>
      <c r="O281" s="52"/>
      <c r="P281" s="15"/>
      <c r="Q281" s="15"/>
      <c r="R281" s="8"/>
      <c r="S281" s="8"/>
      <c r="T281" s="8"/>
      <c r="U281" s="8"/>
      <c r="V281" s="8"/>
      <c r="W281" s="8"/>
      <c r="X281" s="36"/>
      <c r="Y281" s="67"/>
      <c r="Z281" s="67"/>
      <c r="AA281" s="13"/>
      <c r="AB281" s="68"/>
      <c r="AC281" s="68"/>
      <c r="AD281" s="73"/>
      <c r="AE281" s="34"/>
      <c r="AF281" s="8"/>
      <c r="AG281" s="10"/>
      <c r="AH281" s="9"/>
      <c r="AI281" s="68">
        <v>30.09</v>
      </c>
      <c r="AJ281" s="8"/>
      <c r="AK281" s="11"/>
      <c r="AL281" s="13"/>
      <c r="AM281" s="75"/>
      <c r="AN281" s="35"/>
      <c r="AO281" s="47"/>
    </row>
    <row r="282" spans="1:41" x14ac:dyDescent="0.25">
      <c r="A282" s="7">
        <v>76</v>
      </c>
      <c r="B282" s="15" t="s">
        <v>23</v>
      </c>
      <c r="C282" s="15" t="s">
        <v>23</v>
      </c>
      <c r="D282" s="65"/>
      <c r="E282" s="66"/>
      <c r="F282" s="9"/>
      <c r="G282" s="9"/>
      <c r="H282" s="10"/>
      <c r="I282" s="65"/>
      <c r="J282" s="9"/>
      <c r="K282" s="10"/>
      <c r="L282" s="10"/>
      <c r="M282" s="65"/>
      <c r="N282" s="71">
        <v>13.2</v>
      </c>
      <c r="O282" s="52"/>
      <c r="P282" s="15"/>
      <c r="Q282" s="15"/>
      <c r="R282" s="8"/>
      <c r="S282" s="8"/>
      <c r="T282" s="8"/>
      <c r="U282" s="8"/>
      <c r="V282" s="8"/>
      <c r="W282" s="8"/>
      <c r="X282" s="36"/>
      <c r="Y282" s="67">
        <v>14.9</v>
      </c>
      <c r="Z282" s="67">
        <v>28.2</v>
      </c>
      <c r="AA282" s="13"/>
      <c r="AB282" s="68">
        <v>3.47</v>
      </c>
      <c r="AC282" s="68">
        <v>14.32</v>
      </c>
      <c r="AD282" s="73"/>
      <c r="AE282" s="34"/>
      <c r="AF282" s="8"/>
      <c r="AG282" s="10"/>
      <c r="AH282" s="9"/>
      <c r="AI282" s="68">
        <v>30.12</v>
      </c>
      <c r="AJ282" s="8"/>
      <c r="AK282" s="11"/>
      <c r="AL282" s="13"/>
      <c r="AM282" s="75">
        <v>2.02</v>
      </c>
      <c r="AN282" s="35"/>
      <c r="AO282" s="47"/>
    </row>
    <row r="283" spans="1:41" x14ac:dyDescent="0.25">
      <c r="A283" s="7">
        <v>75</v>
      </c>
      <c r="B283" s="15" t="s">
        <v>23</v>
      </c>
      <c r="C283" s="15" t="s">
        <v>23</v>
      </c>
      <c r="D283" s="65"/>
      <c r="E283" s="66">
        <v>17</v>
      </c>
      <c r="F283" s="9"/>
      <c r="G283" s="9"/>
      <c r="H283" s="10"/>
      <c r="I283" s="65">
        <v>19</v>
      </c>
      <c r="J283" s="9"/>
      <c r="K283" s="10"/>
      <c r="L283" s="10"/>
      <c r="M283" s="65">
        <v>43</v>
      </c>
      <c r="N283" s="71"/>
      <c r="O283" s="52"/>
      <c r="P283" s="15"/>
      <c r="Q283" s="15"/>
      <c r="R283" s="8"/>
      <c r="S283" s="8"/>
      <c r="T283" s="8"/>
      <c r="U283" s="8"/>
      <c r="V283" s="8"/>
      <c r="W283" s="8"/>
      <c r="X283" s="36"/>
      <c r="Y283" s="67"/>
      <c r="Z283" s="67"/>
      <c r="AA283" s="13"/>
      <c r="AB283" s="68"/>
      <c r="AC283" s="68"/>
      <c r="AD283" s="73">
        <v>26.55</v>
      </c>
      <c r="AE283" s="34"/>
      <c r="AF283" s="8"/>
      <c r="AG283" s="10"/>
      <c r="AH283" s="9"/>
      <c r="AI283" s="68">
        <v>30.15</v>
      </c>
      <c r="AJ283" s="8"/>
      <c r="AK283" s="11"/>
      <c r="AL283" s="13"/>
      <c r="AM283" s="75"/>
      <c r="AN283" s="35"/>
      <c r="AO283" s="47"/>
    </row>
    <row r="284" spans="1:41" x14ac:dyDescent="0.25">
      <c r="A284" s="7">
        <v>74</v>
      </c>
      <c r="B284" s="15" t="s">
        <v>23</v>
      </c>
      <c r="C284" s="15" t="s">
        <v>23</v>
      </c>
      <c r="D284" s="65"/>
      <c r="E284" s="66"/>
      <c r="F284" s="9"/>
      <c r="G284" s="9"/>
      <c r="H284" s="10"/>
      <c r="I284" s="65"/>
      <c r="J284" s="9"/>
      <c r="K284" s="10"/>
      <c r="L284" s="10"/>
      <c r="M284" s="65"/>
      <c r="N284" s="71">
        <v>13.3</v>
      </c>
      <c r="O284" s="52"/>
      <c r="P284" s="15"/>
      <c r="Q284" s="15"/>
      <c r="R284" s="8"/>
      <c r="S284" s="8"/>
      <c r="T284" s="8"/>
      <c r="U284" s="8"/>
      <c r="V284" s="8"/>
      <c r="W284" s="8"/>
      <c r="X284" s="36"/>
      <c r="Y284" s="67"/>
      <c r="Z284" s="67">
        <v>28.3</v>
      </c>
      <c r="AA284" s="13"/>
      <c r="AB284" s="68">
        <v>3.48</v>
      </c>
      <c r="AC284" s="68">
        <v>14.33</v>
      </c>
      <c r="AD284" s="73"/>
      <c r="AE284" s="34"/>
      <c r="AF284" s="8"/>
      <c r="AG284" s="10"/>
      <c r="AH284" s="9"/>
      <c r="AI284" s="68">
        <v>30.18</v>
      </c>
      <c r="AJ284" s="8"/>
      <c r="AK284" s="11"/>
      <c r="AL284" s="13"/>
      <c r="AM284" s="75">
        <v>2.0299999999999998</v>
      </c>
      <c r="AN284" s="35"/>
      <c r="AO284" s="47"/>
    </row>
    <row r="285" spans="1:41" x14ac:dyDescent="0.25">
      <c r="A285" s="7">
        <v>73</v>
      </c>
      <c r="B285" s="15" t="s">
        <v>23</v>
      </c>
      <c r="C285" s="15" t="s">
        <v>23</v>
      </c>
      <c r="D285" s="65"/>
      <c r="E285" s="66"/>
      <c r="F285" s="9"/>
      <c r="G285" s="9"/>
      <c r="H285" s="10"/>
      <c r="I285" s="65"/>
      <c r="J285" s="9"/>
      <c r="K285" s="10"/>
      <c r="L285" s="10"/>
      <c r="M285" s="65"/>
      <c r="N285" s="71"/>
      <c r="O285" s="52"/>
      <c r="P285" s="15"/>
      <c r="Q285" s="15"/>
      <c r="R285" s="8"/>
      <c r="S285" s="8"/>
      <c r="T285" s="8"/>
      <c r="U285" s="8"/>
      <c r="V285" s="8"/>
      <c r="W285" s="8"/>
      <c r="X285" s="36"/>
      <c r="Y285" s="67"/>
      <c r="Z285" s="67"/>
      <c r="AA285" s="13"/>
      <c r="AB285" s="68"/>
      <c r="AC285" s="68"/>
      <c r="AD285" s="73"/>
      <c r="AE285" s="34"/>
      <c r="AF285" s="8"/>
      <c r="AG285" s="10"/>
      <c r="AH285" s="9"/>
      <c r="AI285" s="68">
        <v>30.21</v>
      </c>
      <c r="AJ285" s="8"/>
      <c r="AK285" s="11"/>
      <c r="AL285" s="13"/>
      <c r="AM285" s="75"/>
      <c r="AN285" s="35"/>
      <c r="AO285" s="47"/>
    </row>
    <row r="286" spans="1:41" x14ac:dyDescent="0.25">
      <c r="A286" s="7">
        <v>72</v>
      </c>
      <c r="B286" s="15" t="s">
        <v>23</v>
      </c>
      <c r="C286" s="15" t="s">
        <v>23</v>
      </c>
      <c r="D286" s="65"/>
      <c r="E286" s="66"/>
      <c r="F286" s="9"/>
      <c r="G286" s="9"/>
      <c r="H286" s="10"/>
      <c r="I286" s="65"/>
      <c r="J286" s="9"/>
      <c r="K286" s="10"/>
      <c r="L286" s="10"/>
      <c r="M286" s="65"/>
      <c r="N286" s="71">
        <v>13.4</v>
      </c>
      <c r="O286" s="52"/>
      <c r="P286" s="15"/>
      <c r="Q286" s="15"/>
      <c r="R286" s="8"/>
      <c r="S286" s="8"/>
      <c r="T286" s="8"/>
      <c r="U286" s="8"/>
      <c r="V286" s="8"/>
      <c r="W286" s="8"/>
      <c r="X286" s="36"/>
      <c r="Y286" s="67">
        <v>15</v>
      </c>
      <c r="Z286" s="67">
        <v>28.4</v>
      </c>
      <c r="AA286" s="13"/>
      <c r="AB286" s="68">
        <v>3.49</v>
      </c>
      <c r="AC286" s="68">
        <v>14.34</v>
      </c>
      <c r="AD286" s="73">
        <v>26.56</v>
      </c>
      <c r="AE286" s="34"/>
      <c r="AF286" s="8"/>
      <c r="AG286" s="10"/>
      <c r="AH286" s="9"/>
      <c r="AI286" s="68">
        <v>30.24</v>
      </c>
      <c r="AJ286" s="8"/>
      <c r="AK286" s="11"/>
      <c r="AL286" s="13"/>
      <c r="AM286" s="75">
        <v>2.04</v>
      </c>
      <c r="AN286" s="35"/>
      <c r="AO286" s="47"/>
    </row>
    <row r="287" spans="1:41" x14ac:dyDescent="0.25">
      <c r="A287" s="7">
        <v>71</v>
      </c>
      <c r="B287" s="15" t="s">
        <v>23</v>
      </c>
      <c r="C287" s="15" t="s">
        <v>23</v>
      </c>
      <c r="D287" s="65"/>
      <c r="E287" s="66"/>
      <c r="F287" s="9"/>
      <c r="G287" s="9"/>
      <c r="H287" s="10"/>
      <c r="I287" s="65"/>
      <c r="J287" s="9"/>
      <c r="K287" s="10"/>
      <c r="L287" s="10"/>
      <c r="M287" s="65"/>
      <c r="N287" s="71"/>
      <c r="O287" s="52"/>
      <c r="P287" s="15"/>
      <c r="Q287" s="15"/>
      <c r="R287" s="8"/>
      <c r="S287" s="8"/>
      <c r="T287" s="8"/>
      <c r="U287" s="8"/>
      <c r="V287" s="8"/>
      <c r="W287" s="8"/>
      <c r="X287" s="36"/>
      <c r="Y287" s="67"/>
      <c r="Z287" s="67"/>
      <c r="AA287" s="13"/>
      <c r="AB287" s="68"/>
      <c r="AC287" s="68"/>
      <c r="AD287" s="73"/>
      <c r="AE287" s="34"/>
      <c r="AF287" s="8"/>
      <c r="AG287" s="10"/>
      <c r="AH287" s="9"/>
      <c r="AI287" s="68">
        <v>30.27</v>
      </c>
      <c r="AJ287" s="8"/>
      <c r="AK287" s="11"/>
      <c r="AL287" s="13"/>
      <c r="AM287" s="75"/>
      <c r="AN287" s="35"/>
      <c r="AO287" s="47"/>
    </row>
    <row r="288" spans="1:41" x14ac:dyDescent="0.25">
      <c r="A288" s="7">
        <v>70</v>
      </c>
      <c r="B288" s="15" t="s">
        <v>23</v>
      </c>
      <c r="C288" s="15" t="s">
        <v>23</v>
      </c>
      <c r="D288" s="65">
        <v>11</v>
      </c>
      <c r="E288" s="66">
        <v>16</v>
      </c>
      <c r="F288" s="9"/>
      <c r="G288" s="9"/>
      <c r="H288" s="10"/>
      <c r="I288" s="65">
        <v>18</v>
      </c>
      <c r="J288" s="9"/>
      <c r="K288" s="10"/>
      <c r="L288" s="10"/>
      <c r="M288" s="65">
        <v>42</v>
      </c>
      <c r="N288" s="71">
        <v>13.5</v>
      </c>
      <c r="O288" s="52"/>
      <c r="P288" s="15"/>
      <c r="Q288" s="15"/>
      <c r="R288" s="8"/>
      <c r="S288" s="8"/>
      <c r="T288" s="8"/>
      <c r="U288" s="8"/>
      <c r="V288" s="8"/>
      <c r="W288" s="8"/>
      <c r="X288" s="36"/>
      <c r="Y288" s="67"/>
      <c r="Z288" s="67">
        <v>28.5</v>
      </c>
      <c r="AA288" s="13"/>
      <c r="AB288" s="68">
        <v>3.5</v>
      </c>
      <c r="AC288" s="68">
        <v>14.35</v>
      </c>
      <c r="AD288" s="73"/>
      <c r="AE288" s="34"/>
      <c r="AF288" s="8"/>
      <c r="AG288" s="10"/>
      <c r="AH288" s="9"/>
      <c r="AI288" s="68">
        <v>30.3</v>
      </c>
      <c r="AJ288" s="8"/>
      <c r="AK288" s="11"/>
      <c r="AL288" s="13"/>
      <c r="AM288" s="75">
        <v>2.0499999999999998</v>
      </c>
      <c r="AN288" s="35"/>
      <c r="AO288" s="47"/>
    </row>
    <row r="289" spans="1:41" x14ac:dyDescent="0.25">
      <c r="A289" s="7">
        <v>69</v>
      </c>
      <c r="B289" s="15" t="s">
        <v>23</v>
      </c>
      <c r="C289" s="15" t="s">
        <v>23</v>
      </c>
      <c r="D289" s="65"/>
      <c r="E289" s="66"/>
      <c r="F289" s="9"/>
      <c r="G289" s="9"/>
      <c r="H289" s="10"/>
      <c r="I289" s="65"/>
      <c r="J289" s="9"/>
      <c r="K289" s="10"/>
      <c r="L289" s="10"/>
      <c r="M289" s="65"/>
      <c r="N289" s="71"/>
      <c r="O289" s="52"/>
      <c r="P289" s="15"/>
      <c r="Q289" s="15"/>
      <c r="R289" s="8"/>
      <c r="S289" s="8"/>
      <c r="T289" s="8"/>
      <c r="U289" s="8"/>
      <c r="V289" s="8"/>
      <c r="W289" s="8"/>
      <c r="X289" s="36"/>
      <c r="Y289" s="67"/>
      <c r="Z289" s="67"/>
      <c r="AA289" s="13"/>
      <c r="AB289" s="68"/>
      <c r="AC289" s="68"/>
      <c r="AD289" s="73">
        <v>26.57</v>
      </c>
      <c r="AE289" s="34"/>
      <c r="AF289" s="8"/>
      <c r="AG289" s="10"/>
      <c r="AH289" s="9"/>
      <c r="AI289" s="68">
        <v>30.33</v>
      </c>
      <c r="AJ289" s="8"/>
      <c r="AK289" s="11"/>
      <c r="AL289" s="13"/>
      <c r="AM289" s="75"/>
      <c r="AN289" s="35"/>
      <c r="AO289" s="47"/>
    </row>
    <row r="290" spans="1:41" x14ac:dyDescent="0.25">
      <c r="A290" s="7">
        <v>68</v>
      </c>
      <c r="B290" s="15" t="s">
        <v>23</v>
      </c>
      <c r="C290" s="15" t="s">
        <v>23</v>
      </c>
      <c r="D290" s="65"/>
      <c r="E290" s="66"/>
      <c r="F290" s="9"/>
      <c r="G290" s="9"/>
      <c r="H290" s="10"/>
      <c r="I290" s="65"/>
      <c r="J290" s="9"/>
      <c r="K290" s="10"/>
      <c r="L290" s="10"/>
      <c r="M290" s="65"/>
      <c r="N290" s="71">
        <v>13.6</v>
      </c>
      <c r="O290" s="52"/>
      <c r="P290" s="15"/>
      <c r="Q290" s="15"/>
      <c r="R290" s="8"/>
      <c r="S290" s="8"/>
      <c r="T290" s="8"/>
      <c r="U290" s="8"/>
      <c r="V290" s="8"/>
      <c r="W290" s="8"/>
      <c r="X290" s="36"/>
      <c r="Y290" s="67">
        <v>15.1</v>
      </c>
      <c r="Z290" s="67">
        <v>28.6</v>
      </c>
      <c r="AA290" s="13"/>
      <c r="AB290" s="68">
        <v>3.51</v>
      </c>
      <c r="AC290" s="68">
        <v>14.36</v>
      </c>
      <c r="AD290" s="73"/>
      <c r="AE290" s="34"/>
      <c r="AF290" s="8"/>
      <c r="AG290" s="10"/>
      <c r="AH290" s="9"/>
      <c r="AI290" s="68">
        <v>30.36</v>
      </c>
      <c r="AJ290" s="8"/>
      <c r="AK290" s="11"/>
      <c r="AL290" s="13"/>
      <c r="AM290" s="75">
        <v>2.06</v>
      </c>
      <c r="AN290" s="35"/>
      <c r="AO290" s="47"/>
    </row>
    <row r="291" spans="1:41" x14ac:dyDescent="0.25">
      <c r="A291" s="7">
        <v>67</v>
      </c>
      <c r="B291" s="15" t="s">
        <v>23</v>
      </c>
      <c r="C291" s="15" t="s">
        <v>23</v>
      </c>
      <c r="D291" s="65"/>
      <c r="E291" s="66"/>
      <c r="F291" s="9"/>
      <c r="G291" s="9"/>
      <c r="H291" s="10"/>
      <c r="I291" s="65"/>
      <c r="J291" s="9"/>
      <c r="K291" s="10"/>
      <c r="L291" s="10"/>
      <c r="M291" s="65"/>
      <c r="N291" s="71"/>
      <c r="O291" s="52"/>
      <c r="P291" s="15"/>
      <c r="Q291" s="15"/>
      <c r="R291" s="8"/>
      <c r="S291" s="8"/>
      <c r="T291" s="8"/>
      <c r="U291" s="8"/>
      <c r="V291" s="8"/>
      <c r="W291" s="8"/>
      <c r="X291" s="36"/>
      <c r="Y291" s="67"/>
      <c r="Z291" s="67"/>
      <c r="AA291" s="13"/>
      <c r="AB291" s="68"/>
      <c r="AC291" s="68"/>
      <c r="AD291" s="73"/>
      <c r="AE291" s="34"/>
      <c r="AF291" s="8"/>
      <c r="AG291" s="10"/>
      <c r="AH291" s="9"/>
      <c r="AI291" s="68">
        <v>30.39</v>
      </c>
      <c r="AJ291" s="8"/>
      <c r="AK291" s="11"/>
      <c r="AL291" s="13"/>
      <c r="AM291" s="75"/>
      <c r="AN291" s="35"/>
      <c r="AO291" s="47"/>
    </row>
    <row r="292" spans="1:41" x14ac:dyDescent="0.25">
      <c r="A292" s="7">
        <v>66</v>
      </c>
      <c r="B292" s="15" t="s">
        <v>23</v>
      </c>
      <c r="C292" s="15" t="s">
        <v>23</v>
      </c>
      <c r="D292" s="65"/>
      <c r="E292" s="66"/>
      <c r="F292" s="9"/>
      <c r="G292" s="9"/>
      <c r="H292" s="10"/>
      <c r="I292" s="65"/>
      <c r="J292" s="9"/>
      <c r="K292" s="10"/>
      <c r="L292" s="10"/>
      <c r="M292" s="65"/>
      <c r="N292" s="71">
        <v>13.7</v>
      </c>
      <c r="O292" s="52"/>
      <c r="P292" s="15"/>
      <c r="Q292" s="15"/>
      <c r="R292" s="8"/>
      <c r="S292" s="8"/>
      <c r="T292" s="8"/>
      <c r="U292" s="8"/>
      <c r="V292" s="8"/>
      <c r="W292" s="8"/>
      <c r="X292" s="36"/>
      <c r="Y292" s="67"/>
      <c r="Z292" s="67">
        <v>28.7</v>
      </c>
      <c r="AA292" s="13"/>
      <c r="AB292" s="68">
        <v>3.52</v>
      </c>
      <c r="AC292" s="68" t="s">
        <v>462</v>
      </c>
      <c r="AD292" s="73">
        <v>26.58</v>
      </c>
      <c r="AE292" s="34"/>
      <c r="AF292" s="8"/>
      <c r="AG292" s="10"/>
      <c r="AH292" s="9"/>
      <c r="AI292" s="68">
        <v>30.42</v>
      </c>
      <c r="AJ292" s="8"/>
      <c r="AK292" s="11"/>
      <c r="AL292" s="13"/>
      <c r="AM292" s="75">
        <v>2.0699999999999998</v>
      </c>
      <c r="AN292" s="35"/>
      <c r="AO292" s="47"/>
    </row>
    <row r="293" spans="1:41" x14ac:dyDescent="0.25">
      <c r="A293" s="7">
        <v>65</v>
      </c>
      <c r="B293" s="15" t="s">
        <v>23</v>
      </c>
      <c r="C293" s="15" t="s">
        <v>23</v>
      </c>
      <c r="D293" s="65"/>
      <c r="E293" s="66">
        <v>15</v>
      </c>
      <c r="F293" s="9"/>
      <c r="G293" s="9"/>
      <c r="H293" s="10"/>
      <c r="I293" s="65">
        <v>17</v>
      </c>
      <c r="J293" s="9"/>
      <c r="K293" s="10"/>
      <c r="L293" s="10"/>
      <c r="M293" s="65">
        <v>41</v>
      </c>
      <c r="N293" s="71"/>
      <c r="O293" s="52"/>
      <c r="P293" s="15"/>
      <c r="Q293" s="15"/>
      <c r="R293" s="8"/>
      <c r="S293" s="8"/>
      <c r="T293" s="8"/>
      <c r="U293" s="8"/>
      <c r="V293" s="8"/>
      <c r="W293" s="8"/>
      <c r="X293" s="36"/>
      <c r="Y293" s="67"/>
      <c r="Z293" s="67"/>
      <c r="AA293" s="13"/>
      <c r="AB293" s="68"/>
      <c r="AC293" s="68"/>
      <c r="AD293" s="73"/>
      <c r="AE293" s="34"/>
      <c r="AF293" s="8"/>
      <c r="AG293" s="10"/>
      <c r="AH293" s="9"/>
      <c r="AI293" s="68">
        <v>30.45</v>
      </c>
      <c r="AJ293" s="8"/>
      <c r="AK293" s="11"/>
      <c r="AL293" s="13"/>
      <c r="AM293" s="75"/>
      <c r="AN293" s="35"/>
      <c r="AO293" s="47"/>
    </row>
    <row r="294" spans="1:41" x14ac:dyDescent="0.25">
      <c r="A294" s="7">
        <v>64</v>
      </c>
      <c r="B294" s="15" t="s">
        <v>23</v>
      </c>
      <c r="C294" s="15" t="s">
        <v>23</v>
      </c>
      <c r="D294" s="65"/>
      <c r="E294" s="66"/>
      <c r="F294" s="9"/>
      <c r="G294" s="9"/>
      <c r="H294" s="10"/>
      <c r="I294" s="65"/>
      <c r="J294" s="9"/>
      <c r="K294" s="10"/>
      <c r="L294" s="10"/>
      <c r="M294" s="65"/>
      <c r="N294" s="71">
        <v>13.8</v>
      </c>
      <c r="O294" s="52"/>
      <c r="P294" s="15"/>
      <c r="Q294" s="15"/>
      <c r="R294" s="8"/>
      <c r="S294" s="8"/>
      <c r="T294" s="8"/>
      <c r="U294" s="8"/>
      <c r="V294" s="8"/>
      <c r="W294" s="8"/>
      <c r="X294" s="36"/>
      <c r="Y294" s="67">
        <v>15.2</v>
      </c>
      <c r="Z294" s="67">
        <v>28.8</v>
      </c>
      <c r="AA294" s="13"/>
      <c r="AB294" s="68">
        <v>3.53</v>
      </c>
      <c r="AC294" s="68">
        <v>14.38</v>
      </c>
      <c r="AD294" s="73"/>
      <c r="AE294" s="34"/>
      <c r="AF294" s="8"/>
      <c r="AG294" s="10"/>
      <c r="AH294" s="9"/>
      <c r="AI294" s="68">
        <v>30.48</v>
      </c>
      <c r="AJ294" s="8"/>
      <c r="AK294" s="11"/>
      <c r="AL294" s="13"/>
      <c r="AM294" s="75">
        <v>2.08</v>
      </c>
      <c r="AN294" s="35"/>
      <c r="AO294" s="47"/>
    </row>
    <row r="295" spans="1:41" x14ac:dyDescent="0.25">
      <c r="A295" s="7">
        <v>63</v>
      </c>
      <c r="B295" s="15" t="s">
        <v>23</v>
      </c>
      <c r="C295" s="15" t="s">
        <v>23</v>
      </c>
      <c r="D295" s="65"/>
      <c r="E295" s="66"/>
      <c r="F295" s="9"/>
      <c r="G295" s="9"/>
      <c r="H295" s="10"/>
      <c r="I295" s="65"/>
      <c r="J295" s="9"/>
      <c r="K295" s="10"/>
      <c r="L295" s="10"/>
      <c r="M295" s="65"/>
      <c r="N295" s="71"/>
      <c r="O295" s="52"/>
      <c r="P295" s="15"/>
      <c r="Q295" s="15"/>
      <c r="R295" s="8"/>
      <c r="S295" s="8"/>
      <c r="T295" s="8"/>
      <c r="U295" s="8"/>
      <c r="V295" s="8"/>
      <c r="W295" s="8"/>
      <c r="X295" s="36"/>
      <c r="Y295" s="67"/>
      <c r="Z295" s="67"/>
      <c r="AA295" s="13"/>
      <c r="AB295" s="68"/>
      <c r="AC295" s="68"/>
      <c r="AD295" s="73">
        <v>26.59</v>
      </c>
      <c r="AE295" s="34"/>
      <c r="AF295" s="8"/>
      <c r="AG295" s="10"/>
      <c r="AH295" s="9"/>
      <c r="AI295" s="68">
        <v>30.51</v>
      </c>
      <c r="AJ295" s="8"/>
      <c r="AK295" s="11"/>
      <c r="AL295" s="13"/>
      <c r="AM295" s="75"/>
      <c r="AN295" s="35"/>
      <c r="AO295" s="47"/>
    </row>
    <row r="296" spans="1:41" x14ac:dyDescent="0.25">
      <c r="A296" s="7">
        <v>62</v>
      </c>
      <c r="B296" s="15" t="s">
        <v>23</v>
      </c>
      <c r="C296" s="15" t="s">
        <v>23</v>
      </c>
      <c r="D296" s="65"/>
      <c r="E296" s="66"/>
      <c r="F296" s="9"/>
      <c r="G296" s="9"/>
      <c r="H296" s="10"/>
      <c r="I296" s="65"/>
      <c r="J296" s="9"/>
      <c r="K296" s="10"/>
      <c r="L296" s="10"/>
      <c r="M296" s="65"/>
      <c r="N296" s="71">
        <v>13.9</v>
      </c>
      <c r="O296" s="52"/>
      <c r="P296" s="15"/>
      <c r="Q296" s="15"/>
      <c r="R296" s="8"/>
      <c r="S296" s="8"/>
      <c r="T296" s="8"/>
      <c r="U296" s="8"/>
      <c r="V296" s="8"/>
      <c r="W296" s="8"/>
      <c r="X296" s="36"/>
      <c r="Y296" s="67"/>
      <c r="Z296" s="67">
        <v>28.9</v>
      </c>
      <c r="AA296" s="13"/>
      <c r="AB296" s="68">
        <v>3.54</v>
      </c>
      <c r="AC296" s="68">
        <v>14.39</v>
      </c>
      <c r="AD296" s="73"/>
      <c r="AE296" s="34"/>
      <c r="AF296" s="8"/>
      <c r="AG296" s="10"/>
      <c r="AH296" s="9"/>
      <c r="AI296" s="68">
        <v>30.54</v>
      </c>
      <c r="AJ296" s="8"/>
      <c r="AK296" s="11"/>
      <c r="AL296" s="13"/>
      <c r="AM296" s="75">
        <v>2.09</v>
      </c>
      <c r="AN296" s="35"/>
      <c r="AO296" s="47"/>
    </row>
    <row r="297" spans="1:41" x14ac:dyDescent="0.25">
      <c r="A297" s="7">
        <v>61</v>
      </c>
      <c r="B297" s="15" t="s">
        <v>23</v>
      </c>
      <c r="C297" s="15" t="s">
        <v>23</v>
      </c>
      <c r="D297" s="65"/>
      <c r="E297" s="66"/>
      <c r="F297" s="9"/>
      <c r="G297" s="9"/>
      <c r="H297" s="10"/>
      <c r="I297" s="65"/>
      <c r="J297" s="9"/>
      <c r="K297" s="10"/>
      <c r="L297" s="10"/>
      <c r="M297" s="65"/>
      <c r="N297" s="71"/>
      <c r="O297" s="52"/>
      <c r="P297" s="15"/>
      <c r="Q297" s="15"/>
      <c r="R297" s="8"/>
      <c r="S297" s="8"/>
      <c r="T297" s="8"/>
      <c r="U297" s="8"/>
      <c r="V297" s="8"/>
      <c r="W297" s="8"/>
      <c r="X297" s="36"/>
      <c r="Y297" s="67"/>
      <c r="Z297" s="67"/>
      <c r="AA297" s="13"/>
      <c r="AB297" s="68"/>
      <c r="AC297" s="68"/>
      <c r="AD297" s="73"/>
      <c r="AE297" s="34"/>
      <c r="AF297" s="8"/>
      <c r="AG297" s="10"/>
      <c r="AH297" s="9"/>
      <c r="AI297" s="68" t="s">
        <v>463</v>
      </c>
      <c r="AJ297" s="8"/>
      <c r="AK297" s="11"/>
      <c r="AL297" s="13"/>
      <c r="AM297" s="75"/>
      <c r="AN297" s="35"/>
      <c r="AO297" s="47"/>
    </row>
    <row r="298" spans="1:41" x14ac:dyDescent="0.25">
      <c r="A298" s="7">
        <v>60</v>
      </c>
      <c r="B298" s="18">
        <v>5</v>
      </c>
      <c r="C298" s="18">
        <v>5</v>
      </c>
      <c r="D298" s="77">
        <v>10</v>
      </c>
      <c r="E298" s="78">
        <v>14</v>
      </c>
      <c r="F298" s="18"/>
      <c r="G298" s="18"/>
      <c r="H298" s="19"/>
      <c r="I298" s="77">
        <v>16</v>
      </c>
      <c r="J298" s="18"/>
      <c r="K298" s="19"/>
      <c r="L298" s="19"/>
      <c r="M298" s="77">
        <v>40</v>
      </c>
      <c r="N298" s="79">
        <v>14</v>
      </c>
      <c r="O298" s="53"/>
      <c r="P298" s="21"/>
      <c r="Q298" s="21"/>
      <c r="R298" s="20"/>
      <c r="S298" s="20"/>
      <c r="T298" s="20"/>
      <c r="U298" s="20"/>
      <c r="V298" s="20"/>
      <c r="W298" s="20"/>
      <c r="X298" s="38"/>
      <c r="Y298" s="80">
        <v>15.3</v>
      </c>
      <c r="Z298" s="80">
        <v>29</v>
      </c>
      <c r="AA298" s="23"/>
      <c r="AB298" s="81">
        <v>3.55</v>
      </c>
      <c r="AC298" s="81">
        <v>14.4</v>
      </c>
      <c r="AD298" s="104">
        <v>27</v>
      </c>
      <c r="AE298" s="39"/>
      <c r="AF298" s="20"/>
      <c r="AG298" s="20"/>
      <c r="AH298" s="23"/>
      <c r="AI298" s="81">
        <v>31</v>
      </c>
      <c r="AJ298" s="20"/>
      <c r="AK298" s="24"/>
      <c r="AL298" s="23"/>
      <c r="AM298" s="82">
        <v>2.1</v>
      </c>
      <c r="AN298" s="40"/>
      <c r="AO298" s="48"/>
    </row>
    <row r="299" spans="1:41" x14ac:dyDescent="0.25">
      <c r="A299" s="7">
        <v>59</v>
      </c>
      <c r="B299" s="15" t="s">
        <v>23</v>
      </c>
      <c r="C299" s="15" t="s">
        <v>23</v>
      </c>
      <c r="D299" s="65"/>
      <c r="E299" s="66"/>
      <c r="F299" s="9"/>
      <c r="G299" s="9"/>
      <c r="H299" s="10"/>
      <c r="I299" s="65"/>
      <c r="J299" s="9"/>
      <c r="K299" s="10"/>
      <c r="L299" s="10"/>
      <c r="M299" s="65"/>
      <c r="N299" s="71"/>
      <c r="O299" s="52"/>
      <c r="P299" s="15"/>
      <c r="Q299" s="15"/>
      <c r="R299" s="8"/>
      <c r="S299" s="8"/>
      <c r="T299" s="8"/>
      <c r="U299" s="8"/>
      <c r="V299" s="8"/>
      <c r="W299" s="8"/>
      <c r="X299" s="36"/>
      <c r="Y299" s="67"/>
      <c r="Z299" s="67"/>
      <c r="AA299" s="13"/>
      <c r="AB299" s="68">
        <v>3.56</v>
      </c>
      <c r="AC299" s="68">
        <v>14.42</v>
      </c>
      <c r="AD299" s="73">
        <v>27.03</v>
      </c>
      <c r="AE299" s="34"/>
      <c r="AF299" s="8"/>
      <c r="AG299" s="10"/>
      <c r="AH299" s="9"/>
      <c r="AI299" s="68">
        <v>31.06</v>
      </c>
      <c r="AJ299" s="8"/>
      <c r="AK299" s="11"/>
      <c r="AL299" s="13"/>
      <c r="AM299" s="75">
        <v>2.11</v>
      </c>
      <c r="AN299" s="35"/>
      <c r="AO299" s="47"/>
    </row>
    <row r="300" spans="1:41" x14ac:dyDescent="0.25">
      <c r="A300" s="7">
        <v>58</v>
      </c>
      <c r="B300" s="15" t="s">
        <v>23</v>
      </c>
      <c r="C300" s="15" t="s">
        <v>23</v>
      </c>
      <c r="D300" s="65"/>
      <c r="E300" s="66"/>
      <c r="F300" s="9"/>
      <c r="G300" s="9"/>
      <c r="H300" s="10"/>
      <c r="I300" s="65"/>
      <c r="J300" s="9"/>
      <c r="K300" s="10"/>
      <c r="L300" s="10"/>
      <c r="M300" s="65"/>
      <c r="N300" s="71">
        <v>14.1</v>
      </c>
      <c r="O300" s="52"/>
      <c r="P300" s="15"/>
      <c r="Q300" s="15"/>
      <c r="R300" s="8"/>
      <c r="S300" s="8"/>
      <c r="T300" s="8"/>
      <c r="U300" s="8"/>
      <c r="V300" s="8"/>
      <c r="W300" s="8"/>
      <c r="X300" s="36"/>
      <c r="Y300" s="67"/>
      <c r="Z300" s="67">
        <v>29.1</v>
      </c>
      <c r="AA300" s="13"/>
      <c r="AB300" s="68">
        <v>3.57</v>
      </c>
      <c r="AC300" s="68">
        <v>14.44</v>
      </c>
      <c r="AD300" s="73">
        <v>27.06</v>
      </c>
      <c r="AE300" s="34"/>
      <c r="AF300" s="8"/>
      <c r="AG300" s="10"/>
      <c r="AH300" s="9"/>
      <c r="AI300" s="68">
        <v>31.12</v>
      </c>
      <c r="AJ300" s="8"/>
      <c r="AK300" s="11"/>
      <c r="AL300" s="13"/>
      <c r="AM300" s="75">
        <v>2.12</v>
      </c>
      <c r="AN300" s="35"/>
      <c r="AO300" s="47"/>
    </row>
    <row r="301" spans="1:41" x14ac:dyDescent="0.25">
      <c r="A301" s="7">
        <v>57</v>
      </c>
      <c r="B301" s="15" t="s">
        <v>23</v>
      </c>
      <c r="C301" s="15" t="s">
        <v>23</v>
      </c>
      <c r="D301" s="65"/>
      <c r="E301" s="66"/>
      <c r="F301" s="9"/>
      <c r="G301" s="9"/>
      <c r="H301" s="10"/>
      <c r="I301" s="65"/>
      <c r="J301" s="9"/>
      <c r="K301" s="10"/>
      <c r="L301" s="10"/>
      <c r="M301" s="65"/>
      <c r="N301" s="71"/>
      <c r="O301" s="52"/>
      <c r="P301" s="15"/>
      <c r="Q301" s="15"/>
      <c r="R301" s="8"/>
      <c r="S301" s="8"/>
      <c r="T301" s="8"/>
      <c r="U301" s="8"/>
      <c r="V301" s="8"/>
      <c r="W301" s="8"/>
      <c r="X301" s="36"/>
      <c r="Y301" s="67"/>
      <c r="Z301" s="67"/>
      <c r="AA301" s="13"/>
      <c r="AB301" s="68">
        <v>3.58</v>
      </c>
      <c r="AC301" s="68">
        <v>14.46</v>
      </c>
      <c r="AD301" s="73">
        <v>27.09</v>
      </c>
      <c r="AE301" s="34"/>
      <c r="AF301" s="8"/>
      <c r="AG301" s="10"/>
      <c r="AH301" s="9"/>
      <c r="AI301" s="68">
        <v>31.18</v>
      </c>
      <c r="AJ301" s="8"/>
      <c r="AK301" s="11"/>
      <c r="AL301" s="13"/>
      <c r="AM301" s="75">
        <v>2.13</v>
      </c>
      <c r="AN301" s="35"/>
      <c r="AO301" s="47"/>
    </row>
    <row r="302" spans="1:41" x14ac:dyDescent="0.25">
      <c r="A302" s="7">
        <v>56</v>
      </c>
      <c r="B302" s="15" t="s">
        <v>23</v>
      </c>
      <c r="C302" s="15" t="s">
        <v>23</v>
      </c>
      <c r="D302" s="65"/>
      <c r="E302" s="66"/>
      <c r="F302" s="9"/>
      <c r="G302" s="9"/>
      <c r="H302" s="10"/>
      <c r="I302" s="65"/>
      <c r="J302" s="9"/>
      <c r="K302" s="10"/>
      <c r="L302" s="10"/>
      <c r="M302" s="65"/>
      <c r="N302" s="71">
        <v>14.2</v>
      </c>
      <c r="O302" s="52"/>
      <c r="P302" s="15"/>
      <c r="Q302" s="15"/>
      <c r="R302" s="8"/>
      <c r="S302" s="8"/>
      <c r="T302" s="8"/>
      <c r="U302" s="8"/>
      <c r="V302" s="8"/>
      <c r="W302" s="8"/>
      <c r="X302" s="36"/>
      <c r="Y302" s="67">
        <v>15.4</v>
      </c>
      <c r="Z302" s="67">
        <v>29.2</v>
      </c>
      <c r="AA302" s="13"/>
      <c r="AB302" s="68">
        <v>3.59</v>
      </c>
      <c r="AC302" s="68">
        <v>14.48</v>
      </c>
      <c r="AD302" s="73">
        <v>27.12</v>
      </c>
      <c r="AE302" s="34"/>
      <c r="AF302" s="8"/>
      <c r="AG302" s="10"/>
      <c r="AH302" s="9"/>
      <c r="AI302" s="68">
        <v>31.24</v>
      </c>
      <c r="AJ302" s="8"/>
      <c r="AK302" s="11"/>
      <c r="AL302" s="13"/>
      <c r="AM302" s="75">
        <v>2.14</v>
      </c>
      <c r="AN302" s="35"/>
      <c r="AO302" s="47"/>
    </row>
    <row r="303" spans="1:41" x14ac:dyDescent="0.25">
      <c r="A303" s="7">
        <v>55</v>
      </c>
      <c r="B303" s="15" t="s">
        <v>23</v>
      </c>
      <c r="C303" s="15" t="s">
        <v>23</v>
      </c>
      <c r="D303" s="65"/>
      <c r="E303" s="66">
        <v>13</v>
      </c>
      <c r="F303" s="9"/>
      <c r="G303" s="9"/>
      <c r="H303" s="10"/>
      <c r="I303" s="65">
        <v>15</v>
      </c>
      <c r="J303" s="9"/>
      <c r="K303" s="10"/>
      <c r="L303" s="10"/>
      <c r="M303" s="65">
        <v>39</v>
      </c>
      <c r="N303" s="71"/>
      <c r="O303" s="52"/>
      <c r="P303" s="15"/>
      <c r="Q303" s="15"/>
      <c r="R303" s="8"/>
      <c r="S303" s="8"/>
      <c r="T303" s="8"/>
      <c r="U303" s="8"/>
      <c r="V303" s="8"/>
      <c r="W303" s="8"/>
      <c r="X303" s="36"/>
      <c r="Y303" s="67"/>
      <c r="Z303" s="67"/>
      <c r="AA303" s="13"/>
      <c r="AB303" s="68">
        <v>4</v>
      </c>
      <c r="AC303" s="68">
        <v>14.5</v>
      </c>
      <c r="AD303" s="73">
        <v>27.15</v>
      </c>
      <c r="AE303" s="34"/>
      <c r="AF303" s="8"/>
      <c r="AG303" s="10"/>
      <c r="AH303" s="13"/>
      <c r="AI303" s="68">
        <v>31.3</v>
      </c>
      <c r="AJ303" s="8"/>
      <c r="AK303" s="11"/>
      <c r="AL303" s="13"/>
      <c r="AM303" s="75">
        <v>2.15</v>
      </c>
      <c r="AN303" s="35"/>
      <c r="AO303" s="47"/>
    </row>
    <row r="304" spans="1:41" x14ac:dyDescent="0.25">
      <c r="A304" s="7">
        <v>54</v>
      </c>
      <c r="B304" s="15" t="s">
        <v>23</v>
      </c>
      <c r="C304" s="15" t="s">
        <v>23</v>
      </c>
      <c r="D304" s="65"/>
      <c r="E304" s="66"/>
      <c r="F304" s="9"/>
      <c r="G304" s="9"/>
      <c r="H304" s="10"/>
      <c r="I304" s="65"/>
      <c r="J304" s="9"/>
      <c r="K304" s="10"/>
      <c r="L304" s="10"/>
      <c r="M304" s="65"/>
      <c r="N304" s="71">
        <v>14.3</v>
      </c>
      <c r="O304" s="52"/>
      <c r="P304" s="15"/>
      <c r="Q304" s="15"/>
      <c r="R304" s="8"/>
      <c r="S304" s="8"/>
      <c r="T304" s="8"/>
      <c r="U304" s="8"/>
      <c r="V304" s="8"/>
      <c r="W304" s="8"/>
      <c r="X304" s="36"/>
      <c r="Y304" s="67"/>
      <c r="Z304" s="67">
        <v>29.3</v>
      </c>
      <c r="AA304" s="13"/>
      <c r="AB304" s="68">
        <v>4.01</v>
      </c>
      <c r="AC304" s="68">
        <v>14.52</v>
      </c>
      <c r="AD304" s="73">
        <v>27.18</v>
      </c>
      <c r="AE304" s="34"/>
      <c r="AF304" s="8"/>
      <c r="AG304" s="10"/>
      <c r="AH304" s="9"/>
      <c r="AI304" s="68">
        <v>31.36</v>
      </c>
      <c r="AJ304" s="8"/>
      <c r="AK304" s="11"/>
      <c r="AL304" s="13"/>
      <c r="AM304" s="75">
        <v>2.16</v>
      </c>
      <c r="AN304" s="35"/>
      <c r="AO304" s="47"/>
    </row>
    <row r="305" spans="1:41" x14ac:dyDescent="0.25">
      <c r="A305" s="7">
        <v>53</v>
      </c>
      <c r="B305" s="15" t="s">
        <v>23</v>
      </c>
      <c r="C305" s="15" t="s">
        <v>23</v>
      </c>
      <c r="D305" s="65"/>
      <c r="E305" s="66"/>
      <c r="F305" s="9"/>
      <c r="G305" s="9"/>
      <c r="H305" s="10"/>
      <c r="I305" s="65"/>
      <c r="J305" s="9"/>
      <c r="K305" s="10"/>
      <c r="L305" s="10"/>
      <c r="M305" s="65"/>
      <c r="N305" s="71"/>
      <c r="O305" s="52"/>
      <c r="P305" s="15"/>
      <c r="Q305" s="15"/>
      <c r="R305" s="8"/>
      <c r="S305" s="8"/>
      <c r="T305" s="8"/>
      <c r="U305" s="8"/>
      <c r="V305" s="8"/>
      <c r="W305" s="8"/>
      <c r="X305" s="36"/>
      <c r="Y305" s="67"/>
      <c r="Z305" s="67"/>
      <c r="AA305" s="13"/>
      <c r="AB305" s="68">
        <v>4.0199999999999996</v>
      </c>
      <c r="AC305" s="68">
        <v>14.54</v>
      </c>
      <c r="AD305" s="73">
        <v>27.21</v>
      </c>
      <c r="AE305" s="34"/>
      <c r="AF305" s="8"/>
      <c r="AG305" s="10"/>
      <c r="AH305" s="9"/>
      <c r="AI305" s="68">
        <v>31.42</v>
      </c>
      <c r="AJ305" s="8"/>
      <c r="AK305" s="11"/>
      <c r="AL305" s="13"/>
      <c r="AM305" s="75">
        <v>2.17</v>
      </c>
      <c r="AN305" s="35"/>
      <c r="AO305" s="47"/>
    </row>
    <row r="306" spans="1:41" x14ac:dyDescent="0.25">
      <c r="A306" s="7">
        <v>52</v>
      </c>
      <c r="B306" s="15" t="s">
        <v>23</v>
      </c>
      <c r="C306" s="15" t="s">
        <v>23</v>
      </c>
      <c r="D306" s="65"/>
      <c r="E306" s="66"/>
      <c r="F306" s="9"/>
      <c r="G306" s="9"/>
      <c r="H306" s="10"/>
      <c r="I306" s="65"/>
      <c r="J306" s="9"/>
      <c r="K306" s="10"/>
      <c r="L306" s="10"/>
      <c r="M306" s="65"/>
      <c r="N306" s="71">
        <v>14.4</v>
      </c>
      <c r="O306" s="52"/>
      <c r="P306" s="15"/>
      <c r="Q306" s="15"/>
      <c r="R306" s="8"/>
      <c r="S306" s="8"/>
      <c r="T306" s="8"/>
      <c r="U306" s="8"/>
      <c r="V306" s="8"/>
      <c r="W306" s="8"/>
      <c r="X306" s="36"/>
      <c r="Y306" s="67">
        <v>15.5</v>
      </c>
      <c r="Z306" s="67">
        <v>29.4</v>
      </c>
      <c r="AA306" s="13"/>
      <c r="AB306" s="68">
        <v>4.03</v>
      </c>
      <c r="AC306" s="68" t="s">
        <v>464</v>
      </c>
      <c r="AD306" s="73">
        <v>27.24</v>
      </c>
      <c r="AE306" s="34"/>
      <c r="AF306" s="8"/>
      <c r="AG306" s="10"/>
      <c r="AH306" s="9"/>
      <c r="AI306" s="68">
        <v>31.48</v>
      </c>
      <c r="AJ306" s="8"/>
      <c r="AK306" s="11"/>
      <c r="AL306" s="13"/>
      <c r="AM306" s="75">
        <v>2.1800000000000002</v>
      </c>
      <c r="AN306" s="35"/>
      <c r="AO306" s="47"/>
    </row>
    <row r="307" spans="1:41" x14ac:dyDescent="0.25">
      <c r="A307" s="7">
        <v>51</v>
      </c>
      <c r="B307" s="15" t="s">
        <v>23</v>
      </c>
      <c r="C307" s="15" t="s">
        <v>23</v>
      </c>
      <c r="D307" s="65"/>
      <c r="E307" s="66"/>
      <c r="F307" s="9"/>
      <c r="G307" s="9"/>
      <c r="H307" s="10"/>
      <c r="I307" s="65"/>
      <c r="J307" s="9"/>
      <c r="K307" s="10"/>
      <c r="L307" s="10"/>
      <c r="M307" s="65"/>
      <c r="N307" s="71"/>
      <c r="O307" s="52"/>
      <c r="P307" s="15"/>
      <c r="Q307" s="15"/>
      <c r="R307" s="8"/>
      <c r="S307" s="8"/>
      <c r="T307" s="8"/>
      <c r="U307" s="8"/>
      <c r="V307" s="8"/>
      <c r="W307" s="8"/>
      <c r="X307" s="36"/>
      <c r="Y307" s="67"/>
      <c r="Z307" s="67"/>
      <c r="AA307" s="13"/>
      <c r="AB307" s="68">
        <v>4.04</v>
      </c>
      <c r="AC307" s="68">
        <v>14.58</v>
      </c>
      <c r="AD307" s="73">
        <v>27.27</v>
      </c>
      <c r="AE307" s="34"/>
      <c r="AF307" s="8"/>
      <c r="AG307" s="10"/>
      <c r="AH307" s="9"/>
      <c r="AI307" s="68">
        <v>31.54</v>
      </c>
      <c r="AJ307" s="8"/>
      <c r="AK307" s="11"/>
      <c r="AL307" s="13"/>
      <c r="AM307" s="75">
        <v>2.19</v>
      </c>
      <c r="AN307" s="35"/>
      <c r="AO307" s="47"/>
    </row>
    <row r="308" spans="1:41" x14ac:dyDescent="0.25">
      <c r="A308" s="7">
        <v>50</v>
      </c>
      <c r="B308" s="15" t="s">
        <v>23</v>
      </c>
      <c r="C308" s="15" t="s">
        <v>23</v>
      </c>
      <c r="D308" s="65">
        <v>9</v>
      </c>
      <c r="E308" s="66">
        <v>12</v>
      </c>
      <c r="F308" s="9"/>
      <c r="G308" s="9"/>
      <c r="H308" s="10"/>
      <c r="I308" s="65">
        <v>14</v>
      </c>
      <c r="J308" s="9"/>
      <c r="K308" s="10"/>
      <c r="L308" s="10"/>
      <c r="M308" s="65">
        <v>38</v>
      </c>
      <c r="N308" s="71">
        <v>14.5</v>
      </c>
      <c r="O308" s="52"/>
      <c r="P308" s="15"/>
      <c r="Q308" s="15"/>
      <c r="R308" s="8"/>
      <c r="S308" s="8"/>
      <c r="T308" s="8"/>
      <c r="U308" s="8"/>
      <c r="V308" s="8"/>
      <c r="W308" s="8"/>
      <c r="X308" s="36"/>
      <c r="Y308" s="67"/>
      <c r="Z308" s="67">
        <v>29.5</v>
      </c>
      <c r="AA308" s="13"/>
      <c r="AB308" s="68">
        <v>4.05</v>
      </c>
      <c r="AC308" s="68">
        <v>15</v>
      </c>
      <c r="AD308" s="100">
        <v>27.3</v>
      </c>
      <c r="AE308" s="34"/>
      <c r="AF308" s="8"/>
      <c r="AG308" s="10"/>
      <c r="AH308" s="13"/>
      <c r="AI308" s="68">
        <v>32</v>
      </c>
      <c r="AJ308" s="8"/>
      <c r="AK308" s="11"/>
      <c r="AL308" s="13"/>
      <c r="AM308" s="75">
        <v>2.2000000000000002</v>
      </c>
      <c r="AN308" s="35"/>
      <c r="AO308" s="47"/>
    </row>
    <row r="309" spans="1:41" x14ac:dyDescent="0.25">
      <c r="A309" s="7">
        <v>49</v>
      </c>
      <c r="B309" s="15" t="s">
        <v>23</v>
      </c>
      <c r="C309" s="15" t="s">
        <v>23</v>
      </c>
      <c r="D309" s="65"/>
      <c r="E309" s="66"/>
      <c r="F309" s="9"/>
      <c r="G309" s="9"/>
      <c r="H309" s="10"/>
      <c r="I309" s="65"/>
      <c r="J309" s="9"/>
      <c r="K309" s="10"/>
      <c r="L309" s="10"/>
      <c r="M309" s="65"/>
      <c r="N309" s="71"/>
      <c r="O309" s="52"/>
      <c r="P309" s="15"/>
      <c r="Q309" s="15"/>
      <c r="R309" s="8"/>
      <c r="S309" s="8"/>
      <c r="T309" s="8"/>
      <c r="U309" s="8"/>
      <c r="V309" s="8"/>
      <c r="W309" s="8"/>
      <c r="X309" s="36"/>
      <c r="Y309" s="67"/>
      <c r="Z309" s="67"/>
      <c r="AA309" s="13"/>
      <c r="AB309" s="68">
        <v>4.0599999999999996</v>
      </c>
      <c r="AC309" s="68">
        <v>15.02</v>
      </c>
      <c r="AD309" s="73">
        <v>27.33</v>
      </c>
      <c r="AE309" s="34"/>
      <c r="AF309" s="8"/>
      <c r="AG309" s="10"/>
      <c r="AH309" s="9"/>
      <c r="AI309" s="68">
        <v>32.06</v>
      </c>
      <c r="AJ309" s="8"/>
      <c r="AK309" s="11"/>
      <c r="AL309" s="13"/>
      <c r="AM309" s="75">
        <v>2.21</v>
      </c>
      <c r="AN309" s="35"/>
      <c r="AO309" s="47"/>
    </row>
    <row r="310" spans="1:41" x14ac:dyDescent="0.25">
      <c r="A310" s="7">
        <v>48</v>
      </c>
      <c r="B310" s="15" t="s">
        <v>23</v>
      </c>
      <c r="C310" s="15" t="s">
        <v>23</v>
      </c>
      <c r="D310" s="65"/>
      <c r="E310" s="66"/>
      <c r="F310" s="9"/>
      <c r="G310" s="9"/>
      <c r="H310" s="10"/>
      <c r="I310" s="65"/>
      <c r="J310" s="9"/>
      <c r="K310" s="10"/>
      <c r="L310" s="10"/>
      <c r="M310" s="65"/>
      <c r="N310" s="71">
        <v>14.6</v>
      </c>
      <c r="O310" s="52"/>
      <c r="P310" s="15"/>
      <c r="Q310" s="15"/>
      <c r="R310" s="8"/>
      <c r="S310" s="8"/>
      <c r="T310" s="8"/>
      <c r="U310" s="8"/>
      <c r="V310" s="8"/>
      <c r="W310" s="8"/>
      <c r="X310" s="36"/>
      <c r="Y310" s="67">
        <v>15.6</v>
      </c>
      <c r="Z310" s="67">
        <v>29.6</v>
      </c>
      <c r="AA310" s="13"/>
      <c r="AB310" s="68">
        <v>4.07</v>
      </c>
      <c r="AC310" s="68">
        <v>15.04</v>
      </c>
      <c r="AD310" s="73">
        <v>27.36</v>
      </c>
      <c r="AE310" s="34"/>
      <c r="AF310" s="8"/>
      <c r="AG310" s="10"/>
      <c r="AH310" s="9"/>
      <c r="AI310" s="68">
        <v>32.119999999999997</v>
      </c>
      <c r="AJ310" s="8"/>
      <c r="AK310" s="11"/>
      <c r="AL310" s="13"/>
      <c r="AM310" s="75">
        <v>2.2200000000000002</v>
      </c>
      <c r="AN310" s="35"/>
      <c r="AO310" s="47"/>
    </row>
    <row r="311" spans="1:41" x14ac:dyDescent="0.25">
      <c r="A311" s="7">
        <v>47</v>
      </c>
      <c r="B311" s="15" t="s">
        <v>23</v>
      </c>
      <c r="C311" s="15" t="s">
        <v>23</v>
      </c>
      <c r="D311" s="65"/>
      <c r="E311" s="66"/>
      <c r="F311" s="9"/>
      <c r="G311" s="9"/>
      <c r="H311" s="10"/>
      <c r="I311" s="65"/>
      <c r="J311" s="9"/>
      <c r="K311" s="10"/>
      <c r="L311" s="10"/>
      <c r="M311" s="65"/>
      <c r="N311" s="71"/>
      <c r="O311" s="52"/>
      <c r="P311" s="15"/>
      <c r="Q311" s="15"/>
      <c r="R311" s="8"/>
      <c r="S311" s="8"/>
      <c r="T311" s="8"/>
      <c r="U311" s="8"/>
      <c r="V311" s="8"/>
      <c r="W311" s="8"/>
      <c r="X311" s="36"/>
      <c r="Y311" s="67"/>
      <c r="Z311" s="67"/>
      <c r="AA311" s="13"/>
      <c r="AB311" s="68">
        <v>4.08</v>
      </c>
      <c r="AC311" s="68">
        <v>15.06</v>
      </c>
      <c r="AD311" s="73">
        <v>27.39</v>
      </c>
      <c r="AE311" s="34"/>
      <c r="AF311" s="8"/>
      <c r="AG311" s="10"/>
      <c r="AH311" s="9"/>
      <c r="AI311" s="68">
        <v>32.18</v>
      </c>
      <c r="AJ311" s="8"/>
      <c r="AK311" s="11"/>
      <c r="AL311" s="13"/>
      <c r="AM311" s="75">
        <v>2.23</v>
      </c>
      <c r="AN311" s="35"/>
      <c r="AO311" s="47"/>
    </row>
    <row r="312" spans="1:41" x14ac:dyDescent="0.25">
      <c r="A312" s="7">
        <v>46</v>
      </c>
      <c r="B312" s="15" t="s">
        <v>23</v>
      </c>
      <c r="C312" s="15" t="s">
        <v>23</v>
      </c>
      <c r="D312" s="65"/>
      <c r="E312" s="66"/>
      <c r="F312" s="9"/>
      <c r="G312" s="9"/>
      <c r="H312" s="10"/>
      <c r="I312" s="65"/>
      <c r="J312" s="9"/>
      <c r="K312" s="10"/>
      <c r="L312" s="10"/>
      <c r="M312" s="65"/>
      <c r="N312" s="71">
        <v>14.7</v>
      </c>
      <c r="O312" s="52"/>
      <c r="P312" s="15"/>
      <c r="Q312" s="15"/>
      <c r="R312" s="8"/>
      <c r="S312" s="8"/>
      <c r="T312" s="8"/>
      <c r="U312" s="8"/>
      <c r="V312" s="8"/>
      <c r="W312" s="8"/>
      <c r="X312" s="36"/>
      <c r="Y312" s="67"/>
      <c r="Z312" s="67">
        <v>29.7</v>
      </c>
      <c r="AA312" s="13"/>
      <c r="AB312" s="68">
        <v>4.09</v>
      </c>
      <c r="AC312" s="68">
        <v>15.08</v>
      </c>
      <c r="AD312" s="73">
        <v>27.42</v>
      </c>
      <c r="AE312" s="34"/>
      <c r="AF312" s="8"/>
      <c r="AG312" s="10"/>
      <c r="AH312" s="9"/>
      <c r="AI312" s="68">
        <v>32.24</v>
      </c>
      <c r="AJ312" s="8"/>
      <c r="AK312" s="11"/>
      <c r="AL312" s="13"/>
      <c r="AM312" s="75">
        <v>2.2400000000000002</v>
      </c>
      <c r="AN312" s="35"/>
      <c r="AO312" s="47"/>
    </row>
    <row r="313" spans="1:41" x14ac:dyDescent="0.25">
      <c r="A313" s="7">
        <v>45</v>
      </c>
      <c r="B313" s="15" t="s">
        <v>23</v>
      </c>
      <c r="C313" s="15" t="s">
        <v>23</v>
      </c>
      <c r="D313" s="65"/>
      <c r="E313" s="66">
        <v>11</v>
      </c>
      <c r="F313" s="9"/>
      <c r="G313" s="9"/>
      <c r="H313" s="10"/>
      <c r="I313" s="65">
        <v>13</v>
      </c>
      <c r="J313" s="9"/>
      <c r="K313" s="10"/>
      <c r="L313" s="10"/>
      <c r="M313" s="65">
        <v>37</v>
      </c>
      <c r="N313" s="71"/>
      <c r="O313" s="52"/>
      <c r="P313" s="15"/>
      <c r="Q313" s="15"/>
      <c r="R313" s="8"/>
      <c r="S313" s="8"/>
      <c r="T313" s="8"/>
      <c r="U313" s="8"/>
      <c r="V313" s="8"/>
      <c r="W313" s="8"/>
      <c r="X313" s="36"/>
      <c r="Y313" s="67"/>
      <c r="Z313" s="67"/>
      <c r="AA313" s="13"/>
      <c r="AB313" s="68">
        <v>4.0999999999999996</v>
      </c>
      <c r="AC313" s="68">
        <v>15.1</v>
      </c>
      <c r="AD313" s="73">
        <v>27.45</v>
      </c>
      <c r="AE313" s="34"/>
      <c r="AF313" s="8"/>
      <c r="AG313" s="10"/>
      <c r="AH313" s="13"/>
      <c r="AI313" s="68">
        <v>32.299999999999997</v>
      </c>
      <c r="AJ313" s="8"/>
      <c r="AK313" s="11"/>
      <c r="AL313" s="13"/>
      <c r="AM313" s="75">
        <v>2.25</v>
      </c>
      <c r="AN313" s="35"/>
      <c r="AO313" s="47"/>
    </row>
    <row r="314" spans="1:41" x14ac:dyDescent="0.25">
      <c r="A314" s="7">
        <v>44</v>
      </c>
      <c r="B314" s="15" t="s">
        <v>23</v>
      </c>
      <c r="C314" s="15" t="s">
        <v>23</v>
      </c>
      <c r="D314" s="65"/>
      <c r="E314" s="66"/>
      <c r="F314" s="9"/>
      <c r="G314" s="9"/>
      <c r="H314" s="10"/>
      <c r="I314" s="65"/>
      <c r="J314" s="9"/>
      <c r="K314" s="10"/>
      <c r="L314" s="10"/>
      <c r="M314" s="65"/>
      <c r="N314" s="71">
        <v>14.8</v>
      </c>
      <c r="O314" s="52"/>
      <c r="P314" s="15"/>
      <c r="Q314" s="15"/>
      <c r="R314" s="8"/>
      <c r="S314" s="8"/>
      <c r="T314" s="8"/>
      <c r="U314" s="8"/>
      <c r="V314" s="8"/>
      <c r="W314" s="8"/>
      <c r="X314" s="36"/>
      <c r="Y314" s="67">
        <v>15.7</v>
      </c>
      <c r="Z314" s="67">
        <v>29.8</v>
      </c>
      <c r="AA314" s="13"/>
      <c r="AB314" s="68">
        <v>4.1100000000000003</v>
      </c>
      <c r="AC314" s="68">
        <v>15.12</v>
      </c>
      <c r="AD314" s="73">
        <v>27.48</v>
      </c>
      <c r="AE314" s="34"/>
      <c r="AF314" s="8"/>
      <c r="AG314" s="10"/>
      <c r="AH314" s="9"/>
      <c r="AI314" s="68">
        <v>32.36</v>
      </c>
      <c r="AJ314" s="8"/>
      <c r="AK314" s="11"/>
      <c r="AL314" s="13"/>
      <c r="AM314" s="75">
        <v>2.2599999999999998</v>
      </c>
      <c r="AN314" s="35"/>
      <c r="AO314" s="47"/>
    </row>
    <row r="315" spans="1:41" x14ac:dyDescent="0.25">
      <c r="A315" s="7">
        <v>43</v>
      </c>
      <c r="B315" s="15" t="s">
        <v>23</v>
      </c>
      <c r="C315" s="15" t="s">
        <v>23</v>
      </c>
      <c r="D315" s="65"/>
      <c r="E315" s="66"/>
      <c r="F315" s="9"/>
      <c r="G315" s="9"/>
      <c r="H315" s="10"/>
      <c r="I315" s="65"/>
      <c r="J315" s="9"/>
      <c r="K315" s="10"/>
      <c r="L315" s="10"/>
      <c r="M315" s="65"/>
      <c r="N315" s="71"/>
      <c r="O315" s="52"/>
      <c r="P315" s="15"/>
      <c r="Q315" s="15"/>
      <c r="R315" s="8"/>
      <c r="S315" s="8"/>
      <c r="T315" s="8"/>
      <c r="U315" s="8"/>
      <c r="V315" s="8"/>
      <c r="W315" s="8"/>
      <c r="X315" s="36"/>
      <c r="Y315" s="67"/>
      <c r="Z315" s="67"/>
      <c r="AA315" s="13"/>
      <c r="AB315" s="68">
        <v>4.12</v>
      </c>
      <c r="AC315" s="68">
        <v>15.14</v>
      </c>
      <c r="AD315" s="73">
        <v>27.51</v>
      </c>
      <c r="AE315" s="34"/>
      <c r="AF315" s="8"/>
      <c r="AG315" s="10"/>
      <c r="AH315" s="9"/>
      <c r="AI315" s="68">
        <v>32.42</v>
      </c>
      <c r="AJ315" s="8"/>
      <c r="AK315" s="11"/>
      <c r="AL315" s="13"/>
      <c r="AM315" s="75">
        <v>2.27</v>
      </c>
      <c r="AN315" s="35"/>
      <c r="AO315" s="47"/>
    </row>
    <row r="316" spans="1:41" x14ac:dyDescent="0.25">
      <c r="A316" s="7">
        <v>42</v>
      </c>
      <c r="B316" s="15" t="s">
        <v>23</v>
      </c>
      <c r="C316" s="15" t="s">
        <v>23</v>
      </c>
      <c r="D316" s="65"/>
      <c r="E316" s="66"/>
      <c r="F316" s="9"/>
      <c r="G316" s="9"/>
      <c r="H316" s="10"/>
      <c r="I316" s="65"/>
      <c r="J316" s="9"/>
      <c r="K316" s="10"/>
      <c r="L316" s="10"/>
      <c r="M316" s="65"/>
      <c r="N316" s="71">
        <v>14.9</v>
      </c>
      <c r="O316" s="52"/>
      <c r="P316" s="15"/>
      <c r="Q316" s="15"/>
      <c r="R316" s="8"/>
      <c r="S316" s="8"/>
      <c r="T316" s="8"/>
      <c r="U316" s="8"/>
      <c r="V316" s="8"/>
      <c r="W316" s="8"/>
      <c r="X316" s="36"/>
      <c r="Y316" s="67"/>
      <c r="Z316" s="67">
        <v>29.9</v>
      </c>
      <c r="AA316" s="13"/>
      <c r="AB316" s="68">
        <v>4.13</v>
      </c>
      <c r="AC316" s="68">
        <v>15.16</v>
      </c>
      <c r="AD316" s="73">
        <v>27.54</v>
      </c>
      <c r="AE316" s="34"/>
      <c r="AF316" s="8"/>
      <c r="AG316" s="10"/>
      <c r="AH316" s="9"/>
      <c r="AI316" s="68">
        <v>32.479999999999997</v>
      </c>
      <c r="AJ316" s="8"/>
      <c r="AK316" s="11"/>
      <c r="AL316" s="13"/>
      <c r="AM316" s="75">
        <v>2.2799999999999998</v>
      </c>
      <c r="AN316" s="35"/>
      <c r="AO316" s="47"/>
    </row>
    <row r="317" spans="1:41" x14ac:dyDescent="0.25">
      <c r="A317" s="7">
        <v>41</v>
      </c>
      <c r="B317" s="15" t="s">
        <v>23</v>
      </c>
      <c r="C317" s="15" t="s">
        <v>23</v>
      </c>
      <c r="D317" s="65"/>
      <c r="E317" s="66"/>
      <c r="F317" s="9"/>
      <c r="G317" s="9"/>
      <c r="H317" s="10"/>
      <c r="I317" s="65"/>
      <c r="J317" s="9"/>
      <c r="K317" s="10"/>
      <c r="L317" s="10"/>
      <c r="M317" s="65"/>
      <c r="N317" s="71"/>
      <c r="O317" s="52"/>
      <c r="P317" s="15"/>
      <c r="Q317" s="15"/>
      <c r="R317" s="8"/>
      <c r="S317" s="8"/>
      <c r="T317" s="8"/>
      <c r="U317" s="8"/>
      <c r="V317" s="8"/>
      <c r="W317" s="8"/>
      <c r="X317" s="36"/>
      <c r="Y317" s="67"/>
      <c r="Z317" s="67"/>
      <c r="AA317" s="13"/>
      <c r="AB317" s="68">
        <v>4.1399999999999997</v>
      </c>
      <c r="AC317" s="68">
        <v>15.18</v>
      </c>
      <c r="AD317" s="73">
        <v>27.57</v>
      </c>
      <c r="AE317" s="34"/>
      <c r="AF317" s="8"/>
      <c r="AG317" s="10"/>
      <c r="AH317" s="9"/>
      <c r="AI317" s="68">
        <v>32.54</v>
      </c>
      <c r="AJ317" s="8"/>
      <c r="AK317" s="11"/>
      <c r="AL317" s="13"/>
      <c r="AM317" s="75">
        <v>2.29</v>
      </c>
      <c r="AN317" s="35"/>
      <c r="AO317" s="47"/>
    </row>
    <row r="318" spans="1:41" x14ac:dyDescent="0.25">
      <c r="A318" s="7">
        <v>40</v>
      </c>
      <c r="B318" s="18">
        <v>4</v>
      </c>
      <c r="C318" s="18">
        <v>4</v>
      </c>
      <c r="D318" s="77">
        <v>8</v>
      </c>
      <c r="E318" s="78">
        <v>10</v>
      </c>
      <c r="F318" s="18"/>
      <c r="G318" s="18"/>
      <c r="H318" s="19"/>
      <c r="I318" s="77">
        <v>12</v>
      </c>
      <c r="J318" s="18"/>
      <c r="K318" s="19"/>
      <c r="L318" s="19"/>
      <c r="M318" s="77">
        <v>36</v>
      </c>
      <c r="N318" s="79">
        <v>15</v>
      </c>
      <c r="O318" s="53"/>
      <c r="P318" s="21"/>
      <c r="Q318" s="21"/>
      <c r="R318" s="20"/>
      <c r="S318" s="20"/>
      <c r="T318" s="20"/>
      <c r="U318" s="20"/>
      <c r="V318" s="20"/>
      <c r="W318" s="20"/>
      <c r="X318" s="38"/>
      <c r="Y318" s="80">
        <v>15.8</v>
      </c>
      <c r="Z318" s="80">
        <v>30</v>
      </c>
      <c r="AA318" s="23"/>
      <c r="AB318" s="81">
        <v>4.1500000000000004</v>
      </c>
      <c r="AC318" s="81">
        <v>15.2</v>
      </c>
      <c r="AD318" s="104">
        <v>28</v>
      </c>
      <c r="AE318" s="39"/>
      <c r="AF318" s="20"/>
      <c r="AG318" s="20"/>
      <c r="AH318" s="23"/>
      <c r="AI318" s="81">
        <v>33</v>
      </c>
      <c r="AJ318" s="20"/>
      <c r="AK318" s="24"/>
      <c r="AL318" s="23"/>
      <c r="AM318" s="82">
        <v>2.2999999999999998</v>
      </c>
      <c r="AN318" s="40"/>
      <c r="AO318" s="48"/>
    </row>
    <row r="319" spans="1:41" x14ac:dyDescent="0.25">
      <c r="A319" s="7">
        <v>39</v>
      </c>
      <c r="B319" s="15" t="s">
        <v>23</v>
      </c>
      <c r="C319" s="15" t="s">
        <v>23</v>
      </c>
      <c r="D319" s="65"/>
      <c r="E319" s="66"/>
      <c r="F319" s="9"/>
      <c r="G319" s="9"/>
      <c r="H319" s="10"/>
      <c r="I319" s="65"/>
      <c r="J319" s="9"/>
      <c r="K319" s="10"/>
      <c r="L319" s="10"/>
      <c r="M319" s="65"/>
      <c r="N319" s="71"/>
      <c r="O319" s="52"/>
      <c r="P319" s="15"/>
      <c r="Q319" s="15"/>
      <c r="R319" s="8"/>
      <c r="S319" s="8"/>
      <c r="T319" s="8"/>
      <c r="U319" s="8"/>
      <c r="V319" s="8"/>
      <c r="W319" s="8"/>
      <c r="X319" s="36"/>
      <c r="Y319" s="67"/>
      <c r="Z319" s="67"/>
      <c r="AA319" s="13"/>
      <c r="AB319" s="68">
        <v>4.16</v>
      </c>
      <c r="AC319" s="68">
        <v>15.22</v>
      </c>
      <c r="AD319" s="73">
        <v>28.03</v>
      </c>
      <c r="AE319" s="34"/>
      <c r="AF319" s="8"/>
      <c r="AG319" s="10"/>
      <c r="AH319" s="9"/>
      <c r="AI319" s="68">
        <v>33.090000000000003</v>
      </c>
      <c r="AJ319" s="8"/>
      <c r="AK319" s="11"/>
      <c r="AL319" s="13"/>
      <c r="AM319" s="75">
        <v>2.31</v>
      </c>
      <c r="AN319" s="35"/>
      <c r="AO319" s="47"/>
    </row>
    <row r="320" spans="1:41" x14ac:dyDescent="0.25">
      <c r="A320" s="7">
        <v>38</v>
      </c>
      <c r="B320" s="15" t="s">
        <v>23</v>
      </c>
      <c r="C320" s="15" t="s">
        <v>23</v>
      </c>
      <c r="D320" s="65"/>
      <c r="E320" s="66"/>
      <c r="F320" s="9"/>
      <c r="G320" s="9"/>
      <c r="H320" s="10"/>
      <c r="I320" s="65"/>
      <c r="J320" s="9"/>
      <c r="K320" s="10"/>
      <c r="L320" s="10"/>
      <c r="M320" s="65"/>
      <c r="N320" s="71">
        <v>15.1</v>
      </c>
      <c r="O320" s="52"/>
      <c r="P320" s="15"/>
      <c r="Q320" s="15"/>
      <c r="R320" s="8"/>
      <c r="S320" s="8"/>
      <c r="T320" s="8"/>
      <c r="U320" s="8"/>
      <c r="V320" s="8"/>
      <c r="W320" s="8"/>
      <c r="X320" s="36"/>
      <c r="Y320" s="67"/>
      <c r="Z320" s="67">
        <v>30.1</v>
      </c>
      <c r="AA320" s="13"/>
      <c r="AB320" s="68">
        <v>4.17</v>
      </c>
      <c r="AC320" s="68">
        <v>15.24</v>
      </c>
      <c r="AD320" s="73">
        <v>28.06</v>
      </c>
      <c r="AE320" s="34"/>
      <c r="AF320" s="8"/>
      <c r="AG320" s="10"/>
      <c r="AH320" s="9"/>
      <c r="AI320" s="68">
        <v>33.18</v>
      </c>
      <c r="AJ320" s="8"/>
      <c r="AK320" s="11"/>
      <c r="AL320" s="13"/>
      <c r="AM320" s="75">
        <v>2.3199999999999998</v>
      </c>
      <c r="AN320" s="35"/>
      <c r="AO320" s="47"/>
    </row>
    <row r="321" spans="1:41" x14ac:dyDescent="0.25">
      <c r="A321" s="7">
        <v>37</v>
      </c>
      <c r="B321" s="15" t="s">
        <v>23</v>
      </c>
      <c r="C321" s="15" t="s">
        <v>23</v>
      </c>
      <c r="D321" s="65"/>
      <c r="E321" s="66"/>
      <c r="F321" s="9"/>
      <c r="G321" s="9"/>
      <c r="H321" s="10"/>
      <c r="I321" s="65"/>
      <c r="J321" s="9"/>
      <c r="K321" s="10"/>
      <c r="L321" s="10"/>
      <c r="M321" s="65"/>
      <c r="N321" s="71"/>
      <c r="O321" s="52"/>
      <c r="P321" s="15"/>
      <c r="Q321" s="15"/>
      <c r="R321" s="8"/>
      <c r="S321" s="8"/>
      <c r="T321" s="8"/>
      <c r="U321" s="8"/>
      <c r="V321" s="8"/>
      <c r="W321" s="8"/>
      <c r="X321" s="36"/>
      <c r="Y321" s="67"/>
      <c r="Z321" s="67"/>
      <c r="AA321" s="13"/>
      <c r="AB321" s="68">
        <v>4.18</v>
      </c>
      <c r="AC321" s="68">
        <v>15.26</v>
      </c>
      <c r="AD321" s="73">
        <v>28.09</v>
      </c>
      <c r="AE321" s="34"/>
      <c r="AF321" s="8"/>
      <c r="AG321" s="10"/>
      <c r="AH321" s="9"/>
      <c r="AI321" s="68">
        <v>33.270000000000003</v>
      </c>
      <c r="AJ321" s="8"/>
      <c r="AK321" s="11"/>
      <c r="AL321" s="13"/>
      <c r="AM321" s="75">
        <v>2.33</v>
      </c>
      <c r="AN321" s="35"/>
      <c r="AO321" s="47"/>
    </row>
    <row r="322" spans="1:41" x14ac:dyDescent="0.25">
      <c r="A322" s="7">
        <v>36</v>
      </c>
      <c r="B322" s="15" t="s">
        <v>23</v>
      </c>
      <c r="C322" s="15" t="s">
        <v>23</v>
      </c>
      <c r="D322" s="65"/>
      <c r="E322" s="66"/>
      <c r="F322" s="9"/>
      <c r="G322" s="9"/>
      <c r="H322" s="10"/>
      <c r="I322" s="65"/>
      <c r="J322" s="9"/>
      <c r="K322" s="10"/>
      <c r="L322" s="10"/>
      <c r="M322" s="65"/>
      <c r="N322" s="71">
        <v>15.2</v>
      </c>
      <c r="O322" s="52"/>
      <c r="P322" s="15"/>
      <c r="Q322" s="15"/>
      <c r="R322" s="8"/>
      <c r="S322" s="8"/>
      <c r="T322" s="8"/>
      <c r="U322" s="8"/>
      <c r="V322" s="8"/>
      <c r="W322" s="8"/>
      <c r="X322" s="36"/>
      <c r="Y322" s="67">
        <v>16</v>
      </c>
      <c r="Z322" s="67">
        <v>30.2</v>
      </c>
      <c r="AA322" s="13"/>
      <c r="AB322" s="68">
        <v>4.1900000000000004</v>
      </c>
      <c r="AC322" s="68">
        <v>15.28</v>
      </c>
      <c r="AD322" s="73">
        <v>28.12</v>
      </c>
      <c r="AE322" s="34"/>
      <c r="AF322" s="8"/>
      <c r="AG322" s="10"/>
      <c r="AH322" s="9"/>
      <c r="AI322" s="68" t="s">
        <v>465</v>
      </c>
      <c r="AJ322" s="8"/>
      <c r="AK322" s="11"/>
      <c r="AL322" s="13"/>
      <c r="AM322" s="75">
        <v>2.34</v>
      </c>
      <c r="AN322" s="35"/>
      <c r="AO322" s="47"/>
    </row>
    <row r="323" spans="1:41" x14ac:dyDescent="0.25">
      <c r="A323" s="7">
        <v>35</v>
      </c>
      <c r="B323" s="15" t="s">
        <v>23</v>
      </c>
      <c r="C323" s="15" t="s">
        <v>23</v>
      </c>
      <c r="D323" s="65"/>
      <c r="E323" s="66">
        <v>9</v>
      </c>
      <c r="F323" s="9"/>
      <c r="G323" s="9"/>
      <c r="H323" s="10"/>
      <c r="I323" s="65">
        <v>11</v>
      </c>
      <c r="J323" s="9"/>
      <c r="K323" s="10"/>
      <c r="L323" s="10"/>
      <c r="M323" s="65">
        <v>35</v>
      </c>
      <c r="N323" s="71"/>
      <c r="O323" s="52"/>
      <c r="P323" s="15"/>
      <c r="Q323" s="15"/>
      <c r="R323" s="8"/>
      <c r="S323" s="8"/>
      <c r="T323" s="8"/>
      <c r="U323" s="8"/>
      <c r="V323" s="8"/>
      <c r="W323" s="8"/>
      <c r="X323" s="36"/>
      <c r="Y323" s="67"/>
      <c r="Z323" s="67"/>
      <c r="AA323" s="13"/>
      <c r="AB323" s="68">
        <v>4.2</v>
      </c>
      <c r="AC323" s="68">
        <v>15.3</v>
      </c>
      <c r="AD323" s="73">
        <v>28.15</v>
      </c>
      <c r="AE323" s="34"/>
      <c r="AF323" s="8"/>
      <c r="AG323" s="10"/>
      <c r="AH323" s="13"/>
      <c r="AI323" s="68">
        <v>33.450000000000003</v>
      </c>
      <c r="AJ323" s="8"/>
      <c r="AK323" s="11"/>
      <c r="AL323" s="13"/>
      <c r="AM323" s="75">
        <v>2.35</v>
      </c>
      <c r="AN323" s="35"/>
      <c r="AO323" s="47"/>
    </row>
    <row r="324" spans="1:41" x14ac:dyDescent="0.25">
      <c r="A324" s="7">
        <v>34</v>
      </c>
      <c r="B324" s="15" t="s">
        <v>23</v>
      </c>
      <c r="C324" s="15" t="s">
        <v>23</v>
      </c>
      <c r="D324" s="65"/>
      <c r="E324" s="66"/>
      <c r="F324" s="9"/>
      <c r="G324" s="9"/>
      <c r="H324" s="10"/>
      <c r="I324" s="65"/>
      <c r="J324" s="9"/>
      <c r="K324" s="10"/>
      <c r="L324" s="10"/>
      <c r="M324" s="65"/>
      <c r="N324" s="71">
        <v>15.3</v>
      </c>
      <c r="O324" s="52"/>
      <c r="P324" s="15"/>
      <c r="Q324" s="15"/>
      <c r="R324" s="8"/>
      <c r="S324" s="8"/>
      <c r="T324" s="8"/>
      <c r="U324" s="8"/>
      <c r="V324" s="8"/>
      <c r="W324" s="8"/>
      <c r="X324" s="36"/>
      <c r="Y324" s="67"/>
      <c r="Z324" s="67">
        <v>30.3</v>
      </c>
      <c r="AA324" s="13"/>
      <c r="AB324" s="68">
        <v>4.21</v>
      </c>
      <c r="AC324" s="68">
        <v>15.32</v>
      </c>
      <c r="AD324" s="73">
        <v>28.18</v>
      </c>
      <c r="AE324" s="34"/>
      <c r="AF324" s="8"/>
      <c r="AG324" s="10"/>
      <c r="AH324" s="9"/>
      <c r="AI324" s="68">
        <v>33.54</v>
      </c>
      <c r="AJ324" s="8"/>
      <c r="AK324" s="11"/>
      <c r="AL324" s="13"/>
      <c r="AM324" s="75">
        <v>2.36</v>
      </c>
      <c r="AN324" s="35"/>
      <c r="AO324" s="47"/>
    </row>
    <row r="325" spans="1:41" x14ac:dyDescent="0.25">
      <c r="A325" s="7">
        <v>33</v>
      </c>
      <c r="B325" s="15" t="s">
        <v>23</v>
      </c>
      <c r="C325" s="15" t="s">
        <v>23</v>
      </c>
      <c r="D325" s="65"/>
      <c r="E325" s="66"/>
      <c r="F325" s="9"/>
      <c r="G325" s="9"/>
      <c r="H325" s="10"/>
      <c r="I325" s="65"/>
      <c r="J325" s="9"/>
      <c r="K325" s="10"/>
      <c r="L325" s="10"/>
      <c r="M325" s="65"/>
      <c r="N325" s="71"/>
      <c r="O325" s="52"/>
      <c r="P325" s="15"/>
      <c r="Q325" s="15"/>
      <c r="R325" s="8"/>
      <c r="S325" s="8"/>
      <c r="T325" s="8"/>
      <c r="U325" s="8"/>
      <c r="V325" s="8"/>
      <c r="W325" s="8"/>
      <c r="X325" s="36"/>
      <c r="Y325" s="67"/>
      <c r="Z325" s="67"/>
      <c r="AA325" s="13"/>
      <c r="AB325" s="68">
        <v>4.22</v>
      </c>
      <c r="AC325" s="68">
        <v>15.34</v>
      </c>
      <c r="AD325" s="73">
        <v>28.21</v>
      </c>
      <c r="AE325" s="34"/>
      <c r="AF325" s="8"/>
      <c r="AG325" s="10"/>
      <c r="AH325" s="9"/>
      <c r="AI325" s="68">
        <v>34.03</v>
      </c>
      <c r="AJ325" s="8"/>
      <c r="AK325" s="11"/>
      <c r="AL325" s="13"/>
      <c r="AM325" s="75">
        <v>2.37</v>
      </c>
      <c r="AN325" s="35"/>
      <c r="AO325" s="47"/>
    </row>
    <row r="326" spans="1:41" x14ac:dyDescent="0.25">
      <c r="A326" s="7">
        <v>32</v>
      </c>
      <c r="B326" s="15" t="s">
        <v>23</v>
      </c>
      <c r="C326" s="15" t="s">
        <v>23</v>
      </c>
      <c r="D326" s="65"/>
      <c r="E326" s="66"/>
      <c r="F326" s="9"/>
      <c r="G326" s="9"/>
      <c r="H326" s="10"/>
      <c r="I326" s="65"/>
      <c r="J326" s="9"/>
      <c r="K326" s="10"/>
      <c r="L326" s="10"/>
      <c r="M326" s="65"/>
      <c r="N326" s="71">
        <v>15.4</v>
      </c>
      <c r="O326" s="52"/>
      <c r="P326" s="15"/>
      <c r="Q326" s="15"/>
      <c r="R326" s="8"/>
      <c r="S326" s="8"/>
      <c r="T326" s="8"/>
      <c r="U326" s="8"/>
      <c r="V326" s="8"/>
      <c r="W326" s="8"/>
      <c r="X326" s="36"/>
      <c r="Y326" s="67">
        <v>16.2</v>
      </c>
      <c r="Z326" s="67">
        <v>30.4</v>
      </c>
      <c r="AA326" s="13"/>
      <c r="AB326" s="68">
        <v>4.2300000000000004</v>
      </c>
      <c r="AC326" s="68">
        <v>15.36</v>
      </c>
      <c r="AD326" s="73">
        <v>28.24</v>
      </c>
      <c r="AE326" s="34"/>
      <c r="AF326" s="8"/>
      <c r="AG326" s="10"/>
      <c r="AH326" s="9"/>
      <c r="AI326" s="68">
        <v>34.119999999999997</v>
      </c>
      <c r="AJ326" s="8"/>
      <c r="AK326" s="11"/>
      <c r="AL326" s="13"/>
      <c r="AM326" s="75">
        <v>2.38</v>
      </c>
      <c r="AN326" s="35"/>
      <c r="AO326" s="47"/>
    </row>
    <row r="327" spans="1:41" x14ac:dyDescent="0.25">
      <c r="A327" s="7">
        <v>31</v>
      </c>
      <c r="B327" s="15" t="s">
        <v>23</v>
      </c>
      <c r="C327" s="15" t="s">
        <v>23</v>
      </c>
      <c r="D327" s="65"/>
      <c r="E327" s="66"/>
      <c r="F327" s="9"/>
      <c r="G327" s="9"/>
      <c r="H327" s="10"/>
      <c r="I327" s="65"/>
      <c r="J327" s="9"/>
      <c r="K327" s="10"/>
      <c r="L327" s="10"/>
      <c r="M327" s="65"/>
      <c r="N327" s="71"/>
      <c r="O327" s="52"/>
      <c r="P327" s="15"/>
      <c r="Q327" s="15"/>
      <c r="R327" s="8"/>
      <c r="S327" s="8"/>
      <c r="T327" s="8"/>
      <c r="U327" s="8"/>
      <c r="V327" s="8"/>
      <c r="W327" s="8"/>
      <c r="X327" s="36"/>
      <c r="Y327" s="67"/>
      <c r="Z327" s="67"/>
      <c r="AA327" s="13"/>
      <c r="AB327" s="68">
        <v>4.24</v>
      </c>
      <c r="AC327" s="68">
        <v>15.38</v>
      </c>
      <c r="AD327" s="73">
        <v>28.27</v>
      </c>
      <c r="AE327" s="34"/>
      <c r="AF327" s="8"/>
      <c r="AG327" s="10"/>
      <c r="AH327" s="9"/>
      <c r="AI327" s="68">
        <v>34.21</v>
      </c>
      <c r="AJ327" s="8"/>
      <c r="AK327" s="11"/>
      <c r="AL327" s="13"/>
      <c r="AM327" s="75">
        <v>2.39</v>
      </c>
      <c r="AN327" s="35"/>
      <c r="AO327" s="47"/>
    </row>
    <row r="328" spans="1:41" x14ac:dyDescent="0.25">
      <c r="A328" s="7">
        <v>30</v>
      </c>
      <c r="B328" s="15" t="s">
        <v>23</v>
      </c>
      <c r="C328" s="15" t="s">
        <v>23</v>
      </c>
      <c r="D328" s="65">
        <v>7</v>
      </c>
      <c r="E328" s="66">
        <v>8</v>
      </c>
      <c r="F328" s="9"/>
      <c r="G328" s="9"/>
      <c r="H328" s="10"/>
      <c r="I328" s="65">
        <v>10</v>
      </c>
      <c r="J328" s="9"/>
      <c r="K328" s="10"/>
      <c r="L328" s="10"/>
      <c r="M328" s="65">
        <v>34</v>
      </c>
      <c r="N328" s="71">
        <v>15.5</v>
      </c>
      <c r="O328" s="52"/>
      <c r="P328" s="15"/>
      <c r="Q328" s="15"/>
      <c r="R328" s="8"/>
      <c r="S328" s="8"/>
      <c r="T328" s="8"/>
      <c r="U328" s="8"/>
      <c r="V328" s="8"/>
      <c r="W328" s="8"/>
      <c r="X328" s="36"/>
      <c r="Y328" s="67"/>
      <c r="Z328" s="67">
        <v>30.5</v>
      </c>
      <c r="AA328" s="13"/>
      <c r="AB328" s="68">
        <v>4.25</v>
      </c>
      <c r="AC328" s="68">
        <v>15.4</v>
      </c>
      <c r="AD328" s="100">
        <v>28.3</v>
      </c>
      <c r="AE328" s="34"/>
      <c r="AF328" s="8"/>
      <c r="AG328" s="8"/>
      <c r="AH328" s="13"/>
      <c r="AI328" s="68">
        <v>34.299999999999997</v>
      </c>
      <c r="AJ328" s="8"/>
      <c r="AK328" s="11"/>
      <c r="AL328" s="13"/>
      <c r="AM328" s="75">
        <v>2.4</v>
      </c>
      <c r="AN328" s="35"/>
      <c r="AO328" s="47"/>
    </row>
    <row r="329" spans="1:41" x14ac:dyDescent="0.25">
      <c r="A329" s="7">
        <v>29</v>
      </c>
      <c r="B329" s="15" t="s">
        <v>23</v>
      </c>
      <c r="C329" s="15" t="s">
        <v>23</v>
      </c>
      <c r="D329" s="65"/>
      <c r="E329" s="66"/>
      <c r="F329" s="9"/>
      <c r="G329" s="9"/>
      <c r="H329" s="10"/>
      <c r="I329" s="65"/>
      <c r="J329" s="9"/>
      <c r="K329" s="10"/>
      <c r="L329" s="10"/>
      <c r="M329" s="65"/>
      <c r="N329" s="71"/>
      <c r="O329" s="52"/>
      <c r="P329" s="15"/>
      <c r="Q329" s="15"/>
      <c r="R329" s="8"/>
      <c r="S329" s="8"/>
      <c r="T329" s="8"/>
      <c r="U329" s="8"/>
      <c r="V329" s="8"/>
      <c r="W329" s="8"/>
      <c r="X329" s="36"/>
      <c r="Y329" s="67"/>
      <c r="Z329" s="67"/>
      <c r="AA329" s="13"/>
      <c r="AB329" s="68">
        <v>4.26</v>
      </c>
      <c r="AC329" s="68">
        <v>15.42</v>
      </c>
      <c r="AD329" s="73">
        <v>28.33</v>
      </c>
      <c r="AE329" s="34"/>
      <c r="AF329" s="8"/>
      <c r="AG329" s="10"/>
      <c r="AH329" s="9"/>
      <c r="AI329" s="68">
        <v>34.39</v>
      </c>
      <c r="AJ329" s="8"/>
      <c r="AK329" s="11"/>
      <c r="AL329" s="13"/>
      <c r="AM329" s="75">
        <v>2.41</v>
      </c>
      <c r="AN329" s="35"/>
      <c r="AO329" s="47"/>
    </row>
    <row r="330" spans="1:41" x14ac:dyDescent="0.25">
      <c r="A330" s="7">
        <v>28</v>
      </c>
      <c r="B330" s="15" t="s">
        <v>23</v>
      </c>
      <c r="C330" s="15" t="s">
        <v>23</v>
      </c>
      <c r="D330" s="65"/>
      <c r="E330" s="66"/>
      <c r="F330" s="9"/>
      <c r="G330" s="9"/>
      <c r="H330" s="10"/>
      <c r="I330" s="65"/>
      <c r="J330" s="9"/>
      <c r="K330" s="10"/>
      <c r="L330" s="10"/>
      <c r="M330" s="65"/>
      <c r="N330" s="71">
        <v>15.6</v>
      </c>
      <c r="O330" s="52"/>
      <c r="P330" s="15"/>
      <c r="Q330" s="15"/>
      <c r="R330" s="8"/>
      <c r="S330" s="8"/>
      <c r="T330" s="8"/>
      <c r="U330" s="8"/>
      <c r="V330" s="8"/>
      <c r="W330" s="8"/>
      <c r="X330" s="36"/>
      <c r="Y330" s="67">
        <v>16.399999999999999</v>
      </c>
      <c r="Z330" s="67">
        <v>30.6</v>
      </c>
      <c r="AA330" s="13"/>
      <c r="AB330" s="68">
        <v>4.2699999999999996</v>
      </c>
      <c r="AC330" s="68">
        <v>15.44</v>
      </c>
      <c r="AD330" s="73">
        <v>28.36</v>
      </c>
      <c r="AE330" s="34"/>
      <c r="AF330" s="8"/>
      <c r="AG330" s="10"/>
      <c r="AH330" s="9"/>
      <c r="AI330" s="68" t="s">
        <v>466</v>
      </c>
      <c r="AJ330" s="8"/>
      <c r="AK330" s="11"/>
      <c r="AL330" s="13"/>
      <c r="AM330" s="75">
        <v>2.42</v>
      </c>
      <c r="AN330" s="35"/>
      <c r="AO330" s="47"/>
    </row>
    <row r="331" spans="1:41" x14ac:dyDescent="0.25">
      <c r="A331" s="7">
        <v>27</v>
      </c>
      <c r="B331" s="15" t="s">
        <v>23</v>
      </c>
      <c r="C331" s="15" t="s">
        <v>23</v>
      </c>
      <c r="D331" s="65"/>
      <c r="E331" s="66"/>
      <c r="F331" s="9"/>
      <c r="G331" s="9"/>
      <c r="H331" s="10"/>
      <c r="I331" s="65"/>
      <c r="J331" s="9"/>
      <c r="K331" s="10"/>
      <c r="L331" s="10"/>
      <c r="M331" s="65"/>
      <c r="N331" s="71"/>
      <c r="O331" s="52"/>
      <c r="P331" s="15"/>
      <c r="Q331" s="15"/>
      <c r="R331" s="8"/>
      <c r="S331" s="8"/>
      <c r="T331" s="8"/>
      <c r="U331" s="8"/>
      <c r="V331" s="8"/>
      <c r="W331" s="8"/>
      <c r="X331" s="36"/>
      <c r="Y331" s="67"/>
      <c r="Z331" s="67"/>
      <c r="AA331" s="13"/>
      <c r="AB331" s="68">
        <v>4.28</v>
      </c>
      <c r="AC331" s="68">
        <v>15.46</v>
      </c>
      <c r="AD331" s="73">
        <v>28.39</v>
      </c>
      <c r="AE331" s="34"/>
      <c r="AF331" s="8"/>
      <c r="AG331" s="10"/>
      <c r="AH331" s="9"/>
      <c r="AI331" s="68">
        <v>34.57</v>
      </c>
      <c r="AJ331" s="8"/>
      <c r="AK331" s="11"/>
      <c r="AL331" s="13"/>
      <c r="AM331" s="75">
        <v>2.4300000000000002</v>
      </c>
      <c r="AN331" s="35"/>
      <c r="AO331" s="47"/>
    </row>
    <row r="332" spans="1:41" x14ac:dyDescent="0.25">
      <c r="A332" s="7">
        <v>26</v>
      </c>
      <c r="B332" s="15" t="s">
        <v>23</v>
      </c>
      <c r="C332" s="15" t="s">
        <v>23</v>
      </c>
      <c r="D332" s="65"/>
      <c r="E332" s="66"/>
      <c r="F332" s="9"/>
      <c r="G332" s="9"/>
      <c r="H332" s="10"/>
      <c r="I332" s="65"/>
      <c r="J332" s="9"/>
      <c r="K332" s="10"/>
      <c r="L332" s="10"/>
      <c r="M332" s="65"/>
      <c r="N332" s="71">
        <v>15.7</v>
      </c>
      <c r="O332" s="52"/>
      <c r="P332" s="15"/>
      <c r="Q332" s="15"/>
      <c r="R332" s="8"/>
      <c r="S332" s="8"/>
      <c r="T332" s="8"/>
      <c r="U332" s="8"/>
      <c r="V332" s="8"/>
      <c r="W332" s="8"/>
      <c r="X332" s="36"/>
      <c r="Y332" s="67"/>
      <c r="Z332" s="67">
        <v>30.7</v>
      </c>
      <c r="AA332" s="13"/>
      <c r="AB332" s="68">
        <v>4.29</v>
      </c>
      <c r="AC332" s="68">
        <v>15.48</v>
      </c>
      <c r="AD332" s="73">
        <v>28.42</v>
      </c>
      <c r="AE332" s="34"/>
      <c r="AF332" s="8"/>
      <c r="AG332" s="10"/>
      <c r="AH332" s="9"/>
      <c r="AI332" s="68">
        <v>35.06</v>
      </c>
      <c r="AJ332" s="8"/>
      <c r="AK332" s="11"/>
      <c r="AL332" s="13"/>
      <c r="AM332" s="75">
        <v>2.44</v>
      </c>
      <c r="AN332" s="35"/>
      <c r="AO332" s="47"/>
    </row>
    <row r="333" spans="1:41" x14ac:dyDescent="0.25">
      <c r="A333" s="7">
        <v>25</v>
      </c>
      <c r="B333" s="15" t="s">
        <v>23</v>
      </c>
      <c r="C333" s="15" t="s">
        <v>23</v>
      </c>
      <c r="D333" s="65"/>
      <c r="E333" s="66">
        <v>7</v>
      </c>
      <c r="F333" s="9"/>
      <c r="G333" s="9"/>
      <c r="H333" s="10"/>
      <c r="I333" s="65">
        <v>9</v>
      </c>
      <c r="J333" s="9"/>
      <c r="K333" s="10"/>
      <c r="L333" s="10"/>
      <c r="M333" s="65">
        <v>33</v>
      </c>
      <c r="N333" s="71"/>
      <c r="O333" s="52"/>
      <c r="P333" s="15"/>
      <c r="Q333" s="15"/>
      <c r="R333" s="8"/>
      <c r="S333" s="8"/>
      <c r="T333" s="8"/>
      <c r="U333" s="8"/>
      <c r="V333" s="8"/>
      <c r="W333" s="8"/>
      <c r="X333" s="36"/>
      <c r="Y333" s="67"/>
      <c r="Z333" s="67"/>
      <c r="AA333" s="13"/>
      <c r="AB333" s="68">
        <v>4.3</v>
      </c>
      <c r="AC333" s="68">
        <v>15.5</v>
      </c>
      <c r="AD333" s="73">
        <v>28.45</v>
      </c>
      <c r="AE333" s="34"/>
      <c r="AF333" s="8"/>
      <c r="AG333" s="10"/>
      <c r="AH333" s="13"/>
      <c r="AI333" s="68">
        <v>35.15</v>
      </c>
      <c r="AJ333" s="8"/>
      <c r="AK333" s="11"/>
      <c r="AL333" s="13"/>
      <c r="AM333" s="75">
        <v>2.4500000000000002</v>
      </c>
      <c r="AN333" s="35"/>
      <c r="AO333" s="47"/>
    </row>
    <row r="334" spans="1:41" x14ac:dyDescent="0.25">
      <c r="A334" s="7">
        <v>24</v>
      </c>
      <c r="B334" s="15" t="s">
        <v>23</v>
      </c>
      <c r="C334" s="15" t="s">
        <v>23</v>
      </c>
      <c r="D334" s="65"/>
      <c r="E334" s="66"/>
      <c r="F334" s="9"/>
      <c r="G334" s="9"/>
      <c r="H334" s="10"/>
      <c r="I334" s="65"/>
      <c r="J334" s="9"/>
      <c r="K334" s="10"/>
      <c r="L334" s="10"/>
      <c r="M334" s="65"/>
      <c r="N334" s="71">
        <v>15.8</v>
      </c>
      <c r="O334" s="52"/>
      <c r="P334" s="15"/>
      <c r="Q334" s="15"/>
      <c r="R334" s="8"/>
      <c r="S334" s="8"/>
      <c r="T334" s="8"/>
      <c r="U334" s="8"/>
      <c r="V334" s="8"/>
      <c r="W334" s="8"/>
      <c r="X334" s="36"/>
      <c r="Y334" s="67">
        <v>16.600000000000001</v>
      </c>
      <c r="Z334" s="67">
        <v>30.8</v>
      </c>
      <c r="AA334" s="13"/>
      <c r="AB334" s="68">
        <v>4.3099999999999996</v>
      </c>
      <c r="AC334" s="68">
        <v>15.52</v>
      </c>
      <c r="AD334" s="73">
        <v>28.48</v>
      </c>
      <c r="AE334" s="34"/>
      <c r="AF334" s="8"/>
      <c r="AG334" s="10"/>
      <c r="AH334" s="9"/>
      <c r="AI334" s="68">
        <v>35.24</v>
      </c>
      <c r="AJ334" s="8"/>
      <c r="AK334" s="11"/>
      <c r="AL334" s="13"/>
      <c r="AM334" s="75">
        <v>2.46</v>
      </c>
      <c r="AN334" s="35"/>
      <c r="AO334" s="47"/>
    </row>
    <row r="335" spans="1:41" x14ac:dyDescent="0.25">
      <c r="A335" s="7">
        <v>23</v>
      </c>
      <c r="B335" s="15" t="s">
        <v>23</v>
      </c>
      <c r="C335" s="15" t="s">
        <v>23</v>
      </c>
      <c r="D335" s="65"/>
      <c r="E335" s="66"/>
      <c r="F335" s="9"/>
      <c r="G335" s="9"/>
      <c r="H335" s="10"/>
      <c r="I335" s="65"/>
      <c r="J335" s="9"/>
      <c r="K335" s="10"/>
      <c r="L335" s="10"/>
      <c r="M335" s="65"/>
      <c r="N335" s="71"/>
      <c r="O335" s="52"/>
      <c r="P335" s="15"/>
      <c r="Q335" s="15"/>
      <c r="R335" s="8"/>
      <c r="S335" s="8"/>
      <c r="T335" s="8"/>
      <c r="U335" s="8"/>
      <c r="V335" s="8"/>
      <c r="W335" s="8"/>
      <c r="X335" s="36"/>
      <c r="Y335" s="67"/>
      <c r="Z335" s="67"/>
      <c r="AA335" s="13"/>
      <c r="AB335" s="68">
        <v>4.32</v>
      </c>
      <c r="AC335" s="68">
        <v>15.54</v>
      </c>
      <c r="AD335" s="73">
        <v>28.51</v>
      </c>
      <c r="AE335" s="34"/>
      <c r="AF335" s="8"/>
      <c r="AG335" s="10"/>
      <c r="AH335" s="9"/>
      <c r="AI335" s="68">
        <v>35.33</v>
      </c>
      <c r="AJ335" s="8"/>
      <c r="AK335" s="11"/>
      <c r="AL335" s="13"/>
      <c r="AM335" s="75">
        <v>2.4700000000000002</v>
      </c>
      <c r="AN335" s="35"/>
      <c r="AO335" s="47"/>
    </row>
    <row r="336" spans="1:41" x14ac:dyDescent="0.25">
      <c r="A336" s="7">
        <v>22</v>
      </c>
      <c r="B336" s="15" t="s">
        <v>23</v>
      </c>
      <c r="C336" s="15" t="s">
        <v>23</v>
      </c>
      <c r="D336" s="65"/>
      <c r="E336" s="66"/>
      <c r="F336" s="9"/>
      <c r="G336" s="9"/>
      <c r="H336" s="10"/>
      <c r="I336" s="65"/>
      <c r="J336" s="9"/>
      <c r="K336" s="10"/>
      <c r="L336" s="10"/>
      <c r="M336" s="65"/>
      <c r="N336" s="71">
        <v>15.9</v>
      </c>
      <c r="O336" s="52"/>
      <c r="P336" s="15"/>
      <c r="Q336" s="15"/>
      <c r="R336" s="8"/>
      <c r="S336" s="8"/>
      <c r="T336" s="8"/>
      <c r="U336" s="8"/>
      <c r="V336" s="8"/>
      <c r="W336" s="8"/>
      <c r="X336" s="36"/>
      <c r="Y336" s="67"/>
      <c r="Z336" s="67">
        <v>30.9</v>
      </c>
      <c r="AA336" s="13"/>
      <c r="AB336" s="68">
        <v>4.33</v>
      </c>
      <c r="AC336" s="68">
        <v>15.56</v>
      </c>
      <c r="AD336" s="73">
        <v>28.54</v>
      </c>
      <c r="AE336" s="34"/>
      <c r="AF336" s="8"/>
      <c r="AG336" s="10"/>
      <c r="AH336" s="9"/>
      <c r="AI336" s="68">
        <v>35.42</v>
      </c>
      <c r="AJ336" s="8"/>
      <c r="AK336" s="11"/>
      <c r="AL336" s="13"/>
      <c r="AM336" s="75">
        <v>2.48</v>
      </c>
      <c r="AN336" s="35"/>
      <c r="AO336" s="47"/>
    </row>
    <row r="337" spans="1:41" x14ac:dyDescent="0.25">
      <c r="A337" s="7">
        <v>21</v>
      </c>
      <c r="B337" s="15" t="s">
        <v>23</v>
      </c>
      <c r="C337" s="15" t="s">
        <v>23</v>
      </c>
      <c r="D337" s="65"/>
      <c r="E337" s="66"/>
      <c r="F337" s="9"/>
      <c r="G337" s="9"/>
      <c r="H337" s="10"/>
      <c r="I337" s="65"/>
      <c r="J337" s="9"/>
      <c r="K337" s="10"/>
      <c r="L337" s="10"/>
      <c r="M337" s="65"/>
      <c r="N337" s="71"/>
      <c r="O337" s="52"/>
      <c r="P337" s="15"/>
      <c r="Q337" s="15"/>
      <c r="R337" s="8"/>
      <c r="S337" s="8"/>
      <c r="T337" s="8"/>
      <c r="U337" s="8"/>
      <c r="V337" s="8"/>
      <c r="W337" s="8"/>
      <c r="X337" s="36"/>
      <c r="Y337" s="67"/>
      <c r="Z337" s="67"/>
      <c r="AA337" s="13"/>
      <c r="AB337" s="68">
        <v>4.34</v>
      </c>
      <c r="AC337" s="68">
        <v>15.58</v>
      </c>
      <c r="AD337" s="73">
        <v>28.57</v>
      </c>
      <c r="AE337" s="34"/>
      <c r="AF337" s="8"/>
      <c r="AG337" s="10"/>
      <c r="AH337" s="9"/>
      <c r="AI337" s="68">
        <v>35.51</v>
      </c>
      <c r="AJ337" s="8"/>
      <c r="AK337" s="11"/>
      <c r="AL337" s="13"/>
      <c r="AM337" s="75">
        <v>2.4900000000000002</v>
      </c>
      <c r="AN337" s="35"/>
      <c r="AO337" s="47"/>
    </row>
    <row r="338" spans="1:41" ht="15.75" thickBot="1" x14ac:dyDescent="0.3">
      <c r="A338" s="17">
        <v>20</v>
      </c>
      <c r="B338" s="25">
        <v>3</v>
      </c>
      <c r="C338" s="25">
        <v>3</v>
      </c>
      <c r="D338" s="87">
        <v>6</v>
      </c>
      <c r="E338" s="88">
        <v>6</v>
      </c>
      <c r="F338" s="25"/>
      <c r="G338" s="25"/>
      <c r="H338" s="26"/>
      <c r="I338" s="87">
        <v>8</v>
      </c>
      <c r="J338" s="25"/>
      <c r="K338" s="26"/>
      <c r="L338" s="26"/>
      <c r="M338" s="87">
        <v>32</v>
      </c>
      <c r="N338" s="89">
        <v>16</v>
      </c>
      <c r="O338" s="54"/>
      <c r="P338" s="28"/>
      <c r="Q338" s="28"/>
      <c r="R338" s="27"/>
      <c r="S338" s="27"/>
      <c r="T338" s="27"/>
      <c r="U338" s="27"/>
      <c r="V338" s="27"/>
      <c r="W338" s="27"/>
      <c r="X338" s="42"/>
      <c r="Y338" s="90">
        <v>16.8</v>
      </c>
      <c r="Z338" s="90">
        <v>31</v>
      </c>
      <c r="AA338" s="30"/>
      <c r="AB338" s="91">
        <v>4.3499999999999996</v>
      </c>
      <c r="AC338" s="91">
        <v>16</v>
      </c>
      <c r="AD338" s="110">
        <v>29</v>
      </c>
      <c r="AE338" s="43"/>
      <c r="AF338" s="27"/>
      <c r="AG338" s="27"/>
      <c r="AH338" s="30"/>
      <c r="AI338" s="91">
        <v>36</v>
      </c>
      <c r="AJ338" s="27"/>
      <c r="AK338" s="31"/>
      <c r="AL338" s="30"/>
      <c r="AM338" s="92">
        <v>2.5</v>
      </c>
      <c r="AN338" s="44"/>
      <c r="AO338" s="49"/>
    </row>
    <row r="339" spans="1:41" ht="15.75" thickTop="1" x14ac:dyDescent="0.25"/>
    <row r="340" spans="1:41" ht="15.75" thickBot="1" x14ac:dyDescent="0.3"/>
    <row r="341" spans="1:41" ht="16.5" thickTop="1" x14ac:dyDescent="0.25">
      <c r="A341" s="1555" t="s">
        <v>76</v>
      </c>
      <c r="B341" s="1556"/>
      <c r="C341" s="1556"/>
      <c r="D341" s="1556"/>
      <c r="E341" s="1556"/>
      <c r="F341" s="1556"/>
      <c r="G341" s="1556"/>
      <c r="H341" s="1556"/>
      <c r="I341" s="1556"/>
      <c r="J341" s="1556"/>
      <c r="K341" s="1556"/>
      <c r="L341" s="1556"/>
      <c r="M341" s="1556"/>
      <c r="N341" s="1556"/>
      <c r="O341" s="1556"/>
      <c r="P341" s="1556"/>
      <c r="Q341" s="1556"/>
      <c r="R341" s="1556"/>
      <c r="S341" s="1556"/>
      <c r="T341" s="1556"/>
      <c r="U341" s="1556"/>
      <c r="V341" s="1556"/>
      <c r="W341" s="1556"/>
      <c r="X341" s="1556"/>
      <c r="Y341" s="1556"/>
      <c r="Z341" s="1556"/>
      <c r="AA341" s="1556"/>
      <c r="AB341" s="1556"/>
      <c r="AC341" s="1556"/>
      <c r="AD341" s="1556"/>
      <c r="AE341" s="1556"/>
      <c r="AF341" s="1556"/>
      <c r="AG341" s="1556"/>
      <c r="AH341" s="1556"/>
      <c r="AI341" s="1556"/>
      <c r="AJ341" s="1556"/>
      <c r="AK341" s="1556"/>
      <c r="AL341" s="1556"/>
      <c r="AM341" s="1556"/>
      <c r="AN341" s="1556"/>
      <c r="AO341" s="1557"/>
    </row>
    <row r="342" spans="1:41" ht="25.5" x14ac:dyDescent="0.25">
      <c r="A342" s="3" t="s">
        <v>10</v>
      </c>
      <c r="B342" s="4" t="s">
        <v>727</v>
      </c>
      <c r="C342" s="4" t="s">
        <v>728</v>
      </c>
      <c r="D342" s="5">
        <v>3</v>
      </c>
      <c r="E342" s="6">
        <v>4</v>
      </c>
      <c r="F342" s="5">
        <v>5</v>
      </c>
      <c r="G342" s="5">
        <v>6</v>
      </c>
      <c r="H342" s="6">
        <v>7</v>
      </c>
      <c r="I342" s="4">
        <v>8</v>
      </c>
      <c r="J342" s="4">
        <v>9</v>
      </c>
      <c r="K342" s="6" t="s">
        <v>28</v>
      </c>
      <c r="L342" s="6" t="s">
        <v>29</v>
      </c>
      <c r="M342" s="4">
        <v>16</v>
      </c>
      <c r="N342" s="6">
        <v>19</v>
      </c>
      <c r="O342" s="6">
        <v>21</v>
      </c>
      <c r="P342" s="6">
        <v>23</v>
      </c>
      <c r="Q342" s="6">
        <v>24</v>
      </c>
      <c r="R342" s="6">
        <v>27</v>
      </c>
      <c r="S342" s="6">
        <v>28</v>
      </c>
      <c r="T342" s="6">
        <v>29</v>
      </c>
      <c r="U342" s="6">
        <v>30</v>
      </c>
      <c r="V342" s="64" t="s">
        <v>286</v>
      </c>
      <c r="W342" s="64" t="s">
        <v>287</v>
      </c>
      <c r="X342" s="6">
        <v>33</v>
      </c>
      <c r="Y342" s="4">
        <v>34</v>
      </c>
      <c r="Z342" s="4">
        <v>35</v>
      </c>
      <c r="AA342" s="4">
        <v>36</v>
      </c>
      <c r="AB342" s="4">
        <v>37</v>
      </c>
      <c r="AC342" s="1346">
        <v>38</v>
      </c>
      <c r="AD342" s="4">
        <v>39</v>
      </c>
      <c r="AE342" s="4">
        <v>40</v>
      </c>
      <c r="AF342" s="6">
        <v>41</v>
      </c>
      <c r="AG342" s="6">
        <v>42</v>
      </c>
      <c r="AH342" s="4">
        <v>43</v>
      </c>
      <c r="AI342" s="4">
        <v>44</v>
      </c>
      <c r="AJ342" s="6">
        <v>45</v>
      </c>
      <c r="AK342" s="6">
        <v>46</v>
      </c>
      <c r="AL342" s="6">
        <v>47</v>
      </c>
      <c r="AM342" s="4">
        <v>48</v>
      </c>
      <c r="AN342" s="128">
        <v>49</v>
      </c>
      <c r="AO342" s="132">
        <v>50</v>
      </c>
    </row>
    <row r="343" spans="1:41" x14ac:dyDescent="0.25">
      <c r="A343" s="7">
        <v>100</v>
      </c>
      <c r="B343" s="8" t="s">
        <v>23</v>
      </c>
      <c r="C343" s="8" t="s">
        <v>23</v>
      </c>
      <c r="D343" s="65">
        <v>12</v>
      </c>
      <c r="E343" s="66"/>
      <c r="F343" s="65"/>
      <c r="G343" s="65"/>
      <c r="H343" s="66"/>
      <c r="I343" s="65">
        <v>21</v>
      </c>
      <c r="J343" s="65"/>
      <c r="K343" s="66"/>
      <c r="L343" s="66"/>
      <c r="M343" s="65">
        <v>44</v>
      </c>
      <c r="N343" s="11"/>
      <c r="O343" s="52"/>
      <c r="P343" s="8"/>
      <c r="Q343" s="8"/>
      <c r="R343" s="8"/>
      <c r="S343" s="8"/>
      <c r="T343" s="8"/>
      <c r="U343" s="8"/>
      <c r="V343" s="8"/>
      <c r="W343" s="8"/>
      <c r="X343" s="8"/>
      <c r="Y343" s="67">
        <v>14.7</v>
      </c>
      <c r="Z343" s="67">
        <v>29</v>
      </c>
      <c r="AA343" s="67"/>
      <c r="AB343" s="68">
        <v>4.1500000000000004</v>
      </c>
      <c r="AC343" s="68">
        <v>15.2</v>
      </c>
      <c r="AD343" s="97"/>
      <c r="AE343" s="68"/>
      <c r="AF343" s="66"/>
      <c r="AG343" s="65"/>
      <c r="AH343" s="68"/>
      <c r="AI343" s="97">
        <v>32</v>
      </c>
      <c r="AJ343" s="68"/>
      <c r="AK343" s="67"/>
      <c r="AL343" s="68"/>
      <c r="AM343" s="97">
        <v>2.1</v>
      </c>
      <c r="AN343" s="32"/>
      <c r="AO343" s="47"/>
    </row>
    <row r="344" spans="1:41" x14ac:dyDescent="0.25">
      <c r="A344" s="7">
        <v>99</v>
      </c>
      <c r="B344" s="15" t="s">
        <v>23</v>
      </c>
      <c r="C344" s="15" t="s">
        <v>23</v>
      </c>
      <c r="D344" s="65"/>
      <c r="E344" s="66"/>
      <c r="F344" s="65"/>
      <c r="G344" s="65"/>
      <c r="H344" s="66"/>
      <c r="I344" s="65"/>
      <c r="J344" s="65"/>
      <c r="K344" s="66"/>
      <c r="L344" s="66"/>
      <c r="M344" s="65"/>
      <c r="N344" s="16"/>
      <c r="O344" s="52"/>
      <c r="P344" s="15"/>
      <c r="Q344" s="15"/>
      <c r="R344" s="8"/>
      <c r="S344" s="8"/>
      <c r="T344" s="8"/>
      <c r="U344" s="8"/>
      <c r="V344" s="8"/>
      <c r="W344" s="8"/>
      <c r="X344" s="33"/>
      <c r="Y344" s="67"/>
      <c r="Z344" s="67"/>
      <c r="AA344" s="67"/>
      <c r="AB344" s="68"/>
      <c r="AC344" s="68"/>
      <c r="AD344" s="73"/>
      <c r="AE344" s="68">
        <v>26.47</v>
      </c>
      <c r="AF344" s="66"/>
      <c r="AG344" s="65"/>
      <c r="AH344" s="68"/>
      <c r="AI344" s="73">
        <v>32.03</v>
      </c>
      <c r="AJ344" s="68"/>
      <c r="AK344" s="67"/>
      <c r="AL344" s="68"/>
      <c r="AM344" s="74"/>
      <c r="AN344" s="35"/>
      <c r="AO344" s="14"/>
    </row>
    <row r="345" spans="1:41" x14ac:dyDescent="0.25">
      <c r="A345" s="7">
        <v>98</v>
      </c>
      <c r="B345" s="15" t="s">
        <v>23</v>
      </c>
      <c r="C345" s="15" t="s">
        <v>23</v>
      </c>
      <c r="D345" s="65"/>
      <c r="E345" s="66"/>
      <c r="F345" s="65"/>
      <c r="G345" s="65"/>
      <c r="H345" s="66"/>
      <c r="I345" s="65"/>
      <c r="J345" s="65"/>
      <c r="K345" s="66"/>
      <c r="L345" s="66"/>
      <c r="M345" s="65"/>
      <c r="N345" s="16"/>
      <c r="O345" s="52"/>
      <c r="P345" s="15"/>
      <c r="Q345" s="15"/>
      <c r="R345" s="8"/>
      <c r="S345" s="8"/>
      <c r="T345" s="8"/>
      <c r="U345" s="8"/>
      <c r="V345" s="8"/>
      <c r="W345" s="8"/>
      <c r="X345" s="36"/>
      <c r="Y345" s="67"/>
      <c r="Z345" s="67">
        <v>29.1</v>
      </c>
      <c r="AA345" s="67"/>
      <c r="AB345" s="68">
        <v>4.16</v>
      </c>
      <c r="AC345" s="68">
        <v>15.21</v>
      </c>
      <c r="AD345" s="73"/>
      <c r="AE345" s="68"/>
      <c r="AF345" s="66"/>
      <c r="AG345" s="65"/>
      <c r="AH345" s="68"/>
      <c r="AI345" s="73">
        <v>32.06</v>
      </c>
      <c r="AJ345" s="68"/>
      <c r="AK345" s="67"/>
      <c r="AL345" s="68"/>
      <c r="AM345" s="74">
        <v>2.11</v>
      </c>
      <c r="AN345" s="35"/>
      <c r="AO345" s="14"/>
    </row>
    <row r="346" spans="1:41" x14ac:dyDescent="0.25">
      <c r="A346" s="7">
        <v>97</v>
      </c>
      <c r="B346" s="15" t="s">
        <v>23</v>
      </c>
      <c r="C346" s="15" t="s">
        <v>23</v>
      </c>
      <c r="D346" s="65"/>
      <c r="E346" s="66"/>
      <c r="F346" s="65"/>
      <c r="G346" s="65"/>
      <c r="H346" s="66"/>
      <c r="I346" s="65"/>
      <c r="J346" s="65"/>
      <c r="K346" s="66"/>
      <c r="L346" s="66"/>
      <c r="M346" s="65"/>
      <c r="N346" s="16"/>
      <c r="O346" s="52"/>
      <c r="P346" s="15"/>
      <c r="Q346" s="15"/>
      <c r="R346" s="8"/>
      <c r="S346" s="8"/>
      <c r="T346" s="8"/>
      <c r="U346" s="8"/>
      <c r="V346" s="8"/>
      <c r="W346" s="8"/>
      <c r="X346" s="36"/>
      <c r="Y346" s="67"/>
      <c r="Z346" s="67"/>
      <c r="AA346" s="67"/>
      <c r="AB346" s="68"/>
      <c r="AC346" s="68"/>
      <c r="AD346" s="73"/>
      <c r="AE346" s="68"/>
      <c r="AF346" s="66"/>
      <c r="AG346" s="65"/>
      <c r="AH346" s="68"/>
      <c r="AI346" s="73">
        <v>32.090000000000003</v>
      </c>
      <c r="AJ346" s="68"/>
      <c r="AK346" s="67"/>
      <c r="AL346" s="68"/>
      <c r="AM346" s="74"/>
      <c r="AN346" s="35"/>
      <c r="AO346" s="14"/>
    </row>
    <row r="347" spans="1:41" x14ac:dyDescent="0.25">
      <c r="A347" s="7">
        <v>96</v>
      </c>
      <c r="B347" s="15" t="s">
        <v>23</v>
      </c>
      <c r="C347" s="15" t="s">
        <v>23</v>
      </c>
      <c r="D347" s="65"/>
      <c r="E347" s="66"/>
      <c r="F347" s="65"/>
      <c r="G347" s="65"/>
      <c r="H347" s="66"/>
      <c r="I347" s="65"/>
      <c r="J347" s="65"/>
      <c r="K347" s="66"/>
      <c r="L347" s="66"/>
      <c r="M347" s="65"/>
      <c r="N347" s="16"/>
      <c r="O347" s="52"/>
      <c r="P347" s="15"/>
      <c r="Q347" s="15"/>
      <c r="R347" s="8"/>
      <c r="S347" s="8"/>
      <c r="T347" s="8"/>
      <c r="U347" s="8"/>
      <c r="V347" s="8"/>
      <c r="W347" s="8"/>
      <c r="X347" s="36"/>
      <c r="Y347" s="67">
        <v>14.8</v>
      </c>
      <c r="Z347" s="67">
        <v>29.2</v>
      </c>
      <c r="AA347" s="67"/>
      <c r="AB347" s="68">
        <v>4.17</v>
      </c>
      <c r="AC347" s="68">
        <v>15.22</v>
      </c>
      <c r="AD347" s="73"/>
      <c r="AE347" s="68">
        <v>26.48</v>
      </c>
      <c r="AF347" s="66"/>
      <c r="AG347" s="65"/>
      <c r="AH347" s="68"/>
      <c r="AI347" s="73">
        <v>32.119999999999997</v>
      </c>
      <c r="AJ347" s="68"/>
      <c r="AK347" s="67"/>
      <c r="AL347" s="68"/>
      <c r="AM347" s="74">
        <v>2.12</v>
      </c>
      <c r="AN347" s="35"/>
      <c r="AO347" s="47"/>
    </row>
    <row r="348" spans="1:41" x14ac:dyDescent="0.25">
      <c r="A348" s="7">
        <v>95</v>
      </c>
      <c r="B348" s="15" t="s">
        <v>23</v>
      </c>
      <c r="C348" s="15" t="s">
        <v>23</v>
      </c>
      <c r="D348" s="65"/>
      <c r="E348" s="66"/>
      <c r="F348" s="65"/>
      <c r="G348" s="65"/>
      <c r="H348" s="66"/>
      <c r="I348" s="65">
        <v>20</v>
      </c>
      <c r="J348" s="65"/>
      <c r="K348" s="66"/>
      <c r="L348" s="66"/>
      <c r="M348" s="65">
        <v>43</v>
      </c>
      <c r="N348" s="16"/>
      <c r="O348" s="52"/>
      <c r="P348" s="15"/>
      <c r="Q348" s="15"/>
      <c r="R348" s="8"/>
      <c r="S348" s="8"/>
      <c r="T348" s="8"/>
      <c r="U348" s="8"/>
      <c r="V348" s="8"/>
      <c r="W348" s="8"/>
      <c r="X348" s="36"/>
      <c r="Y348" s="67"/>
      <c r="Z348" s="67"/>
      <c r="AA348" s="67"/>
      <c r="AB348" s="68"/>
      <c r="AC348" s="68"/>
      <c r="AD348" s="73"/>
      <c r="AE348" s="68"/>
      <c r="AF348" s="66"/>
      <c r="AG348" s="65"/>
      <c r="AH348" s="68"/>
      <c r="AI348" s="73">
        <v>32.15</v>
      </c>
      <c r="AJ348" s="68"/>
      <c r="AK348" s="67"/>
      <c r="AL348" s="68"/>
      <c r="AM348" s="74"/>
      <c r="AN348" s="35"/>
      <c r="AO348" s="47"/>
    </row>
    <row r="349" spans="1:41" x14ac:dyDescent="0.25">
      <c r="A349" s="7">
        <v>94</v>
      </c>
      <c r="B349" s="15" t="s">
        <v>23</v>
      </c>
      <c r="C349" s="15" t="s">
        <v>23</v>
      </c>
      <c r="D349" s="65"/>
      <c r="E349" s="66"/>
      <c r="F349" s="65"/>
      <c r="G349" s="65"/>
      <c r="H349" s="66"/>
      <c r="I349" s="65"/>
      <c r="J349" s="65"/>
      <c r="K349" s="66"/>
      <c r="L349" s="66"/>
      <c r="M349" s="65"/>
      <c r="N349" s="16"/>
      <c r="O349" s="52"/>
      <c r="P349" s="15"/>
      <c r="Q349" s="15"/>
      <c r="R349" s="8"/>
      <c r="S349" s="8"/>
      <c r="T349" s="8"/>
      <c r="U349" s="8"/>
      <c r="V349" s="8"/>
      <c r="W349" s="8"/>
      <c r="X349" s="36"/>
      <c r="Y349" s="67"/>
      <c r="Z349" s="67">
        <v>29.3</v>
      </c>
      <c r="AA349" s="67"/>
      <c r="AB349" s="68">
        <v>4.18</v>
      </c>
      <c r="AC349" s="68">
        <v>15.23</v>
      </c>
      <c r="AD349" s="73"/>
      <c r="AE349" s="68"/>
      <c r="AF349" s="66"/>
      <c r="AG349" s="65"/>
      <c r="AH349" s="68"/>
      <c r="AI349" s="73">
        <v>32.18</v>
      </c>
      <c r="AJ349" s="68"/>
      <c r="AK349" s="67"/>
      <c r="AL349" s="68"/>
      <c r="AM349" s="74">
        <v>2.13</v>
      </c>
      <c r="AN349" s="35"/>
      <c r="AO349" s="47"/>
    </row>
    <row r="350" spans="1:41" x14ac:dyDescent="0.25">
      <c r="A350" s="7">
        <v>93</v>
      </c>
      <c r="B350" s="15" t="s">
        <v>23</v>
      </c>
      <c r="C350" s="15" t="s">
        <v>23</v>
      </c>
      <c r="D350" s="65"/>
      <c r="E350" s="66"/>
      <c r="F350" s="65"/>
      <c r="G350" s="65"/>
      <c r="H350" s="66"/>
      <c r="I350" s="65"/>
      <c r="J350" s="65"/>
      <c r="K350" s="66"/>
      <c r="L350" s="66"/>
      <c r="M350" s="65"/>
      <c r="N350" s="16"/>
      <c r="O350" s="52"/>
      <c r="P350" s="15"/>
      <c r="Q350" s="15"/>
      <c r="R350" s="8"/>
      <c r="S350" s="8"/>
      <c r="T350" s="8"/>
      <c r="U350" s="8"/>
      <c r="V350" s="8"/>
      <c r="W350" s="8"/>
      <c r="X350" s="36"/>
      <c r="Y350" s="67"/>
      <c r="Z350" s="67"/>
      <c r="AA350" s="67"/>
      <c r="AB350" s="68"/>
      <c r="AC350" s="68"/>
      <c r="AD350" s="73"/>
      <c r="AE350" s="68">
        <v>26.49</v>
      </c>
      <c r="AF350" s="66"/>
      <c r="AG350" s="65"/>
      <c r="AH350" s="68"/>
      <c r="AI350" s="73">
        <v>32.21</v>
      </c>
      <c r="AJ350" s="68"/>
      <c r="AK350" s="67"/>
      <c r="AL350" s="68"/>
      <c r="AM350" s="74"/>
      <c r="AN350" s="35"/>
      <c r="AO350" s="47"/>
    </row>
    <row r="351" spans="1:41" x14ac:dyDescent="0.25">
      <c r="A351" s="7">
        <v>92</v>
      </c>
      <c r="B351" s="15" t="s">
        <v>23</v>
      </c>
      <c r="C351" s="15" t="s">
        <v>23</v>
      </c>
      <c r="D351" s="65"/>
      <c r="E351" s="66"/>
      <c r="F351" s="65"/>
      <c r="G351" s="65"/>
      <c r="H351" s="66"/>
      <c r="I351" s="65"/>
      <c r="J351" s="65"/>
      <c r="K351" s="66"/>
      <c r="L351" s="66"/>
      <c r="M351" s="65"/>
      <c r="N351" s="16"/>
      <c r="O351" s="52"/>
      <c r="P351" s="15"/>
      <c r="Q351" s="15"/>
      <c r="R351" s="8"/>
      <c r="S351" s="8"/>
      <c r="T351" s="8"/>
      <c r="U351" s="8"/>
      <c r="V351" s="8"/>
      <c r="W351" s="8"/>
      <c r="X351" s="36"/>
      <c r="Y351" s="67">
        <v>14.9</v>
      </c>
      <c r="Z351" s="67">
        <v>29.4</v>
      </c>
      <c r="AA351" s="67"/>
      <c r="AB351" s="68">
        <v>4.1900000000000004</v>
      </c>
      <c r="AC351" s="68">
        <v>15.24</v>
      </c>
      <c r="AD351" s="73"/>
      <c r="AE351" s="68"/>
      <c r="AF351" s="66"/>
      <c r="AG351" s="65"/>
      <c r="AH351" s="68"/>
      <c r="AI351" s="73">
        <v>32.24</v>
      </c>
      <c r="AJ351" s="68"/>
      <c r="AK351" s="67"/>
      <c r="AL351" s="68"/>
      <c r="AM351" s="74">
        <v>2.14</v>
      </c>
      <c r="AN351" s="35"/>
      <c r="AO351" s="47"/>
    </row>
    <row r="352" spans="1:41" x14ac:dyDescent="0.25">
      <c r="A352" s="7">
        <v>91</v>
      </c>
      <c r="B352" s="15" t="s">
        <v>23</v>
      </c>
      <c r="C352" s="15" t="s">
        <v>23</v>
      </c>
      <c r="D352" s="65"/>
      <c r="E352" s="66"/>
      <c r="F352" s="65"/>
      <c r="G352" s="65"/>
      <c r="H352" s="66"/>
      <c r="I352" s="65"/>
      <c r="J352" s="65"/>
      <c r="K352" s="66"/>
      <c r="L352" s="66"/>
      <c r="M352" s="65"/>
      <c r="N352" s="16"/>
      <c r="O352" s="52"/>
      <c r="P352" s="15"/>
      <c r="Q352" s="15"/>
      <c r="R352" s="8"/>
      <c r="S352" s="8"/>
      <c r="T352" s="8"/>
      <c r="U352" s="8"/>
      <c r="V352" s="8"/>
      <c r="W352" s="8"/>
      <c r="X352" s="36"/>
      <c r="Y352" s="67"/>
      <c r="Z352" s="67"/>
      <c r="AA352" s="67"/>
      <c r="AB352" s="68"/>
      <c r="AC352" s="68"/>
      <c r="AD352" s="73"/>
      <c r="AE352" s="68"/>
      <c r="AF352" s="66"/>
      <c r="AG352" s="65"/>
      <c r="AH352" s="68"/>
      <c r="AI352" s="73">
        <v>32.270000000000003</v>
      </c>
      <c r="AJ352" s="68"/>
      <c r="AK352" s="67"/>
      <c r="AL352" s="68"/>
      <c r="AM352" s="74"/>
      <c r="AN352" s="35"/>
      <c r="AO352" s="47"/>
    </row>
    <row r="353" spans="1:41" x14ac:dyDescent="0.25">
      <c r="A353" s="7">
        <v>90</v>
      </c>
      <c r="B353" s="15" t="s">
        <v>23</v>
      </c>
      <c r="C353" s="15" t="s">
        <v>23</v>
      </c>
      <c r="D353" s="65">
        <v>11</v>
      </c>
      <c r="E353" s="66"/>
      <c r="F353" s="65"/>
      <c r="G353" s="65"/>
      <c r="H353" s="66"/>
      <c r="I353" s="65">
        <v>19</v>
      </c>
      <c r="J353" s="65"/>
      <c r="K353" s="66"/>
      <c r="L353" s="66"/>
      <c r="M353" s="65">
        <v>42</v>
      </c>
      <c r="N353" s="16"/>
      <c r="O353" s="52"/>
      <c r="P353" s="15"/>
      <c r="Q353" s="15"/>
      <c r="R353" s="8"/>
      <c r="S353" s="8"/>
      <c r="T353" s="8"/>
      <c r="U353" s="8"/>
      <c r="V353" s="8"/>
      <c r="W353" s="8"/>
      <c r="X353" s="36"/>
      <c r="Y353" s="67"/>
      <c r="Z353" s="67">
        <v>29.5</v>
      </c>
      <c r="AA353" s="67"/>
      <c r="AB353" s="68">
        <v>4.2</v>
      </c>
      <c r="AC353" s="68">
        <v>15.25</v>
      </c>
      <c r="AD353" s="100"/>
      <c r="AE353" s="68">
        <v>27.5</v>
      </c>
      <c r="AF353" s="66"/>
      <c r="AG353" s="65"/>
      <c r="AH353" s="68"/>
      <c r="AI353" s="100">
        <v>32.299999999999997</v>
      </c>
      <c r="AJ353" s="68"/>
      <c r="AK353" s="67"/>
      <c r="AL353" s="68"/>
      <c r="AM353" s="74">
        <v>2.15</v>
      </c>
      <c r="AN353" s="35"/>
      <c r="AO353" s="47"/>
    </row>
    <row r="354" spans="1:41" x14ac:dyDescent="0.25">
      <c r="A354" s="7">
        <v>89</v>
      </c>
      <c r="B354" s="15" t="s">
        <v>23</v>
      </c>
      <c r="C354" s="15" t="s">
        <v>23</v>
      </c>
      <c r="D354" s="65"/>
      <c r="E354" s="66"/>
      <c r="F354" s="65"/>
      <c r="G354" s="65"/>
      <c r="H354" s="66"/>
      <c r="I354" s="65"/>
      <c r="J354" s="65"/>
      <c r="K354" s="66"/>
      <c r="L354" s="66"/>
      <c r="M354" s="65"/>
      <c r="N354" s="16"/>
      <c r="O354" s="52"/>
      <c r="P354" s="15"/>
      <c r="Q354" s="15"/>
      <c r="R354" s="8"/>
      <c r="S354" s="8"/>
      <c r="T354" s="8"/>
      <c r="U354" s="8"/>
      <c r="V354" s="8"/>
      <c r="W354" s="8"/>
      <c r="X354" s="36"/>
      <c r="Y354" s="67"/>
      <c r="Z354" s="67"/>
      <c r="AA354" s="67"/>
      <c r="AB354" s="68"/>
      <c r="AC354" s="68"/>
      <c r="AD354" s="73"/>
      <c r="AE354" s="68"/>
      <c r="AF354" s="66"/>
      <c r="AG354" s="65"/>
      <c r="AH354" s="68"/>
      <c r="AI354" s="73">
        <v>32.33</v>
      </c>
      <c r="AJ354" s="68"/>
      <c r="AK354" s="67"/>
      <c r="AL354" s="68"/>
      <c r="AM354" s="74"/>
      <c r="AN354" s="35"/>
      <c r="AO354" s="47"/>
    </row>
    <row r="355" spans="1:41" x14ac:dyDescent="0.25">
      <c r="A355" s="7">
        <v>88</v>
      </c>
      <c r="B355" s="15" t="s">
        <v>23</v>
      </c>
      <c r="C355" s="15" t="s">
        <v>23</v>
      </c>
      <c r="D355" s="65"/>
      <c r="E355" s="66"/>
      <c r="F355" s="65"/>
      <c r="G355" s="65"/>
      <c r="H355" s="66"/>
      <c r="I355" s="65"/>
      <c r="J355" s="65"/>
      <c r="K355" s="66"/>
      <c r="L355" s="66"/>
      <c r="M355" s="65"/>
      <c r="N355" s="16"/>
      <c r="O355" s="52"/>
      <c r="P355" s="15"/>
      <c r="Q355" s="15"/>
      <c r="R355" s="8"/>
      <c r="S355" s="8"/>
      <c r="T355" s="8"/>
      <c r="U355" s="8"/>
      <c r="V355" s="8"/>
      <c r="W355" s="8"/>
      <c r="X355" s="36"/>
      <c r="Y355" s="67">
        <v>15</v>
      </c>
      <c r="Z355" s="67">
        <v>29.6</v>
      </c>
      <c r="AA355" s="67"/>
      <c r="AB355" s="68">
        <v>4.21</v>
      </c>
      <c r="AC355" s="68">
        <v>15.26</v>
      </c>
      <c r="AD355" s="73"/>
      <c r="AE355" s="68"/>
      <c r="AF355" s="66"/>
      <c r="AG355" s="65"/>
      <c r="AH355" s="68"/>
      <c r="AI355" s="73">
        <v>32.36</v>
      </c>
      <c r="AJ355" s="68"/>
      <c r="AK355" s="67"/>
      <c r="AL355" s="68"/>
      <c r="AM355" s="74">
        <v>2.16</v>
      </c>
      <c r="AN355" s="35"/>
      <c r="AO355" s="47"/>
    </row>
    <row r="356" spans="1:41" x14ac:dyDescent="0.25">
      <c r="A356" s="7">
        <v>87</v>
      </c>
      <c r="B356" s="15" t="s">
        <v>23</v>
      </c>
      <c r="C356" s="15" t="s">
        <v>23</v>
      </c>
      <c r="D356" s="65"/>
      <c r="E356" s="66"/>
      <c r="F356" s="65"/>
      <c r="G356" s="65"/>
      <c r="H356" s="66"/>
      <c r="I356" s="65"/>
      <c r="J356" s="65"/>
      <c r="K356" s="66"/>
      <c r="L356" s="66"/>
      <c r="M356" s="65"/>
      <c r="N356" s="16"/>
      <c r="O356" s="52"/>
      <c r="P356" s="15"/>
      <c r="Q356" s="15"/>
      <c r="R356" s="8"/>
      <c r="S356" s="8"/>
      <c r="T356" s="8"/>
      <c r="U356" s="8"/>
      <c r="V356" s="8"/>
      <c r="W356" s="8"/>
      <c r="X356" s="36"/>
      <c r="Y356" s="67"/>
      <c r="Z356" s="67"/>
      <c r="AA356" s="67"/>
      <c r="AB356" s="68"/>
      <c r="AC356" s="68"/>
      <c r="AD356" s="73"/>
      <c r="AE356" s="68">
        <v>27.51</v>
      </c>
      <c r="AF356" s="66"/>
      <c r="AG356" s="65"/>
      <c r="AH356" s="68"/>
      <c r="AI356" s="73">
        <v>32.39</v>
      </c>
      <c r="AJ356" s="68"/>
      <c r="AK356" s="67"/>
      <c r="AL356" s="68"/>
      <c r="AM356" s="74"/>
      <c r="AN356" s="35"/>
      <c r="AO356" s="47"/>
    </row>
    <row r="357" spans="1:41" x14ac:dyDescent="0.25">
      <c r="A357" s="7">
        <v>86</v>
      </c>
      <c r="B357" s="15" t="s">
        <v>23</v>
      </c>
      <c r="C357" s="15" t="s">
        <v>23</v>
      </c>
      <c r="D357" s="65"/>
      <c r="E357" s="66"/>
      <c r="F357" s="65"/>
      <c r="G357" s="65"/>
      <c r="H357" s="66"/>
      <c r="I357" s="65"/>
      <c r="J357" s="65"/>
      <c r="K357" s="66"/>
      <c r="L357" s="66"/>
      <c r="M357" s="65"/>
      <c r="N357" s="16"/>
      <c r="O357" s="52"/>
      <c r="P357" s="15"/>
      <c r="Q357" s="15"/>
      <c r="R357" s="8"/>
      <c r="S357" s="8"/>
      <c r="T357" s="8"/>
      <c r="U357" s="8"/>
      <c r="V357" s="8"/>
      <c r="W357" s="8"/>
      <c r="X357" s="36"/>
      <c r="Y357" s="67"/>
      <c r="Z357" s="67">
        <v>29.7</v>
      </c>
      <c r="AA357" s="67"/>
      <c r="AB357" s="68">
        <v>4.22</v>
      </c>
      <c r="AC357" s="68">
        <v>15.27</v>
      </c>
      <c r="AD357" s="73"/>
      <c r="AE357" s="68"/>
      <c r="AF357" s="66"/>
      <c r="AG357" s="65"/>
      <c r="AH357" s="68"/>
      <c r="AI357" s="73">
        <v>32.42</v>
      </c>
      <c r="AJ357" s="68"/>
      <c r="AK357" s="67"/>
      <c r="AL357" s="68"/>
      <c r="AM357" s="74">
        <v>2.17</v>
      </c>
      <c r="AN357" s="35"/>
      <c r="AO357" s="47"/>
    </row>
    <row r="358" spans="1:41" x14ac:dyDescent="0.25">
      <c r="A358" s="7">
        <v>85</v>
      </c>
      <c r="B358" s="15" t="s">
        <v>23</v>
      </c>
      <c r="C358" s="15" t="s">
        <v>23</v>
      </c>
      <c r="D358" s="65"/>
      <c r="E358" s="66"/>
      <c r="F358" s="65"/>
      <c r="G358" s="65"/>
      <c r="H358" s="66"/>
      <c r="I358" s="65">
        <v>18</v>
      </c>
      <c r="J358" s="65"/>
      <c r="K358" s="66"/>
      <c r="L358" s="66"/>
      <c r="M358" s="65">
        <v>41</v>
      </c>
      <c r="N358" s="16"/>
      <c r="O358" s="52"/>
      <c r="P358" s="15"/>
      <c r="Q358" s="15"/>
      <c r="R358" s="8"/>
      <c r="S358" s="8"/>
      <c r="T358" s="8"/>
      <c r="U358" s="8"/>
      <c r="V358" s="8"/>
      <c r="W358" s="8"/>
      <c r="X358" s="36"/>
      <c r="Y358" s="67"/>
      <c r="Z358" s="67"/>
      <c r="AA358" s="67"/>
      <c r="AB358" s="68"/>
      <c r="AC358" s="68"/>
      <c r="AD358" s="73"/>
      <c r="AE358" s="68"/>
      <c r="AF358" s="66"/>
      <c r="AG358" s="65"/>
      <c r="AH358" s="68"/>
      <c r="AI358" s="73">
        <v>32.450000000000003</v>
      </c>
      <c r="AJ358" s="68"/>
      <c r="AK358" s="67"/>
      <c r="AL358" s="68"/>
      <c r="AM358" s="74"/>
      <c r="AN358" s="35"/>
      <c r="AO358" s="47"/>
    </row>
    <row r="359" spans="1:41" x14ac:dyDescent="0.25">
      <c r="A359" s="7">
        <v>84</v>
      </c>
      <c r="B359" s="15" t="s">
        <v>23</v>
      </c>
      <c r="C359" s="15" t="s">
        <v>23</v>
      </c>
      <c r="D359" s="65"/>
      <c r="E359" s="66"/>
      <c r="F359" s="65"/>
      <c r="G359" s="65"/>
      <c r="H359" s="66"/>
      <c r="I359" s="65"/>
      <c r="J359" s="65"/>
      <c r="K359" s="66"/>
      <c r="L359" s="66"/>
      <c r="M359" s="65"/>
      <c r="N359" s="16"/>
      <c r="O359" s="52"/>
      <c r="P359" s="15"/>
      <c r="Q359" s="15"/>
      <c r="R359" s="8"/>
      <c r="S359" s="8"/>
      <c r="T359" s="8"/>
      <c r="U359" s="8"/>
      <c r="V359" s="8"/>
      <c r="W359" s="8"/>
      <c r="X359" s="36"/>
      <c r="Y359" s="67">
        <v>15.1</v>
      </c>
      <c r="Z359" s="67">
        <v>29.8</v>
      </c>
      <c r="AA359" s="67"/>
      <c r="AB359" s="68">
        <v>4.2300000000000004</v>
      </c>
      <c r="AC359" s="68">
        <v>15.28</v>
      </c>
      <c r="AD359" s="73"/>
      <c r="AE359" s="68">
        <v>27.52</v>
      </c>
      <c r="AF359" s="66"/>
      <c r="AG359" s="65"/>
      <c r="AH359" s="68"/>
      <c r="AI359" s="73">
        <v>32.479999999999997</v>
      </c>
      <c r="AJ359" s="68"/>
      <c r="AK359" s="67"/>
      <c r="AL359" s="68"/>
      <c r="AM359" s="74">
        <v>2.1800000000000002</v>
      </c>
      <c r="AN359" s="35"/>
      <c r="AO359" s="47"/>
    </row>
    <row r="360" spans="1:41" x14ac:dyDescent="0.25">
      <c r="A360" s="7">
        <v>83</v>
      </c>
      <c r="B360" s="15" t="s">
        <v>23</v>
      </c>
      <c r="C360" s="15" t="s">
        <v>23</v>
      </c>
      <c r="D360" s="65"/>
      <c r="E360" s="66"/>
      <c r="F360" s="65"/>
      <c r="G360" s="65"/>
      <c r="H360" s="66"/>
      <c r="I360" s="65"/>
      <c r="J360" s="65"/>
      <c r="K360" s="66"/>
      <c r="L360" s="66"/>
      <c r="M360" s="65"/>
      <c r="N360" s="16"/>
      <c r="O360" s="52"/>
      <c r="P360" s="15"/>
      <c r="Q360" s="15"/>
      <c r="R360" s="8"/>
      <c r="S360" s="8"/>
      <c r="T360" s="8"/>
      <c r="U360" s="8"/>
      <c r="V360" s="8"/>
      <c r="W360" s="8"/>
      <c r="X360" s="36"/>
      <c r="Y360" s="67"/>
      <c r="Z360" s="67"/>
      <c r="AA360" s="67"/>
      <c r="AB360" s="68"/>
      <c r="AC360" s="68"/>
      <c r="AD360" s="73"/>
      <c r="AE360" s="68"/>
      <c r="AF360" s="66"/>
      <c r="AG360" s="65"/>
      <c r="AH360" s="68"/>
      <c r="AI360" s="73">
        <v>32.51</v>
      </c>
      <c r="AJ360" s="68"/>
      <c r="AK360" s="67"/>
      <c r="AL360" s="68"/>
      <c r="AM360" s="74"/>
      <c r="AN360" s="35"/>
      <c r="AO360" s="47"/>
    </row>
    <row r="361" spans="1:41" x14ac:dyDescent="0.25">
      <c r="A361" s="7">
        <v>82</v>
      </c>
      <c r="B361" s="15" t="s">
        <v>23</v>
      </c>
      <c r="C361" s="15" t="s">
        <v>23</v>
      </c>
      <c r="D361" s="65"/>
      <c r="E361" s="66"/>
      <c r="F361" s="65"/>
      <c r="G361" s="65"/>
      <c r="H361" s="66"/>
      <c r="I361" s="65"/>
      <c r="J361" s="65"/>
      <c r="K361" s="66"/>
      <c r="L361" s="66"/>
      <c r="M361" s="65"/>
      <c r="N361" s="16"/>
      <c r="O361" s="52"/>
      <c r="P361" s="15"/>
      <c r="Q361" s="15"/>
      <c r="R361" s="8"/>
      <c r="S361" s="8"/>
      <c r="T361" s="8"/>
      <c r="U361" s="8"/>
      <c r="V361" s="8"/>
      <c r="W361" s="8"/>
      <c r="X361" s="36"/>
      <c r="Y361" s="67"/>
      <c r="Z361" s="67">
        <v>29.9</v>
      </c>
      <c r="AA361" s="67"/>
      <c r="AB361" s="68">
        <v>4.24</v>
      </c>
      <c r="AC361" s="68">
        <v>15.29</v>
      </c>
      <c r="AD361" s="73"/>
      <c r="AE361" s="68"/>
      <c r="AF361" s="66"/>
      <c r="AG361" s="65"/>
      <c r="AH361" s="68"/>
      <c r="AI361" s="73">
        <v>32.54</v>
      </c>
      <c r="AJ361" s="68"/>
      <c r="AK361" s="67"/>
      <c r="AL361" s="68"/>
      <c r="AM361" s="74">
        <v>2.19</v>
      </c>
      <c r="AN361" s="35"/>
      <c r="AO361" s="47"/>
    </row>
    <row r="362" spans="1:41" x14ac:dyDescent="0.25">
      <c r="A362" s="7">
        <v>81</v>
      </c>
      <c r="B362" s="15" t="s">
        <v>23</v>
      </c>
      <c r="C362" s="15" t="s">
        <v>23</v>
      </c>
      <c r="D362" s="65"/>
      <c r="E362" s="66"/>
      <c r="F362" s="65"/>
      <c r="G362" s="65"/>
      <c r="H362" s="66"/>
      <c r="I362" s="65"/>
      <c r="J362" s="65"/>
      <c r="K362" s="66"/>
      <c r="L362" s="66"/>
      <c r="M362" s="65"/>
      <c r="N362" s="16"/>
      <c r="O362" s="52"/>
      <c r="P362" s="15"/>
      <c r="Q362" s="15"/>
      <c r="R362" s="8"/>
      <c r="S362" s="8"/>
      <c r="T362" s="8"/>
      <c r="U362" s="8"/>
      <c r="V362" s="8"/>
      <c r="W362" s="8"/>
      <c r="X362" s="36"/>
      <c r="Y362" s="67"/>
      <c r="Z362" s="67"/>
      <c r="AA362" s="67"/>
      <c r="AB362" s="68"/>
      <c r="AC362" s="68"/>
      <c r="AD362" s="73"/>
      <c r="AE362" s="68">
        <v>27.53</v>
      </c>
      <c r="AF362" s="66"/>
      <c r="AG362" s="65"/>
      <c r="AH362" s="68"/>
      <c r="AI362" s="73">
        <v>32.57</v>
      </c>
      <c r="AJ362" s="68"/>
      <c r="AK362" s="67"/>
      <c r="AL362" s="68"/>
      <c r="AM362" s="74"/>
      <c r="AN362" s="35"/>
      <c r="AO362" s="47"/>
    </row>
    <row r="363" spans="1:41" x14ac:dyDescent="0.25">
      <c r="A363" s="7">
        <v>80</v>
      </c>
      <c r="B363" s="15" t="s">
        <v>23</v>
      </c>
      <c r="C363" s="15" t="s">
        <v>23</v>
      </c>
      <c r="D363" s="65">
        <v>10</v>
      </c>
      <c r="E363" s="66"/>
      <c r="F363" s="65"/>
      <c r="G363" s="65"/>
      <c r="H363" s="66"/>
      <c r="I363" s="65">
        <v>17</v>
      </c>
      <c r="J363" s="65"/>
      <c r="K363" s="66"/>
      <c r="L363" s="66"/>
      <c r="M363" s="65">
        <v>40</v>
      </c>
      <c r="N363" s="16"/>
      <c r="O363" s="52"/>
      <c r="P363" s="15"/>
      <c r="Q363" s="15"/>
      <c r="R363" s="8"/>
      <c r="S363" s="8"/>
      <c r="T363" s="8"/>
      <c r="U363" s="8"/>
      <c r="V363" s="8"/>
      <c r="W363" s="8"/>
      <c r="X363" s="36"/>
      <c r="Y363" s="67">
        <v>15.2</v>
      </c>
      <c r="Z363" s="67">
        <v>30</v>
      </c>
      <c r="AA363" s="67"/>
      <c r="AB363" s="68">
        <v>4.25</v>
      </c>
      <c r="AC363" s="68">
        <v>15.3</v>
      </c>
      <c r="AD363" s="100"/>
      <c r="AE363" s="68"/>
      <c r="AF363" s="66"/>
      <c r="AG363" s="68"/>
      <c r="AH363" s="68"/>
      <c r="AI363" s="100">
        <v>33</v>
      </c>
      <c r="AJ363" s="68"/>
      <c r="AK363" s="67"/>
      <c r="AL363" s="68"/>
      <c r="AM363" s="75">
        <v>2.2000000000000002</v>
      </c>
      <c r="AN363" s="35"/>
      <c r="AO363" s="47"/>
    </row>
    <row r="364" spans="1:41" x14ac:dyDescent="0.25">
      <c r="A364" s="7">
        <v>79</v>
      </c>
      <c r="B364" s="15" t="s">
        <v>23</v>
      </c>
      <c r="C364" s="15" t="s">
        <v>23</v>
      </c>
      <c r="D364" s="65"/>
      <c r="E364" s="66"/>
      <c r="F364" s="65"/>
      <c r="G364" s="65"/>
      <c r="H364" s="66"/>
      <c r="I364" s="65"/>
      <c r="J364" s="65"/>
      <c r="K364" s="66"/>
      <c r="L364" s="66"/>
      <c r="M364" s="65"/>
      <c r="N364" s="16"/>
      <c r="O364" s="52"/>
      <c r="P364" s="15"/>
      <c r="Q364" s="15"/>
      <c r="R364" s="8"/>
      <c r="S364" s="8"/>
      <c r="T364" s="8"/>
      <c r="U364" s="8"/>
      <c r="V364" s="8"/>
      <c r="W364" s="8"/>
      <c r="X364" s="36"/>
      <c r="Y364" s="67"/>
      <c r="Z364" s="67"/>
      <c r="AA364" s="67"/>
      <c r="AB364" s="68"/>
      <c r="AC364" s="68"/>
      <c r="AD364" s="73"/>
      <c r="AE364" s="68"/>
      <c r="AF364" s="66"/>
      <c r="AG364" s="65"/>
      <c r="AH364" s="68"/>
      <c r="AI364" s="73">
        <v>33.03</v>
      </c>
      <c r="AJ364" s="68"/>
      <c r="AK364" s="67"/>
      <c r="AL364" s="68"/>
      <c r="AM364" s="74"/>
      <c r="AN364" s="35"/>
      <c r="AO364" s="47"/>
    </row>
    <row r="365" spans="1:41" x14ac:dyDescent="0.25">
      <c r="A365" s="7">
        <v>78</v>
      </c>
      <c r="B365" s="15" t="s">
        <v>23</v>
      </c>
      <c r="C365" s="15" t="s">
        <v>23</v>
      </c>
      <c r="D365" s="65"/>
      <c r="E365" s="66"/>
      <c r="F365" s="65"/>
      <c r="G365" s="65"/>
      <c r="H365" s="66"/>
      <c r="I365" s="65"/>
      <c r="J365" s="65"/>
      <c r="K365" s="66"/>
      <c r="L365" s="66"/>
      <c r="M365" s="65"/>
      <c r="N365" s="16"/>
      <c r="O365" s="52"/>
      <c r="P365" s="15"/>
      <c r="Q365" s="15"/>
      <c r="R365" s="8"/>
      <c r="S365" s="8"/>
      <c r="T365" s="8"/>
      <c r="U365" s="8"/>
      <c r="V365" s="8"/>
      <c r="W365" s="8"/>
      <c r="X365" s="36"/>
      <c r="Y365" s="67"/>
      <c r="Z365" s="67">
        <v>30.1</v>
      </c>
      <c r="AA365" s="67"/>
      <c r="AB365" s="68">
        <v>4.26</v>
      </c>
      <c r="AC365" s="68">
        <v>15.31</v>
      </c>
      <c r="AD365" s="73"/>
      <c r="AE365" s="68">
        <v>27.54</v>
      </c>
      <c r="AF365" s="66"/>
      <c r="AG365" s="65"/>
      <c r="AH365" s="68"/>
      <c r="AI365" s="73">
        <v>33.06</v>
      </c>
      <c r="AJ365" s="68"/>
      <c r="AK365" s="67"/>
      <c r="AL365" s="68"/>
      <c r="AM365" s="74">
        <v>2.21</v>
      </c>
      <c r="AN365" s="35"/>
      <c r="AO365" s="47"/>
    </row>
    <row r="366" spans="1:41" x14ac:dyDescent="0.25">
      <c r="A366" s="7">
        <v>77</v>
      </c>
      <c r="B366" s="15" t="s">
        <v>23</v>
      </c>
      <c r="C366" s="15" t="s">
        <v>23</v>
      </c>
      <c r="D366" s="65"/>
      <c r="E366" s="66"/>
      <c r="F366" s="65"/>
      <c r="G366" s="65"/>
      <c r="H366" s="66"/>
      <c r="I366" s="65"/>
      <c r="J366" s="65"/>
      <c r="K366" s="66"/>
      <c r="L366" s="66"/>
      <c r="M366" s="65"/>
      <c r="N366" s="16"/>
      <c r="O366" s="52"/>
      <c r="P366" s="15"/>
      <c r="Q366" s="15"/>
      <c r="R366" s="8"/>
      <c r="S366" s="8"/>
      <c r="T366" s="8"/>
      <c r="U366" s="8"/>
      <c r="V366" s="8"/>
      <c r="W366" s="8"/>
      <c r="X366" s="36"/>
      <c r="Y366" s="67"/>
      <c r="Z366" s="67"/>
      <c r="AA366" s="67"/>
      <c r="AB366" s="68"/>
      <c r="AC366" s="68"/>
      <c r="AD366" s="107"/>
      <c r="AE366" s="68"/>
      <c r="AF366" s="66"/>
      <c r="AG366" s="65"/>
      <c r="AH366" s="68"/>
      <c r="AI366" s="107">
        <v>33.090000000000003</v>
      </c>
      <c r="AJ366" s="68"/>
      <c r="AK366" s="67"/>
      <c r="AL366" s="68"/>
      <c r="AM366" s="74"/>
      <c r="AN366" s="35"/>
      <c r="AO366" s="47"/>
    </row>
    <row r="367" spans="1:41" x14ac:dyDescent="0.25">
      <c r="A367" s="7">
        <v>76</v>
      </c>
      <c r="B367" s="15" t="s">
        <v>23</v>
      </c>
      <c r="C367" s="15" t="s">
        <v>23</v>
      </c>
      <c r="D367" s="65"/>
      <c r="E367" s="66"/>
      <c r="F367" s="65"/>
      <c r="G367" s="65"/>
      <c r="H367" s="66"/>
      <c r="I367" s="65"/>
      <c r="J367" s="65"/>
      <c r="K367" s="66"/>
      <c r="L367" s="66"/>
      <c r="M367" s="65"/>
      <c r="N367" s="16"/>
      <c r="O367" s="52"/>
      <c r="P367" s="15"/>
      <c r="Q367" s="15"/>
      <c r="R367" s="8"/>
      <c r="S367" s="8"/>
      <c r="T367" s="8"/>
      <c r="U367" s="8"/>
      <c r="V367" s="8"/>
      <c r="W367" s="8"/>
      <c r="X367" s="36"/>
      <c r="Y367" s="67">
        <v>15.3</v>
      </c>
      <c r="Z367" s="67">
        <v>30.2</v>
      </c>
      <c r="AA367" s="67"/>
      <c r="AB367" s="68">
        <v>4.2699999999999996</v>
      </c>
      <c r="AC367" s="68">
        <v>15.32</v>
      </c>
      <c r="AD367" s="73"/>
      <c r="AE367" s="68"/>
      <c r="AF367" s="66"/>
      <c r="AG367" s="65"/>
      <c r="AH367" s="68"/>
      <c r="AI367" s="73">
        <v>33.119999999999997</v>
      </c>
      <c r="AJ367" s="68"/>
      <c r="AK367" s="67"/>
      <c r="AL367" s="68"/>
      <c r="AM367" s="74">
        <v>2.2200000000000002</v>
      </c>
      <c r="AN367" s="35"/>
      <c r="AO367" s="47"/>
    </row>
    <row r="368" spans="1:41" x14ac:dyDescent="0.25">
      <c r="A368" s="7">
        <v>75</v>
      </c>
      <c r="B368" s="15" t="s">
        <v>23</v>
      </c>
      <c r="C368" s="15" t="s">
        <v>23</v>
      </c>
      <c r="D368" s="65"/>
      <c r="E368" s="66"/>
      <c r="F368" s="65"/>
      <c r="G368" s="65"/>
      <c r="H368" s="66"/>
      <c r="I368" s="65">
        <v>16</v>
      </c>
      <c r="J368" s="65"/>
      <c r="K368" s="66"/>
      <c r="L368" s="66"/>
      <c r="M368" s="65">
        <v>39</v>
      </c>
      <c r="N368" s="16"/>
      <c r="O368" s="52"/>
      <c r="P368" s="15"/>
      <c r="Q368" s="15"/>
      <c r="R368" s="8"/>
      <c r="S368" s="8"/>
      <c r="T368" s="8"/>
      <c r="U368" s="8"/>
      <c r="V368" s="8"/>
      <c r="W368" s="8"/>
      <c r="X368" s="36"/>
      <c r="Y368" s="67"/>
      <c r="Z368" s="67"/>
      <c r="AA368" s="67"/>
      <c r="AB368" s="68"/>
      <c r="AC368" s="68"/>
      <c r="AD368" s="73"/>
      <c r="AE368" s="68">
        <v>27.55</v>
      </c>
      <c r="AF368" s="66"/>
      <c r="AG368" s="65"/>
      <c r="AH368" s="68"/>
      <c r="AI368" s="73">
        <v>33.15</v>
      </c>
      <c r="AJ368" s="68"/>
      <c r="AK368" s="67"/>
      <c r="AL368" s="68"/>
      <c r="AM368" s="74"/>
      <c r="AN368" s="35"/>
      <c r="AO368" s="47"/>
    </row>
    <row r="369" spans="1:41" x14ac:dyDescent="0.25">
      <c r="A369" s="7">
        <v>74</v>
      </c>
      <c r="B369" s="15" t="s">
        <v>23</v>
      </c>
      <c r="C369" s="15" t="s">
        <v>23</v>
      </c>
      <c r="D369" s="65"/>
      <c r="E369" s="66"/>
      <c r="F369" s="65"/>
      <c r="G369" s="65"/>
      <c r="H369" s="66"/>
      <c r="I369" s="65"/>
      <c r="J369" s="65"/>
      <c r="K369" s="66"/>
      <c r="L369" s="66"/>
      <c r="M369" s="65"/>
      <c r="N369" s="16"/>
      <c r="O369" s="52"/>
      <c r="P369" s="15"/>
      <c r="Q369" s="15"/>
      <c r="R369" s="8"/>
      <c r="S369" s="8"/>
      <c r="T369" s="8"/>
      <c r="U369" s="8"/>
      <c r="V369" s="8"/>
      <c r="W369" s="8"/>
      <c r="X369" s="36"/>
      <c r="Y369" s="67"/>
      <c r="Z369" s="67">
        <v>30.3</v>
      </c>
      <c r="AA369" s="67"/>
      <c r="AB369" s="68">
        <v>4.28</v>
      </c>
      <c r="AC369" s="68" t="s">
        <v>725</v>
      </c>
      <c r="AD369" s="73"/>
      <c r="AE369" s="68"/>
      <c r="AF369" s="66"/>
      <c r="AG369" s="65"/>
      <c r="AH369" s="68"/>
      <c r="AI369" s="73">
        <v>33.18</v>
      </c>
      <c r="AJ369" s="68"/>
      <c r="AK369" s="67"/>
      <c r="AL369" s="68"/>
      <c r="AM369" s="74">
        <v>2.23</v>
      </c>
      <c r="AN369" s="35"/>
      <c r="AO369" s="47"/>
    </row>
    <row r="370" spans="1:41" x14ac:dyDescent="0.25">
      <c r="A370" s="7">
        <v>73</v>
      </c>
      <c r="B370" s="15" t="s">
        <v>23</v>
      </c>
      <c r="C370" s="15" t="s">
        <v>23</v>
      </c>
      <c r="D370" s="65"/>
      <c r="E370" s="66"/>
      <c r="F370" s="65"/>
      <c r="G370" s="65"/>
      <c r="H370" s="66"/>
      <c r="I370" s="65"/>
      <c r="J370" s="65"/>
      <c r="K370" s="66"/>
      <c r="L370" s="66"/>
      <c r="M370" s="65"/>
      <c r="N370" s="16"/>
      <c r="O370" s="52"/>
      <c r="P370" s="15"/>
      <c r="Q370" s="15"/>
      <c r="R370" s="8"/>
      <c r="S370" s="8"/>
      <c r="T370" s="8"/>
      <c r="U370" s="8"/>
      <c r="V370" s="8"/>
      <c r="W370" s="8"/>
      <c r="X370" s="36"/>
      <c r="Y370" s="67"/>
      <c r="Z370" s="67"/>
      <c r="AA370" s="67"/>
      <c r="AB370" s="68"/>
      <c r="AC370" s="68"/>
      <c r="AD370" s="73"/>
      <c r="AE370" s="68"/>
      <c r="AF370" s="66"/>
      <c r="AG370" s="65"/>
      <c r="AH370" s="68"/>
      <c r="AI370" s="73">
        <v>33.21</v>
      </c>
      <c r="AJ370" s="68"/>
      <c r="AK370" s="67"/>
      <c r="AL370" s="68"/>
      <c r="AM370" s="74"/>
      <c r="AN370" s="35"/>
      <c r="AO370" s="47"/>
    </row>
    <row r="371" spans="1:41" x14ac:dyDescent="0.25">
      <c r="A371" s="7">
        <v>72</v>
      </c>
      <c r="B371" s="15" t="s">
        <v>23</v>
      </c>
      <c r="C371" s="15" t="s">
        <v>23</v>
      </c>
      <c r="D371" s="65"/>
      <c r="E371" s="66"/>
      <c r="F371" s="65"/>
      <c r="G371" s="65"/>
      <c r="H371" s="66"/>
      <c r="I371" s="65"/>
      <c r="J371" s="65"/>
      <c r="K371" s="66"/>
      <c r="L371" s="66"/>
      <c r="M371" s="65"/>
      <c r="N371" s="16"/>
      <c r="O371" s="52"/>
      <c r="P371" s="15"/>
      <c r="Q371" s="15"/>
      <c r="R371" s="8"/>
      <c r="S371" s="8"/>
      <c r="T371" s="8"/>
      <c r="U371" s="8"/>
      <c r="V371" s="8"/>
      <c r="W371" s="8"/>
      <c r="X371" s="36"/>
      <c r="Y371" s="67">
        <v>15.4</v>
      </c>
      <c r="Z371" s="67">
        <v>30.4</v>
      </c>
      <c r="AA371" s="67"/>
      <c r="AB371" s="68">
        <v>4.29</v>
      </c>
      <c r="AC371" s="68">
        <v>15.34</v>
      </c>
      <c r="AD371" s="73"/>
      <c r="AE371" s="68">
        <v>27.56</v>
      </c>
      <c r="AF371" s="66"/>
      <c r="AG371" s="65"/>
      <c r="AH371" s="68"/>
      <c r="AI371" s="73">
        <v>33.24</v>
      </c>
      <c r="AJ371" s="68"/>
      <c r="AK371" s="67"/>
      <c r="AL371" s="68"/>
      <c r="AM371" s="74">
        <v>2.2400000000000002</v>
      </c>
      <c r="AN371" s="35"/>
      <c r="AO371" s="47"/>
    </row>
    <row r="372" spans="1:41" x14ac:dyDescent="0.25">
      <c r="A372" s="7">
        <v>71</v>
      </c>
      <c r="B372" s="15" t="s">
        <v>23</v>
      </c>
      <c r="C372" s="15" t="s">
        <v>23</v>
      </c>
      <c r="D372" s="65"/>
      <c r="E372" s="66"/>
      <c r="F372" s="65"/>
      <c r="G372" s="65"/>
      <c r="H372" s="66"/>
      <c r="I372" s="65"/>
      <c r="J372" s="65"/>
      <c r="K372" s="66"/>
      <c r="L372" s="66"/>
      <c r="M372" s="65"/>
      <c r="N372" s="16"/>
      <c r="O372" s="52"/>
      <c r="P372" s="15"/>
      <c r="Q372" s="15"/>
      <c r="R372" s="8"/>
      <c r="S372" s="8"/>
      <c r="T372" s="8"/>
      <c r="U372" s="8"/>
      <c r="V372" s="8"/>
      <c r="W372" s="8"/>
      <c r="X372" s="36"/>
      <c r="Y372" s="67"/>
      <c r="Z372" s="67"/>
      <c r="AA372" s="67"/>
      <c r="AB372" s="68"/>
      <c r="AC372" s="68"/>
      <c r="AD372" s="73"/>
      <c r="AE372" s="68"/>
      <c r="AF372" s="66"/>
      <c r="AG372" s="65"/>
      <c r="AH372" s="68"/>
      <c r="AI372" s="73">
        <v>33.270000000000003</v>
      </c>
      <c r="AJ372" s="68"/>
      <c r="AK372" s="67"/>
      <c r="AL372" s="68"/>
      <c r="AM372" s="74"/>
      <c r="AN372" s="35"/>
      <c r="AO372" s="47"/>
    </row>
    <row r="373" spans="1:41" x14ac:dyDescent="0.25">
      <c r="A373" s="7">
        <v>70</v>
      </c>
      <c r="B373" s="15" t="s">
        <v>23</v>
      </c>
      <c r="C373" s="15" t="s">
        <v>23</v>
      </c>
      <c r="D373" s="65">
        <v>9</v>
      </c>
      <c r="E373" s="66"/>
      <c r="F373" s="65"/>
      <c r="G373" s="65"/>
      <c r="H373" s="66"/>
      <c r="I373" s="65">
        <v>15</v>
      </c>
      <c r="J373" s="65"/>
      <c r="K373" s="66"/>
      <c r="L373" s="66"/>
      <c r="M373" s="65">
        <v>38</v>
      </c>
      <c r="N373" s="16"/>
      <c r="O373" s="52"/>
      <c r="P373" s="15"/>
      <c r="Q373" s="15"/>
      <c r="R373" s="8"/>
      <c r="S373" s="8"/>
      <c r="T373" s="8"/>
      <c r="U373" s="8"/>
      <c r="V373" s="8"/>
      <c r="W373" s="8"/>
      <c r="X373" s="36"/>
      <c r="Y373" s="67"/>
      <c r="Z373" s="67">
        <v>30.5</v>
      </c>
      <c r="AA373" s="67"/>
      <c r="AB373" s="68">
        <v>4.3</v>
      </c>
      <c r="AC373" s="68">
        <v>15.35</v>
      </c>
      <c r="AD373" s="100"/>
      <c r="AE373" s="68"/>
      <c r="AF373" s="66"/>
      <c r="AG373" s="65"/>
      <c r="AH373" s="68"/>
      <c r="AI373" s="100">
        <v>33.299999999999997</v>
      </c>
      <c r="AJ373" s="68"/>
      <c r="AK373" s="67"/>
      <c r="AL373" s="68"/>
      <c r="AM373" s="74">
        <v>2.25</v>
      </c>
      <c r="AN373" s="35"/>
      <c r="AO373" s="47"/>
    </row>
    <row r="374" spans="1:41" x14ac:dyDescent="0.25">
      <c r="A374" s="7">
        <v>69</v>
      </c>
      <c r="B374" s="15" t="s">
        <v>23</v>
      </c>
      <c r="C374" s="15" t="s">
        <v>23</v>
      </c>
      <c r="D374" s="65"/>
      <c r="E374" s="66"/>
      <c r="F374" s="65"/>
      <c r="G374" s="65"/>
      <c r="H374" s="66"/>
      <c r="I374" s="65"/>
      <c r="J374" s="65"/>
      <c r="K374" s="66"/>
      <c r="L374" s="66"/>
      <c r="M374" s="65"/>
      <c r="N374" s="16"/>
      <c r="O374" s="52"/>
      <c r="P374" s="15"/>
      <c r="Q374" s="15"/>
      <c r="R374" s="8"/>
      <c r="S374" s="8"/>
      <c r="T374" s="8"/>
      <c r="U374" s="8"/>
      <c r="V374" s="8"/>
      <c r="W374" s="8"/>
      <c r="X374" s="36"/>
      <c r="Y374" s="67"/>
      <c r="Z374" s="67"/>
      <c r="AA374" s="67"/>
      <c r="AB374" s="68"/>
      <c r="AC374" s="68"/>
      <c r="AD374" s="73"/>
      <c r="AE374" s="68">
        <v>27.57</v>
      </c>
      <c r="AF374" s="66"/>
      <c r="AG374" s="65"/>
      <c r="AH374" s="68"/>
      <c r="AI374" s="73">
        <v>33.33</v>
      </c>
      <c r="AJ374" s="68"/>
      <c r="AK374" s="67"/>
      <c r="AL374" s="68"/>
      <c r="AM374" s="74"/>
      <c r="AN374" s="35"/>
      <c r="AO374" s="47"/>
    </row>
    <row r="375" spans="1:41" x14ac:dyDescent="0.25">
      <c r="A375" s="7">
        <v>68</v>
      </c>
      <c r="B375" s="15" t="s">
        <v>23</v>
      </c>
      <c r="C375" s="15" t="s">
        <v>23</v>
      </c>
      <c r="D375" s="65"/>
      <c r="E375" s="66"/>
      <c r="F375" s="65"/>
      <c r="G375" s="65"/>
      <c r="H375" s="66"/>
      <c r="I375" s="65"/>
      <c r="J375" s="65"/>
      <c r="K375" s="66"/>
      <c r="L375" s="66"/>
      <c r="M375" s="65"/>
      <c r="N375" s="16"/>
      <c r="O375" s="52"/>
      <c r="P375" s="15"/>
      <c r="Q375" s="15"/>
      <c r="R375" s="8"/>
      <c r="S375" s="8"/>
      <c r="T375" s="8"/>
      <c r="U375" s="8"/>
      <c r="V375" s="8"/>
      <c r="W375" s="8"/>
      <c r="X375" s="36"/>
      <c r="Y375" s="67">
        <v>15.5</v>
      </c>
      <c r="Z375" s="67">
        <v>30.6</v>
      </c>
      <c r="AA375" s="67"/>
      <c r="AB375" s="68">
        <v>4.3099999999999996</v>
      </c>
      <c r="AC375" s="68">
        <v>15.36</v>
      </c>
      <c r="AD375" s="73"/>
      <c r="AE375" s="68"/>
      <c r="AF375" s="66"/>
      <c r="AG375" s="65"/>
      <c r="AH375" s="68"/>
      <c r="AI375" s="73">
        <v>33.36</v>
      </c>
      <c r="AJ375" s="68"/>
      <c r="AK375" s="67"/>
      <c r="AL375" s="68"/>
      <c r="AM375" s="74">
        <v>2.2599999999999998</v>
      </c>
      <c r="AN375" s="35"/>
      <c r="AO375" s="47"/>
    </row>
    <row r="376" spans="1:41" x14ac:dyDescent="0.25">
      <c r="A376" s="7">
        <v>67</v>
      </c>
      <c r="B376" s="15" t="s">
        <v>23</v>
      </c>
      <c r="C376" s="15" t="s">
        <v>23</v>
      </c>
      <c r="D376" s="65"/>
      <c r="E376" s="66"/>
      <c r="F376" s="65"/>
      <c r="G376" s="65"/>
      <c r="H376" s="66"/>
      <c r="I376" s="65"/>
      <c r="J376" s="65"/>
      <c r="K376" s="66"/>
      <c r="L376" s="66"/>
      <c r="M376" s="65"/>
      <c r="N376" s="16"/>
      <c r="O376" s="52"/>
      <c r="P376" s="15"/>
      <c r="Q376" s="15"/>
      <c r="R376" s="8"/>
      <c r="S376" s="8"/>
      <c r="T376" s="8"/>
      <c r="U376" s="8"/>
      <c r="V376" s="8"/>
      <c r="W376" s="8"/>
      <c r="X376" s="36"/>
      <c r="Y376" s="67"/>
      <c r="Z376" s="67"/>
      <c r="AA376" s="67"/>
      <c r="AB376" s="68"/>
      <c r="AC376" s="68"/>
      <c r="AD376" s="73"/>
      <c r="AE376" s="68"/>
      <c r="AF376" s="66"/>
      <c r="AG376" s="65"/>
      <c r="AH376" s="68"/>
      <c r="AI376" s="73">
        <v>33.39</v>
      </c>
      <c r="AJ376" s="68"/>
      <c r="AK376" s="67"/>
      <c r="AL376" s="68"/>
      <c r="AM376" s="74"/>
      <c r="AN376" s="35"/>
      <c r="AO376" s="47"/>
    </row>
    <row r="377" spans="1:41" x14ac:dyDescent="0.25">
      <c r="A377" s="7">
        <v>66</v>
      </c>
      <c r="B377" s="15" t="s">
        <v>23</v>
      </c>
      <c r="C377" s="15" t="s">
        <v>23</v>
      </c>
      <c r="D377" s="65"/>
      <c r="E377" s="66"/>
      <c r="F377" s="65"/>
      <c r="G377" s="65"/>
      <c r="H377" s="66"/>
      <c r="I377" s="65"/>
      <c r="J377" s="65"/>
      <c r="K377" s="66"/>
      <c r="L377" s="66"/>
      <c r="M377" s="65"/>
      <c r="N377" s="16"/>
      <c r="O377" s="52"/>
      <c r="P377" s="15"/>
      <c r="Q377" s="15"/>
      <c r="R377" s="8"/>
      <c r="S377" s="8"/>
      <c r="T377" s="8"/>
      <c r="U377" s="8"/>
      <c r="V377" s="8"/>
      <c r="W377" s="8"/>
      <c r="X377" s="36"/>
      <c r="Y377" s="67"/>
      <c r="Z377" s="67">
        <v>30.7</v>
      </c>
      <c r="AA377" s="67"/>
      <c r="AB377" s="68">
        <v>4.32</v>
      </c>
      <c r="AC377" s="68">
        <v>15.37</v>
      </c>
      <c r="AD377" s="73"/>
      <c r="AE377" s="68">
        <v>27.58</v>
      </c>
      <c r="AF377" s="66"/>
      <c r="AG377" s="65"/>
      <c r="AH377" s="68"/>
      <c r="AI377" s="73">
        <v>33.42</v>
      </c>
      <c r="AJ377" s="68"/>
      <c r="AK377" s="67"/>
      <c r="AL377" s="68"/>
      <c r="AM377" s="74">
        <v>2.27</v>
      </c>
      <c r="AN377" s="35"/>
      <c r="AO377" s="47"/>
    </row>
    <row r="378" spans="1:41" x14ac:dyDescent="0.25">
      <c r="A378" s="7">
        <v>65</v>
      </c>
      <c r="B378" s="15" t="s">
        <v>23</v>
      </c>
      <c r="C378" s="15" t="s">
        <v>23</v>
      </c>
      <c r="D378" s="65"/>
      <c r="E378" s="66"/>
      <c r="F378" s="65"/>
      <c r="G378" s="65"/>
      <c r="H378" s="66"/>
      <c r="I378" s="65">
        <v>14</v>
      </c>
      <c r="J378" s="65"/>
      <c r="K378" s="66"/>
      <c r="L378" s="66"/>
      <c r="M378" s="65">
        <v>37</v>
      </c>
      <c r="N378" s="16"/>
      <c r="O378" s="52"/>
      <c r="P378" s="15"/>
      <c r="Q378" s="15"/>
      <c r="R378" s="8"/>
      <c r="S378" s="8"/>
      <c r="T378" s="8"/>
      <c r="U378" s="8"/>
      <c r="V378" s="8"/>
      <c r="W378" s="8"/>
      <c r="X378" s="36"/>
      <c r="Y378" s="67"/>
      <c r="Z378" s="67"/>
      <c r="AA378" s="67"/>
      <c r="AB378" s="68"/>
      <c r="AC378" s="68"/>
      <c r="AD378" s="73"/>
      <c r="AE378" s="68"/>
      <c r="AF378" s="66"/>
      <c r="AG378" s="65"/>
      <c r="AH378" s="68"/>
      <c r="AI378" s="73">
        <v>33.450000000000003</v>
      </c>
      <c r="AJ378" s="68"/>
      <c r="AK378" s="67"/>
      <c r="AL378" s="68"/>
      <c r="AM378" s="74"/>
      <c r="AN378" s="35"/>
      <c r="AO378" s="47"/>
    </row>
    <row r="379" spans="1:41" x14ac:dyDescent="0.25">
      <c r="A379" s="7">
        <v>64</v>
      </c>
      <c r="B379" s="15" t="s">
        <v>23</v>
      </c>
      <c r="C379" s="15" t="s">
        <v>23</v>
      </c>
      <c r="D379" s="65"/>
      <c r="E379" s="66"/>
      <c r="F379" s="65"/>
      <c r="G379" s="65"/>
      <c r="H379" s="66"/>
      <c r="I379" s="65"/>
      <c r="J379" s="65"/>
      <c r="K379" s="66"/>
      <c r="L379" s="66"/>
      <c r="M379" s="65"/>
      <c r="N379" s="16"/>
      <c r="O379" s="52"/>
      <c r="P379" s="15"/>
      <c r="Q379" s="15"/>
      <c r="R379" s="8"/>
      <c r="S379" s="8"/>
      <c r="T379" s="8"/>
      <c r="U379" s="8"/>
      <c r="V379" s="8"/>
      <c r="W379" s="8"/>
      <c r="X379" s="36"/>
      <c r="Y379" s="67">
        <v>15.6</v>
      </c>
      <c r="Z379" s="67">
        <v>30.8</v>
      </c>
      <c r="AA379" s="67"/>
      <c r="AB379" s="68">
        <v>4.33</v>
      </c>
      <c r="AC379" s="68">
        <v>15.38</v>
      </c>
      <c r="AD379" s="73"/>
      <c r="AE379" s="68"/>
      <c r="AF379" s="66"/>
      <c r="AG379" s="65"/>
      <c r="AH379" s="68"/>
      <c r="AI379" s="73">
        <v>33.479999999999997</v>
      </c>
      <c r="AJ379" s="68"/>
      <c r="AK379" s="67"/>
      <c r="AL379" s="68"/>
      <c r="AM379" s="74">
        <v>2.2799999999999998</v>
      </c>
      <c r="AN379" s="35"/>
      <c r="AO379" s="47"/>
    </row>
    <row r="380" spans="1:41" x14ac:dyDescent="0.25">
      <c r="A380" s="7">
        <v>63</v>
      </c>
      <c r="B380" s="15" t="s">
        <v>23</v>
      </c>
      <c r="C380" s="15" t="s">
        <v>23</v>
      </c>
      <c r="D380" s="65"/>
      <c r="E380" s="66"/>
      <c r="F380" s="65"/>
      <c r="G380" s="65"/>
      <c r="H380" s="66"/>
      <c r="I380" s="65"/>
      <c r="J380" s="65"/>
      <c r="K380" s="66"/>
      <c r="L380" s="66"/>
      <c r="M380" s="65"/>
      <c r="N380" s="16"/>
      <c r="O380" s="52"/>
      <c r="P380" s="15"/>
      <c r="Q380" s="15"/>
      <c r="R380" s="8"/>
      <c r="S380" s="8"/>
      <c r="T380" s="8"/>
      <c r="U380" s="8"/>
      <c r="V380" s="8"/>
      <c r="W380" s="8"/>
      <c r="X380" s="36"/>
      <c r="Y380" s="67"/>
      <c r="Z380" s="67"/>
      <c r="AA380" s="67"/>
      <c r="AB380" s="68"/>
      <c r="AC380" s="68"/>
      <c r="AD380" s="73"/>
      <c r="AE380" s="68">
        <v>27.59</v>
      </c>
      <c r="AF380" s="66"/>
      <c r="AG380" s="65"/>
      <c r="AH380" s="68"/>
      <c r="AI380" s="73">
        <v>33.51</v>
      </c>
      <c r="AJ380" s="68"/>
      <c r="AK380" s="67"/>
      <c r="AL380" s="68"/>
      <c r="AM380" s="74"/>
      <c r="AN380" s="35"/>
      <c r="AO380" s="47"/>
    </row>
    <row r="381" spans="1:41" x14ac:dyDescent="0.25">
      <c r="A381" s="7">
        <v>62</v>
      </c>
      <c r="B381" s="15" t="s">
        <v>23</v>
      </c>
      <c r="C381" s="15" t="s">
        <v>23</v>
      </c>
      <c r="D381" s="65"/>
      <c r="E381" s="66"/>
      <c r="F381" s="65"/>
      <c r="G381" s="65"/>
      <c r="H381" s="66"/>
      <c r="I381" s="65"/>
      <c r="J381" s="65"/>
      <c r="K381" s="66"/>
      <c r="L381" s="66"/>
      <c r="M381" s="65"/>
      <c r="N381" s="16"/>
      <c r="O381" s="52"/>
      <c r="P381" s="15"/>
      <c r="Q381" s="15"/>
      <c r="R381" s="8"/>
      <c r="S381" s="8"/>
      <c r="T381" s="8"/>
      <c r="U381" s="8"/>
      <c r="V381" s="8"/>
      <c r="W381" s="8"/>
      <c r="X381" s="36"/>
      <c r="Y381" s="67"/>
      <c r="Z381" s="67">
        <v>30.9</v>
      </c>
      <c r="AA381" s="67"/>
      <c r="AB381" s="68">
        <v>4.34</v>
      </c>
      <c r="AC381" s="68">
        <v>15.39</v>
      </c>
      <c r="AD381" s="73"/>
      <c r="AE381" s="68"/>
      <c r="AF381" s="66"/>
      <c r="AG381" s="65"/>
      <c r="AH381" s="68"/>
      <c r="AI381" s="73">
        <v>33.54</v>
      </c>
      <c r="AJ381" s="68"/>
      <c r="AK381" s="67"/>
      <c r="AL381" s="68"/>
      <c r="AM381" s="74">
        <v>2.29</v>
      </c>
      <c r="AN381" s="35"/>
      <c r="AO381" s="47"/>
    </row>
    <row r="382" spans="1:41" x14ac:dyDescent="0.25">
      <c r="A382" s="7">
        <v>61</v>
      </c>
      <c r="B382" s="15" t="s">
        <v>23</v>
      </c>
      <c r="C382" s="15" t="s">
        <v>23</v>
      </c>
      <c r="D382" s="65"/>
      <c r="E382" s="66"/>
      <c r="F382" s="65"/>
      <c r="G382" s="65"/>
      <c r="H382" s="66"/>
      <c r="I382" s="65"/>
      <c r="J382" s="65"/>
      <c r="K382" s="66"/>
      <c r="L382" s="66"/>
      <c r="M382" s="65"/>
      <c r="N382" s="16"/>
      <c r="O382" s="52"/>
      <c r="P382" s="15"/>
      <c r="Q382" s="15"/>
      <c r="R382" s="8"/>
      <c r="S382" s="8"/>
      <c r="T382" s="8"/>
      <c r="U382" s="8"/>
      <c r="V382" s="8"/>
      <c r="W382" s="8"/>
      <c r="X382" s="36"/>
      <c r="Y382" s="67"/>
      <c r="Z382" s="67"/>
      <c r="AA382" s="67"/>
      <c r="AB382" s="68"/>
      <c r="AC382" s="68"/>
      <c r="AD382" s="73"/>
      <c r="AE382" s="68"/>
      <c r="AF382" s="66"/>
      <c r="AG382" s="65"/>
      <c r="AH382" s="68"/>
      <c r="AI382" s="73">
        <v>33.57</v>
      </c>
      <c r="AJ382" s="68"/>
      <c r="AK382" s="67"/>
      <c r="AL382" s="68"/>
      <c r="AM382" s="74"/>
      <c r="AN382" s="35"/>
      <c r="AO382" s="47"/>
    </row>
    <row r="383" spans="1:41" x14ac:dyDescent="0.25">
      <c r="A383" s="7">
        <v>60</v>
      </c>
      <c r="B383" s="18">
        <v>5</v>
      </c>
      <c r="C383" s="18">
        <v>5</v>
      </c>
      <c r="D383" s="77">
        <v>8</v>
      </c>
      <c r="E383" s="78"/>
      <c r="F383" s="77"/>
      <c r="G383" s="77"/>
      <c r="H383" s="78"/>
      <c r="I383" s="77">
        <v>13</v>
      </c>
      <c r="J383" s="77"/>
      <c r="K383" s="78"/>
      <c r="L383" s="78"/>
      <c r="M383" s="77">
        <v>36</v>
      </c>
      <c r="N383" s="37"/>
      <c r="O383" s="53"/>
      <c r="P383" s="21"/>
      <c r="Q383" s="21"/>
      <c r="R383" s="20"/>
      <c r="S383" s="20"/>
      <c r="T383" s="20"/>
      <c r="U383" s="20"/>
      <c r="V383" s="20"/>
      <c r="W383" s="20"/>
      <c r="X383" s="38"/>
      <c r="Y383" s="80">
        <v>15.7</v>
      </c>
      <c r="Z383" s="80">
        <v>31</v>
      </c>
      <c r="AA383" s="80"/>
      <c r="AB383" s="81">
        <v>4.3499999999999996</v>
      </c>
      <c r="AC383" s="81">
        <v>15.4</v>
      </c>
      <c r="AD383" s="104"/>
      <c r="AE383" s="81">
        <v>28</v>
      </c>
      <c r="AF383" s="81"/>
      <c r="AG383" s="81"/>
      <c r="AH383" s="81"/>
      <c r="AI383" s="81">
        <v>34</v>
      </c>
      <c r="AJ383" s="81"/>
      <c r="AK383" s="80"/>
      <c r="AL383" s="81"/>
      <c r="AM383" s="82">
        <v>2.2999999999999998</v>
      </c>
      <c r="AN383" s="40"/>
      <c r="AO383" s="48"/>
    </row>
    <row r="384" spans="1:41" x14ac:dyDescent="0.25">
      <c r="A384" s="7">
        <v>59</v>
      </c>
      <c r="B384" s="15" t="s">
        <v>23</v>
      </c>
      <c r="C384" s="15" t="s">
        <v>23</v>
      </c>
      <c r="D384" s="65"/>
      <c r="E384" s="66"/>
      <c r="F384" s="65"/>
      <c r="G384" s="65"/>
      <c r="H384" s="66"/>
      <c r="I384" s="65"/>
      <c r="J384" s="65"/>
      <c r="K384" s="66"/>
      <c r="L384" s="66"/>
      <c r="M384" s="65"/>
      <c r="N384" s="16"/>
      <c r="O384" s="52"/>
      <c r="P384" s="15"/>
      <c r="Q384" s="15"/>
      <c r="R384" s="8"/>
      <c r="S384" s="8"/>
      <c r="T384" s="8"/>
      <c r="U384" s="8"/>
      <c r="V384" s="8"/>
      <c r="W384" s="8"/>
      <c r="X384" s="36"/>
      <c r="Y384" s="67"/>
      <c r="Z384" s="67"/>
      <c r="AA384" s="67"/>
      <c r="AB384" s="68">
        <v>4.3600000000000003</v>
      </c>
      <c r="AC384" s="68">
        <v>15.42</v>
      </c>
      <c r="AD384" s="73"/>
      <c r="AE384" s="68">
        <v>28.03</v>
      </c>
      <c r="AF384" s="66"/>
      <c r="AG384" s="65"/>
      <c r="AH384" s="68"/>
      <c r="AI384" s="68">
        <v>34.06</v>
      </c>
      <c r="AJ384" s="68"/>
      <c r="AK384" s="67"/>
      <c r="AL384" s="68"/>
      <c r="AM384" s="74">
        <v>2.31</v>
      </c>
      <c r="AN384" s="35"/>
      <c r="AO384" s="47"/>
    </row>
    <row r="385" spans="1:41" x14ac:dyDescent="0.25">
      <c r="A385" s="7">
        <v>58</v>
      </c>
      <c r="B385" s="15" t="s">
        <v>23</v>
      </c>
      <c r="C385" s="15" t="s">
        <v>23</v>
      </c>
      <c r="D385" s="65"/>
      <c r="E385" s="66"/>
      <c r="F385" s="65"/>
      <c r="G385" s="65"/>
      <c r="H385" s="66"/>
      <c r="I385" s="65"/>
      <c r="J385" s="65"/>
      <c r="K385" s="66"/>
      <c r="L385" s="66"/>
      <c r="M385" s="65"/>
      <c r="N385" s="16"/>
      <c r="O385" s="52"/>
      <c r="P385" s="15"/>
      <c r="Q385" s="15"/>
      <c r="R385" s="8"/>
      <c r="S385" s="8"/>
      <c r="T385" s="8"/>
      <c r="U385" s="8"/>
      <c r="V385" s="8"/>
      <c r="W385" s="8"/>
      <c r="X385" s="36"/>
      <c r="Y385" s="67"/>
      <c r="Z385" s="67">
        <v>31.1</v>
      </c>
      <c r="AA385" s="67"/>
      <c r="AB385" s="68">
        <v>4.37</v>
      </c>
      <c r="AC385" s="68">
        <v>15.44</v>
      </c>
      <c r="AD385" s="73"/>
      <c r="AE385" s="68">
        <v>28.06</v>
      </c>
      <c r="AF385" s="66"/>
      <c r="AG385" s="65"/>
      <c r="AH385" s="68"/>
      <c r="AI385" s="68">
        <v>34.119999999999997</v>
      </c>
      <c r="AJ385" s="68"/>
      <c r="AK385" s="67"/>
      <c r="AL385" s="68"/>
      <c r="AM385" s="74">
        <v>2.3199999999999998</v>
      </c>
      <c r="AN385" s="35"/>
      <c r="AO385" s="47"/>
    </row>
    <row r="386" spans="1:41" x14ac:dyDescent="0.25">
      <c r="A386" s="7">
        <v>57</v>
      </c>
      <c r="B386" s="15" t="s">
        <v>23</v>
      </c>
      <c r="C386" s="15" t="s">
        <v>23</v>
      </c>
      <c r="D386" s="65"/>
      <c r="E386" s="66"/>
      <c r="F386" s="65"/>
      <c r="G386" s="65"/>
      <c r="H386" s="66"/>
      <c r="I386" s="65"/>
      <c r="J386" s="65"/>
      <c r="K386" s="66"/>
      <c r="L386" s="66"/>
      <c r="M386" s="65"/>
      <c r="N386" s="16"/>
      <c r="O386" s="52"/>
      <c r="P386" s="15"/>
      <c r="Q386" s="15"/>
      <c r="R386" s="8"/>
      <c r="S386" s="8"/>
      <c r="T386" s="8"/>
      <c r="U386" s="8"/>
      <c r="V386" s="8"/>
      <c r="W386" s="8"/>
      <c r="X386" s="36"/>
      <c r="Y386" s="67"/>
      <c r="Z386" s="67"/>
      <c r="AA386" s="67"/>
      <c r="AB386" s="68">
        <v>4.38</v>
      </c>
      <c r="AC386" s="68">
        <v>15.46</v>
      </c>
      <c r="AD386" s="73"/>
      <c r="AE386" s="68">
        <v>28.09</v>
      </c>
      <c r="AF386" s="66"/>
      <c r="AG386" s="65"/>
      <c r="AH386" s="68"/>
      <c r="AI386" s="68">
        <v>34.18</v>
      </c>
      <c r="AJ386" s="68"/>
      <c r="AK386" s="67"/>
      <c r="AL386" s="68"/>
      <c r="AM386" s="74">
        <v>2.33</v>
      </c>
      <c r="AN386" s="35"/>
      <c r="AO386" s="47"/>
    </row>
    <row r="387" spans="1:41" x14ac:dyDescent="0.25">
      <c r="A387" s="7">
        <v>56</v>
      </c>
      <c r="B387" s="15" t="s">
        <v>23</v>
      </c>
      <c r="C387" s="15" t="s">
        <v>23</v>
      </c>
      <c r="D387" s="65"/>
      <c r="E387" s="66"/>
      <c r="F387" s="65"/>
      <c r="G387" s="65"/>
      <c r="H387" s="66"/>
      <c r="I387" s="65"/>
      <c r="J387" s="65"/>
      <c r="K387" s="66"/>
      <c r="L387" s="66"/>
      <c r="M387" s="65"/>
      <c r="N387" s="16"/>
      <c r="O387" s="52"/>
      <c r="P387" s="15"/>
      <c r="Q387" s="15"/>
      <c r="R387" s="8"/>
      <c r="S387" s="8"/>
      <c r="T387" s="8"/>
      <c r="U387" s="8"/>
      <c r="V387" s="8"/>
      <c r="W387" s="8"/>
      <c r="X387" s="36"/>
      <c r="Y387" s="67">
        <v>15.8</v>
      </c>
      <c r="Z387" s="67">
        <v>31.2</v>
      </c>
      <c r="AA387" s="67"/>
      <c r="AB387" s="68">
        <v>4.3899999999999997</v>
      </c>
      <c r="AC387" s="68">
        <v>15.48</v>
      </c>
      <c r="AD387" s="73"/>
      <c r="AE387" s="68">
        <v>28.12</v>
      </c>
      <c r="AF387" s="66"/>
      <c r="AG387" s="65"/>
      <c r="AH387" s="68"/>
      <c r="AI387" s="68">
        <v>34.24</v>
      </c>
      <c r="AJ387" s="68"/>
      <c r="AK387" s="67"/>
      <c r="AL387" s="68"/>
      <c r="AM387" s="74">
        <v>2.34</v>
      </c>
      <c r="AN387" s="35"/>
      <c r="AO387" s="47"/>
    </row>
    <row r="388" spans="1:41" x14ac:dyDescent="0.25">
      <c r="A388" s="7">
        <v>55</v>
      </c>
      <c r="B388" s="15" t="s">
        <v>23</v>
      </c>
      <c r="C388" s="15" t="s">
        <v>23</v>
      </c>
      <c r="D388" s="65"/>
      <c r="E388" s="66"/>
      <c r="F388" s="65"/>
      <c r="G388" s="65"/>
      <c r="H388" s="66"/>
      <c r="I388" s="65">
        <v>12</v>
      </c>
      <c r="J388" s="65"/>
      <c r="K388" s="66"/>
      <c r="L388" s="66"/>
      <c r="M388" s="65">
        <v>35</v>
      </c>
      <c r="N388" s="16"/>
      <c r="O388" s="52"/>
      <c r="P388" s="15"/>
      <c r="Q388" s="15"/>
      <c r="R388" s="8"/>
      <c r="S388" s="8"/>
      <c r="T388" s="8"/>
      <c r="U388" s="8"/>
      <c r="V388" s="8"/>
      <c r="W388" s="8"/>
      <c r="X388" s="36"/>
      <c r="Y388" s="67"/>
      <c r="Z388" s="67"/>
      <c r="AA388" s="67"/>
      <c r="AB388" s="68">
        <v>4.4000000000000004</v>
      </c>
      <c r="AC388" s="68">
        <v>15.5</v>
      </c>
      <c r="AD388" s="100"/>
      <c r="AE388" s="68">
        <v>28.15</v>
      </c>
      <c r="AF388" s="66"/>
      <c r="AG388" s="68"/>
      <c r="AH388" s="68"/>
      <c r="AI388" s="68">
        <v>34.299999999999997</v>
      </c>
      <c r="AJ388" s="68"/>
      <c r="AK388" s="67"/>
      <c r="AL388" s="68"/>
      <c r="AM388" s="74">
        <v>2.35</v>
      </c>
      <c r="AN388" s="35"/>
      <c r="AO388" s="47"/>
    </row>
    <row r="389" spans="1:41" x14ac:dyDescent="0.25">
      <c r="A389" s="7">
        <v>54</v>
      </c>
      <c r="B389" s="15" t="s">
        <v>23</v>
      </c>
      <c r="C389" s="15" t="s">
        <v>23</v>
      </c>
      <c r="D389" s="65"/>
      <c r="E389" s="66"/>
      <c r="F389" s="65"/>
      <c r="G389" s="65"/>
      <c r="H389" s="66"/>
      <c r="I389" s="65"/>
      <c r="J389" s="65"/>
      <c r="K389" s="66"/>
      <c r="L389" s="66"/>
      <c r="M389" s="65"/>
      <c r="N389" s="16"/>
      <c r="O389" s="52"/>
      <c r="P389" s="15"/>
      <c r="Q389" s="15"/>
      <c r="R389" s="8"/>
      <c r="S389" s="8"/>
      <c r="T389" s="8"/>
      <c r="U389" s="8"/>
      <c r="V389" s="8"/>
      <c r="W389" s="8"/>
      <c r="X389" s="36"/>
      <c r="Y389" s="67"/>
      <c r="Z389" s="67">
        <v>31.3</v>
      </c>
      <c r="AA389" s="67"/>
      <c r="AB389" s="68">
        <v>4.41</v>
      </c>
      <c r="AC389" s="68">
        <v>15.52</v>
      </c>
      <c r="AD389" s="73"/>
      <c r="AE389" s="68">
        <v>28.18</v>
      </c>
      <c r="AF389" s="66"/>
      <c r="AG389" s="65"/>
      <c r="AH389" s="68"/>
      <c r="AI389" s="68">
        <v>34.36</v>
      </c>
      <c r="AJ389" s="68"/>
      <c r="AK389" s="67"/>
      <c r="AL389" s="68"/>
      <c r="AM389" s="74">
        <v>2.36</v>
      </c>
      <c r="AN389" s="35"/>
      <c r="AO389" s="47"/>
    </row>
    <row r="390" spans="1:41" x14ac:dyDescent="0.25">
      <c r="A390" s="7">
        <v>53</v>
      </c>
      <c r="B390" s="15" t="s">
        <v>23</v>
      </c>
      <c r="C390" s="15" t="s">
        <v>23</v>
      </c>
      <c r="D390" s="65"/>
      <c r="E390" s="66"/>
      <c r="F390" s="65"/>
      <c r="G390" s="65"/>
      <c r="H390" s="66"/>
      <c r="I390" s="65"/>
      <c r="J390" s="65"/>
      <c r="K390" s="66"/>
      <c r="L390" s="66"/>
      <c r="M390" s="65"/>
      <c r="N390" s="16"/>
      <c r="O390" s="52"/>
      <c r="P390" s="15"/>
      <c r="Q390" s="15"/>
      <c r="R390" s="8"/>
      <c r="S390" s="8"/>
      <c r="T390" s="8"/>
      <c r="U390" s="8"/>
      <c r="V390" s="8"/>
      <c r="W390" s="8"/>
      <c r="X390" s="36"/>
      <c r="Y390" s="67"/>
      <c r="Z390" s="67"/>
      <c r="AA390" s="67"/>
      <c r="AB390" s="68">
        <v>4.42</v>
      </c>
      <c r="AC390" s="68">
        <v>15.54</v>
      </c>
      <c r="AD390" s="73"/>
      <c r="AE390" s="68">
        <v>28.21</v>
      </c>
      <c r="AF390" s="66"/>
      <c r="AG390" s="65"/>
      <c r="AH390" s="68"/>
      <c r="AI390" s="68">
        <v>34.42</v>
      </c>
      <c r="AJ390" s="68"/>
      <c r="AK390" s="67"/>
      <c r="AL390" s="68"/>
      <c r="AM390" s="74">
        <v>2.37</v>
      </c>
      <c r="AN390" s="35"/>
      <c r="AO390" s="47"/>
    </row>
    <row r="391" spans="1:41" x14ac:dyDescent="0.25">
      <c r="A391" s="7">
        <v>52</v>
      </c>
      <c r="B391" s="15" t="s">
        <v>23</v>
      </c>
      <c r="C391" s="15" t="s">
        <v>23</v>
      </c>
      <c r="D391" s="65"/>
      <c r="E391" s="66"/>
      <c r="F391" s="65"/>
      <c r="G391" s="65"/>
      <c r="H391" s="66"/>
      <c r="I391" s="65"/>
      <c r="J391" s="65"/>
      <c r="K391" s="66"/>
      <c r="L391" s="66"/>
      <c r="M391" s="65"/>
      <c r="N391" s="16"/>
      <c r="O391" s="52"/>
      <c r="P391" s="15"/>
      <c r="Q391" s="15"/>
      <c r="R391" s="8"/>
      <c r="S391" s="8"/>
      <c r="T391" s="8"/>
      <c r="U391" s="8"/>
      <c r="V391" s="8"/>
      <c r="W391" s="8"/>
      <c r="X391" s="36"/>
      <c r="Y391" s="67">
        <v>15.9</v>
      </c>
      <c r="Z391" s="67">
        <v>31.4</v>
      </c>
      <c r="AA391" s="67"/>
      <c r="AB391" s="68">
        <v>4.43</v>
      </c>
      <c r="AC391" s="68">
        <v>15.56</v>
      </c>
      <c r="AD391" s="73"/>
      <c r="AE391" s="68">
        <v>28.24</v>
      </c>
      <c r="AF391" s="66"/>
      <c r="AG391" s="65"/>
      <c r="AH391" s="68"/>
      <c r="AI391" s="68">
        <v>34.479999999999997</v>
      </c>
      <c r="AJ391" s="68"/>
      <c r="AK391" s="67"/>
      <c r="AL391" s="68"/>
      <c r="AM391" s="74">
        <v>2.38</v>
      </c>
      <c r="AN391" s="35"/>
      <c r="AO391" s="47"/>
    </row>
    <row r="392" spans="1:41" x14ac:dyDescent="0.25">
      <c r="A392" s="7">
        <v>51</v>
      </c>
      <c r="B392" s="15" t="s">
        <v>23</v>
      </c>
      <c r="C392" s="15" t="s">
        <v>23</v>
      </c>
      <c r="D392" s="65"/>
      <c r="E392" s="66"/>
      <c r="F392" s="65"/>
      <c r="G392" s="65"/>
      <c r="H392" s="66"/>
      <c r="I392" s="65"/>
      <c r="J392" s="65"/>
      <c r="K392" s="66"/>
      <c r="L392" s="66"/>
      <c r="M392" s="65"/>
      <c r="N392" s="16"/>
      <c r="O392" s="52"/>
      <c r="P392" s="15"/>
      <c r="Q392" s="15"/>
      <c r="R392" s="8"/>
      <c r="S392" s="8"/>
      <c r="T392" s="8"/>
      <c r="U392" s="8"/>
      <c r="V392" s="8"/>
      <c r="W392" s="8"/>
      <c r="X392" s="36"/>
      <c r="Y392" s="67"/>
      <c r="Z392" s="67"/>
      <c r="AA392" s="67"/>
      <c r="AB392" s="68">
        <v>4.4400000000000004</v>
      </c>
      <c r="AC392" s="68">
        <v>15.58</v>
      </c>
      <c r="AD392" s="73"/>
      <c r="AE392" s="68">
        <v>28.27</v>
      </c>
      <c r="AF392" s="66"/>
      <c r="AG392" s="65"/>
      <c r="AH392" s="68"/>
      <c r="AI392" s="68">
        <v>34.54</v>
      </c>
      <c r="AJ392" s="68"/>
      <c r="AK392" s="67"/>
      <c r="AL392" s="68"/>
      <c r="AM392" s="74">
        <v>2.39</v>
      </c>
      <c r="AN392" s="35"/>
      <c r="AO392" s="47"/>
    </row>
    <row r="393" spans="1:41" x14ac:dyDescent="0.25">
      <c r="A393" s="7">
        <v>50</v>
      </c>
      <c r="B393" s="15" t="s">
        <v>23</v>
      </c>
      <c r="C393" s="15" t="s">
        <v>23</v>
      </c>
      <c r="D393" s="65">
        <v>7</v>
      </c>
      <c r="E393" s="66"/>
      <c r="F393" s="65"/>
      <c r="G393" s="65"/>
      <c r="H393" s="66"/>
      <c r="I393" s="65">
        <v>11</v>
      </c>
      <c r="J393" s="65"/>
      <c r="K393" s="66"/>
      <c r="L393" s="66"/>
      <c r="M393" s="65">
        <v>34</v>
      </c>
      <c r="N393" s="16"/>
      <c r="O393" s="52"/>
      <c r="P393" s="15"/>
      <c r="Q393" s="15"/>
      <c r="R393" s="8"/>
      <c r="S393" s="8"/>
      <c r="T393" s="8"/>
      <c r="U393" s="8"/>
      <c r="V393" s="8"/>
      <c r="W393" s="8"/>
      <c r="X393" s="36"/>
      <c r="Y393" s="67"/>
      <c r="Z393" s="67">
        <v>31.5</v>
      </c>
      <c r="AA393" s="67"/>
      <c r="AB393" s="68">
        <v>4.45</v>
      </c>
      <c r="AC393" s="68">
        <v>16</v>
      </c>
      <c r="AD393" s="100"/>
      <c r="AE393" s="68">
        <v>28.3</v>
      </c>
      <c r="AF393" s="66"/>
      <c r="AG393" s="68"/>
      <c r="AH393" s="68"/>
      <c r="AI393" s="68">
        <v>35</v>
      </c>
      <c r="AJ393" s="68"/>
      <c r="AK393" s="67"/>
      <c r="AL393" s="68"/>
      <c r="AM393" s="75">
        <v>2.4</v>
      </c>
      <c r="AN393" s="35"/>
      <c r="AO393" s="47"/>
    </row>
    <row r="394" spans="1:41" x14ac:dyDescent="0.25">
      <c r="A394" s="7">
        <v>49</v>
      </c>
      <c r="B394" s="15" t="s">
        <v>23</v>
      </c>
      <c r="C394" s="15" t="s">
        <v>23</v>
      </c>
      <c r="D394" s="65"/>
      <c r="E394" s="66"/>
      <c r="F394" s="65"/>
      <c r="G394" s="65"/>
      <c r="H394" s="66"/>
      <c r="I394" s="65"/>
      <c r="J394" s="65"/>
      <c r="K394" s="66"/>
      <c r="L394" s="66"/>
      <c r="M394" s="65"/>
      <c r="N394" s="16"/>
      <c r="O394" s="52"/>
      <c r="P394" s="15"/>
      <c r="Q394" s="15"/>
      <c r="R394" s="8"/>
      <c r="S394" s="8"/>
      <c r="T394" s="8"/>
      <c r="U394" s="8"/>
      <c r="V394" s="8"/>
      <c r="W394" s="8"/>
      <c r="X394" s="36"/>
      <c r="Y394" s="67"/>
      <c r="Z394" s="67"/>
      <c r="AA394" s="67"/>
      <c r="AB394" s="68">
        <v>4.46</v>
      </c>
      <c r="AC394" s="68">
        <v>16.02</v>
      </c>
      <c r="AD394" s="73"/>
      <c r="AE394" s="68">
        <v>28.33</v>
      </c>
      <c r="AF394" s="66"/>
      <c r="AG394" s="65"/>
      <c r="AH394" s="68"/>
      <c r="AI394" s="68">
        <v>35.06</v>
      </c>
      <c r="AJ394" s="68"/>
      <c r="AK394" s="67"/>
      <c r="AL394" s="68"/>
      <c r="AM394" s="74">
        <v>2.41</v>
      </c>
      <c r="AN394" s="35"/>
      <c r="AO394" s="47"/>
    </row>
    <row r="395" spans="1:41" x14ac:dyDescent="0.25">
      <c r="A395" s="7">
        <v>48</v>
      </c>
      <c r="B395" s="15" t="s">
        <v>23</v>
      </c>
      <c r="C395" s="15" t="s">
        <v>23</v>
      </c>
      <c r="D395" s="65"/>
      <c r="E395" s="66"/>
      <c r="F395" s="65"/>
      <c r="G395" s="65"/>
      <c r="H395" s="66"/>
      <c r="I395" s="65"/>
      <c r="J395" s="65"/>
      <c r="K395" s="66"/>
      <c r="L395" s="66"/>
      <c r="M395" s="65"/>
      <c r="N395" s="16"/>
      <c r="O395" s="52"/>
      <c r="P395" s="15"/>
      <c r="Q395" s="15"/>
      <c r="R395" s="8"/>
      <c r="S395" s="8"/>
      <c r="T395" s="8"/>
      <c r="U395" s="8"/>
      <c r="V395" s="8"/>
      <c r="W395" s="8"/>
      <c r="X395" s="36"/>
      <c r="Y395" s="67">
        <v>16</v>
      </c>
      <c r="Z395" s="67">
        <v>31.6</v>
      </c>
      <c r="AA395" s="67"/>
      <c r="AB395" s="68">
        <v>4.47</v>
      </c>
      <c r="AC395" s="68">
        <v>16.04</v>
      </c>
      <c r="AD395" s="73"/>
      <c r="AE395" s="68">
        <v>28.36</v>
      </c>
      <c r="AF395" s="66"/>
      <c r="AG395" s="65"/>
      <c r="AH395" s="68"/>
      <c r="AI395" s="68">
        <v>35.119999999999997</v>
      </c>
      <c r="AJ395" s="68"/>
      <c r="AK395" s="67"/>
      <c r="AL395" s="68"/>
      <c r="AM395" s="74">
        <v>2.42</v>
      </c>
      <c r="AN395" s="35"/>
      <c r="AO395" s="47"/>
    </row>
    <row r="396" spans="1:41" x14ac:dyDescent="0.25">
      <c r="A396" s="7">
        <v>47</v>
      </c>
      <c r="B396" s="15" t="s">
        <v>23</v>
      </c>
      <c r="C396" s="15" t="s">
        <v>23</v>
      </c>
      <c r="D396" s="65"/>
      <c r="E396" s="66"/>
      <c r="F396" s="65"/>
      <c r="G396" s="65"/>
      <c r="H396" s="66"/>
      <c r="I396" s="65"/>
      <c r="J396" s="65"/>
      <c r="K396" s="66"/>
      <c r="L396" s="66"/>
      <c r="M396" s="65"/>
      <c r="N396" s="16"/>
      <c r="O396" s="52"/>
      <c r="P396" s="15"/>
      <c r="Q396" s="15"/>
      <c r="R396" s="8"/>
      <c r="S396" s="8"/>
      <c r="T396" s="8"/>
      <c r="U396" s="8"/>
      <c r="V396" s="8"/>
      <c r="W396" s="8"/>
      <c r="X396" s="36"/>
      <c r="Y396" s="67"/>
      <c r="Z396" s="67"/>
      <c r="AA396" s="67"/>
      <c r="AB396" s="68">
        <v>4.4800000000000004</v>
      </c>
      <c r="AC396" s="68">
        <v>16.059999999999999</v>
      </c>
      <c r="AD396" s="73"/>
      <c r="AE396" s="68">
        <v>28.39</v>
      </c>
      <c r="AF396" s="66"/>
      <c r="AG396" s="65"/>
      <c r="AH396" s="68"/>
      <c r="AI396" s="68">
        <v>35.18</v>
      </c>
      <c r="AJ396" s="68"/>
      <c r="AK396" s="67"/>
      <c r="AL396" s="68"/>
      <c r="AM396" s="74">
        <v>2.4300000000000002</v>
      </c>
      <c r="AN396" s="35"/>
      <c r="AO396" s="47"/>
    </row>
    <row r="397" spans="1:41" x14ac:dyDescent="0.25">
      <c r="A397" s="7">
        <v>46</v>
      </c>
      <c r="B397" s="15" t="s">
        <v>23</v>
      </c>
      <c r="C397" s="15" t="s">
        <v>23</v>
      </c>
      <c r="D397" s="65"/>
      <c r="E397" s="66"/>
      <c r="F397" s="65"/>
      <c r="G397" s="65"/>
      <c r="H397" s="66"/>
      <c r="I397" s="65"/>
      <c r="J397" s="65"/>
      <c r="K397" s="66"/>
      <c r="L397" s="66"/>
      <c r="M397" s="65"/>
      <c r="N397" s="16"/>
      <c r="O397" s="52"/>
      <c r="P397" s="15"/>
      <c r="Q397" s="15"/>
      <c r="R397" s="8"/>
      <c r="S397" s="8"/>
      <c r="T397" s="8"/>
      <c r="U397" s="8"/>
      <c r="V397" s="8"/>
      <c r="W397" s="8"/>
      <c r="X397" s="36"/>
      <c r="Y397" s="67"/>
      <c r="Z397" s="67">
        <v>31.7</v>
      </c>
      <c r="AA397" s="67"/>
      <c r="AB397" s="68">
        <v>4.49</v>
      </c>
      <c r="AC397" s="68">
        <v>16.079999999999998</v>
      </c>
      <c r="AD397" s="73"/>
      <c r="AE397" s="68">
        <v>28.42</v>
      </c>
      <c r="AF397" s="66"/>
      <c r="AG397" s="65"/>
      <c r="AH397" s="68"/>
      <c r="AI397" s="68">
        <v>35.24</v>
      </c>
      <c r="AJ397" s="68"/>
      <c r="AK397" s="67"/>
      <c r="AL397" s="68"/>
      <c r="AM397" s="74">
        <v>2.44</v>
      </c>
      <c r="AN397" s="35"/>
      <c r="AO397" s="47"/>
    </row>
    <row r="398" spans="1:41" x14ac:dyDescent="0.25">
      <c r="A398" s="7">
        <v>45</v>
      </c>
      <c r="B398" s="15" t="s">
        <v>23</v>
      </c>
      <c r="C398" s="15" t="s">
        <v>23</v>
      </c>
      <c r="D398" s="65"/>
      <c r="E398" s="66"/>
      <c r="F398" s="65"/>
      <c r="G398" s="65"/>
      <c r="H398" s="66"/>
      <c r="I398" s="65">
        <v>10</v>
      </c>
      <c r="J398" s="65"/>
      <c r="K398" s="66"/>
      <c r="L398" s="66"/>
      <c r="M398" s="65">
        <v>33</v>
      </c>
      <c r="N398" s="16"/>
      <c r="O398" s="52"/>
      <c r="P398" s="15"/>
      <c r="Q398" s="15"/>
      <c r="R398" s="8"/>
      <c r="S398" s="8"/>
      <c r="T398" s="8"/>
      <c r="U398" s="8"/>
      <c r="V398" s="8"/>
      <c r="W398" s="8"/>
      <c r="X398" s="36"/>
      <c r="Y398" s="67"/>
      <c r="Z398" s="67"/>
      <c r="AA398" s="67"/>
      <c r="AB398" s="68">
        <v>4.5</v>
      </c>
      <c r="AC398" s="68">
        <v>16.100000000000001</v>
      </c>
      <c r="AD398" s="100"/>
      <c r="AE398" s="68">
        <v>28.45</v>
      </c>
      <c r="AF398" s="66"/>
      <c r="AG398" s="68"/>
      <c r="AH398" s="68"/>
      <c r="AI398" s="68">
        <v>35.299999999999997</v>
      </c>
      <c r="AJ398" s="68"/>
      <c r="AK398" s="67"/>
      <c r="AL398" s="68"/>
      <c r="AM398" s="74">
        <v>2.4500000000000002</v>
      </c>
      <c r="AN398" s="35"/>
      <c r="AO398" s="47"/>
    </row>
    <row r="399" spans="1:41" x14ac:dyDescent="0.25">
      <c r="A399" s="7">
        <v>44</v>
      </c>
      <c r="B399" s="15" t="s">
        <v>23</v>
      </c>
      <c r="C399" s="15" t="s">
        <v>23</v>
      </c>
      <c r="D399" s="65"/>
      <c r="E399" s="66"/>
      <c r="F399" s="65"/>
      <c r="G399" s="65"/>
      <c r="H399" s="66"/>
      <c r="I399" s="65"/>
      <c r="J399" s="65"/>
      <c r="K399" s="66"/>
      <c r="L399" s="66"/>
      <c r="M399" s="65"/>
      <c r="N399" s="16"/>
      <c r="O399" s="52"/>
      <c r="P399" s="15"/>
      <c r="Q399" s="15"/>
      <c r="R399" s="8"/>
      <c r="S399" s="8"/>
      <c r="T399" s="8"/>
      <c r="U399" s="8"/>
      <c r="V399" s="8"/>
      <c r="W399" s="8"/>
      <c r="X399" s="36"/>
      <c r="Y399" s="67">
        <v>16.100000000000001</v>
      </c>
      <c r="Z399" s="67">
        <v>31.8</v>
      </c>
      <c r="AA399" s="67"/>
      <c r="AB399" s="68">
        <v>4.51</v>
      </c>
      <c r="AC399" s="68">
        <v>16.12</v>
      </c>
      <c r="AD399" s="73"/>
      <c r="AE399" s="68">
        <v>28.48</v>
      </c>
      <c r="AF399" s="66"/>
      <c r="AG399" s="65"/>
      <c r="AH399" s="68"/>
      <c r="AI399" s="68">
        <v>35.36</v>
      </c>
      <c r="AJ399" s="68"/>
      <c r="AK399" s="67"/>
      <c r="AL399" s="68"/>
      <c r="AM399" s="74">
        <v>2.46</v>
      </c>
      <c r="AN399" s="35"/>
      <c r="AO399" s="47"/>
    </row>
    <row r="400" spans="1:41" x14ac:dyDescent="0.25">
      <c r="A400" s="7">
        <v>43</v>
      </c>
      <c r="B400" s="15" t="s">
        <v>23</v>
      </c>
      <c r="C400" s="15" t="s">
        <v>23</v>
      </c>
      <c r="D400" s="65"/>
      <c r="E400" s="66"/>
      <c r="F400" s="65"/>
      <c r="G400" s="65"/>
      <c r="H400" s="66"/>
      <c r="I400" s="65"/>
      <c r="J400" s="65"/>
      <c r="K400" s="66"/>
      <c r="L400" s="66"/>
      <c r="M400" s="65"/>
      <c r="N400" s="16"/>
      <c r="O400" s="52"/>
      <c r="P400" s="15"/>
      <c r="Q400" s="15"/>
      <c r="R400" s="8"/>
      <c r="S400" s="8"/>
      <c r="T400" s="8"/>
      <c r="U400" s="8"/>
      <c r="V400" s="8"/>
      <c r="W400" s="8"/>
      <c r="X400" s="36"/>
      <c r="Y400" s="67"/>
      <c r="Z400" s="67"/>
      <c r="AA400" s="67"/>
      <c r="AB400" s="68">
        <v>4.5199999999999996</v>
      </c>
      <c r="AC400" s="68">
        <v>16.14</v>
      </c>
      <c r="AD400" s="73"/>
      <c r="AE400" s="68">
        <v>28.51</v>
      </c>
      <c r="AF400" s="66"/>
      <c r="AG400" s="65"/>
      <c r="AH400" s="68"/>
      <c r="AI400" s="68">
        <v>35.42</v>
      </c>
      <c r="AJ400" s="68"/>
      <c r="AK400" s="67"/>
      <c r="AL400" s="68"/>
      <c r="AM400" s="74">
        <v>2.4700000000000002</v>
      </c>
      <c r="AN400" s="35"/>
      <c r="AO400" s="47"/>
    </row>
    <row r="401" spans="1:41" x14ac:dyDescent="0.25">
      <c r="A401" s="7">
        <v>42</v>
      </c>
      <c r="B401" s="15" t="s">
        <v>23</v>
      </c>
      <c r="C401" s="15" t="s">
        <v>23</v>
      </c>
      <c r="D401" s="65"/>
      <c r="E401" s="66"/>
      <c r="F401" s="65"/>
      <c r="G401" s="65"/>
      <c r="H401" s="66"/>
      <c r="I401" s="65"/>
      <c r="J401" s="65"/>
      <c r="K401" s="66"/>
      <c r="L401" s="66"/>
      <c r="M401" s="65"/>
      <c r="N401" s="16"/>
      <c r="O401" s="52"/>
      <c r="P401" s="15"/>
      <c r="Q401" s="15"/>
      <c r="R401" s="8"/>
      <c r="S401" s="8"/>
      <c r="T401" s="8"/>
      <c r="U401" s="8"/>
      <c r="V401" s="8"/>
      <c r="W401" s="8"/>
      <c r="X401" s="36"/>
      <c r="Y401" s="67"/>
      <c r="Z401" s="67">
        <v>31.9</v>
      </c>
      <c r="AA401" s="67"/>
      <c r="AB401" s="68">
        <v>4.53</v>
      </c>
      <c r="AC401" s="68">
        <v>16.16</v>
      </c>
      <c r="AD401" s="73"/>
      <c r="AE401" s="68">
        <v>28.54</v>
      </c>
      <c r="AF401" s="66"/>
      <c r="AG401" s="65"/>
      <c r="AH401" s="68"/>
      <c r="AI401" s="68">
        <v>35.479999999999997</v>
      </c>
      <c r="AJ401" s="68"/>
      <c r="AK401" s="67"/>
      <c r="AL401" s="68"/>
      <c r="AM401" s="74">
        <v>2.48</v>
      </c>
      <c r="AN401" s="35"/>
      <c r="AO401" s="47"/>
    </row>
    <row r="402" spans="1:41" x14ac:dyDescent="0.25">
      <c r="A402" s="7">
        <v>41</v>
      </c>
      <c r="B402" s="15" t="s">
        <v>23</v>
      </c>
      <c r="C402" s="15" t="s">
        <v>23</v>
      </c>
      <c r="D402" s="65"/>
      <c r="E402" s="66"/>
      <c r="F402" s="65"/>
      <c r="G402" s="65"/>
      <c r="H402" s="66"/>
      <c r="I402" s="65"/>
      <c r="J402" s="65"/>
      <c r="K402" s="66"/>
      <c r="L402" s="66"/>
      <c r="M402" s="65"/>
      <c r="N402" s="16"/>
      <c r="O402" s="52"/>
      <c r="P402" s="15"/>
      <c r="Q402" s="15"/>
      <c r="R402" s="8"/>
      <c r="S402" s="8"/>
      <c r="T402" s="8"/>
      <c r="U402" s="8"/>
      <c r="V402" s="8"/>
      <c r="W402" s="8"/>
      <c r="X402" s="36"/>
      <c r="Y402" s="67"/>
      <c r="Z402" s="67"/>
      <c r="AA402" s="67"/>
      <c r="AB402" s="68">
        <v>4.54</v>
      </c>
      <c r="AC402" s="68">
        <v>16.18</v>
      </c>
      <c r="AD402" s="73"/>
      <c r="AE402" s="68">
        <v>28.57</v>
      </c>
      <c r="AF402" s="66"/>
      <c r="AG402" s="65"/>
      <c r="AH402" s="68"/>
      <c r="AI402" s="68">
        <v>35.54</v>
      </c>
      <c r="AJ402" s="68"/>
      <c r="AK402" s="67"/>
      <c r="AL402" s="68"/>
      <c r="AM402" s="74">
        <v>2.4900000000000002</v>
      </c>
      <c r="AN402" s="35"/>
      <c r="AO402" s="47"/>
    </row>
    <row r="403" spans="1:41" x14ac:dyDescent="0.25">
      <c r="A403" s="7">
        <v>40</v>
      </c>
      <c r="B403" s="18">
        <v>4</v>
      </c>
      <c r="C403" s="18">
        <v>4</v>
      </c>
      <c r="D403" s="77">
        <v>6</v>
      </c>
      <c r="E403" s="78"/>
      <c r="F403" s="77"/>
      <c r="G403" s="77"/>
      <c r="H403" s="78"/>
      <c r="I403" s="77">
        <v>9</v>
      </c>
      <c r="J403" s="77"/>
      <c r="K403" s="78"/>
      <c r="L403" s="78"/>
      <c r="M403" s="77">
        <v>32</v>
      </c>
      <c r="N403" s="37"/>
      <c r="O403" s="53"/>
      <c r="P403" s="21"/>
      <c r="Q403" s="21"/>
      <c r="R403" s="20"/>
      <c r="S403" s="20"/>
      <c r="T403" s="20"/>
      <c r="U403" s="20"/>
      <c r="V403" s="20"/>
      <c r="W403" s="20"/>
      <c r="X403" s="38"/>
      <c r="Y403" s="80">
        <v>16.2</v>
      </c>
      <c r="Z403" s="80">
        <v>32</v>
      </c>
      <c r="AA403" s="80"/>
      <c r="AB403" s="81">
        <v>4.55</v>
      </c>
      <c r="AC403" s="81">
        <v>16.2</v>
      </c>
      <c r="AD403" s="104"/>
      <c r="AE403" s="81">
        <v>29</v>
      </c>
      <c r="AF403" s="81"/>
      <c r="AG403" s="81"/>
      <c r="AH403" s="81"/>
      <c r="AI403" s="81">
        <v>36</v>
      </c>
      <c r="AJ403" s="81"/>
      <c r="AK403" s="80"/>
      <c r="AL403" s="81"/>
      <c r="AM403" s="82">
        <v>2.5</v>
      </c>
      <c r="AN403" s="40"/>
      <c r="AO403" s="48"/>
    </row>
    <row r="404" spans="1:41" x14ac:dyDescent="0.25">
      <c r="A404" s="7">
        <v>39</v>
      </c>
      <c r="B404" s="15" t="s">
        <v>23</v>
      </c>
      <c r="C404" s="15" t="s">
        <v>23</v>
      </c>
      <c r="D404" s="65"/>
      <c r="E404" s="66"/>
      <c r="F404" s="65"/>
      <c r="G404" s="65"/>
      <c r="H404" s="66"/>
      <c r="I404" s="65"/>
      <c r="J404" s="65"/>
      <c r="K404" s="66"/>
      <c r="L404" s="66"/>
      <c r="M404" s="65"/>
      <c r="N404" s="16"/>
      <c r="O404" s="52"/>
      <c r="P404" s="15"/>
      <c r="Q404" s="15"/>
      <c r="R404" s="8"/>
      <c r="S404" s="8"/>
      <c r="T404" s="8"/>
      <c r="U404" s="8"/>
      <c r="V404" s="8"/>
      <c r="W404" s="8"/>
      <c r="X404" s="36"/>
      <c r="Y404" s="67"/>
      <c r="Z404" s="67"/>
      <c r="AA404" s="67"/>
      <c r="AB404" s="68">
        <v>4.5599999999999996</v>
      </c>
      <c r="AC404" s="68">
        <v>16.22</v>
      </c>
      <c r="AD404" s="73"/>
      <c r="AE404" s="68">
        <v>29.03</v>
      </c>
      <c r="AF404" s="66"/>
      <c r="AG404" s="65"/>
      <c r="AH404" s="68"/>
      <c r="AI404" s="68">
        <v>36.090000000000003</v>
      </c>
      <c r="AJ404" s="68"/>
      <c r="AK404" s="67"/>
      <c r="AL404" s="68"/>
      <c r="AM404" s="74">
        <v>2.5099999999999998</v>
      </c>
      <c r="AN404" s="35"/>
      <c r="AO404" s="47"/>
    </row>
    <row r="405" spans="1:41" x14ac:dyDescent="0.25">
      <c r="A405" s="7">
        <v>38</v>
      </c>
      <c r="B405" s="15" t="s">
        <v>23</v>
      </c>
      <c r="C405" s="15" t="s">
        <v>23</v>
      </c>
      <c r="D405" s="65"/>
      <c r="E405" s="66"/>
      <c r="F405" s="65"/>
      <c r="G405" s="65"/>
      <c r="H405" s="66"/>
      <c r="I405" s="65"/>
      <c r="J405" s="65"/>
      <c r="K405" s="66"/>
      <c r="L405" s="66"/>
      <c r="M405" s="65"/>
      <c r="N405" s="16"/>
      <c r="O405" s="52"/>
      <c r="P405" s="15"/>
      <c r="Q405" s="15"/>
      <c r="R405" s="8"/>
      <c r="S405" s="8"/>
      <c r="T405" s="8"/>
      <c r="U405" s="8"/>
      <c r="V405" s="8"/>
      <c r="W405" s="8"/>
      <c r="X405" s="36"/>
      <c r="Y405" s="67"/>
      <c r="Z405" s="67">
        <v>32.1</v>
      </c>
      <c r="AA405" s="67"/>
      <c r="AB405" s="68">
        <v>4.57</v>
      </c>
      <c r="AC405" s="68">
        <v>16.239999999999998</v>
      </c>
      <c r="AD405" s="73"/>
      <c r="AE405" s="68">
        <v>29.06</v>
      </c>
      <c r="AF405" s="66"/>
      <c r="AG405" s="65"/>
      <c r="AH405" s="68"/>
      <c r="AI405" s="68">
        <v>36.18</v>
      </c>
      <c r="AJ405" s="68"/>
      <c r="AK405" s="67"/>
      <c r="AL405" s="68"/>
      <c r="AM405" s="74">
        <v>2.52</v>
      </c>
      <c r="AN405" s="35"/>
      <c r="AO405" s="47"/>
    </row>
    <row r="406" spans="1:41" x14ac:dyDescent="0.25">
      <c r="A406" s="7">
        <v>37</v>
      </c>
      <c r="B406" s="15" t="s">
        <v>23</v>
      </c>
      <c r="C406" s="15" t="s">
        <v>23</v>
      </c>
      <c r="D406" s="65"/>
      <c r="E406" s="66"/>
      <c r="F406" s="65"/>
      <c r="G406" s="65"/>
      <c r="H406" s="66"/>
      <c r="I406" s="65"/>
      <c r="J406" s="65"/>
      <c r="K406" s="66"/>
      <c r="L406" s="66"/>
      <c r="M406" s="65"/>
      <c r="N406" s="16"/>
      <c r="O406" s="52"/>
      <c r="P406" s="15"/>
      <c r="Q406" s="15"/>
      <c r="R406" s="8"/>
      <c r="S406" s="8"/>
      <c r="T406" s="8"/>
      <c r="U406" s="8"/>
      <c r="V406" s="8"/>
      <c r="W406" s="8"/>
      <c r="X406" s="36"/>
      <c r="Y406" s="67"/>
      <c r="Z406" s="67"/>
      <c r="AA406" s="67"/>
      <c r="AB406" s="68">
        <v>4.58</v>
      </c>
      <c r="AC406" s="68">
        <v>16.260000000000002</v>
      </c>
      <c r="AD406" s="73"/>
      <c r="AE406" s="68">
        <v>29.09</v>
      </c>
      <c r="AF406" s="66"/>
      <c r="AG406" s="65"/>
      <c r="AH406" s="68"/>
      <c r="AI406" s="68">
        <v>36.270000000000003</v>
      </c>
      <c r="AJ406" s="68"/>
      <c r="AK406" s="67"/>
      <c r="AL406" s="68"/>
      <c r="AM406" s="74">
        <v>2.5299999999999998</v>
      </c>
      <c r="AN406" s="35"/>
      <c r="AO406" s="47"/>
    </row>
    <row r="407" spans="1:41" x14ac:dyDescent="0.25">
      <c r="A407" s="7">
        <v>36</v>
      </c>
      <c r="B407" s="15" t="s">
        <v>23</v>
      </c>
      <c r="C407" s="15" t="s">
        <v>23</v>
      </c>
      <c r="D407" s="65"/>
      <c r="E407" s="66"/>
      <c r="F407" s="65"/>
      <c r="G407" s="65"/>
      <c r="H407" s="66"/>
      <c r="I407" s="65"/>
      <c r="J407" s="65"/>
      <c r="K407" s="66"/>
      <c r="L407" s="66"/>
      <c r="M407" s="65"/>
      <c r="N407" s="16"/>
      <c r="O407" s="52"/>
      <c r="P407" s="15"/>
      <c r="Q407" s="15"/>
      <c r="R407" s="8"/>
      <c r="S407" s="8"/>
      <c r="T407" s="8"/>
      <c r="U407" s="8"/>
      <c r="V407" s="8"/>
      <c r="W407" s="8"/>
      <c r="X407" s="36"/>
      <c r="Y407" s="67">
        <v>16.399999999999999</v>
      </c>
      <c r="Z407" s="67">
        <v>32.200000000000003</v>
      </c>
      <c r="AA407" s="67"/>
      <c r="AB407" s="68">
        <v>4.59</v>
      </c>
      <c r="AC407" s="68">
        <v>16.28</v>
      </c>
      <c r="AD407" s="73"/>
      <c r="AE407" s="68">
        <v>29.12</v>
      </c>
      <c r="AF407" s="66"/>
      <c r="AG407" s="65"/>
      <c r="AH407" s="68"/>
      <c r="AI407" s="68">
        <v>36.36</v>
      </c>
      <c r="AJ407" s="68"/>
      <c r="AK407" s="67"/>
      <c r="AL407" s="68"/>
      <c r="AM407" s="74">
        <v>2.54</v>
      </c>
      <c r="AN407" s="35"/>
      <c r="AO407" s="47"/>
    </row>
    <row r="408" spans="1:41" x14ac:dyDescent="0.25">
      <c r="A408" s="7">
        <v>35</v>
      </c>
      <c r="B408" s="15" t="s">
        <v>23</v>
      </c>
      <c r="C408" s="15" t="s">
        <v>23</v>
      </c>
      <c r="D408" s="65"/>
      <c r="E408" s="66"/>
      <c r="F408" s="65"/>
      <c r="G408" s="65"/>
      <c r="H408" s="66"/>
      <c r="I408" s="65">
        <v>8</v>
      </c>
      <c r="J408" s="65"/>
      <c r="K408" s="66"/>
      <c r="L408" s="66"/>
      <c r="M408" s="65">
        <v>31</v>
      </c>
      <c r="N408" s="16"/>
      <c r="O408" s="52"/>
      <c r="P408" s="15"/>
      <c r="Q408" s="15"/>
      <c r="R408" s="8"/>
      <c r="S408" s="8"/>
      <c r="T408" s="8"/>
      <c r="U408" s="8"/>
      <c r="V408" s="8"/>
      <c r="W408" s="8"/>
      <c r="X408" s="36"/>
      <c r="Y408" s="67"/>
      <c r="Z408" s="67"/>
      <c r="AA408" s="67"/>
      <c r="AB408" s="68">
        <v>5</v>
      </c>
      <c r="AC408" s="68">
        <v>16.3</v>
      </c>
      <c r="AD408" s="73"/>
      <c r="AE408" s="68">
        <v>29.15</v>
      </c>
      <c r="AF408" s="66"/>
      <c r="AG408" s="68"/>
      <c r="AH408" s="68"/>
      <c r="AI408" s="68">
        <v>36.450000000000003</v>
      </c>
      <c r="AJ408" s="68"/>
      <c r="AK408" s="67"/>
      <c r="AL408" s="68"/>
      <c r="AM408" s="74">
        <v>2.5499999999999998</v>
      </c>
      <c r="AN408" s="35"/>
      <c r="AO408" s="47"/>
    </row>
    <row r="409" spans="1:41" x14ac:dyDescent="0.25">
      <c r="A409" s="7">
        <v>34</v>
      </c>
      <c r="B409" s="15" t="s">
        <v>23</v>
      </c>
      <c r="C409" s="15" t="s">
        <v>23</v>
      </c>
      <c r="D409" s="65"/>
      <c r="E409" s="66"/>
      <c r="F409" s="65"/>
      <c r="G409" s="65"/>
      <c r="H409" s="66"/>
      <c r="I409" s="65"/>
      <c r="J409" s="65"/>
      <c r="K409" s="66"/>
      <c r="L409" s="66"/>
      <c r="M409" s="65"/>
      <c r="N409" s="16"/>
      <c r="O409" s="52"/>
      <c r="P409" s="15"/>
      <c r="Q409" s="15"/>
      <c r="R409" s="8"/>
      <c r="S409" s="8"/>
      <c r="T409" s="8"/>
      <c r="U409" s="8"/>
      <c r="V409" s="8"/>
      <c r="W409" s="8"/>
      <c r="X409" s="36"/>
      <c r="Y409" s="67"/>
      <c r="Z409" s="67">
        <v>32.299999999999997</v>
      </c>
      <c r="AA409" s="67"/>
      <c r="AB409" s="68">
        <v>5.01</v>
      </c>
      <c r="AC409" s="68">
        <v>16.32</v>
      </c>
      <c r="AD409" s="73"/>
      <c r="AE409" s="68">
        <v>29.18</v>
      </c>
      <c r="AF409" s="66"/>
      <c r="AG409" s="65"/>
      <c r="AH409" s="68"/>
      <c r="AI409" s="68">
        <v>36.54</v>
      </c>
      <c r="AJ409" s="68"/>
      <c r="AK409" s="67"/>
      <c r="AL409" s="68"/>
      <c r="AM409" s="74">
        <v>2.56</v>
      </c>
      <c r="AN409" s="35"/>
      <c r="AO409" s="47"/>
    </row>
    <row r="410" spans="1:41" x14ac:dyDescent="0.25">
      <c r="A410" s="7">
        <v>33</v>
      </c>
      <c r="B410" s="15" t="s">
        <v>23</v>
      </c>
      <c r="C410" s="15" t="s">
        <v>23</v>
      </c>
      <c r="D410" s="65"/>
      <c r="E410" s="66"/>
      <c r="F410" s="65"/>
      <c r="G410" s="65"/>
      <c r="H410" s="66"/>
      <c r="I410" s="65"/>
      <c r="J410" s="65"/>
      <c r="K410" s="66"/>
      <c r="L410" s="66"/>
      <c r="M410" s="65"/>
      <c r="N410" s="16"/>
      <c r="O410" s="52"/>
      <c r="P410" s="15"/>
      <c r="Q410" s="15"/>
      <c r="R410" s="8"/>
      <c r="S410" s="8"/>
      <c r="T410" s="8"/>
      <c r="U410" s="8"/>
      <c r="V410" s="8"/>
      <c r="W410" s="8"/>
      <c r="X410" s="36"/>
      <c r="Y410" s="67"/>
      <c r="Z410" s="67"/>
      <c r="AA410" s="67"/>
      <c r="AB410" s="68">
        <v>5.0199999999999996</v>
      </c>
      <c r="AC410" s="68">
        <v>16.34</v>
      </c>
      <c r="AD410" s="73"/>
      <c r="AE410" s="68">
        <v>29.21</v>
      </c>
      <c r="AF410" s="66"/>
      <c r="AG410" s="65"/>
      <c r="AH410" s="68"/>
      <c r="AI410" s="68">
        <v>37.03</v>
      </c>
      <c r="AJ410" s="68"/>
      <c r="AK410" s="67"/>
      <c r="AL410" s="68"/>
      <c r="AM410" s="74">
        <v>2.57</v>
      </c>
      <c r="AN410" s="35"/>
      <c r="AO410" s="47"/>
    </row>
    <row r="411" spans="1:41" x14ac:dyDescent="0.25">
      <c r="A411" s="7">
        <v>32</v>
      </c>
      <c r="B411" s="15" t="s">
        <v>23</v>
      </c>
      <c r="C411" s="15" t="s">
        <v>23</v>
      </c>
      <c r="D411" s="65"/>
      <c r="E411" s="66"/>
      <c r="F411" s="65"/>
      <c r="G411" s="65"/>
      <c r="H411" s="66"/>
      <c r="I411" s="65"/>
      <c r="J411" s="65"/>
      <c r="K411" s="66"/>
      <c r="L411" s="66"/>
      <c r="M411" s="65"/>
      <c r="N411" s="16"/>
      <c r="O411" s="52"/>
      <c r="P411" s="15"/>
      <c r="Q411" s="15"/>
      <c r="R411" s="8"/>
      <c r="S411" s="8"/>
      <c r="T411" s="8"/>
      <c r="U411" s="8"/>
      <c r="V411" s="8"/>
      <c r="W411" s="8"/>
      <c r="X411" s="36"/>
      <c r="Y411" s="67">
        <v>16.600000000000001</v>
      </c>
      <c r="Z411" s="67">
        <v>32.4</v>
      </c>
      <c r="AA411" s="67"/>
      <c r="AB411" s="68">
        <v>5.03</v>
      </c>
      <c r="AC411" s="68">
        <v>16.36</v>
      </c>
      <c r="AD411" s="73"/>
      <c r="AE411" s="68">
        <v>29.24</v>
      </c>
      <c r="AF411" s="66"/>
      <c r="AG411" s="65"/>
      <c r="AH411" s="68"/>
      <c r="AI411" s="68">
        <v>37.119999999999997</v>
      </c>
      <c r="AJ411" s="68"/>
      <c r="AK411" s="67"/>
      <c r="AL411" s="68"/>
      <c r="AM411" s="74">
        <v>2.58</v>
      </c>
      <c r="AN411" s="35"/>
      <c r="AO411" s="47"/>
    </row>
    <row r="412" spans="1:41" x14ac:dyDescent="0.25">
      <c r="A412" s="7">
        <v>31</v>
      </c>
      <c r="B412" s="15" t="s">
        <v>23</v>
      </c>
      <c r="C412" s="15" t="s">
        <v>23</v>
      </c>
      <c r="D412" s="65"/>
      <c r="E412" s="66"/>
      <c r="F412" s="65"/>
      <c r="G412" s="65"/>
      <c r="H412" s="66"/>
      <c r="I412" s="65"/>
      <c r="J412" s="65"/>
      <c r="K412" s="66"/>
      <c r="L412" s="66"/>
      <c r="M412" s="65"/>
      <c r="N412" s="16"/>
      <c r="O412" s="52"/>
      <c r="P412" s="15"/>
      <c r="Q412" s="15"/>
      <c r="R412" s="8"/>
      <c r="S412" s="8"/>
      <c r="T412" s="8"/>
      <c r="U412" s="8"/>
      <c r="V412" s="8"/>
      <c r="W412" s="8"/>
      <c r="X412" s="36"/>
      <c r="Y412" s="67"/>
      <c r="Z412" s="67"/>
      <c r="AA412" s="67"/>
      <c r="AB412" s="68">
        <v>5.04</v>
      </c>
      <c r="AC412" s="68">
        <v>16.38</v>
      </c>
      <c r="AD412" s="73"/>
      <c r="AE412" s="68">
        <v>29.27</v>
      </c>
      <c r="AF412" s="66"/>
      <c r="AG412" s="65"/>
      <c r="AH412" s="68"/>
      <c r="AI412" s="68">
        <v>37.21</v>
      </c>
      <c r="AJ412" s="68"/>
      <c r="AK412" s="67"/>
      <c r="AL412" s="68"/>
      <c r="AM412" s="74">
        <v>2.59</v>
      </c>
      <c r="AN412" s="35"/>
      <c r="AO412" s="47"/>
    </row>
    <row r="413" spans="1:41" x14ac:dyDescent="0.25">
      <c r="A413" s="7">
        <v>30</v>
      </c>
      <c r="B413" s="15" t="s">
        <v>23</v>
      </c>
      <c r="C413" s="15" t="s">
        <v>23</v>
      </c>
      <c r="D413" s="65">
        <v>5</v>
      </c>
      <c r="E413" s="66"/>
      <c r="F413" s="65"/>
      <c r="G413" s="65"/>
      <c r="H413" s="66"/>
      <c r="I413" s="65">
        <v>7</v>
      </c>
      <c r="J413" s="65"/>
      <c r="K413" s="66"/>
      <c r="L413" s="66"/>
      <c r="M413" s="65">
        <v>30</v>
      </c>
      <c r="N413" s="16"/>
      <c r="O413" s="52"/>
      <c r="P413" s="15"/>
      <c r="Q413" s="15"/>
      <c r="R413" s="8"/>
      <c r="S413" s="8"/>
      <c r="T413" s="8"/>
      <c r="U413" s="8"/>
      <c r="V413" s="8"/>
      <c r="W413" s="8"/>
      <c r="X413" s="36"/>
      <c r="Y413" s="67"/>
      <c r="Z413" s="67">
        <v>32.5</v>
      </c>
      <c r="AA413" s="67"/>
      <c r="AB413" s="68">
        <v>5.05</v>
      </c>
      <c r="AC413" s="68">
        <v>16.399999999999999</v>
      </c>
      <c r="AD413" s="100"/>
      <c r="AE413" s="68">
        <v>29.3</v>
      </c>
      <c r="AF413" s="68"/>
      <c r="AG413" s="68"/>
      <c r="AH413" s="68"/>
      <c r="AI413" s="68">
        <v>37.299999999999997</v>
      </c>
      <c r="AJ413" s="68"/>
      <c r="AK413" s="67"/>
      <c r="AL413" s="68"/>
      <c r="AM413" s="75">
        <v>3</v>
      </c>
      <c r="AN413" s="35"/>
      <c r="AO413" s="47"/>
    </row>
    <row r="414" spans="1:41" x14ac:dyDescent="0.25">
      <c r="A414" s="7">
        <v>29</v>
      </c>
      <c r="B414" s="15" t="s">
        <v>23</v>
      </c>
      <c r="C414" s="15" t="s">
        <v>23</v>
      </c>
      <c r="D414" s="65"/>
      <c r="E414" s="66"/>
      <c r="F414" s="65"/>
      <c r="G414" s="65"/>
      <c r="H414" s="66"/>
      <c r="I414" s="65"/>
      <c r="J414" s="65"/>
      <c r="K414" s="66"/>
      <c r="L414" s="66"/>
      <c r="M414" s="65"/>
      <c r="N414" s="16"/>
      <c r="O414" s="52"/>
      <c r="P414" s="15"/>
      <c r="Q414" s="15"/>
      <c r="R414" s="8"/>
      <c r="S414" s="8"/>
      <c r="T414" s="8"/>
      <c r="U414" s="8"/>
      <c r="V414" s="8"/>
      <c r="W414" s="8"/>
      <c r="X414" s="36"/>
      <c r="Y414" s="67"/>
      <c r="Z414" s="67"/>
      <c r="AA414" s="67"/>
      <c r="AB414" s="68">
        <v>5.0599999999999996</v>
      </c>
      <c r="AC414" s="68">
        <v>16.420000000000002</v>
      </c>
      <c r="AD414" s="73"/>
      <c r="AE414" s="68">
        <v>29.33</v>
      </c>
      <c r="AF414" s="66"/>
      <c r="AG414" s="65"/>
      <c r="AH414" s="68"/>
      <c r="AI414" s="68">
        <v>37.39</v>
      </c>
      <c r="AJ414" s="68"/>
      <c r="AK414" s="67"/>
      <c r="AL414" s="68"/>
      <c r="AM414" s="74">
        <v>3.01</v>
      </c>
      <c r="AN414" s="35"/>
      <c r="AO414" s="47"/>
    </row>
    <row r="415" spans="1:41" x14ac:dyDescent="0.25">
      <c r="A415" s="7">
        <v>28</v>
      </c>
      <c r="B415" s="15" t="s">
        <v>23</v>
      </c>
      <c r="C415" s="15" t="s">
        <v>23</v>
      </c>
      <c r="D415" s="65"/>
      <c r="E415" s="66"/>
      <c r="F415" s="65"/>
      <c r="G415" s="65"/>
      <c r="H415" s="66"/>
      <c r="I415" s="65"/>
      <c r="J415" s="65"/>
      <c r="K415" s="66"/>
      <c r="L415" s="66"/>
      <c r="M415" s="65"/>
      <c r="N415" s="16"/>
      <c r="O415" s="52"/>
      <c r="P415" s="15"/>
      <c r="Q415" s="15"/>
      <c r="R415" s="8"/>
      <c r="S415" s="8"/>
      <c r="T415" s="8"/>
      <c r="U415" s="8"/>
      <c r="V415" s="8"/>
      <c r="W415" s="8"/>
      <c r="X415" s="36"/>
      <c r="Y415" s="67">
        <v>16.8</v>
      </c>
      <c r="Z415" s="67">
        <v>32.6</v>
      </c>
      <c r="AA415" s="67"/>
      <c r="AB415" s="68">
        <v>5.07</v>
      </c>
      <c r="AC415" s="68">
        <v>16.440000000000001</v>
      </c>
      <c r="AD415" s="73"/>
      <c r="AE415" s="68">
        <v>29.36</v>
      </c>
      <c r="AF415" s="66"/>
      <c r="AG415" s="65"/>
      <c r="AH415" s="68"/>
      <c r="AI415" s="68">
        <v>37.479999999999997</v>
      </c>
      <c r="AJ415" s="68"/>
      <c r="AK415" s="67"/>
      <c r="AL415" s="68"/>
      <c r="AM415" s="74">
        <v>3.02</v>
      </c>
      <c r="AN415" s="35"/>
      <c r="AO415" s="47"/>
    </row>
    <row r="416" spans="1:41" x14ac:dyDescent="0.25">
      <c r="A416" s="7">
        <v>27</v>
      </c>
      <c r="B416" s="15" t="s">
        <v>23</v>
      </c>
      <c r="C416" s="15" t="s">
        <v>23</v>
      </c>
      <c r="D416" s="65"/>
      <c r="E416" s="66"/>
      <c r="F416" s="65"/>
      <c r="G416" s="65"/>
      <c r="H416" s="66"/>
      <c r="I416" s="65"/>
      <c r="J416" s="65"/>
      <c r="K416" s="66"/>
      <c r="L416" s="66"/>
      <c r="M416" s="65"/>
      <c r="N416" s="16"/>
      <c r="O416" s="52"/>
      <c r="P416" s="15"/>
      <c r="Q416" s="15"/>
      <c r="R416" s="8"/>
      <c r="S416" s="8"/>
      <c r="T416" s="8"/>
      <c r="U416" s="8"/>
      <c r="V416" s="8"/>
      <c r="W416" s="8"/>
      <c r="X416" s="36"/>
      <c r="Y416" s="67"/>
      <c r="Z416" s="67"/>
      <c r="AA416" s="67"/>
      <c r="AB416" s="68">
        <v>5.08</v>
      </c>
      <c r="AC416" s="68">
        <v>16.46</v>
      </c>
      <c r="AD416" s="73"/>
      <c r="AE416" s="68">
        <v>29.39</v>
      </c>
      <c r="AF416" s="66"/>
      <c r="AG416" s="65"/>
      <c r="AH416" s="68"/>
      <c r="AI416" s="68">
        <v>37.57</v>
      </c>
      <c r="AJ416" s="68"/>
      <c r="AK416" s="67"/>
      <c r="AL416" s="68"/>
      <c r="AM416" s="74">
        <v>3.03</v>
      </c>
      <c r="AN416" s="35"/>
      <c r="AO416" s="47"/>
    </row>
    <row r="417" spans="1:41" x14ac:dyDescent="0.25">
      <c r="A417" s="7">
        <v>26</v>
      </c>
      <c r="B417" s="15" t="s">
        <v>23</v>
      </c>
      <c r="C417" s="15" t="s">
        <v>23</v>
      </c>
      <c r="D417" s="65"/>
      <c r="E417" s="66"/>
      <c r="F417" s="65"/>
      <c r="G417" s="65"/>
      <c r="H417" s="66"/>
      <c r="I417" s="65"/>
      <c r="J417" s="65"/>
      <c r="K417" s="66"/>
      <c r="L417" s="66"/>
      <c r="M417" s="65"/>
      <c r="N417" s="16"/>
      <c r="O417" s="52"/>
      <c r="P417" s="15"/>
      <c r="Q417" s="15"/>
      <c r="R417" s="8"/>
      <c r="S417" s="8"/>
      <c r="T417" s="8"/>
      <c r="U417" s="8"/>
      <c r="V417" s="8"/>
      <c r="W417" s="8"/>
      <c r="X417" s="36"/>
      <c r="Y417" s="67"/>
      <c r="Z417" s="67">
        <v>32.700000000000003</v>
      </c>
      <c r="AA417" s="67"/>
      <c r="AB417" s="68">
        <v>5.09</v>
      </c>
      <c r="AC417" s="68">
        <v>16.48</v>
      </c>
      <c r="AD417" s="73"/>
      <c r="AE417" s="68">
        <v>29.42</v>
      </c>
      <c r="AF417" s="66"/>
      <c r="AG417" s="65"/>
      <c r="AH417" s="68"/>
      <c r="AI417" s="68">
        <v>38.06</v>
      </c>
      <c r="AJ417" s="68"/>
      <c r="AK417" s="67"/>
      <c r="AL417" s="68"/>
      <c r="AM417" s="74">
        <v>3.04</v>
      </c>
      <c r="AN417" s="35"/>
      <c r="AO417" s="47"/>
    </row>
    <row r="418" spans="1:41" x14ac:dyDescent="0.25">
      <c r="A418" s="7">
        <v>25</v>
      </c>
      <c r="B418" s="15" t="s">
        <v>23</v>
      </c>
      <c r="C418" s="15" t="s">
        <v>23</v>
      </c>
      <c r="D418" s="65"/>
      <c r="E418" s="66"/>
      <c r="F418" s="65"/>
      <c r="G418" s="65"/>
      <c r="H418" s="66"/>
      <c r="I418" s="65">
        <v>6</v>
      </c>
      <c r="J418" s="65"/>
      <c r="K418" s="66"/>
      <c r="L418" s="66"/>
      <c r="M418" s="65">
        <v>29</v>
      </c>
      <c r="N418" s="16"/>
      <c r="O418" s="52"/>
      <c r="P418" s="15"/>
      <c r="Q418" s="15"/>
      <c r="R418" s="8"/>
      <c r="S418" s="8"/>
      <c r="T418" s="8"/>
      <c r="U418" s="8"/>
      <c r="V418" s="8"/>
      <c r="W418" s="8"/>
      <c r="X418" s="36"/>
      <c r="Y418" s="67"/>
      <c r="Z418" s="67"/>
      <c r="AA418" s="67"/>
      <c r="AB418" s="68">
        <v>5.0999999999999996</v>
      </c>
      <c r="AC418" s="68">
        <v>16.5</v>
      </c>
      <c r="AD418" s="73"/>
      <c r="AE418" s="68">
        <v>29.45</v>
      </c>
      <c r="AF418" s="66"/>
      <c r="AG418" s="68"/>
      <c r="AH418" s="68"/>
      <c r="AI418" s="68">
        <v>38.15</v>
      </c>
      <c r="AJ418" s="68"/>
      <c r="AK418" s="67"/>
      <c r="AL418" s="68"/>
      <c r="AM418" s="74">
        <v>3.05</v>
      </c>
      <c r="AN418" s="35"/>
      <c r="AO418" s="47"/>
    </row>
    <row r="419" spans="1:41" x14ac:dyDescent="0.25">
      <c r="A419" s="7">
        <v>24</v>
      </c>
      <c r="B419" s="15" t="s">
        <v>23</v>
      </c>
      <c r="C419" s="15" t="s">
        <v>23</v>
      </c>
      <c r="D419" s="65"/>
      <c r="E419" s="66"/>
      <c r="F419" s="65"/>
      <c r="G419" s="65"/>
      <c r="H419" s="66"/>
      <c r="I419" s="65"/>
      <c r="J419" s="65"/>
      <c r="K419" s="66"/>
      <c r="L419" s="66"/>
      <c r="M419" s="65"/>
      <c r="N419" s="16"/>
      <c r="O419" s="52"/>
      <c r="P419" s="15"/>
      <c r="Q419" s="15"/>
      <c r="R419" s="8"/>
      <c r="S419" s="8"/>
      <c r="T419" s="8"/>
      <c r="U419" s="8"/>
      <c r="V419" s="8"/>
      <c r="W419" s="8"/>
      <c r="X419" s="36"/>
      <c r="Y419" s="67">
        <v>17</v>
      </c>
      <c r="Z419" s="67">
        <v>32.799999999999997</v>
      </c>
      <c r="AA419" s="67"/>
      <c r="AB419" s="68">
        <v>5.1100000000000003</v>
      </c>
      <c r="AC419" s="68">
        <v>16.52</v>
      </c>
      <c r="AD419" s="73"/>
      <c r="AE419" s="68">
        <v>29.48</v>
      </c>
      <c r="AF419" s="66"/>
      <c r="AG419" s="65"/>
      <c r="AH419" s="68"/>
      <c r="AI419" s="68">
        <v>38.24</v>
      </c>
      <c r="AJ419" s="68"/>
      <c r="AK419" s="67"/>
      <c r="AL419" s="68"/>
      <c r="AM419" s="74">
        <v>3.06</v>
      </c>
      <c r="AN419" s="35"/>
      <c r="AO419" s="47"/>
    </row>
    <row r="420" spans="1:41" x14ac:dyDescent="0.25">
      <c r="A420" s="7">
        <v>23</v>
      </c>
      <c r="B420" s="15" t="s">
        <v>23</v>
      </c>
      <c r="C420" s="15" t="s">
        <v>23</v>
      </c>
      <c r="D420" s="65"/>
      <c r="E420" s="66"/>
      <c r="F420" s="65"/>
      <c r="G420" s="65"/>
      <c r="H420" s="66"/>
      <c r="I420" s="65"/>
      <c r="J420" s="65"/>
      <c r="K420" s="66"/>
      <c r="L420" s="66"/>
      <c r="M420" s="65"/>
      <c r="N420" s="16"/>
      <c r="O420" s="52"/>
      <c r="P420" s="15"/>
      <c r="Q420" s="15"/>
      <c r="R420" s="8"/>
      <c r="S420" s="8"/>
      <c r="T420" s="8"/>
      <c r="U420" s="8"/>
      <c r="V420" s="8"/>
      <c r="W420" s="8"/>
      <c r="X420" s="36"/>
      <c r="Y420" s="67"/>
      <c r="Z420" s="67"/>
      <c r="AA420" s="67"/>
      <c r="AB420" s="68">
        <v>5.12</v>
      </c>
      <c r="AC420" s="68">
        <v>16.54</v>
      </c>
      <c r="AD420" s="73"/>
      <c r="AE420" s="68">
        <v>29.51</v>
      </c>
      <c r="AF420" s="66"/>
      <c r="AG420" s="65"/>
      <c r="AH420" s="68"/>
      <c r="AI420" s="68">
        <v>38.33</v>
      </c>
      <c r="AJ420" s="68"/>
      <c r="AK420" s="67"/>
      <c r="AL420" s="68"/>
      <c r="AM420" s="74">
        <v>3.07</v>
      </c>
      <c r="AN420" s="35"/>
      <c r="AO420" s="47"/>
    </row>
    <row r="421" spans="1:41" x14ac:dyDescent="0.25">
      <c r="A421" s="7">
        <v>22</v>
      </c>
      <c r="B421" s="15" t="s">
        <v>23</v>
      </c>
      <c r="C421" s="15" t="s">
        <v>23</v>
      </c>
      <c r="D421" s="65"/>
      <c r="E421" s="66"/>
      <c r="F421" s="65"/>
      <c r="G421" s="65"/>
      <c r="H421" s="66"/>
      <c r="I421" s="65"/>
      <c r="J421" s="65"/>
      <c r="K421" s="66"/>
      <c r="L421" s="66"/>
      <c r="M421" s="65"/>
      <c r="N421" s="16"/>
      <c r="O421" s="52"/>
      <c r="P421" s="15"/>
      <c r="Q421" s="15"/>
      <c r="R421" s="8"/>
      <c r="S421" s="8"/>
      <c r="T421" s="8"/>
      <c r="U421" s="8"/>
      <c r="V421" s="8"/>
      <c r="W421" s="8"/>
      <c r="X421" s="36"/>
      <c r="Y421" s="67"/>
      <c r="Z421" s="67">
        <v>32.9</v>
      </c>
      <c r="AA421" s="67"/>
      <c r="AB421" s="68">
        <v>5.13</v>
      </c>
      <c r="AC421" s="68">
        <v>16.559999999999999</v>
      </c>
      <c r="AD421" s="73"/>
      <c r="AE421" s="68">
        <v>29.54</v>
      </c>
      <c r="AF421" s="66"/>
      <c r="AG421" s="65"/>
      <c r="AH421" s="68"/>
      <c r="AI421" s="68">
        <v>38.42</v>
      </c>
      <c r="AJ421" s="68"/>
      <c r="AK421" s="67"/>
      <c r="AL421" s="68"/>
      <c r="AM421" s="74">
        <v>3.08</v>
      </c>
      <c r="AN421" s="35"/>
      <c r="AO421" s="47"/>
    </row>
    <row r="422" spans="1:41" x14ac:dyDescent="0.25">
      <c r="A422" s="7">
        <v>21</v>
      </c>
      <c r="B422" s="15" t="s">
        <v>23</v>
      </c>
      <c r="C422" s="15" t="s">
        <v>23</v>
      </c>
      <c r="D422" s="65"/>
      <c r="E422" s="66"/>
      <c r="F422" s="65"/>
      <c r="G422" s="65"/>
      <c r="H422" s="66"/>
      <c r="I422" s="65"/>
      <c r="J422" s="65"/>
      <c r="K422" s="66"/>
      <c r="L422" s="66"/>
      <c r="M422" s="65"/>
      <c r="N422" s="16"/>
      <c r="O422" s="52"/>
      <c r="P422" s="15"/>
      <c r="Q422" s="15"/>
      <c r="R422" s="8"/>
      <c r="S422" s="8"/>
      <c r="T422" s="8"/>
      <c r="U422" s="8"/>
      <c r="V422" s="8"/>
      <c r="W422" s="8"/>
      <c r="X422" s="36"/>
      <c r="Y422" s="67"/>
      <c r="Z422" s="67"/>
      <c r="AA422" s="67"/>
      <c r="AB422" s="68">
        <v>5.14</v>
      </c>
      <c r="AC422" s="68">
        <v>16.579999999999998</v>
      </c>
      <c r="AD422" s="73"/>
      <c r="AE422" s="68">
        <v>29.57</v>
      </c>
      <c r="AF422" s="66"/>
      <c r="AG422" s="65"/>
      <c r="AH422" s="68"/>
      <c r="AI422" s="68">
        <v>38.51</v>
      </c>
      <c r="AJ422" s="68"/>
      <c r="AK422" s="67"/>
      <c r="AL422" s="68"/>
      <c r="AM422" s="74">
        <v>3.09</v>
      </c>
      <c r="AN422" s="35"/>
      <c r="AO422" s="47"/>
    </row>
    <row r="423" spans="1:41" ht="15.75" thickBot="1" x14ac:dyDescent="0.3">
      <c r="A423" s="17">
        <v>20</v>
      </c>
      <c r="B423" s="25">
        <v>3</v>
      </c>
      <c r="C423" s="25">
        <v>3</v>
      </c>
      <c r="D423" s="87">
        <v>4</v>
      </c>
      <c r="E423" s="88"/>
      <c r="F423" s="87"/>
      <c r="G423" s="87"/>
      <c r="H423" s="88"/>
      <c r="I423" s="87">
        <v>5</v>
      </c>
      <c r="J423" s="87"/>
      <c r="K423" s="88"/>
      <c r="L423" s="88"/>
      <c r="M423" s="87">
        <v>28</v>
      </c>
      <c r="N423" s="41"/>
      <c r="O423" s="54"/>
      <c r="P423" s="28"/>
      <c r="Q423" s="28"/>
      <c r="R423" s="27"/>
      <c r="S423" s="27"/>
      <c r="T423" s="27"/>
      <c r="U423" s="27"/>
      <c r="V423" s="27"/>
      <c r="W423" s="27"/>
      <c r="X423" s="42"/>
      <c r="Y423" s="90">
        <v>17.2</v>
      </c>
      <c r="Z423" s="90">
        <v>33</v>
      </c>
      <c r="AA423" s="90"/>
      <c r="AB423" s="91">
        <v>5.15</v>
      </c>
      <c r="AC423" s="91">
        <v>17</v>
      </c>
      <c r="AD423" s="110"/>
      <c r="AE423" s="91">
        <v>30</v>
      </c>
      <c r="AF423" s="91"/>
      <c r="AG423" s="91"/>
      <c r="AH423" s="91"/>
      <c r="AI423" s="91">
        <v>39</v>
      </c>
      <c r="AJ423" s="91"/>
      <c r="AK423" s="90"/>
      <c r="AL423" s="91"/>
      <c r="AM423" s="92">
        <v>3.1</v>
      </c>
      <c r="AN423" s="44"/>
      <c r="AO423" s="49"/>
    </row>
    <row r="424" spans="1:41" ht="15.75" thickTop="1" x14ac:dyDescent="0.25"/>
    <row r="425" spans="1:41" ht="15.75" thickBot="1" x14ac:dyDescent="0.3"/>
    <row r="426" spans="1:41" ht="16.5" thickTop="1" x14ac:dyDescent="0.25">
      <c r="A426" s="1555" t="s">
        <v>77</v>
      </c>
      <c r="B426" s="1556"/>
      <c r="C426" s="1556"/>
      <c r="D426" s="1556"/>
      <c r="E426" s="1556"/>
      <c r="F426" s="1556"/>
      <c r="G426" s="1556"/>
      <c r="H426" s="1556"/>
      <c r="I426" s="1556"/>
      <c r="J426" s="1556"/>
      <c r="K426" s="1556"/>
      <c r="L426" s="1556"/>
      <c r="M426" s="1556"/>
      <c r="N426" s="1556"/>
      <c r="O426" s="1556"/>
      <c r="P426" s="1556"/>
      <c r="Q426" s="1556"/>
      <c r="R426" s="1556"/>
      <c r="S426" s="1556"/>
      <c r="T426" s="1556"/>
      <c r="U426" s="1556"/>
      <c r="V426" s="1556"/>
      <c r="W426" s="1556"/>
      <c r="X426" s="1556"/>
      <c r="Y426" s="1556"/>
      <c r="Z426" s="1556"/>
      <c r="AA426" s="1556"/>
      <c r="AB426" s="1556"/>
      <c r="AC426" s="1556"/>
      <c r="AD426" s="1556"/>
      <c r="AE426" s="1556"/>
      <c r="AF426" s="1556"/>
      <c r="AG426" s="1556"/>
      <c r="AH426" s="1556"/>
      <c r="AI426" s="1556"/>
      <c r="AJ426" s="1556"/>
      <c r="AK426" s="1556"/>
      <c r="AL426" s="1556"/>
      <c r="AM426" s="1556"/>
      <c r="AN426" s="1556"/>
      <c r="AO426" s="1557"/>
    </row>
    <row r="427" spans="1:41" ht="25.5" x14ac:dyDescent="0.25">
      <c r="A427" s="3" t="s">
        <v>10</v>
      </c>
      <c r="B427" s="4" t="s">
        <v>727</v>
      </c>
      <c r="C427" s="4" t="s">
        <v>728</v>
      </c>
      <c r="D427" s="5">
        <v>3</v>
      </c>
      <c r="E427" s="6">
        <v>4</v>
      </c>
      <c r="F427" s="5">
        <v>5</v>
      </c>
      <c r="G427" s="5">
        <v>6</v>
      </c>
      <c r="H427" s="6">
        <v>7</v>
      </c>
      <c r="I427" s="4">
        <v>8</v>
      </c>
      <c r="J427" s="4">
        <v>9</v>
      </c>
      <c r="K427" s="6" t="s">
        <v>28</v>
      </c>
      <c r="L427" s="6" t="s">
        <v>29</v>
      </c>
      <c r="M427" s="4">
        <v>16</v>
      </c>
      <c r="N427" s="6">
        <v>19</v>
      </c>
      <c r="O427" s="6">
        <v>21</v>
      </c>
      <c r="P427" s="6">
        <v>23</v>
      </c>
      <c r="Q427" s="6">
        <v>24</v>
      </c>
      <c r="R427" s="6">
        <v>27</v>
      </c>
      <c r="S427" s="6">
        <v>28</v>
      </c>
      <c r="T427" s="6">
        <v>29</v>
      </c>
      <c r="U427" s="6">
        <v>30</v>
      </c>
      <c r="V427" s="64" t="s">
        <v>286</v>
      </c>
      <c r="W427" s="64" t="s">
        <v>287</v>
      </c>
      <c r="X427" s="6">
        <v>33</v>
      </c>
      <c r="Y427" s="4">
        <v>34</v>
      </c>
      <c r="Z427" s="4">
        <v>35</v>
      </c>
      <c r="AA427" s="4">
        <v>36</v>
      </c>
      <c r="AB427" s="4">
        <v>37</v>
      </c>
      <c r="AC427" s="1346">
        <v>38</v>
      </c>
      <c r="AD427" s="4">
        <v>39</v>
      </c>
      <c r="AE427" s="4">
        <v>40</v>
      </c>
      <c r="AF427" s="6">
        <v>41</v>
      </c>
      <c r="AG427" s="6">
        <v>42</v>
      </c>
      <c r="AH427" s="4">
        <v>43</v>
      </c>
      <c r="AI427" s="4">
        <v>44</v>
      </c>
      <c r="AJ427" s="6">
        <v>45</v>
      </c>
      <c r="AK427" s="6">
        <v>46</v>
      </c>
      <c r="AL427" s="6">
        <v>47</v>
      </c>
      <c r="AM427" s="4">
        <v>48</v>
      </c>
      <c r="AN427" s="128">
        <v>49</v>
      </c>
      <c r="AO427" s="132">
        <v>50</v>
      </c>
    </row>
    <row r="428" spans="1:41" x14ac:dyDescent="0.25">
      <c r="A428" s="7">
        <v>100</v>
      </c>
      <c r="B428" s="8" t="s">
        <v>23</v>
      </c>
      <c r="C428" s="8" t="s">
        <v>23</v>
      </c>
      <c r="D428" s="65">
        <v>11</v>
      </c>
      <c r="E428" s="66"/>
      <c r="F428" s="65"/>
      <c r="G428" s="65"/>
      <c r="H428" s="66"/>
      <c r="I428" s="65">
        <v>20</v>
      </c>
      <c r="J428" s="9"/>
      <c r="K428" s="10"/>
      <c r="L428" s="10"/>
      <c r="M428" s="124">
        <v>40</v>
      </c>
      <c r="N428" s="11"/>
      <c r="O428" s="52"/>
      <c r="P428" s="8"/>
      <c r="Q428" s="8"/>
      <c r="R428" s="8"/>
      <c r="S428" s="8"/>
      <c r="T428" s="8"/>
      <c r="U428" s="8"/>
      <c r="V428" s="8"/>
      <c r="W428" s="8"/>
      <c r="X428" s="8"/>
      <c r="Y428" s="12"/>
      <c r="Z428" s="12"/>
      <c r="AA428" s="12"/>
      <c r="AB428" s="68">
        <v>4.4400000000000004</v>
      </c>
      <c r="AC428" s="68"/>
      <c r="AD428" s="32"/>
      <c r="AE428" s="8"/>
      <c r="AF428" s="10"/>
      <c r="AG428" s="9"/>
      <c r="AH428" s="68"/>
      <c r="AI428" s="68">
        <v>32</v>
      </c>
      <c r="AJ428" s="8"/>
      <c r="AK428" s="11"/>
      <c r="AL428" s="68"/>
      <c r="AM428" s="97">
        <v>2.2000000000000002</v>
      </c>
      <c r="AN428" s="32"/>
      <c r="AO428" s="47"/>
    </row>
    <row r="429" spans="1:41" x14ac:dyDescent="0.25">
      <c r="A429" s="7">
        <v>99</v>
      </c>
      <c r="B429" s="15" t="s">
        <v>23</v>
      </c>
      <c r="C429" s="15" t="s">
        <v>23</v>
      </c>
      <c r="D429" s="65"/>
      <c r="E429" s="66"/>
      <c r="F429" s="65"/>
      <c r="G429" s="65"/>
      <c r="H429" s="66"/>
      <c r="I429" s="65"/>
      <c r="J429" s="9"/>
      <c r="K429" s="10"/>
      <c r="L429" s="10"/>
      <c r="M429" s="124"/>
      <c r="N429" s="16"/>
      <c r="O429" s="52"/>
      <c r="P429" s="15"/>
      <c r="Q429" s="15"/>
      <c r="R429" s="8"/>
      <c r="S429" s="8"/>
      <c r="T429" s="8"/>
      <c r="U429" s="8"/>
      <c r="V429" s="8"/>
      <c r="W429" s="8"/>
      <c r="X429" s="33"/>
      <c r="Y429" s="12"/>
      <c r="Z429" s="12"/>
      <c r="AA429" s="12"/>
      <c r="AB429" s="68"/>
      <c r="AC429" s="68"/>
      <c r="AD429" s="34"/>
      <c r="AE429" s="8"/>
      <c r="AF429" s="10"/>
      <c r="AG429" s="9"/>
      <c r="AH429" s="68"/>
      <c r="AI429" s="68">
        <v>32.03</v>
      </c>
      <c r="AJ429" s="8"/>
      <c r="AK429" s="11"/>
      <c r="AL429" s="68"/>
      <c r="AM429" s="74"/>
      <c r="AN429" s="35"/>
      <c r="AO429" s="14"/>
    </row>
    <row r="430" spans="1:41" x14ac:dyDescent="0.25">
      <c r="A430" s="7">
        <v>98</v>
      </c>
      <c r="B430" s="15" t="s">
        <v>23</v>
      </c>
      <c r="C430" s="15" t="s">
        <v>23</v>
      </c>
      <c r="D430" s="65"/>
      <c r="E430" s="66"/>
      <c r="F430" s="65"/>
      <c r="G430" s="65"/>
      <c r="H430" s="66"/>
      <c r="I430" s="65"/>
      <c r="J430" s="9"/>
      <c r="K430" s="10"/>
      <c r="L430" s="10"/>
      <c r="M430" s="124"/>
      <c r="N430" s="16"/>
      <c r="O430" s="52"/>
      <c r="P430" s="15"/>
      <c r="Q430" s="15"/>
      <c r="R430" s="8"/>
      <c r="S430" s="8"/>
      <c r="T430" s="8"/>
      <c r="U430" s="8"/>
      <c r="V430" s="8"/>
      <c r="W430" s="8"/>
      <c r="X430" s="36"/>
      <c r="Y430" s="12"/>
      <c r="Z430" s="12"/>
      <c r="AA430" s="12"/>
      <c r="AB430" s="68">
        <v>4.45</v>
      </c>
      <c r="AC430" s="68"/>
      <c r="AD430" s="34"/>
      <c r="AE430" s="8"/>
      <c r="AF430" s="10"/>
      <c r="AG430" s="9"/>
      <c r="AH430" s="68"/>
      <c r="AI430" s="68">
        <v>32.06</v>
      </c>
      <c r="AJ430" s="8"/>
      <c r="AK430" s="11"/>
      <c r="AL430" s="68"/>
      <c r="AM430" s="74">
        <v>2.21</v>
      </c>
      <c r="AN430" s="35"/>
      <c r="AO430" s="14"/>
    </row>
    <row r="431" spans="1:41" x14ac:dyDescent="0.25">
      <c r="A431" s="7">
        <v>97</v>
      </c>
      <c r="B431" s="15" t="s">
        <v>23</v>
      </c>
      <c r="C431" s="15" t="s">
        <v>23</v>
      </c>
      <c r="D431" s="65"/>
      <c r="E431" s="66"/>
      <c r="F431" s="65"/>
      <c r="G431" s="65"/>
      <c r="H431" s="66"/>
      <c r="I431" s="65"/>
      <c r="J431" s="9"/>
      <c r="K431" s="10"/>
      <c r="L431" s="10"/>
      <c r="M431" s="124"/>
      <c r="N431" s="16"/>
      <c r="O431" s="52"/>
      <c r="P431" s="15"/>
      <c r="Q431" s="15"/>
      <c r="R431" s="8"/>
      <c r="S431" s="8"/>
      <c r="T431" s="8"/>
      <c r="U431" s="8"/>
      <c r="V431" s="8"/>
      <c r="W431" s="8"/>
      <c r="X431" s="36"/>
      <c r="Y431" s="12"/>
      <c r="Z431" s="12"/>
      <c r="AA431" s="12"/>
      <c r="AB431" s="68"/>
      <c r="AC431" s="68"/>
      <c r="AD431" s="34"/>
      <c r="AE431" s="8"/>
      <c r="AF431" s="10"/>
      <c r="AG431" s="9"/>
      <c r="AH431" s="68"/>
      <c r="AI431" s="68">
        <v>32.090000000000003</v>
      </c>
      <c r="AJ431" s="8"/>
      <c r="AK431" s="11"/>
      <c r="AL431" s="68"/>
      <c r="AM431" s="74"/>
      <c r="AN431" s="35"/>
      <c r="AO431" s="14"/>
    </row>
    <row r="432" spans="1:41" x14ac:dyDescent="0.25">
      <c r="A432" s="7">
        <v>96</v>
      </c>
      <c r="B432" s="15" t="s">
        <v>23</v>
      </c>
      <c r="C432" s="15" t="s">
        <v>23</v>
      </c>
      <c r="D432" s="65"/>
      <c r="E432" s="66"/>
      <c r="F432" s="65"/>
      <c r="G432" s="65"/>
      <c r="H432" s="66"/>
      <c r="I432" s="65"/>
      <c r="J432" s="9"/>
      <c r="K432" s="10"/>
      <c r="L432" s="10"/>
      <c r="M432" s="124"/>
      <c r="N432" s="16"/>
      <c r="O432" s="52"/>
      <c r="P432" s="15"/>
      <c r="Q432" s="15"/>
      <c r="R432" s="8"/>
      <c r="S432" s="8"/>
      <c r="T432" s="8"/>
      <c r="U432" s="8"/>
      <c r="V432" s="8"/>
      <c r="W432" s="8"/>
      <c r="X432" s="36"/>
      <c r="Y432" s="12"/>
      <c r="Z432" s="12"/>
      <c r="AA432" s="12"/>
      <c r="AB432" s="68">
        <v>4.46</v>
      </c>
      <c r="AC432" s="68"/>
      <c r="AD432" s="34"/>
      <c r="AE432" s="8"/>
      <c r="AF432" s="10"/>
      <c r="AG432" s="9"/>
      <c r="AH432" s="68"/>
      <c r="AI432" s="68">
        <v>32.119999999999997</v>
      </c>
      <c r="AJ432" s="8"/>
      <c r="AK432" s="11"/>
      <c r="AL432" s="68"/>
      <c r="AM432" s="74">
        <v>2.2200000000000002</v>
      </c>
      <c r="AN432" s="35"/>
      <c r="AO432" s="47"/>
    </row>
    <row r="433" spans="1:41" x14ac:dyDescent="0.25">
      <c r="A433" s="7">
        <v>95</v>
      </c>
      <c r="B433" s="15" t="s">
        <v>23</v>
      </c>
      <c r="C433" s="15" t="s">
        <v>23</v>
      </c>
      <c r="D433" s="65"/>
      <c r="E433" s="66"/>
      <c r="F433" s="65"/>
      <c r="G433" s="65"/>
      <c r="H433" s="66"/>
      <c r="I433" s="65">
        <v>19</v>
      </c>
      <c r="J433" s="9"/>
      <c r="K433" s="10"/>
      <c r="L433" s="10"/>
      <c r="M433" s="124">
        <v>39</v>
      </c>
      <c r="N433" s="16"/>
      <c r="O433" s="52"/>
      <c r="P433" s="15"/>
      <c r="Q433" s="15"/>
      <c r="R433" s="8"/>
      <c r="S433" s="8"/>
      <c r="T433" s="8"/>
      <c r="U433" s="8"/>
      <c r="V433" s="8"/>
      <c r="W433" s="8"/>
      <c r="X433" s="36"/>
      <c r="Y433" s="12"/>
      <c r="Z433" s="12"/>
      <c r="AA433" s="12"/>
      <c r="AB433" s="68"/>
      <c r="AC433" s="68"/>
      <c r="AD433" s="34"/>
      <c r="AE433" s="8"/>
      <c r="AF433" s="10"/>
      <c r="AG433" s="9"/>
      <c r="AH433" s="68"/>
      <c r="AI433" s="68">
        <v>32.15</v>
      </c>
      <c r="AJ433" s="8"/>
      <c r="AK433" s="11"/>
      <c r="AL433" s="68"/>
      <c r="AM433" s="74"/>
      <c r="AN433" s="35"/>
      <c r="AO433" s="47"/>
    </row>
    <row r="434" spans="1:41" x14ac:dyDescent="0.25">
      <c r="A434" s="7">
        <v>94</v>
      </c>
      <c r="B434" s="15" t="s">
        <v>23</v>
      </c>
      <c r="C434" s="15" t="s">
        <v>23</v>
      </c>
      <c r="D434" s="65"/>
      <c r="E434" s="66"/>
      <c r="F434" s="65"/>
      <c r="G434" s="65"/>
      <c r="H434" s="66"/>
      <c r="I434" s="65"/>
      <c r="J434" s="9"/>
      <c r="K434" s="10"/>
      <c r="L434" s="10"/>
      <c r="M434" s="124"/>
      <c r="N434" s="16"/>
      <c r="O434" s="52"/>
      <c r="P434" s="15"/>
      <c r="Q434" s="15"/>
      <c r="R434" s="8"/>
      <c r="S434" s="8"/>
      <c r="T434" s="8"/>
      <c r="U434" s="8"/>
      <c r="V434" s="8"/>
      <c r="W434" s="8"/>
      <c r="X434" s="36"/>
      <c r="Y434" s="12"/>
      <c r="Z434" s="12"/>
      <c r="AA434" s="12"/>
      <c r="AB434" s="68">
        <v>4.47</v>
      </c>
      <c r="AC434" s="68"/>
      <c r="AD434" s="34"/>
      <c r="AE434" s="8"/>
      <c r="AF434" s="10"/>
      <c r="AG434" s="9"/>
      <c r="AH434" s="68"/>
      <c r="AI434" s="68">
        <v>32.18</v>
      </c>
      <c r="AJ434" s="8"/>
      <c r="AK434" s="11"/>
      <c r="AL434" s="68"/>
      <c r="AM434" s="74">
        <v>2.23</v>
      </c>
      <c r="AN434" s="35"/>
      <c r="AO434" s="47"/>
    </row>
    <row r="435" spans="1:41" x14ac:dyDescent="0.25">
      <c r="A435" s="7">
        <v>93</v>
      </c>
      <c r="B435" s="15" t="s">
        <v>23</v>
      </c>
      <c r="C435" s="15" t="s">
        <v>23</v>
      </c>
      <c r="D435" s="65"/>
      <c r="E435" s="66"/>
      <c r="F435" s="65"/>
      <c r="G435" s="65"/>
      <c r="H435" s="66"/>
      <c r="I435" s="65"/>
      <c r="J435" s="9"/>
      <c r="K435" s="10"/>
      <c r="L435" s="10"/>
      <c r="M435" s="124"/>
      <c r="N435" s="16"/>
      <c r="O435" s="52"/>
      <c r="P435" s="15"/>
      <c r="Q435" s="15"/>
      <c r="R435" s="8"/>
      <c r="S435" s="8"/>
      <c r="T435" s="8"/>
      <c r="U435" s="8"/>
      <c r="V435" s="8"/>
      <c r="W435" s="8"/>
      <c r="X435" s="36"/>
      <c r="Y435" s="12"/>
      <c r="Z435" s="12"/>
      <c r="AA435" s="12"/>
      <c r="AB435" s="68"/>
      <c r="AC435" s="68"/>
      <c r="AD435" s="34"/>
      <c r="AE435" s="8"/>
      <c r="AF435" s="10"/>
      <c r="AG435" s="9"/>
      <c r="AH435" s="68"/>
      <c r="AI435" s="68">
        <v>32.21</v>
      </c>
      <c r="AJ435" s="8"/>
      <c r="AK435" s="11"/>
      <c r="AL435" s="68"/>
      <c r="AM435" s="74"/>
      <c r="AN435" s="35"/>
      <c r="AO435" s="47"/>
    </row>
    <row r="436" spans="1:41" x14ac:dyDescent="0.25">
      <c r="A436" s="7">
        <v>92</v>
      </c>
      <c r="B436" s="15" t="s">
        <v>23</v>
      </c>
      <c r="C436" s="15" t="s">
        <v>23</v>
      </c>
      <c r="D436" s="65"/>
      <c r="E436" s="66"/>
      <c r="F436" s="65"/>
      <c r="G436" s="65"/>
      <c r="H436" s="66"/>
      <c r="I436" s="65"/>
      <c r="J436" s="9"/>
      <c r="K436" s="10"/>
      <c r="L436" s="10"/>
      <c r="M436" s="124"/>
      <c r="N436" s="16"/>
      <c r="O436" s="52"/>
      <c r="P436" s="15"/>
      <c r="Q436" s="15"/>
      <c r="R436" s="8"/>
      <c r="S436" s="8"/>
      <c r="T436" s="8"/>
      <c r="U436" s="8"/>
      <c r="V436" s="8"/>
      <c r="W436" s="8"/>
      <c r="X436" s="36"/>
      <c r="Y436" s="12"/>
      <c r="Z436" s="12"/>
      <c r="AA436" s="12"/>
      <c r="AB436" s="68">
        <v>4.4800000000000004</v>
      </c>
      <c r="AC436" s="68"/>
      <c r="AD436" s="34"/>
      <c r="AE436" s="8"/>
      <c r="AF436" s="10"/>
      <c r="AG436" s="9"/>
      <c r="AH436" s="68"/>
      <c r="AI436" s="68">
        <v>32.24</v>
      </c>
      <c r="AJ436" s="8"/>
      <c r="AK436" s="11"/>
      <c r="AL436" s="68"/>
      <c r="AM436" s="74">
        <v>2.2400000000000002</v>
      </c>
      <c r="AN436" s="35"/>
      <c r="AO436" s="47"/>
    </row>
    <row r="437" spans="1:41" x14ac:dyDescent="0.25">
      <c r="A437" s="7">
        <v>91</v>
      </c>
      <c r="B437" s="15" t="s">
        <v>23</v>
      </c>
      <c r="C437" s="15" t="s">
        <v>23</v>
      </c>
      <c r="D437" s="65"/>
      <c r="E437" s="66"/>
      <c r="F437" s="65"/>
      <c r="G437" s="65"/>
      <c r="H437" s="66"/>
      <c r="I437" s="65"/>
      <c r="J437" s="9"/>
      <c r="K437" s="10"/>
      <c r="L437" s="10"/>
      <c r="M437" s="124"/>
      <c r="N437" s="16"/>
      <c r="O437" s="52"/>
      <c r="P437" s="15"/>
      <c r="Q437" s="15"/>
      <c r="R437" s="8"/>
      <c r="S437" s="8"/>
      <c r="T437" s="8"/>
      <c r="U437" s="8"/>
      <c r="V437" s="8"/>
      <c r="W437" s="8"/>
      <c r="X437" s="36"/>
      <c r="Y437" s="12"/>
      <c r="Z437" s="12"/>
      <c r="AA437" s="12"/>
      <c r="AB437" s="68"/>
      <c r="AC437" s="68"/>
      <c r="AD437" s="34"/>
      <c r="AE437" s="8"/>
      <c r="AF437" s="10"/>
      <c r="AG437" s="9"/>
      <c r="AH437" s="68"/>
      <c r="AI437" s="68">
        <v>32.270000000000003</v>
      </c>
      <c r="AJ437" s="8"/>
      <c r="AK437" s="11"/>
      <c r="AL437" s="68"/>
      <c r="AM437" s="74"/>
      <c r="AN437" s="35"/>
      <c r="AO437" s="47"/>
    </row>
    <row r="438" spans="1:41" x14ac:dyDescent="0.25">
      <c r="A438" s="7">
        <v>90</v>
      </c>
      <c r="B438" s="15" t="s">
        <v>23</v>
      </c>
      <c r="C438" s="15" t="s">
        <v>23</v>
      </c>
      <c r="D438" s="65">
        <v>10</v>
      </c>
      <c r="E438" s="66"/>
      <c r="F438" s="65"/>
      <c r="G438" s="65"/>
      <c r="H438" s="66"/>
      <c r="I438" s="65">
        <v>18</v>
      </c>
      <c r="J438" s="9"/>
      <c r="K438" s="10"/>
      <c r="L438" s="10"/>
      <c r="M438" s="124">
        <v>38</v>
      </c>
      <c r="N438" s="16"/>
      <c r="O438" s="52"/>
      <c r="P438" s="15"/>
      <c r="Q438" s="15"/>
      <c r="R438" s="8"/>
      <c r="S438" s="8"/>
      <c r="T438" s="8"/>
      <c r="U438" s="8"/>
      <c r="V438" s="8"/>
      <c r="W438" s="8"/>
      <c r="X438" s="36"/>
      <c r="Y438" s="12"/>
      <c r="Z438" s="12"/>
      <c r="AA438" s="12"/>
      <c r="AB438" s="68">
        <v>4.49</v>
      </c>
      <c r="AC438" s="68"/>
      <c r="AD438" s="34"/>
      <c r="AE438" s="8"/>
      <c r="AF438" s="10"/>
      <c r="AG438" s="9"/>
      <c r="AH438" s="68"/>
      <c r="AI438" s="68">
        <v>32.299999999999997</v>
      </c>
      <c r="AJ438" s="8"/>
      <c r="AK438" s="11"/>
      <c r="AL438" s="68"/>
      <c r="AM438" s="74">
        <v>2.25</v>
      </c>
      <c r="AN438" s="35"/>
      <c r="AO438" s="47"/>
    </row>
    <row r="439" spans="1:41" x14ac:dyDescent="0.25">
      <c r="A439" s="7">
        <v>89</v>
      </c>
      <c r="B439" s="15" t="s">
        <v>23</v>
      </c>
      <c r="C439" s="15" t="s">
        <v>23</v>
      </c>
      <c r="D439" s="65"/>
      <c r="E439" s="66"/>
      <c r="F439" s="65"/>
      <c r="G439" s="65"/>
      <c r="H439" s="66"/>
      <c r="I439" s="65"/>
      <c r="J439" s="9"/>
      <c r="K439" s="10"/>
      <c r="L439" s="10"/>
      <c r="M439" s="124"/>
      <c r="N439" s="16"/>
      <c r="O439" s="52"/>
      <c r="P439" s="15"/>
      <c r="Q439" s="15"/>
      <c r="R439" s="8"/>
      <c r="S439" s="8"/>
      <c r="T439" s="8"/>
      <c r="U439" s="8"/>
      <c r="V439" s="8"/>
      <c r="W439" s="8"/>
      <c r="X439" s="36"/>
      <c r="Y439" s="12"/>
      <c r="Z439" s="12"/>
      <c r="AA439" s="12"/>
      <c r="AB439" s="68"/>
      <c r="AC439" s="68"/>
      <c r="AD439" s="34"/>
      <c r="AE439" s="8"/>
      <c r="AF439" s="10"/>
      <c r="AG439" s="9"/>
      <c r="AH439" s="68"/>
      <c r="AI439" s="68">
        <v>32.33</v>
      </c>
      <c r="AJ439" s="8"/>
      <c r="AK439" s="11"/>
      <c r="AL439" s="68"/>
      <c r="AM439" s="74"/>
      <c r="AN439" s="35"/>
      <c r="AO439" s="47"/>
    </row>
    <row r="440" spans="1:41" x14ac:dyDescent="0.25">
      <c r="A440" s="7">
        <v>88</v>
      </c>
      <c r="B440" s="15" t="s">
        <v>23</v>
      </c>
      <c r="C440" s="15" t="s">
        <v>23</v>
      </c>
      <c r="D440" s="65"/>
      <c r="E440" s="66"/>
      <c r="F440" s="65"/>
      <c r="G440" s="65"/>
      <c r="H440" s="66"/>
      <c r="I440" s="65"/>
      <c r="J440" s="9"/>
      <c r="K440" s="10"/>
      <c r="L440" s="10"/>
      <c r="M440" s="124"/>
      <c r="N440" s="16"/>
      <c r="O440" s="52"/>
      <c r="P440" s="15"/>
      <c r="Q440" s="15"/>
      <c r="R440" s="8"/>
      <c r="S440" s="8"/>
      <c r="T440" s="8"/>
      <c r="U440" s="8"/>
      <c r="V440" s="8"/>
      <c r="W440" s="8"/>
      <c r="X440" s="36"/>
      <c r="Y440" s="12"/>
      <c r="Z440" s="12"/>
      <c r="AA440" s="12"/>
      <c r="AB440" s="68">
        <v>4.51</v>
      </c>
      <c r="AC440" s="68"/>
      <c r="AD440" s="34"/>
      <c r="AE440" s="8"/>
      <c r="AF440" s="10"/>
      <c r="AG440" s="9"/>
      <c r="AH440" s="68"/>
      <c r="AI440" s="68">
        <v>32.36</v>
      </c>
      <c r="AJ440" s="8"/>
      <c r="AK440" s="11"/>
      <c r="AL440" s="68"/>
      <c r="AM440" s="74">
        <v>2.2599999999999998</v>
      </c>
      <c r="AN440" s="35"/>
      <c r="AO440" s="47"/>
    </row>
    <row r="441" spans="1:41" x14ac:dyDescent="0.25">
      <c r="A441" s="7">
        <v>87</v>
      </c>
      <c r="B441" s="15" t="s">
        <v>23</v>
      </c>
      <c r="C441" s="15" t="s">
        <v>23</v>
      </c>
      <c r="D441" s="65"/>
      <c r="E441" s="66"/>
      <c r="F441" s="65"/>
      <c r="G441" s="65"/>
      <c r="H441" s="66"/>
      <c r="I441" s="65"/>
      <c r="J441" s="9"/>
      <c r="K441" s="10"/>
      <c r="L441" s="10"/>
      <c r="M441" s="124"/>
      <c r="N441" s="16"/>
      <c r="O441" s="52"/>
      <c r="P441" s="15"/>
      <c r="Q441" s="15"/>
      <c r="R441" s="8"/>
      <c r="S441" s="8"/>
      <c r="T441" s="8"/>
      <c r="U441" s="8"/>
      <c r="V441" s="8"/>
      <c r="W441" s="8"/>
      <c r="X441" s="36"/>
      <c r="Y441" s="12"/>
      <c r="Z441" s="12"/>
      <c r="AA441" s="12"/>
      <c r="AB441" s="68"/>
      <c r="AC441" s="68"/>
      <c r="AD441" s="34"/>
      <c r="AE441" s="8"/>
      <c r="AF441" s="10"/>
      <c r="AG441" s="9"/>
      <c r="AH441" s="68"/>
      <c r="AI441" s="68">
        <v>32.39</v>
      </c>
      <c r="AJ441" s="8"/>
      <c r="AK441" s="11"/>
      <c r="AL441" s="68"/>
      <c r="AM441" s="74"/>
      <c r="AN441" s="35"/>
      <c r="AO441" s="47"/>
    </row>
    <row r="442" spans="1:41" x14ac:dyDescent="0.25">
      <c r="A442" s="7">
        <v>86</v>
      </c>
      <c r="B442" s="15" t="s">
        <v>23</v>
      </c>
      <c r="C442" s="15" t="s">
        <v>23</v>
      </c>
      <c r="D442" s="65"/>
      <c r="E442" s="66"/>
      <c r="F442" s="65"/>
      <c r="G442" s="65"/>
      <c r="H442" s="66"/>
      <c r="I442" s="65"/>
      <c r="J442" s="9"/>
      <c r="K442" s="10"/>
      <c r="L442" s="10"/>
      <c r="M442" s="124"/>
      <c r="N442" s="16"/>
      <c r="O442" s="52"/>
      <c r="P442" s="15"/>
      <c r="Q442" s="15"/>
      <c r="R442" s="8"/>
      <c r="S442" s="8"/>
      <c r="T442" s="8"/>
      <c r="U442" s="8"/>
      <c r="V442" s="8"/>
      <c r="W442" s="8"/>
      <c r="X442" s="36"/>
      <c r="Y442" s="12"/>
      <c r="Z442" s="12"/>
      <c r="AA442" s="12"/>
      <c r="AB442" s="68">
        <v>4.5199999999999996</v>
      </c>
      <c r="AC442" s="68"/>
      <c r="AD442" s="34"/>
      <c r="AE442" s="8"/>
      <c r="AF442" s="10"/>
      <c r="AG442" s="9"/>
      <c r="AH442" s="68"/>
      <c r="AI442" s="68">
        <v>32.42</v>
      </c>
      <c r="AJ442" s="8"/>
      <c r="AK442" s="11"/>
      <c r="AL442" s="68"/>
      <c r="AM442" s="74">
        <v>2.27</v>
      </c>
      <c r="AN442" s="35"/>
      <c r="AO442" s="47"/>
    </row>
    <row r="443" spans="1:41" x14ac:dyDescent="0.25">
      <c r="A443" s="7">
        <v>85</v>
      </c>
      <c r="B443" s="15" t="s">
        <v>23</v>
      </c>
      <c r="C443" s="15" t="s">
        <v>23</v>
      </c>
      <c r="D443" s="65"/>
      <c r="E443" s="66"/>
      <c r="F443" s="65"/>
      <c r="G443" s="65"/>
      <c r="H443" s="66"/>
      <c r="I443" s="65">
        <v>17</v>
      </c>
      <c r="J443" s="9"/>
      <c r="K443" s="10"/>
      <c r="L443" s="10"/>
      <c r="M443" s="124">
        <v>37</v>
      </c>
      <c r="N443" s="16"/>
      <c r="O443" s="52"/>
      <c r="P443" s="15"/>
      <c r="Q443" s="15"/>
      <c r="R443" s="8"/>
      <c r="S443" s="8"/>
      <c r="T443" s="8"/>
      <c r="U443" s="8"/>
      <c r="V443" s="8"/>
      <c r="W443" s="8"/>
      <c r="X443" s="36"/>
      <c r="Y443" s="12"/>
      <c r="Z443" s="12"/>
      <c r="AA443" s="12"/>
      <c r="AB443" s="68"/>
      <c r="AC443" s="68"/>
      <c r="AD443" s="34"/>
      <c r="AE443" s="8"/>
      <c r="AF443" s="10"/>
      <c r="AG443" s="9"/>
      <c r="AH443" s="68"/>
      <c r="AI443" s="68">
        <v>32.450000000000003</v>
      </c>
      <c r="AJ443" s="8"/>
      <c r="AK443" s="11"/>
      <c r="AL443" s="68"/>
      <c r="AM443" s="74"/>
      <c r="AN443" s="35"/>
      <c r="AO443" s="47"/>
    </row>
    <row r="444" spans="1:41" x14ac:dyDescent="0.25">
      <c r="A444" s="7">
        <v>84</v>
      </c>
      <c r="B444" s="15" t="s">
        <v>23</v>
      </c>
      <c r="C444" s="15" t="s">
        <v>23</v>
      </c>
      <c r="D444" s="65"/>
      <c r="E444" s="66"/>
      <c r="F444" s="65"/>
      <c r="G444" s="65"/>
      <c r="H444" s="66"/>
      <c r="I444" s="65"/>
      <c r="J444" s="9"/>
      <c r="K444" s="10"/>
      <c r="L444" s="10"/>
      <c r="M444" s="124"/>
      <c r="N444" s="16"/>
      <c r="O444" s="52"/>
      <c r="P444" s="15"/>
      <c r="Q444" s="15"/>
      <c r="R444" s="8"/>
      <c r="S444" s="8"/>
      <c r="T444" s="8"/>
      <c r="U444" s="8"/>
      <c r="V444" s="8"/>
      <c r="W444" s="8"/>
      <c r="X444" s="36"/>
      <c r="Y444" s="12"/>
      <c r="Z444" s="12"/>
      <c r="AA444" s="12"/>
      <c r="AB444" s="68">
        <v>4.53</v>
      </c>
      <c r="AC444" s="68"/>
      <c r="AD444" s="34"/>
      <c r="AE444" s="8"/>
      <c r="AF444" s="10"/>
      <c r="AG444" s="9"/>
      <c r="AH444" s="68"/>
      <c r="AI444" s="68">
        <v>32.479999999999997</v>
      </c>
      <c r="AJ444" s="8"/>
      <c r="AK444" s="11"/>
      <c r="AL444" s="68"/>
      <c r="AM444" s="74">
        <v>2.2799999999999998</v>
      </c>
      <c r="AN444" s="35"/>
      <c r="AO444" s="47"/>
    </row>
    <row r="445" spans="1:41" x14ac:dyDescent="0.25">
      <c r="A445" s="7">
        <v>83</v>
      </c>
      <c r="B445" s="15" t="s">
        <v>23</v>
      </c>
      <c r="C445" s="15" t="s">
        <v>23</v>
      </c>
      <c r="D445" s="65"/>
      <c r="E445" s="66"/>
      <c r="F445" s="65"/>
      <c r="G445" s="65"/>
      <c r="H445" s="66"/>
      <c r="I445" s="65"/>
      <c r="J445" s="9"/>
      <c r="K445" s="10"/>
      <c r="L445" s="10"/>
      <c r="M445" s="124"/>
      <c r="N445" s="16"/>
      <c r="O445" s="52"/>
      <c r="P445" s="15"/>
      <c r="Q445" s="15"/>
      <c r="R445" s="8"/>
      <c r="S445" s="8"/>
      <c r="T445" s="8"/>
      <c r="U445" s="8"/>
      <c r="V445" s="8"/>
      <c r="W445" s="8"/>
      <c r="X445" s="36"/>
      <c r="Y445" s="12"/>
      <c r="Z445" s="12"/>
      <c r="AA445" s="12"/>
      <c r="AB445" s="68"/>
      <c r="AC445" s="68"/>
      <c r="AD445" s="34"/>
      <c r="AE445" s="8"/>
      <c r="AF445" s="10"/>
      <c r="AG445" s="9"/>
      <c r="AH445" s="68"/>
      <c r="AI445" s="68">
        <v>32.51</v>
      </c>
      <c r="AJ445" s="8"/>
      <c r="AK445" s="11"/>
      <c r="AL445" s="68"/>
      <c r="AM445" s="74"/>
      <c r="AN445" s="35"/>
      <c r="AO445" s="47"/>
    </row>
    <row r="446" spans="1:41" x14ac:dyDescent="0.25">
      <c r="A446" s="7">
        <v>82</v>
      </c>
      <c r="B446" s="15" t="s">
        <v>23</v>
      </c>
      <c r="C446" s="15" t="s">
        <v>23</v>
      </c>
      <c r="D446" s="65"/>
      <c r="E446" s="66"/>
      <c r="F446" s="65"/>
      <c r="G446" s="65"/>
      <c r="H446" s="66"/>
      <c r="I446" s="65"/>
      <c r="J446" s="9"/>
      <c r="K446" s="10"/>
      <c r="L446" s="10"/>
      <c r="M446" s="124"/>
      <c r="N446" s="16"/>
      <c r="O446" s="52"/>
      <c r="P446" s="15"/>
      <c r="Q446" s="15"/>
      <c r="R446" s="8"/>
      <c r="S446" s="8"/>
      <c r="T446" s="8"/>
      <c r="U446" s="8"/>
      <c r="V446" s="8"/>
      <c r="W446" s="8"/>
      <c r="X446" s="36"/>
      <c r="Y446" s="12"/>
      <c r="Z446" s="12"/>
      <c r="AA446" s="12"/>
      <c r="AB446" s="68">
        <v>4.54</v>
      </c>
      <c r="AC446" s="68"/>
      <c r="AD446" s="34"/>
      <c r="AE446" s="8"/>
      <c r="AF446" s="10"/>
      <c r="AG446" s="9"/>
      <c r="AH446" s="68"/>
      <c r="AI446" s="68">
        <v>32.54</v>
      </c>
      <c r="AJ446" s="8"/>
      <c r="AK446" s="11"/>
      <c r="AL446" s="68"/>
      <c r="AM446" s="74">
        <v>2.29</v>
      </c>
      <c r="AN446" s="35"/>
      <c r="AO446" s="47"/>
    </row>
    <row r="447" spans="1:41" x14ac:dyDescent="0.25">
      <c r="A447" s="7">
        <v>81</v>
      </c>
      <c r="B447" s="15" t="s">
        <v>23</v>
      </c>
      <c r="C447" s="15" t="s">
        <v>23</v>
      </c>
      <c r="D447" s="65"/>
      <c r="E447" s="66"/>
      <c r="F447" s="65"/>
      <c r="G447" s="65"/>
      <c r="H447" s="66"/>
      <c r="I447" s="65"/>
      <c r="J447" s="9"/>
      <c r="K447" s="10"/>
      <c r="L447" s="10"/>
      <c r="M447" s="124"/>
      <c r="N447" s="16"/>
      <c r="O447" s="52"/>
      <c r="P447" s="15"/>
      <c r="Q447" s="15"/>
      <c r="R447" s="8"/>
      <c r="S447" s="8"/>
      <c r="T447" s="8"/>
      <c r="U447" s="8"/>
      <c r="V447" s="8"/>
      <c r="W447" s="8"/>
      <c r="X447" s="36"/>
      <c r="Y447" s="12"/>
      <c r="Z447" s="12"/>
      <c r="AA447" s="12"/>
      <c r="AB447" s="68"/>
      <c r="AC447" s="68"/>
      <c r="AD447" s="34"/>
      <c r="AE447" s="8"/>
      <c r="AF447" s="10"/>
      <c r="AG447" s="9"/>
      <c r="AH447" s="68"/>
      <c r="AI447" s="68">
        <v>32.57</v>
      </c>
      <c r="AJ447" s="8"/>
      <c r="AK447" s="11"/>
      <c r="AL447" s="68"/>
      <c r="AM447" s="74"/>
      <c r="AN447" s="35"/>
      <c r="AO447" s="47"/>
    </row>
    <row r="448" spans="1:41" x14ac:dyDescent="0.25">
      <c r="A448" s="7">
        <v>80</v>
      </c>
      <c r="B448" s="15" t="s">
        <v>23</v>
      </c>
      <c r="C448" s="15" t="s">
        <v>23</v>
      </c>
      <c r="D448" s="65">
        <v>9</v>
      </c>
      <c r="E448" s="66"/>
      <c r="F448" s="65"/>
      <c r="G448" s="65"/>
      <c r="H448" s="66"/>
      <c r="I448" s="65">
        <v>16</v>
      </c>
      <c r="J448" s="9"/>
      <c r="K448" s="10"/>
      <c r="L448" s="10"/>
      <c r="M448" s="124">
        <v>36</v>
      </c>
      <c r="N448" s="16"/>
      <c r="O448" s="52"/>
      <c r="P448" s="15"/>
      <c r="Q448" s="15"/>
      <c r="R448" s="8"/>
      <c r="S448" s="8"/>
      <c r="T448" s="8"/>
      <c r="U448" s="8"/>
      <c r="V448" s="8"/>
      <c r="W448" s="8"/>
      <c r="X448" s="36"/>
      <c r="Y448" s="12"/>
      <c r="Z448" s="12"/>
      <c r="AA448" s="12"/>
      <c r="AB448" s="68">
        <v>4.55</v>
      </c>
      <c r="AC448" s="68"/>
      <c r="AD448" s="34"/>
      <c r="AE448" s="8"/>
      <c r="AF448" s="10"/>
      <c r="AG448" s="13"/>
      <c r="AH448" s="68"/>
      <c r="AI448" s="68">
        <v>36</v>
      </c>
      <c r="AJ448" s="8"/>
      <c r="AK448" s="11"/>
      <c r="AL448" s="68"/>
      <c r="AM448" s="75">
        <v>2.2999999999999998</v>
      </c>
      <c r="AN448" s="35"/>
      <c r="AO448" s="47"/>
    </row>
    <row r="449" spans="1:41" x14ac:dyDescent="0.25">
      <c r="A449" s="7">
        <v>79</v>
      </c>
      <c r="B449" s="15" t="s">
        <v>23</v>
      </c>
      <c r="C449" s="15" t="s">
        <v>23</v>
      </c>
      <c r="D449" s="65"/>
      <c r="E449" s="66"/>
      <c r="F449" s="65"/>
      <c r="G449" s="65"/>
      <c r="H449" s="66"/>
      <c r="I449" s="65"/>
      <c r="J449" s="9"/>
      <c r="K449" s="10"/>
      <c r="L449" s="10"/>
      <c r="M449" s="124"/>
      <c r="N449" s="16"/>
      <c r="O449" s="52"/>
      <c r="P449" s="15"/>
      <c r="Q449" s="15"/>
      <c r="R449" s="8"/>
      <c r="S449" s="8"/>
      <c r="T449" s="8"/>
      <c r="U449" s="8"/>
      <c r="V449" s="8"/>
      <c r="W449" s="8"/>
      <c r="X449" s="36"/>
      <c r="Y449" s="12"/>
      <c r="Z449" s="12"/>
      <c r="AA449" s="12"/>
      <c r="AB449" s="68"/>
      <c r="AC449" s="68"/>
      <c r="AD449" s="34"/>
      <c r="AE449" s="8"/>
      <c r="AF449" s="10"/>
      <c r="AG449" s="9"/>
      <c r="AH449" s="68"/>
      <c r="AI449" s="68">
        <v>36.03</v>
      </c>
      <c r="AJ449" s="8"/>
      <c r="AK449" s="11"/>
      <c r="AL449" s="68"/>
      <c r="AM449" s="74"/>
      <c r="AN449" s="35"/>
      <c r="AO449" s="47"/>
    </row>
    <row r="450" spans="1:41" x14ac:dyDescent="0.25">
      <c r="A450" s="7">
        <v>78</v>
      </c>
      <c r="B450" s="15" t="s">
        <v>23</v>
      </c>
      <c r="C450" s="15" t="s">
        <v>23</v>
      </c>
      <c r="D450" s="65"/>
      <c r="E450" s="66"/>
      <c r="F450" s="65"/>
      <c r="G450" s="65"/>
      <c r="H450" s="66"/>
      <c r="I450" s="65"/>
      <c r="J450" s="9"/>
      <c r="K450" s="10"/>
      <c r="L450" s="10"/>
      <c r="M450" s="124"/>
      <c r="N450" s="16"/>
      <c r="O450" s="52"/>
      <c r="P450" s="15"/>
      <c r="Q450" s="15"/>
      <c r="R450" s="8"/>
      <c r="S450" s="8"/>
      <c r="T450" s="8"/>
      <c r="U450" s="8"/>
      <c r="V450" s="8"/>
      <c r="W450" s="8"/>
      <c r="X450" s="36"/>
      <c r="Y450" s="12"/>
      <c r="Z450" s="12"/>
      <c r="AA450" s="12"/>
      <c r="AB450" s="68">
        <v>4.5599999999999996</v>
      </c>
      <c r="AC450" s="68"/>
      <c r="AD450" s="34"/>
      <c r="AE450" s="8"/>
      <c r="AF450" s="10"/>
      <c r="AG450" s="9"/>
      <c r="AH450" s="68"/>
      <c r="AI450" s="68">
        <v>36.06</v>
      </c>
      <c r="AJ450" s="8"/>
      <c r="AK450" s="11"/>
      <c r="AL450" s="68"/>
      <c r="AM450" s="74">
        <v>2.31</v>
      </c>
      <c r="AN450" s="35"/>
      <c r="AO450" s="47"/>
    </row>
    <row r="451" spans="1:41" x14ac:dyDescent="0.25">
      <c r="A451" s="7">
        <v>77</v>
      </c>
      <c r="B451" s="15" t="s">
        <v>23</v>
      </c>
      <c r="C451" s="15" t="s">
        <v>23</v>
      </c>
      <c r="D451" s="65"/>
      <c r="E451" s="66"/>
      <c r="F451" s="65"/>
      <c r="G451" s="65"/>
      <c r="H451" s="66"/>
      <c r="I451" s="65"/>
      <c r="J451" s="9"/>
      <c r="K451" s="10"/>
      <c r="L451" s="10"/>
      <c r="M451" s="124"/>
      <c r="N451" s="16"/>
      <c r="O451" s="52"/>
      <c r="P451" s="15"/>
      <c r="Q451" s="15"/>
      <c r="R451" s="8"/>
      <c r="S451" s="8"/>
      <c r="T451" s="8"/>
      <c r="U451" s="8"/>
      <c r="V451" s="8"/>
      <c r="W451" s="8"/>
      <c r="X451" s="36"/>
      <c r="Y451" s="12"/>
      <c r="Z451" s="12"/>
      <c r="AA451" s="12"/>
      <c r="AB451" s="68"/>
      <c r="AC451" s="68"/>
      <c r="AD451" s="34"/>
      <c r="AE451" s="8"/>
      <c r="AF451" s="10"/>
      <c r="AG451" s="9"/>
      <c r="AH451" s="68"/>
      <c r="AI451" s="68">
        <v>36.090000000000003</v>
      </c>
      <c r="AJ451" s="8"/>
      <c r="AK451" s="11"/>
      <c r="AL451" s="68"/>
      <c r="AM451" s="74"/>
      <c r="AN451" s="35"/>
      <c r="AO451" s="47"/>
    </row>
    <row r="452" spans="1:41" x14ac:dyDescent="0.25">
      <c r="A452" s="7">
        <v>76</v>
      </c>
      <c r="B452" s="15" t="s">
        <v>23</v>
      </c>
      <c r="C452" s="15" t="s">
        <v>23</v>
      </c>
      <c r="D452" s="65"/>
      <c r="E452" s="66"/>
      <c r="F452" s="65"/>
      <c r="G452" s="65"/>
      <c r="H452" s="66"/>
      <c r="I452" s="65"/>
      <c r="J452" s="9"/>
      <c r="K452" s="10"/>
      <c r="L452" s="10"/>
      <c r="M452" s="124"/>
      <c r="N452" s="16"/>
      <c r="O452" s="52"/>
      <c r="P452" s="15"/>
      <c r="Q452" s="15"/>
      <c r="R452" s="8"/>
      <c r="S452" s="8"/>
      <c r="T452" s="8"/>
      <c r="U452" s="8"/>
      <c r="V452" s="8"/>
      <c r="W452" s="8"/>
      <c r="X452" s="36"/>
      <c r="Y452" s="12"/>
      <c r="Z452" s="12"/>
      <c r="AA452" s="12"/>
      <c r="AB452" s="68">
        <v>4.57</v>
      </c>
      <c r="AC452" s="68"/>
      <c r="AD452" s="34"/>
      <c r="AE452" s="8"/>
      <c r="AF452" s="10"/>
      <c r="AG452" s="9"/>
      <c r="AH452" s="68"/>
      <c r="AI452" s="68">
        <v>36.119999999999997</v>
      </c>
      <c r="AJ452" s="8"/>
      <c r="AK452" s="11"/>
      <c r="AL452" s="68"/>
      <c r="AM452" s="74">
        <v>2.3199999999999998</v>
      </c>
      <c r="AN452" s="35"/>
      <c r="AO452" s="47"/>
    </row>
    <row r="453" spans="1:41" x14ac:dyDescent="0.25">
      <c r="A453" s="7">
        <v>75</v>
      </c>
      <c r="B453" s="15" t="s">
        <v>23</v>
      </c>
      <c r="C453" s="15" t="s">
        <v>23</v>
      </c>
      <c r="D453" s="65"/>
      <c r="E453" s="66"/>
      <c r="F453" s="65"/>
      <c r="G453" s="65"/>
      <c r="H453" s="66"/>
      <c r="I453" s="65">
        <v>15</v>
      </c>
      <c r="J453" s="9"/>
      <c r="K453" s="10"/>
      <c r="L453" s="10"/>
      <c r="M453" s="124">
        <v>35</v>
      </c>
      <c r="N453" s="16"/>
      <c r="O453" s="52"/>
      <c r="P453" s="15"/>
      <c r="Q453" s="15"/>
      <c r="R453" s="8"/>
      <c r="S453" s="8"/>
      <c r="T453" s="8"/>
      <c r="U453" s="8"/>
      <c r="V453" s="8"/>
      <c r="W453" s="8"/>
      <c r="X453" s="36"/>
      <c r="Y453" s="12"/>
      <c r="Z453" s="12"/>
      <c r="AA453" s="12"/>
      <c r="AB453" s="68"/>
      <c r="AC453" s="68"/>
      <c r="AD453" s="34"/>
      <c r="AE453" s="8"/>
      <c r="AF453" s="10"/>
      <c r="AG453" s="9"/>
      <c r="AH453" s="68"/>
      <c r="AI453" s="68">
        <v>36.15</v>
      </c>
      <c r="AJ453" s="8"/>
      <c r="AK453" s="11"/>
      <c r="AL453" s="68"/>
      <c r="AM453" s="74"/>
      <c r="AN453" s="35"/>
      <c r="AO453" s="47"/>
    </row>
    <row r="454" spans="1:41" x14ac:dyDescent="0.25">
      <c r="A454" s="7">
        <v>74</v>
      </c>
      <c r="B454" s="15" t="s">
        <v>23</v>
      </c>
      <c r="C454" s="15" t="s">
        <v>23</v>
      </c>
      <c r="D454" s="65"/>
      <c r="E454" s="66"/>
      <c r="F454" s="65"/>
      <c r="G454" s="65"/>
      <c r="H454" s="66"/>
      <c r="I454" s="65"/>
      <c r="J454" s="9"/>
      <c r="K454" s="10"/>
      <c r="L454" s="10"/>
      <c r="M454" s="124"/>
      <c r="N454" s="16"/>
      <c r="O454" s="52"/>
      <c r="P454" s="15"/>
      <c r="Q454" s="15"/>
      <c r="R454" s="8"/>
      <c r="S454" s="8"/>
      <c r="T454" s="8"/>
      <c r="U454" s="8"/>
      <c r="V454" s="8"/>
      <c r="W454" s="8"/>
      <c r="X454" s="36"/>
      <c r="Y454" s="12"/>
      <c r="Z454" s="12"/>
      <c r="AA454" s="12"/>
      <c r="AB454" s="68">
        <v>4.58</v>
      </c>
      <c r="AC454" s="68"/>
      <c r="AD454" s="34"/>
      <c r="AE454" s="8"/>
      <c r="AF454" s="10"/>
      <c r="AG454" s="9"/>
      <c r="AH454" s="68"/>
      <c r="AI454" s="68">
        <v>36.18</v>
      </c>
      <c r="AJ454" s="8"/>
      <c r="AK454" s="11"/>
      <c r="AL454" s="68"/>
      <c r="AM454" s="74">
        <v>2.33</v>
      </c>
      <c r="AN454" s="35"/>
      <c r="AO454" s="47"/>
    </row>
    <row r="455" spans="1:41" x14ac:dyDescent="0.25">
      <c r="A455" s="7">
        <v>73</v>
      </c>
      <c r="B455" s="15" t="s">
        <v>23</v>
      </c>
      <c r="C455" s="15" t="s">
        <v>23</v>
      </c>
      <c r="D455" s="65"/>
      <c r="E455" s="66"/>
      <c r="F455" s="65"/>
      <c r="G455" s="65"/>
      <c r="H455" s="66"/>
      <c r="I455" s="65"/>
      <c r="J455" s="9"/>
      <c r="K455" s="10"/>
      <c r="L455" s="10"/>
      <c r="M455" s="124"/>
      <c r="N455" s="16"/>
      <c r="O455" s="52"/>
      <c r="P455" s="15"/>
      <c r="Q455" s="15"/>
      <c r="R455" s="8"/>
      <c r="S455" s="8"/>
      <c r="T455" s="8"/>
      <c r="U455" s="8"/>
      <c r="V455" s="8"/>
      <c r="W455" s="8"/>
      <c r="X455" s="36"/>
      <c r="Y455" s="12"/>
      <c r="Z455" s="12"/>
      <c r="AA455" s="12"/>
      <c r="AB455" s="68"/>
      <c r="AC455" s="68"/>
      <c r="AD455" s="34"/>
      <c r="AE455" s="8"/>
      <c r="AF455" s="10"/>
      <c r="AG455" s="9"/>
      <c r="AH455" s="68"/>
      <c r="AI455" s="68">
        <v>36.21</v>
      </c>
      <c r="AJ455" s="8"/>
      <c r="AK455" s="11"/>
      <c r="AL455" s="68"/>
      <c r="AM455" s="74"/>
      <c r="AN455" s="35"/>
      <c r="AO455" s="47"/>
    </row>
    <row r="456" spans="1:41" x14ac:dyDescent="0.25">
      <c r="A456" s="7">
        <v>72</v>
      </c>
      <c r="B456" s="15" t="s">
        <v>23</v>
      </c>
      <c r="C456" s="15" t="s">
        <v>23</v>
      </c>
      <c r="D456" s="65"/>
      <c r="E456" s="66"/>
      <c r="F456" s="65"/>
      <c r="G456" s="65"/>
      <c r="H456" s="66"/>
      <c r="I456" s="65"/>
      <c r="J456" s="9"/>
      <c r="K456" s="10"/>
      <c r="L456" s="10"/>
      <c r="M456" s="124"/>
      <c r="N456" s="16"/>
      <c r="O456" s="52"/>
      <c r="P456" s="15"/>
      <c r="Q456" s="15"/>
      <c r="R456" s="8"/>
      <c r="S456" s="8"/>
      <c r="T456" s="8"/>
      <c r="U456" s="8"/>
      <c r="V456" s="8"/>
      <c r="W456" s="8"/>
      <c r="X456" s="36"/>
      <c r="Y456" s="12"/>
      <c r="Z456" s="12"/>
      <c r="AA456" s="12"/>
      <c r="AB456" s="68">
        <v>4.59</v>
      </c>
      <c r="AC456" s="68"/>
      <c r="AD456" s="34"/>
      <c r="AE456" s="8"/>
      <c r="AF456" s="10"/>
      <c r="AG456" s="9"/>
      <c r="AH456" s="68"/>
      <c r="AI456" s="68">
        <v>36.24</v>
      </c>
      <c r="AJ456" s="8"/>
      <c r="AK456" s="11"/>
      <c r="AL456" s="68"/>
      <c r="AM456" s="74">
        <v>2.34</v>
      </c>
      <c r="AN456" s="35"/>
      <c r="AO456" s="47"/>
    </row>
    <row r="457" spans="1:41" x14ac:dyDescent="0.25">
      <c r="A457" s="7">
        <v>71</v>
      </c>
      <c r="B457" s="15" t="s">
        <v>23</v>
      </c>
      <c r="C457" s="15" t="s">
        <v>23</v>
      </c>
      <c r="D457" s="65"/>
      <c r="E457" s="66"/>
      <c r="F457" s="65"/>
      <c r="G457" s="65"/>
      <c r="H457" s="66"/>
      <c r="I457" s="65"/>
      <c r="J457" s="9"/>
      <c r="K457" s="10"/>
      <c r="L457" s="10"/>
      <c r="M457" s="124"/>
      <c r="N457" s="16"/>
      <c r="O457" s="52"/>
      <c r="P457" s="15"/>
      <c r="Q457" s="15"/>
      <c r="R457" s="8"/>
      <c r="S457" s="8"/>
      <c r="T457" s="8"/>
      <c r="U457" s="8"/>
      <c r="V457" s="8"/>
      <c r="W457" s="8"/>
      <c r="X457" s="36"/>
      <c r="Y457" s="12"/>
      <c r="Z457" s="12"/>
      <c r="AA457" s="12"/>
      <c r="AB457" s="68"/>
      <c r="AC457" s="68"/>
      <c r="AD457" s="34"/>
      <c r="AE457" s="8"/>
      <c r="AF457" s="10"/>
      <c r="AG457" s="9"/>
      <c r="AH457" s="68"/>
      <c r="AI457" s="68">
        <v>36.270000000000003</v>
      </c>
      <c r="AJ457" s="8"/>
      <c r="AK457" s="11"/>
      <c r="AL457" s="68"/>
      <c r="AM457" s="74"/>
      <c r="AN457" s="35"/>
      <c r="AO457" s="47"/>
    </row>
    <row r="458" spans="1:41" x14ac:dyDescent="0.25">
      <c r="A458" s="7">
        <v>70</v>
      </c>
      <c r="B458" s="15" t="s">
        <v>23</v>
      </c>
      <c r="C458" s="15" t="s">
        <v>23</v>
      </c>
      <c r="D458" s="65">
        <v>8</v>
      </c>
      <c r="E458" s="66"/>
      <c r="F458" s="65"/>
      <c r="G458" s="65"/>
      <c r="H458" s="66"/>
      <c r="I458" s="65">
        <v>14</v>
      </c>
      <c r="J458" s="9"/>
      <c r="K458" s="10"/>
      <c r="L458" s="10"/>
      <c r="M458" s="124">
        <v>34</v>
      </c>
      <c r="N458" s="16"/>
      <c r="O458" s="52"/>
      <c r="P458" s="15"/>
      <c r="Q458" s="15"/>
      <c r="R458" s="8"/>
      <c r="S458" s="8"/>
      <c r="T458" s="8"/>
      <c r="U458" s="8"/>
      <c r="V458" s="8"/>
      <c r="W458" s="8"/>
      <c r="X458" s="36"/>
      <c r="Y458" s="12"/>
      <c r="Z458" s="12"/>
      <c r="AA458" s="12"/>
      <c r="AB458" s="68">
        <v>5</v>
      </c>
      <c r="AC458" s="68"/>
      <c r="AD458" s="34"/>
      <c r="AE458" s="8"/>
      <c r="AF458" s="10"/>
      <c r="AG458" s="9"/>
      <c r="AH458" s="68"/>
      <c r="AI458" s="68">
        <v>36.299999999999997</v>
      </c>
      <c r="AJ458" s="8"/>
      <c r="AK458" s="11"/>
      <c r="AL458" s="68"/>
      <c r="AM458" s="74">
        <v>2.35</v>
      </c>
      <c r="AN458" s="35"/>
      <c r="AO458" s="47"/>
    </row>
    <row r="459" spans="1:41" x14ac:dyDescent="0.25">
      <c r="A459" s="7">
        <v>69</v>
      </c>
      <c r="B459" s="15" t="s">
        <v>23</v>
      </c>
      <c r="C459" s="15" t="s">
        <v>23</v>
      </c>
      <c r="D459" s="65"/>
      <c r="E459" s="66"/>
      <c r="F459" s="65"/>
      <c r="G459" s="65"/>
      <c r="H459" s="66"/>
      <c r="I459" s="65"/>
      <c r="J459" s="9"/>
      <c r="K459" s="10"/>
      <c r="L459" s="10"/>
      <c r="M459" s="124"/>
      <c r="N459" s="16"/>
      <c r="O459" s="52"/>
      <c r="P459" s="15"/>
      <c r="Q459" s="15"/>
      <c r="R459" s="8"/>
      <c r="S459" s="8"/>
      <c r="T459" s="8"/>
      <c r="U459" s="8"/>
      <c r="V459" s="8"/>
      <c r="W459" s="8"/>
      <c r="X459" s="36"/>
      <c r="Y459" s="12"/>
      <c r="Z459" s="12"/>
      <c r="AA459" s="12"/>
      <c r="AB459" s="68"/>
      <c r="AC459" s="68"/>
      <c r="AD459" s="34"/>
      <c r="AE459" s="8"/>
      <c r="AF459" s="10"/>
      <c r="AG459" s="9"/>
      <c r="AH459" s="68"/>
      <c r="AI459" s="68">
        <v>36.33</v>
      </c>
      <c r="AJ459" s="8"/>
      <c r="AK459" s="11"/>
      <c r="AL459" s="68"/>
      <c r="AM459" s="74"/>
      <c r="AN459" s="35"/>
      <c r="AO459" s="47"/>
    </row>
    <row r="460" spans="1:41" x14ac:dyDescent="0.25">
      <c r="A460" s="7">
        <v>68</v>
      </c>
      <c r="B460" s="15" t="s">
        <v>23</v>
      </c>
      <c r="C460" s="15" t="s">
        <v>23</v>
      </c>
      <c r="D460" s="65"/>
      <c r="E460" s="66"/>
      <c r="F460" s="65"/>
      <c r="G460" s="65"/>
      <c r="H460" s="66"/>
      <c r="I460" s="65"/>
      <c r="J460" s="9"/>
      <c r="K460" s="10"/>
      <c r="L460" s="10"/>
      <c r="M460" s="124"/>
      <c r="N460" s="16"/>
      <c r="O460" s="52"/>
      <c r="P460" s="15"/>
      <c r="Q460" s="15"/>
      <c r="R460" s="8"/>
      <c r="S460" s="8"/>
      <c r="T460" s="8"/>
      <c r="U460" s="8"/>
      <c r="V460" s="8"/>
      <c r="W460" s="8"/>
      <c r="X460" s="36"/>
      <c r="Y460" s="12"/>
      <c r="Z460" s="12"/>
      <c r="AA460" s="12"/>
      <c r="AB460" s="68">
        <v>5.01</v>
      </c>
      <c r="AC460" s="68"/>
      <c r="AD460" s="34"/>
      <c r="AE460" s="8"/>
      <c r="AF460" s="10"/>
      <c r="AG460" s="9"/>
      <c r="AH460" s="68"/>
      <c r="AI460" s="68">
        <v>36.36</v>
      </c>
      <c r="AJ460" s="8"/>
      <c r="AK460" s="11"/>
      <c r="AL460" s="68"/>
      <c r="AM460" s="74">
        <v>2.36</v>
      </c>
      <c r="AN460" s="35"/>
      <c r="AO460" s="47"/>
    </row>
    <row r="461" spans="1:41" x14ac:dyDescent="0.25">
      <c r="A461" s="7">
        <v>67</v>
      </c>
      <c r="B461" s="15" t="s">
        <v>23</v>
      </c>
      <c r="C461" s="15" t="s">
        <v>23</v>
      </c>
      <c r="D461" s="65"/>
      <c r="E461" s="66"/>
      <c r="F461" s="65"/>
      <c r="G461" s="65"/>
      <c r="H461" s="66"/>
      <c r="I461" s="65"/>
      <c r="J461" s="9"/>
      <c r="K461" s="10"/>
      <c r="L461" s="10"/>
      <c r="M461" s="124"/>
      <c r="N461" s="16"/>
      <c r="O461" s="52"/>
      <c r="P461" s="15"/>
      <c r="Q461" s="15"/>
      <c r="R461" s="8"/>
      <c r="S461" s="8"/>
      <c r="T461" s="8"/>
      <c r="U461" s="8"/>
      <c r="V461" s="8"/>
      <c r="W461" s="8"/>
      <c r="X461" s="36"/>
      <c r="Y461" s="12"/>
      <c r="Z461" s="12"/>
      <c r="AA461" s="12"/>
      <c r="AB461" s="68"/>
      <c r="AC461" s="68"/>
      <c r="AD461" s="34"/>
      <c r="AE461" s="8"/>
      <c r="AF461" s="10"/>
      <c r="AG461" s="9"/>
      <c r="AH461" s="68"/>
      <c r="AI461" s="68">
        <v>36.39</v>
      </c>
      <c r="AJ461" s="8"/>
      <c r="AK461" s="11"/>
      <c r="AL461" s="68"/>
      <c r="AM461" s="74"/>
      <c r="AN461" s="35"/>
      <c r="AO461" s="47"/>
    </row>
    <row r="462" spans="1:41" x14ac:dyDescent="0.25">
      <c r="A462" s="7">
        <v>66</v>
      </c>
      <c r="B462" s="15" t="s">
        <v>23</v>
      </c>
      <c r="C462" s="15" t="s">
        <v>23</v>
      </c>
      <c r="D462" s="65"/>
      <c r="E462" s="66"/>
      <c r="F462" s="65"/>
      <c r="G462" s="65"/>
      <c r="H462" s="66"/>
      <c r="I462" s="65"/>
      <c r="J462" s="9"/>
      <c r="K462" s="10"/>
      <c r="L462" s="10"/>
      <c r="M462" s="124"/>
      <c r="N462" s="16"/>
      <c r="O462" s="52"/>
      <c r="P462" s="15"/>
      <c r="Q462" s="15"/>
      <c r="R462" s="8"/>
      <c r="S462" s="8"/>
      <c r="T462" s="8"/>
      <c r="U462" s="8"/>
      <c r="V462" s="8"/>
      <c r="W462" s="8"/>
      <c r="X462" s="36"/>
      <c r="Y462" s="12"/>
      <c r="Z462" s="12"/>
      <c r="AA462" s="12"/>
      <c r="AB462" s="68">
        <v>5.0199999999999996</v>
      </c>
      <c r="AC462" s="68"/>
      <c r="AD462" s="34"/>
      <c r="AE462" s="8"/>
      <c r="AF462" s="10"/>
      <c r="AG462" s="9"/>
      <c r="AH462" s="68"/>
      <c r="AI462" s="68">
        <v>36.42</v>
      </c>
      <c r="AJ462" s="8"/>
      <c r="AK462" s="11"/>
      <c r="AL462" s="68"/>
      <c r="AM462" s="74">
        <v>2.37</v>
      </c>
      <c r="AN462" s="35"/>
      <c r="AO462" s="47"/>
    </row>
    <row r="463" spans="1:41" x14ac:dyDescent="0.25">
      <c r="A463" s="7">
        <v>65</v>
      </c>
      <c r="B463" s="15" t="s">
        <v>23</v>
      </c>
      <c r="C463" s="15" t="s">
        <v>23</v>
      </c>
      <c r="D463" s="65"/>
      <c r="E463" s="66"/>
      <c r="F463" s="65"/>
      <c r="G463" s="65"/>
      <c r="H463" s="66"/>
      <c r="I463" s="65">
        <v>13</v>
      </c>
      <c r="J463" s="9"/>
      <c r="K463" s="10"/>
      <c r="L463" s="10"/>
      <c r="M463" s="124">
        <v>33</v>
      </c>
      <c r="N463" s="16"/>
      <c r="O463" s="52"/>
      <c r="P463" s="15"/>
      <c r="Q463" s="15"/>
      <c r="R463" s="8"/>
      <c r="S463" s="8"/>
      <c r="T463" s="8"/>
      <c r="U463" s="8"/>
      <c r="V463" s="8"/>
      <c r="W463" s="8"/>
      <c r="X463" s="36"/>
      <c r="Y463" s="12"/>
      <c r="Z463" s="12"/>
      <c r="AA463" s="12"/>
      <c r="AB463" s="68"/>
      <c r="AC463" s="68"/>
      <c r="AD463" s="34"/>
      <c r="AE463" s="8"/>
      <c r="AF463" s="10"/>
      <c r="AG463" s="9"/>
      <c r="AH463" s="68"/>
      <c r="AI463" s="68">
        <v>36.450000000000003</v>
      </c>
      <c r="AJ463" s="8"/>
      <c r="AK463" s="11"/>
      <c r="AL463" s="68"/>
      <c r="AM463" s="74"/>
      <c r="AN463" s="35"/>
      <c r="AO463" s="47"/>
    </row>
    <row r="464" spans="1:41" x14ac:dyDescent="0.25">
      <c r="A464" s="7">
        <v>64</v>
      </c>
      <c r="B464" s="15" t="s">
        <v>23</v>
      </c>
      <c r="C464" s="15" t="s">
        <v>23</v>
      </c>
      <c r="D464" s="65"/>
      <c r="E464" s="66"/>
      <c r="F464" s="65"/>
      <c r="G464" s="65"/>
      <c r="H464" s="66"/>
      <c r="I464" s="65"/>
      <c r="J464" s="9"/>
      <c r="K464" s="10"/>
      <c r="L464" s="10"/>
      <c r="M464" s="124"/>
      <c r="N464" s="16"/>
      <c r="O464" s="52"/>
      <c r="P464" s="15"/>
      <c r="Q464" s="15"/>
      <c r="R464" s="8"/>
      <c r="S464" s="8"/>
      <c r="T464" s="8"/>
      <c r="U464" s="8"/>
      <c r="V464" s="8"/>
      <c r="W464" s="8"/>
      <c r="X464" s="36"/>
      <c r="Y464" s="12"/>
      <c r="Z464" s="12"/>
      <c r="AA464" s="12"/>
      <c r="AB464" s="68">
        <v>5.03</v>
      </c>
      <c r="AC464" s="68"/>
      <c r="AD464" s="34"/>
      <c r="AE464" s="8"/>
      <c r="AF464" s="10"/>
      <c r="AG464" s="9"/>
      <c r="AH464" s="68"/>
      <c r="AI464" s="68">
        <v>36.479999999999997</v>
      </c>
      <c r="AJ464" s="8"/>
      <c r="AK464" s="11"/>
      <c r="AL464" s="68"/>
      <c r="AM464" s="74">
        <v>2.38</v>
      </c>
      <c r="AN464" s="35"/>
      <c r="AO464" s="47"/>
    </row>
    <row r="465" spans="1:41" x14ac:dyDescent="0.25">
      <c r="A465" s="7">
        <v>63</v>
      </c>
      <c r="B465" s="15" t="s">
        <v>23</v>
      </c>
      <c r="C465" s="15" t="s">
        <v>23</v>
      </c>
      <c r="D465" s="65"/>
      <c r="E465" s="66"/>
      <c r="F465" s="65"/>
      <c r="G465" s="65"/>
      <c r="H465" s="66"/>
      <c r="I465" s="65"/>
      <c r="J465" s="9"/>
      <c r="K465" s="10"/>
      <c r="L465" s="10"/>
      <c r="M465" s="124"/>
      <c r="N465" s="16"/>
      <c r="O465" s="52"/>
      <c r="P465" s="15"/>
      <c r="Q465" s="15"/>
      <c r="R465" s="8"/>
      <c r="S465" s="8"/>
      <c r="T465" s="8"/>
      <c r="U465" s="8"/>
      <c r="V465" s="8"/>
      <c r="W465" s="8"/>
      <c r="X465" s="36"/>
      <c r="Y465" s="12"/>
      <c r="Z465" s="12"/>
      <c r="AA465" s="12"/>
      <c r="AB465" s="68"/>
      <c r="AC465" s="68"/>
      <c r="AD465" s="34"/>
      <c r="AE465" s="8"/>
      <c r="AF465" s="10"/>
      <c r="AG465" s="9"/>
      <c r="AH465" s="68"/>
      <c r="AI465" s="68">
        <v>36.51</v>
      </c>
      <c r="AJ465" s="8"/>
      <c r="AK465" s="11"/>
      <c r="AL465" s="68"/>
      <c r="AM465" s="74"/>
      <c r="AN465" s="35"/>
      <c r="AO465" s="47"/>
    </row>
    <row r="466" spans="1:41" x14ac:dyDescent="0.25">
      <c r="A466" s="7">
        <v>62</v>
      </c>
      <c r="B466" s="15" t="s">
        <v>23</v>
      </c>
      <c r="C466" s="15" t="s">
        <v>23</v>
      </c>
      <c r="D466" s="65"/>
      <c r="E466" s="66"/>
      <c r="F466" s="65"/>
      <c r="G466" s="65"/>
      <c r="H466" s="66"/>
      <c r="I466" s="65"/>
      <c r="J466" s="9"/>
      <c r="K466" s="10"/>
      <c r="L466" s="10"/>
      <c r="M466" s="124"/>
      <c r="N466" s="16"/>
      <c r="O466" s="52"/>
      <c r="P466" s="15"/>
      <c r="Q466" s="15"/>
      <c r="R466" s="8"/>
      <c r="S466" s="8"/>
      <c r="T466" s="8"/>
      <c r="U466" s="8"/>
      <c r="V466" s="8"/>
      <c r="W466" s="8"/>
      <c r="X466" s="36"/>
      <c r="Y466" s="12"/>
      <c r="Z466" s="12"/>
      <c r="AA466" s="12"/>
      <c r="AB466" s="68">
        <v>5.04</v>
      </c>
      <c r="AC466" s="68"/>
      <c r="AD466" s="34"/>
      <c r="AE466" s="8"/>
      <c r="AF466" s="10"/>
      <c r="AG466" s="9"/>
      <c r="AH466" s="68"/>
      <c r="AI466" s="68">
        <v>36.54</v>
      </c>
      <c r="AJ466" s="8"/>
      <c r="AK466" s="11"/>
      <c r="AL466" s="68"/>
      <c r="AM466" s="74">
        <v>2.39</v>
      </c>
      <c r="AN466" s="35"/>
      <c r="AO466" s="47"/>
    </row>
    <row r="467" spans="1:41" x14ac:dyDescent="0.25">
      <c r="A467" s="7">
        <v>61</v>
      </c>
      <c r="B467" s="15" t="s">
        <v>23</v>
      </c>
      <c r="C467" s="15" t="s">
        <v>23</v>
      </c>
      <c r="D467" s="65"/>
      <c r="E467" s="66"/>
      <c r="F467" s="65"/>
      <c r="G467" s="65"/>
      <c r="H467" s="66"/>
      <c r="I467" s="65"/>
      <c r="J467" s="9"/>
      <c r="K467" s="10"/>
      <c r="L467" s="10"/>
      <c r="M467" s="124"/>
      <c r="N467" s="16"/>
      <c r="O467" s="52"/>
      <c r="P467" s="15"/>
      <c r="Q467" s="15"/>
      <c r="R467" s="8"/>
      <c r="S467" s="8"/>
      <c r="T467" s="8"/>
      <c r="U467" s="8"/>
      <c r="V467" s="8"/>
      <c r="W467" s="8"/>
      <c r="X467" s="36"/>
      <c r="Y467" s="12"/>
      <c r="Z467" s="12"/>
      <c r="AA467" s="12"/>
      <c r="AB467" s="68"/>
      <c r="AC467" s="68"/>
      <c r="AD467" s="34"/>
      <c r="AE467" s="8"/>
      <c r="AF467" s="10"/>
      <c r="AG467" s="9"/>
      <c r="AH467" s="68"/>
      <c r="AI467" s="68">
        <v>36.57</v>
      </c>
      <c r="AJ467" s="8"/>
      <c r="AK467" s="11"/>
      <c r="AL467" s="68"/>
      <c r="AM467" s="74"/>
      <c r="AN467" s="35"/>
      <c r="AO467" s="47"/>
    </row>
    <row r="468" spans="1:41" x14ac:dyDescent="0.25">
      <c r="A468" s="7">
        <v>60</v>
      </c>
      <c r="B468" s="18">
        <v>5</v>
      </c>
      <c r="C468" s="18">
        <v>5</v>
      </c>
      <c r="D468" s="77">
        <v>7</v>
      </c>
      <c r="E468" s="78"/>
      <c r="F468" s="77"/>
      <c r="G468" s="77"/>
      <c r="H468" s="78"/>
      <c r="I468" s="77">
        <v>12</v>
      </c>
      <c r="J468" s="18"/>
      <c r="K468" s="19"/>
      <c r="L468" s="19"/>
      <c r="M468" s="125">
        <v>32</v>
      </c>
      <c r="N468" s="37"/>
      <c r="O468" s="53"/>
      <c r="P468" s="21"/>
      <c r="Q468" s="21"/>
      <c r="R468" s="20"/>
      <c r="S468" s="20"/>
      <c r="T468" s="20"/>
      <c r="U468" s="20"/>
      <c r="V468" s="20"/>
      <c r="W468" s="20"/>
      <c r="X468" s="38"/>
      <c r="Y468" s="22"/>
      <c r="Z468" s="22"/>
      <c r="AA468" s="22"/>
      <c r="AB468" s="81">
        <v>5.05</v>
      </c>
      <c r="AC468" s="81"/>
      <c r="AD468" s="39"/>
      <c r="AE468" s="20"/>
      <c r="AF468" s="20"/>
      <c r="AG468" s="23"/>
      <c r="AH468" s="81"/>
      <c r="AI468" s="81">
        <v>37</v>
      </c>
      <c r="AJ468" s="20"/>
      <c r="AK468" s="24"/>
      <c r="AL468" s="81"/>
      <c r="AM468" s="82">
        <v>2.4</v>
      </c>
      <c r="AN468" s="40"/>
      <c r="AO468" s="48"/>
    </row>
    <row r="469" spans="1:41" x14ac:dyDescent="0.25">
      <c r="A469" s="7">
        <v>59</v>
      </c>
      <c r="B469" s="15" t="s">
        <v>23</v>
      </c>
      <c r="C469" s="15" t="s">
        <v>23</v>
      </c>
      <c r="D469" s="65"/>
      <c r="E469" s="66"/>
      <c r="F469" s="65"/>
      <c r="G469" s="65"/>
      <c r="H469" s="66"/>
      <c r="I469" s="65"/>
      <c r="J469" s="9"/>
      <c r="K469" s="10"/>
      <c r="L469" s="10"/>
      <c r="M469" s="124"/>
      <c r="N469" s="16"/>
      <c r="O469" s="52"/>
      <c r="P469" s="15"/>
      <c r="Q469" s="15"/>
      <c r="R469" s="8"/>
      <c r="S469" s="8"/>
      <c r="T469" s="8"/>
      <c r="U469" s="8"/>
      <c r="V469" s="8"/>
      <c r="W469" s="8"/>
      <c r="X469" s="36"/>
      <c r="Y469" s="12"/>
      <c r="Z469" s="12"/>
      <c r="AA469" s="12"/>
      <c r="AB469" s="68">
        <v>5.0599999999999996</v>
      </c>
      <c r="AC469" s="68"/>
      <c r="AD469" s="34"/>
      <c r="AE469" s="8"/>
      <c r="AF469" s="10"/>
      <c r="AG469" s="9"/>
      <c r="AH469" s="68"/>
      <c r="AI469" s="68">
        <v>37.06</v>
      </c>
      <c r="AJ469" s="8"/>
      <c r="AK469" s="11"/>
      <c r="AL469" s="68"/>
      <c r="AM469" s="74">
        <v>2.41</v>
      </c>
      <c r="AN469" s="35"/>
      <c r="AO469" s="47"/>
    </row>
    <row r="470" spans="1:41" x14ac:dyDescent="0.25">
      <c r="A470" s="7">
        <v>58</v>
      </c>
      <c r="B470" s="15" t="s">
        <v>23</v>
      </c>
      <c r="C470" s="15" t="s">
        <v>23</v>
      </c>
      <c r="D470" s="65"/>
      <c r="E470" s="66"/>
      <c r="F470" s="65"/>
      <c r="G470" s="65"/>
      <c r="H470" s="66"/>
      <c r="I470" s="65"/>
      <c r="J470" s="9"/>
      <c r="K470" s="10"/>
      <c r="L470" s="10"/>
      <c r="M470" s="124"/>
      <c r="N470" s="16"/>
      <c r="O470" s="52"/>
      <c r="P470" s="15"/>
      <c r="Q470" s="15"/>
      <c r="R470" s="8"/>
      <c r="S470" s="8"/>
      <c r="T470" s="8"/>
      <c r="U470" s="8"/>
      <c r="V470" s="8"/>
      <c r="W470" s="8"/>
      <c r="X470" s="36"/>
      <c r="Y470" s="12"/>
      <c r="Z470" s="12"/>
      <c r="AA470" s="12"/>
      <c r="AB470" s="68">
        <v>5.07</v>
      </c>
      <c r="AC470" s="68"/>
      <c r="AD470" s="34"/>
      <c r="AE470" s="8"/>
      <c r="AF470" s="10"/>
      <c r="AG470" s="9"/>
      <c r="AH470" s="68"/>
      <c r="AI470" s="68">
        <v>37.119999999999997</v>
      </c>
      <c r="AJ470" s="8"/>
      <c r="AK470" s="11"/>
      <c r="AL470" s="68"/>
      <c r="AM470" s="74">
        <v>2.42</v>
      </c>
      <c r="AN470" s="35"/>
      <c r="AO470" s="47"/>
    </row>
    <row r="471" spans="1:41" x14ac:dyDescent="0.25">
      <c r="A471" s="7">
        <v>57</v>
      </c>
      <c r="B471" s="15" t="s">
        <v>23</v>
      </c>
      <c r="C471" s="15" t="s">
        <v>23</v>
      </c>
      <c r="D471" s="65"/>
      <c r="E471" s="66"/>
      <c r="F471" s="65"/>
      <c r="G471" s="65"/>
      <c r="H471" s="66"/>
      <c r="I471" s="65"/>
      <c r="J471" s="9"/>
      <c r="K471" s="10"/>
      <c r="L471" s="10"/>
      <c r="M471" s="124"/>
      <c r="N471" s="16"/>
      <c r="O471" s="52"/>
      <c r="P471" s="15"/>
      <c r="Q471" s="15"/>
      <c r="R471" s="8"/>
      <c r="S471" s="8"/>
      <c r="T471" s="8"/>
      <c r="U471" s="8"/>
      <c r="V471" s="8"/>
      <c r="W471" s="8"/>
      <c r="X471" s="36"/>
      <c r="Y471" s="12"/>
      <c r="Z471" s="12"/>
      <c r="AA471" s="12"/>
      <c r="AB471" s="68">
        <v>5.08</v>
      </c>
      <c r="AC471" s="68"/>
      <c r="AD471" s="34"/>
      <c r="AE471" s="8"/>
      <c r="AF471" s="10"/>
      <c r="AG471" s="9"/>
      <c r="AH471" s="68"/>
      <c r="AI471" s="68">
        <v>37.18</v>
      </c>
      <c r="AJ471" s="8"/>
      <c r="AK471" s="11"/>
      <c r="AL471" s="68"/>
      <c r="AM471" s="74">
        <v>2.4300000000000002</v>
      </c>
      <c r="AN471" s="35"/>
      <c r="AO471" s="47"/>
    </row>
    <row r="472" spans="1:41" x14ac:dyDescent="0.25">
      <c r="A472" s="7">
        <v>56</v>
      </c>
      <c r="B472" s="15" t="s">
        <v>23</v>
      </c>
      <c r="C472" s="15" t="s">
        <v>23</v>
      </c>
      <c r="D472" s="65"/>
      <c r="E472" s="66"/>
      <c r="F472" s="65"/>
      <c r="G472" s="65"/>
      <c r="H472" s="66"/>
      <c r="I472" s="65"/>
      <c r="J472" s="9"/>
      <c r="K472" s="10"/>
      <c r="L472" s="10"/>
      <c r="M472" s="124"/>
      <c r="N472" s="16"/>
      <c r="O472" s="52"/>
      <c r="P472" s="15"/>
      <c r="Q472" s="15"/>
      <c r="R472" s="8"/>
      <c r="S472" s="8"/>
      <c r="T472" s="8"/>
      <c r="U472" s="8"/>
      <c r="V472" s="8"/>
      <c r="W472" s="8"/>
      <c r="X472" s="36"/>
      <c r="Y472" s="12"/>
      <c r="Z472" s="12"/>
      <c r="AA472" s="12"/>
      <c r="AB472" s="68">
        <v>5.09</v>
      </c>
      <c r="AC472" s="68"/>
      <c r="AD472" s="34"/>
      <c r="AE472" s="8"/>
      <c r="AF472" s="10"/>
      <c r="AG472" s="9"/>
      <c r="AH472" s="68"/>
      <c r="AI472" s="68">
        <v>37.24</v>
      </c>
      <c r="AJ472" s="8"/>
      <c r="AK472" s="11"/>
      <c r="AL472" s="68"/>
      <c r="AM472" s="74">
        <v>2.44</v>
      </c>
      <c r="AN472" s="35"/>
      <c r="AO472" s="47"/>
    </row>
    <row r="473" spans="1:41" x14ac:dyDescent="0.25">
      <c r="A473" s="7">
        <v>55</v>
      </c>
      <c r="B473" s="15" t="s">
        <v>23</v>
      </c>
      <c r="C473" s="15" t="s">
        <v>23</v>
      </c>
      <c r="D473" s="65"/>
      <c r="E473" s="66"/>
      <c r="F473" s="65"/>
      <c r="G473" s="65"/>
      <c r="H473" s="66"/>
      <c r="I473" s="65">
        <v>11</v>
      </c>
      <c r="J473" s="9"/>
      <c r="K473" s="10"/>
      <c r="L473" s="10"/>
      <c r="M473" s="124">
        <v>31</v>
      </c>
      <c r="N473" s="16"/>
      <c r="O473" s="52"/>
      <c r="P473" s="15"/>
      <c r="Q473" s="15"/>
      <c r="R473" s="8"/>
      <c r="S473" s="8"/>
      <c r="T473" s="8"/>
      <c r="U473" s="8"/>
      <c r="V473" s="8"/>
      <c r="W473" s="8"/>
      <c r="X473" s="36"/>
      <c r="Y473" s="12"/>
      <c r="Z473" s="12"/>
      <c r="AA473" s="12"/>
      <c r="AB473" s="68">
        <v>5.0999999999999996</v>
      </c>
      <c r="AC473" s="68"/>
      <c r="AD473" s="34"/>
      <c r="AE473" s="8"/>
      <c r="AF473" s="10"/>
      <c r="AG473" s="13"/>
      <c r="AH473" s="68"/>
      <c r="AI473" s="68">
        <v>37.299999999999997</v>
      </c>
      <c r="AJ473" s="8"/>
      <c r="AK473" s="11"/>
      <c r="AL473" s="68"/>
      <c r="AM473" s="74">
        <v>2.4500000000000002</v>
      </c>
      <c r="AN473" s="35"/>
      <c r="AO473" s="47"/>
    </row>
    <row r="474" spans="1:41" x14ac:dyDescent="0.25">
      <c r="A474" s="7">
        <v>54</v>
      </c>
      <c r="B474" s="15" t="s">
        <v>23</v>
      </c>
      <c r="C474" s="15" t="s">
        <v>23</v>
      </c>
      <c r="D474" s="65"/>
      <c r="E474" s="66"/>
      <c r="F474" s="65"/>
      <c r="G474" s="65"/>
      <c r="H474" s="66"/>
      <c r="I474" s="65"/>
      <c r="J474" s="9"/>
      <c r="K474" s="10"/>
      <c r="L474" s="10"/>
      <c r="M474" s="124"/>
      <c r="N474" s="16"/>
      <c r="O474" s="52"/>
      <c r="P474" s="15"/>
      <c r="Q474" s="15"/>
      <c r="R474" s="8"/>
      <c r="S474" s="8"/>
      <c r="T474" s="8"/>
      <c r="U474" s="8"/>
      <c r="V474" s="8"/>
      <c r="W474" s="8"/>
      <c r="X474" s="36"/>
      <c r="Y474" s="12"/>
      <c r="Z474" s="12"/>
      <c r="AA474" s="12"/>
      <c r="AB474" s="68">
        <v>5.1100000000000003</v>
      </c>
      <c r="AC474" s="68"/>
      <c r="AD474" s="34"/>
      <c r="AE474" s="8"/>
      <c r="AF474" s="10"/>
      <c r="AG474" s="9"/>
      <c r="AH474" s="68"/>
      <c r="AI474" s="68">
        <v>37.36</v>
      </c>
      <c r="AJ474" s="8"/>
      <c r="AK474" s="11"/>
      <c r="AL474" s="68"/>
      <c r="AM474" s="74">
        <v>2.46</v>
      </c>
      <c r="AN474" s="35"/>
      <c r="AO474" s="47"/>
    </row>
    <row r="475" spans="1:41" x14ac:dyDescent="0.25">
      <c r="A475" s="7">
        <v>53</v>
      </c>
      <c r="B475" s="15" t="s">
        <v>23</v>
      </c>
      <c r="C475" s="15" t="s">
        <v>23</v>
      </c>
      <c r="D475" s="65"/>
      <c r="E475" s="66"/>
      <c r="F475" s="65"/>
      <c r="G475" s="65"/>
      <c r="H475" s="66"/>
      <c r="I475" s="65"/>
      <c r="J475" s="9"/>
      <c r="K475" s="10"/>
      <c r="L475" s="10"/>
      <c r="M475" s="124"/>
      <c r="N475" s="16"/>
      <c r="O475" s="52"/>
      <c r="P475" s="15"/>
      <c r="Q475" s="15"/>
      <c r="R475" s="8"/>
      <c r="S475" s="8"/>
      <c r="T475" s="8"/>
      <c r="U475" s="8"/>
      <c r="V475" s="8"/>
      <c r="W475" s="8"/>
      <c r="X475" s="36"/>
      <c r="Y475" s="12"/>
      <c r="Z475" s="12"/>
      <c r="AA475" s="12"/>
      <c r="AB475" s="68">
        <v>5.12</v>
      </c>
      <c r="AC475" s="68"/>
      <c r="AD475" s="34"/>
      <c r="AE475" s="8"/>
      <c r="AF475" s="10"/>
      <c r="AG475" s="9"/>
      <c r="AH475" s="68"/>
      <c r="AI475" s="68">
        <v>37.42</v>
      </c>
      <c r="AJ475" s="8"/>
      <c r="AK475" s="11"/>
      <c r="AL475" s="68"/>
      <c r="AM475" s="74">
        <v>2.4700000000000002</v>
      </c>
      <c r="AN475" s="35"/>
      <c r="AO475" s="47"/>
    </row>
    <row r="476" spans="1:41" x14ac:dyDescent="0.25">
      <c r="A476" s="7">
        <v>52</v>
      </c>
      <c r="B476" s="15" t="s">
        <v>23</v>
      </c>
      <c r="C476" s="15" t="s">
        <v>23</v>
      </c>
      <c r="D476" s="65"/>
      <c r="E476" s="66"/>
      <c r="F476" s="65"/>
      <c r="G476" s="65"/>
      <c r="H476" s="66"/>
      <c r="I476" s="65"/>
      <c r="J476" s="9"/>
      <c r="K476" s="10"/>
      <c r="L476" s="10"/>
      <c r="M476" s="124"/>
      <c r="N476" s="16"/>
      <c r="O476" s="52"/>
      <c r="P476" s="15"/>
      <c r="Q476" s="15"/>
      <c r="R476" s="8"/>
      <c r="S476" s="8"/>
      <c r="T476" s="8"/>
      <c r="U476" s="8"/>
      <c r="V476" s="8"/>
      <c r="W476" s="8"/>
      <c r="X476" s="36"/>
      <c r="Y476" s="12"/>
      <c r="Z476" s="12"/>
      <c r="AA476" s="12"/>
      <c r="AB476" s="68">
        <v>5.13</v>
      </c>
      <c r="AC476" s="68"/>
      <c r="AD476" s="34"/>
      <c r="AE476" s="8"/>
      <c r="AF476" s="10"/>
      <c r="AG476" s="9"/>
      <c r="AH476" s="68"/>
      <c r="AI476" s="68">
        <v>37.479999999999997</v>
      </c>
      <c r="AJ476" s="8"/>
      <c r="AK476" s="11"/>
      <c r="AL476" s="68"/>
      <c r="AM476" s="74">
        <v>2.48</v>
      </c>
      <c r="AN476" s="35"/>
      <c r="AO476" s="47"/>
    </row>
    <row r="477" spans="1:41" x14ac:dyDescent="0.25">
      <c r="A477" s="7">
        <v>51</v>
      </c>
      <c r="B477" s="15" t="s">
        <v>23</v>
      </c>
      <c r="C477" s="15" t="s">
        <v>23</v>
      </c>
      <c r="D477" s="65"/>
      <c r="E477" s="66"/>
      <c r="F477" s="65"/>
      <c r="G477" s="65"/>
      <c r="H477" s="66"/>
      <c r="I477" s="65"/>
      <c r="J477" s="9"/>
      <c r="K477" s="10"/>
      <c r="L477" s="10"/>
      <c r="M477" s="124"/>
      <c r="N477" s="16"/>
      <c r="O477" s="52"/>
      <c r="P477" s="15"/>
      <c r="Q477" s="15"/>
      <c r="R477" s="8"/>
      <c r="S477" s="8"/>
      <c r="T477" s="8"/>
      <c r="U477" s="8"/>
      <c r="V477" s="8"/>
      <c r="W477" s="8"/>
      <c r="X477" s="36"/>
      <c r="Y477" s="12"/>
      <c r="Z477" s="12"/>
      <c r="AA477" s="12"/>
      <c r="AB477" s="68">
        <v>5.14</v>
      </c>
      <c r="AC477" s="68"/>
      <c r="AD477" s="34"/>
      <c r="AE477" s="8"/>
      <c r="AF477" s="10"/>
      <c r="AG477" s="9"/>
      <c r="AH477" s="68"/>
      <c r="AI477" s="68">
        <v>37.54</v>
      </c>
      <c r="AJ477" s="8"/>
      <c r="AK477" s="11"/>
      <c r="AL477" s="68"/>
      <c r="AM477" s="74">
        <v>2.4900000000000002</v>
      </c>
      <c r="AN477" s="35"/>
      <c r="AO477" s="47"/>
    </row>
    <row r="478" spans="1:41" x14ac:dyDescent="0.25">
      <c r="A478" s="7">
        <v>50</v>
      </c>
      <c r="B478" s="15" t="s">
        <v>23</v>
      </c>
      <c r="C478" s="15" t="s">
        <v>23</v>
      </c>
      <c r="D478" s="65">
        <v>6</v>
      </c>
      <c r="E478" s="66"/>
      <c r="F478" s="65"/>
      <c r="G478" s="65"/>
      <c r="H478" s="66"/>
      <c r="I478" s="65">
        <v>10</v>
      </c>
      <c r="J478" s="9"/>
      <c r="K478" s="10"/>
      <c r="L478" s="10"/>
      <c r="M478" s="124">
        <v>30</v>
      </c>
      <c r="N478" s="16"/>
      <c r="O478" s="52"/>
      <c r="P478" s="15"/>
      <c r="Q478" s="15"/>
      <c r="R478" s="8"/>
      <c r="S478" s="8"/>
      <c r="T478" s="8"/>
      <c r="U478" s="8"/>
      <c r="V478" s="8"/>
      <c r="W478" s="8"/>
      <c r="X478" s="36"/>
      <c r="Y478" s="12"/>
      <c r="Z478" s="12"/>
      <c r="AA478" s="12"/>
      <c r="AB478" s="68">
        <v>5.15</v>
      </c>
      <c r="AC478" s="68"/>
      <c r="AD478" s="34"/>
      <c r="AE478" s="8"/>
      <c r="AF478" s="10"/>
      <c r="AG478" s="13"/>
      <c r="AH478" s="68"/>
      <c r="AI478" s="68">
        <v>38</v>
      </c>
      <c r="AJ478" s="8"/>
      <c r="AK478" s="11"/>
      <c r="AL478" s="68"/>
      <c r="AM478" s="75">
        <v>2.5</v>
      </c>
      <c r="AN478" s="35"/>
      <c r="AO478" s="47"/>
    </row>
    <row r="479" spans="1:41" x14ac:dyDescent="0.25">
      <c r="A479" s="7">
        <v>49</v>
      </c>
      <c r="B479" s="15" t="s">
        <v>23</v>
      </c>
      <c r="C479" s="15" t="s">
        <v>23</v>
      </c>
      <c r="D479" s="65"/>
      <c r="E479" s="66"/>
      <c r="F479" s="65"/>
      <c r="G479" s="65"/>
      <c r="H479" s="66"/>
      <c r="I479" s="65"/>
      <c r="J479" s="9"/>
      <c r="K479" s="10"/>
      <c r="L479" s="10"/>
      <c r="M479" s="124"/>
      <c r="N479" s="16"/>
      <c r="O479" s="52"/>
      <c r="P479" s="15"/>
      <c r="Q479" s="15"/>
      <c r="R479" s="8"/>
      <c r="S479" s="8"/>
      <c r="T479" s="8"/>
      <c r="U479" s="8"/>
      <c r="V479" s="8"/>
      <c r="W479" s="8"/>
      <c r="X479" s="36"/>
      <c r="Y479" s="12"/>
      <c r="Z479" s="12"/>
      <c r="AA479" s="12"/>
      <c r="AB479" s="68">
        <v>5.16</v>
      </c>
      <c r="AC479" s="68"/>
      <c r="AD479" s="34"/>
      <c r="AE479" s="8"/>
      <c r="AF479" s="10"/>
      <c r="AG479" s="9"/>
      <c r="AH479" s="68"/>
      <c r="AI479" s="68">
        <v>38.06</v>
      </c>
      <c r="AJ479" s="8"/>
      <c r="AK479" s="11"/>
      <c r="AL479" s="68"/>
      <c r="AM479" s="74">
        <v>2.5099999999999998</v>
      </c>
      <c r="AN479" s="35"/>
      <c r="AO479" s="47"/>
    </row>
    <row r="480" spans="1:41" x14ac:dyDescent="0.25">
      <c r="A480" s="7">
        <v>48</v>
      </c>
      <c r="B480" s="15" t="s">
        <v>23</v>
      </c>
      <c r="C480" s="15" t="s">
        <v>23</v>
      </c>
      <c r="D480" s="65"/>
      <c r="E480" s="66"/>
      <c r="F480" s="65"/>
      <c r="G480" s="65"/>
      <c r="H480" s="66"/>
      <c r="I480" s="65"/>
      <c r="J480" s="9"/>
      <c r="K480" s="10"/>
      <c r="L480" s="10"/>
      <c r="M480" s="124"/>
      <c r="N480" s="16"/>
      <c r="O480" s="52"/>
      <c r="P480" s="15"/>
      <c r="Q480" s="15"/>
      <c r="R480" s="8"/>
      <c r="S480" s="8"/>
      <c r="T480" s="8"/>
      <c r="U480" s="8"/>
      <c r="V480" s="8"/>
      <c r="W480" s="8"/>
      <c r="X480" s="36"/>
      <c r="Y480" s="12"/>
      <c r="Z480" s="12"/>
      <c r="AA480" s="12"/>
      <c r="AB480" s="68">
        <v>5.17</v>
      </c>
      <c r="AC480" s="68"/>
      <c r="AD480" s="34"/>
      <c r="AE480" s="8"/>
      <c r="AF480" s="10"/>
      <c r="AG480" s="9"/>
      <c r="AH480" s="68"/>
      <c r="AI480" s="68">
        <v>38.119999999999997</v>
      </c>
      <c r="AJ480" s="8"/>
      <c r="AK480" s="11"/>
      <c r="AL480" s="68"/>
      <c r="AM480" s="74">
        <v>2.52</v>
      </c>
      <c r="AN480" s="35"/>
      <c r="AO480" s="47"/>
    </row>
    <row r="481" spans="1:41" x14ac:dyDescent="0.25">
      <c r="A481" s="7">
        <v>47</v>
      </c>
      <c r="B481" s="15" t="s">
        <v>23</v>
      </c>
      <c r="C481" s="15" t="s">
        <v>23</v>
      </c>
      <c r="D481" s="65"/>
      <c r="E481" s="66"/>
      <c r="F481" s="65"/>
      <c r="G481" s="65"/>
      <c r="H481" s="66"/>
      <c r="I481" s="65"/>
      <c r="J481" s="9"/>
      <c r="K481" s="10"/>
      <c r="L481" s="10"/>
      <c r="M481" s="124"/>
      <c r="N481" s="16"/>
      <c r="O481" s="52"/>
      <c r="P481" s="15"/>
      <c r="Q481" s="15"/>
      <c r="R481" s="8"/>
      <c r="S481" s="8"/>
      <c r="T481" s="8"/>
      <c r="U481" s="8"/>
      <c r="V481" s="8"/>
      <c r="W481" s="8"/>
      <c r="X481" s="36"/>
      <c r="Y481" s="12"/>
      <c r="Z481" s="12"/>
      <c r="AA481" s="12"/>
      <c r="AB481" s="68">
        <v>5.18</v>
      </c>
      <c r="AC481" s="68"/>
      <c r="AD481" s="34"/>
      <c r="AE481" s="8"/>
      <c r="AF481" s="10"/>
      <c r="AG481" s="9"/>
      <c r="AH481" s="68"/>
      <c r="AI481" s="68">
        <v>38.18</v>
      </c>
      <c r="AJ481" s="8"/>
      <c r="AK481" s="11"/>
      <c r="AL481" s="68"/>
      <c r="AM481" s="74">
        <v>2.5299999999999998</v>
      </c>
      <c r="AN481" s="35"/>
      <c r="AO481" s="47"/>
    </row>
    <row r="482" spans="1:41" x14ac:dyDescent="0.25">
      <c r="A482" s="7">
        <v>46</v>
      </c>
      <c r="B482" s="15" t="s">
        <v>23</v>
      </c>
      <c r="C482" s="15" t="s">
        <v>23</v>
      </c>
      <c r="D482" s="65"/>
      <c r="E482" s="66"/>
      <c r="F482" s="65"/>
      <c r="G482" s="65"/>
      <c r="H482" s="66"/>
      <c r="I482" s="65"/>
      <c r="J482" s="9"/>
      <c r="K482" s="10"/>
      <c r="L482" s="10"/>
      <c r="M482" s="124"/>
      <c r="N482" s="16"/>
      <c r="O482" s="52"/>
      <c r="P482" s="15"/>
      <c r="Q482" s="15"/>
      <c r="R482" s="8"/>
      <c r="S482" s="8"/>
      <c r="T482" s="8"/>
      <c r="U482" s="8"/>
      <c r="V482" s="8"/>
      <c r="W482" s="8"/>
      <c r="X482" s="36"/>
      <c r="Y482" s="12"/>
      <c r="Z482" s="12"/>
      <c r="AA482" s="12"/>
      <c r="AB482" s="68">
        <v>5.19</v>
      </c>
      <c r="AC482" s="68"/>
      <c r="AD482" s="34"/>
      <c r="AE482" s="8"/>
      <c r="AF482" s="10"/>
      <c r="AG482" s="9"/>
      <c r="AH482" s="68"/>
      <c r="AI482" s="68">
        <v>38.24</v>
      </c>
      <c r="AJ482" s="8"/>
      <c r="AK482" s="11"/>
      <c r="AL482" s="68"/>
      <c r="AM482" s="74">
        <v>2.54</v>
      </c>
      <c r="AN482" s="35"/>
      <c r="AO482" s="47"/>
    </row>
    <row r="483" spans="1:41" x14ac:dyDescent="0.25">
      <c r="A483" s="7">
        <v>45</v>
      </c>
      <c r="B483" s="15" t="s">
        <v>23</v>
      </c>
      <c r="C483" s="15" t="s">
        <v>23</v>
      </c>
      <c r="D483" s="65"/>
      <c r="E483" s="66"/>
      <c r="F483" s="65"/>
      <c r="G483" s="65"/>
      <c r="H483" s="66"/>
      <c r="I483" s="65">
        <v>9</v>
      </c>
      <c r="J483" s="9"/>
      <c r="K483" s="10"/>
      <c r="L483" s="10"/>
      <c r="M483" s="124">
        <v>29</v>
      </c>
      <c r="N483" s="16"/>
      <c r="O483" s="52"/>
      <c r="P483" s="15"/>
      <c r="Q483" s="15"/>
      <c r="R483" s="8"/>
      <c r="S483" s="8"/>
      <c r="T483" s="8"/>
      <c r="U483" s="8"/>
      <c r="V483" s="8"/>
      <c r="W483" s="8"/>
      <c r="X483" s="36"/>
      <c r="Y483" s="12"/>
      <c r="Z483" s="12"/>
      <c r="AA483" s="12"/>
      <c r="AB483" s="68">
        <v>5.2</v>
      </c>
      <c r="AC483" s="68"/>
      <c r="AD483" s="34"/>
      <c r="AE483" s="8"/>
      <c r="AF483" s="10"/>
      <c r="AG483" s="13"/>
      <c r="AH483" s="68"/>
      <c r="AI483" s="68">
        <v>38.299999999999997</v>
      </c>
      <c r="AJ483" s="8"/>
      <c r="AK483" s="11"/>
      <c r="AL483" s="68"/>
      <c r="AM483" s="74">
        <v>2.5499999999999998</v>
      </c>
      <c r="AN483" s="35"/>
      <c r="AO483" s="47"/>
    </row>
    <row r="484" spans="1:41" x14ac:dyDescent="0.25">
      <c r="A484" s="7">
        <v>44</v>
      </c>
      <c r="B484" s="15" t="s">
        <v>23</v>
      </c>
      <c r="C484" s="15" t="s">
        <v>23</v>
      </c>
      <c r="D484" s="65"/>
      <c r="E484" s="66"/>
      <c r="F484" s="65"/>
      <c r="G484" s="65"/>
      <c r="H484" s="66"/>
      <c r="I484" s="65"/>
      <c r="J484" s="9"/>
      <c r="K484" s="10"/>
      <c r="L484" s="10"/>
      <c r="M484" s="124"/>
      <c r="N484" s="16"/>
      <c r="O484" s="52"/>
      <c r="P484" s="15"/>
      <c r="Q484" s="15"/>
      <c r="R484" s="8"/>
      <c r="S484" s="8"/>
      <c r="T484" s="8"/>
      <c r="U484" s="8"/>
      <c r="V484" s="8"/>
      <c r="W484" s="8"/>
      <c r="X484" s="36"/>
      <c r="Y484" s="12"/>
      <c r="Z484" s="12"/>
      <c r="AA484" s="12"/>
      <c r="AB484" s="68">
        <v>5.21</v>
      </c>
      <c r="AC484" s="68"/>
      <c r="AD484" s="34"/>
      <c r="AE484" s="8"/>
      <c r="AF484" s="10"/>
      <c r="AG484" s="9"/>
      <c r="AH484" s="68"/>
      <c r="AI484" s="68">
        <v>38.36</v>
      </c>
      <c r="AJ484" s="8"/>
      <c r="AK484" s="11"/>
      <c r="AL484" s="68"/>
      <c r="AM484" s="74">
        <v>2.56</v>
      </c>
      <c r="AN484" s="35"/>
      <c r="AO484" s="47"/>
    </row>
    <row r="485" spans="1:41" x14ac:dyDescent="0.25">
      <c r="A485" s="7">
        <v>43</v>
      </c>
      <c r="B485" s="15" t="s">
        <v>23</v>
      </c>
      <c r="C485" s="15" t="s">
        <v>23</v>
      </c>
      <c r="D485" s="65"/>
      <c r="E485" s="66"/>
      <c r="F485" s="65"/>
      <c r="G485" s="65"/>
      <c r="H485" s="66"/>
      <c r="I485" s="65"/>
      <c r="J485" s="9"/>
      <c r="K485" s="10"/>
      <c r="L485" s="10"/>
      <c r="M485" s="124"/>
      <c r="N485" s="16"/>
      <c r="O485" s="52"/>
      <c r="P485" s="15"/>
      <c r="Q485" s="15"/>
      <c r="R485" s="8"/>
      <c r="S485" s="8"/>
      <c r="T485" s="8"/>
      <c r="U485" s="8"/>
      <c r="V485" s="8"/>
      <c r="W485" s="8"/>
      <c r="X485" s="36"/>
      <c r="Y485" s="12"/>
      <c r="Z485" s="12"/>
      <c r="AA485" s="12"/>
      <c r="AB485" s="68">
        <v>5.22</v>
      </c>
      <c r="AC485" s="68"/>
      <c r="AD485" s="34"/>
      <c r="AE485" s="8"/>
      <c r="AF485" s="10"/>
      <c r="AG485" s="9"/>
      <c r="AH485" s="68"/>
      <c r="AI485" s="68">
        <v>38.42</v>
      </c>
      <c r="AJ485" s="8"/>
      <c r="AK485" s="11"/>
      <c r="AL485" s="68"/>
      <c r="AM485" s="74">
        <v>2.57</v>
      </c>
      <c r="AN485" s="35"/>
      <c r="AO485" s="47"/>
    </row>
    <row r="486" spans="1:41" x14ac:dyDescent="0.25">
      <c r="A486" s="7">
        <v>42</v>
      </c>
      <c r="B486" s="15" t="s">
        <v>23</v>
      </c>
      <c r="C486" s="15" t="s">
        <v>23</v>
      </c>
      <c r="D486" s="65"/>
      <c r="E486" s="66"/>
      <c r="F486" s="65"/>
      <c r="G486" s="65"/>
      <c r="H486" s="66"/>
      <c r="I486" s="65"/>
      <c r="J486" s="9"/>
      <c r="K486" s="10"/>
      <c r="L486" s="10"/>
      <c r="M486" s="124"/>
      <c r="N486" s="16"/>
      <c r="O486" s="52"/>
      <c r="P486" s="15"/>
      <c r="Q486" s="15"/>
      <c r="R486" s="8"/>
      <c r="S486" s="8"/>
      <c r="T486" s="8"/>
      <c r="U486" s="8"/>
      <c r="V486" s="8"/>
      <c r="W486" s="8"/>
      <c r="X486" s="36"/>
      <c r="Y486" s="12"/>
      <c r="Z486" s="12"/>
      <c r="AA486" s="12"/>
      <c r="AB486" s="68">
        <v>5.23</v>
      </c>
      <c r="AC486" s="68"/>
      <c r="AD486" s="34"/>
      <c r="AE486" s="8"/>
      <c r="AF486" s="10"/>
      <c r="AG486" s="9"/>
      <c r="AH486" s="68"/>
      <c r="AI486" s="68">
        <v>38.479999999999997</v>
      </c>
      <c r="AJ486" s="8"/>
      <c r="AK486" s="11"/>
      <c r="AL486" s="68"/>
      <c r="AM486" s="74">
        <v>2.58</v>
      </c>
      <c r="AN486" s="35"/>
      <c r="AO486" s="47"/>
    </row>
    <row r="487" spans="1:41" x14ac:dyDescent="0.25">
      <c r="A487" s="7">
        <v>41</v>
      </c>
      <c r="B487" s="15" t="s">
        <v>23</v>
      </c>
      <c r="C487" s="15" t="s">
        <v>23</v>
      </c>
      <c r="D487" s="65"/>
      <c r="E487" s="66"/>
      <c r="F487" s="65"/>
      <c r="G487" s="65"/>
      <c r="H487" s="66"/>
      <c r="I487" s="65"/>
      <c r="J487" s="9"/>
      <c r="K487" s="10"/>
      <c r="L487" s="10"/>
      <c r="M487" s="124"/>
      <c r="N487" s="16"/>
      <c r="O487" s="52"/>
      <c r="P487" s="15"/>
      <c r="Q487" s="15"/>
      <c r="R487" s="8"/>
      <c r="S487" s="8"/>
      <c r="T487" s="8"/>
      <c r="U487" s="8"/>
      <c r="V487" s="8"/>
      <c r="W487" s="8"/>
      <c r="X487" s="36"/>
      <c r="Y487" s="12"/>
      <c r="Z487" s="12"/>
      <c r="AA487" s="12"/>
      <c r="AB487" s="68">
        <v>5.24</v>
      </c>
      <c r="AC487" s="68"/>
      <c r="AD487" s="34"/>
      <c r="AE487" s="8"/>
      <c r="AF487" s="10"/>
      <c r="AG487" s="9"/>
      <c r="AH487" s="68"/>
      <c r="AI487" s="68">
        <v>38.54</v>
      </c>
      <c r="AJ487" s="8"/>
      <c r="AK487" s="11"/>
      <c r="AL487" s="68"/>
      <c r="AM487" s="74">
        <v>2.59</v>
      </c>
      <c r="AN487" s="35"/>
      <c r="AO487" s="47"/>
    </row>
    <row r="488" spans="1:41" x14ac:dyDescent="0.25">
      <c r="A488" s="7">
        <v>40</v>
      </c>
      <c r="B488" s="18">
        <v>4</v>
      </c>
      <c r="C488" s="18">
        <v>4</v>
      </c>
      <c r="D488" s="77">
        <v>5</v>
      </c>
      <c r="E488" s="78"/>
      <c r="F488" s="77"/>
      <c r="G488" s="77"/>
      <c r="H488" s="78"/>
      <c r="I488" s="77">
        <v>8</v>
      </c>
      <c r="J488" s="18"/>
      <c r="K488" s="19"/>
      <c r="L488" s="19"/>
      <c r="M488" s="125">
        <v>28</v>
      </c>
      <c r="N488" s="37"/>
      <c r="O488" s="53"/>
      <c r="P488" s="21"/>
      <c r="Q488" s="21"/>
      <c r="R488" s="20"/>
      <c r="S488" s="20"/>
      <c r="T488" s="20"/>
      <c r="U488" s="20"/>
      <c r="V488" s="20"/>
      <c r="W488" s="20"/>
      <c r="X488" s="38"/>
      <c r="Y488" s="22"/>
      <c r="Z488" s="22"/>
      <c r="AA488" s="22"/>
      <c r="AB488" s="81">
        <v>5.25</v>
      </c>
      <c r="AC488" s="81"/>
      <c r="AD488" s="39"/>
      <c r="AE488" s="20"/>
      <c r="AF488" s="20"/>
      <c r="AG488" s="23"/>
      <c r="AH488" s="81"/>
      <c r="AI488" s="81">
        <v>39</v>
      </c>
      <c r="AJ488" s="20"/>
      <c r="AK488" s="24"/>
      <c r="AL488" s="81"/>
      <c r="AM488" s="82">
        <v>3</v>
      </c>
      <c r="AN488" s="40"/>
      <c r="AO488" s="48"/>
    </row>
    <row r="489" spans="1:41" x14ac:dyDescent="0.25">
      <c r="A489" s="7">
        <v>39</v>
      </c>
      <c r="B489" s="15" t="s">
        <v>23</v>
      </c>
      <c r="C489" s="15" t="s">
        <v>23</v>
      </c>
      <c r="D489" s="65"/>
      <c r="E489" s="66"/>
      <c r="F489" s="65"/>
      <c r="G489" s="65"/>
      <c r="H489" s="66"/>
      <c r="I489" s="65"/>
      <c r="J489" s="9"/>
      <c r="K489" s="10"/>
      <c r="L489" s="10"/>
      <c r="M489" s="124"/>
      <c r="N489" s="16"/>
      <c r="O489" s="52"/>
      <c r="P489" s="15"/>
      <c r="Q489" s="15"/>
      <c r="R489" s="8"/>
      <c r="S489" s="8"/>
      <c r="T489" s="8"/>
      <c r="U489" s="8"/>
      <c r="V489" s="8"/>
      <c r="W489" s="8"/>
      <c r="X489" s="36"/>
      <c r="Y489" s="12"/>
      <c r="Z489" s="12"/>
      <c r="AA489" s="12"/>
      <c r="AB489" s="68">
        <v>5.26</v>
      </c>
      <c r="AC489" s="68"/>
      <c r="AD489" s="34"/>
      <c r="AE489" s="8"/>
      <c r="AF489" s="10"/>
      <c r="AG489" s="9"/>
      <c r="AH489" s="68"/>
      <c r="AI489" s="68">
        <v>39.090000000000003</v>
      </c>
      <c r="AJ489" s="8"/>
      <c r="AK489" s="11"/>
      <c r="AL489" s="68"/>
      <c r="AM489" s="74">
        <v>3.01</v>
      </c>
      <c r="AN489" s="35"/>
      <c r="AO489" s="47"/>
    </row>
    <row r="490" spans="1:41" x14ac:dyDescent="0.25">
      <c r="A490" s="7">
        <v>38</v>
      </c>
      <c r="B490" s="15" t="s">
        <v>23</v>
      </c>
      <c r="C490" s="15" t="s">
        <v>23</v>
      </c>
      <c r="D490" s="65"/>
      <c r="E490" s="66"/>
      <c r="F490" s="65"/>
      <c r="G490" s="65"/>
      <c r="H490" s="66"/>
      <c r="I490" s="65"/>
      <c r="J490" s="9"/>
      <c r="K490" s="10"/>
      <c r="L490" s="10"/>
      <c r="M490" s="124"/>
      <c r="N490" s="16"/>
      <c r="O490" s="52"/>
      <c r="P490" s="15"/>
      <c r="Q490" s="15"/>
      <c r="R490" s="8"/>
      <c r="S490" s="8"/>
      <c r="T490" s="8"/>
      <c r="U490" s="8"/>
      <c r="V490" s="8"/>
      <c r="W490" s="8"/>
      <c r="X490" s="36"/>
      <c r="Y490" s="12"/>
      <c r="Z490" s="12"/>
      <c r="AA490" s="12"/>
      <c r="AB490" s="68">
        <v>5.27</v>
      </c>
      <c r="AC490" s="68"/>
      <c r="AD490" s="34"/>
      <c r="AE490" s="8"/>
      <c r="AF490" s="10"/>
      <c r="AG490" s="9"/>
      <c r="AH490" s="68"/>
      <c r="AI490" s="68">
        <v>39.18</v>
      </c>
      <c r="AJ490" s="8"/>
      <c r="AK490" s="11"/>
      <c r="AL490" s="68"/>
      <c r="AM490" s="74">
        <v>3.02</v>
      </c>
      <c r="AN490" s="35"/>
      <c r="AO490" s="47"/>
    </row>
    <row r="491" spans="1:41" x14ac:dyDescent="0.25">
      <c r="A491" s="7">
        <v>37</v>
      </c>
      <c r="B491" s="15" t="s">
        <v>23</v>
      </c>
      <c r="C491" s="15" t="s">
        <v>23</v>
      </c>
      <c r="D491" s="65"/>
      <c r="E491" s="66"/>
      <c r="F491" s="65"/>
      <c r="G491" s="65"/>
      <c r="H491" s="66"/>
      <c r="I491" s="65"/>
      <c r="J491" s="9"/>
      <c r="K491" s="10"/>
      <c r="L491" s="10"/>
      <c r="M491" s="124"/>
      <c r="N491" s="16"/>
      <c r="O491" s="52"/>
      <c r="P491" s="15"/>
      <c r="Q491" s="15"/>
      <c r="R491" s="8"/>
      <c r="S491" s="8"/>
      <c r="T491" s="8"/>
      <c r="U491" s="8"/>
      <c r="V491" s="8"/>
      <c r="W491" s="8"/>
      <c r="X491" s="36"/>
      <c r="Y491" s="12"/>
      <c r="Z491" s="12"/>
      <c r="AA491" s="12"/>
      <c r="AB491" s="68">
        <v>5.28</v>
      </c>
      <c r="AC491" s="68"/>
      <c r="AD491" s="34"/>
      <c r="AE491" s="8"/>
      <c r="AF491" s="10"/>
      <c r="AG491" s="9"/>
      <c r="AH491" s="68"/>
      <c r="AI491" s="68">
        <v>39.270000000000003</v>
      </c>
      <c r="AJ491" s="8"/>
      <c r="AK491" s="11"/>
      <c r="AL491" s="68"/>
      <c r="AM491" s="74">
        <v>3.03</v>
      </c>
      <c r="AN491" s="35"/>
      <c r="AO491" s="47"/>
    </row>
    <row r="492" spans="1:41" x14ac:dyDescent="0.25">
      <c r="A492" s="7">
        <v>36</v>
      </c>
      <c r="B492" s="15" t="s">
        <v>23</v>
      </c>
      <c r="C492" s="15" t="s">
        <v>23</v>
      </c>
      <c r="D492" s="65"/>
      <c r="E492" s="66"/>
      <c r="F492" s="65"/>
      <c r="G492" s="65"/>
      <c r="H492" s="66"/>
      <c r="I492" s="65"/>
      <c r="J492" s="9"/>
      <c r="K492" s="10"/>
      <c r="L492" s="10"/>
      <c r="M492" s="124"/>
      <c r="N492" s="16"/>
      <c r="O492" s="52"/>
      <c r="P492" s="15"/>
      <c r="Q492" s="15"/>
      <c r="R492" s="8"/>
      <c r="S492" s="8"/>
      <c r="T492" s="8"/>
      <c r="U492" s="8"/>
      <c r="V492" s="8"/>
      <c r="W492" s="8"/>
      <c r="X492" s="36"/>
      <c r="Y492" s="12"/>
      <c r="Z492" s="12"/>
      <c r="AA492" s="12"/>
      <c r="AB492" s="68">
        <v>5.29</v>
      </c>
      <c r="AC492" s="68"/>
      <c r="AD492" s="34"/>
      <c r="AE492" s="8"/>
      <c r="AF492" s="10"/>
      <c r="AG492" s="9"/>
      <c r="AH492" s="68"/>
      <c r="AI492" s="68">
        <v>39.36</v>
      </c>
      <c r="AJ492" s="8"/>
      <c r="AK492" s="11"/>
      <c r="AL492" s="68"/>
      <c r="AM492" s="74">
        <v>3.04</v>
      </c>
      <c r="AN492" s="35"/>
      <c r="AO492" s="47"/>
    </row>
    <row r="493" spans="1:41" x14ac:dyDescent="0.25">
      <c r="A493" s="7">
        <v>35</v>
      </c>
      <c r="B493" s="15" t="s">
        <v>23</v>
      </c>
      <c r="C493" s="15" t="s">
        <v>23</v>
      </c>
      <c r="D493" s="65"/>
      <c r="E493" s="66"/>
      <c r="F493" s="65"/>
      <c r="G493" s="65"/>
      <c r="H493" s="66"/>
      <c r="I493" s="65">
        <v>7</v>
      </c>
      <c r="J493" s="9"/>
      <c r="K493" s="10"/>
      <c r="L493" s="10"/>
      <c r="M493" s="124">
        <v>27</v>
      </c>
      <c r="N493" s="16"/>
      <c r="O493" s="52"/>
      <c r="P493" s="15"/>
      <c r="Q493" s="15"/>
      <c r="R493" s="8"/>
      <c r="S493" s="8"/>
      <c r="T493" s="8"/>
      <c r="U493" s="8"/>
      <c r="V493" s="8"/>
      <c r="W493" s="8"/>
      <c r="X493" s="36"/>
      <c r="Y493" s="12"/>
      <c r="Z493" s="12"/>
      <c r="AA493" s="12"/>
      <c r="AB493" s="68">
        <v>5.3</v>
      </c>
      <c r="AC493" s="68"/>
      <c r="AD493" s="34"/>
      <c r="AE493" s="8"/>
      <c r="AF493" s="10"/>
      <c r="AG493" s="13"/>
      <c r="AH493" s="68"/>
      <c r="AI493" s="68">
        <v>39.450000000000003</v>
      </c>
      <c r="AJ493" s="8"/>
      <c r="AK493" s="11"/>
      <c r="AL493" s="68"/>
      <c r="AM493" s="74">
        <v>3.05</v>
      </c>
      <c r="AN493" s="35"/>
      <c r="AO493" s="47"/>
    </row>
    <row r="494" spans="1:41" x14ac:dyDescent="0.25">
      <c r="A494" s="7">
        <v>34</v>
      </c>
      <c r="B494" s="15" t="s">
        <v>23</v>
      </c>
      <c r="C494" s="15" t="s">
        <v>23</v>
      </c>
      <c r="D494" s="65"/>
      <c r="E494" s="66"/>
      <c r="F494" s="65"/>
      <c r="G494" s="65"/>
      <c r="H494" s="66"/>
      <c r="I494" s="65"/>
      <c r="J494" s="9"/>
      <c r="K494" s="10"/>
      <c r="L494" s="10"/>
      <c r="M494" s="124"/>
      <c r="N494" s="16"/>
      <c r="O494" s="52"/>
      <c r="P494" s="15"/>
      <c r="Q494" s="15"/>
      <c r="R494" s="8"/>
      <c r="S494" s="8"/>
      <c r="T494" s="8"/>
      <c r="U494" s="8"/>
      <c r="V494" s="8"/>
      <c r="W494" s="8"/>
      <c r="X494" s="36"/>
      <c r="Y494" s="12"/>
      <c r="Z494" s="12"/>
      <c r="AA494" s="12"/>
      <c r="AB494" s="68">
        <v>5.31</v>
      </c>
      <c r="AC494" s="68"/>
      <c r="AD494" s="34"/>
      <c r="AE494" s="8"/>
      <c r="AF494" s="10"/>
      <c r="AG494" s="9"/>
      <c r="AH494" s="68"/>
      <c r="AI494" s="68">
        <v>39.54</v>
      </c>
      <c r="AJ494" s="8"/>
      <c r="AK494" s="11"/>
      <c r="AL494" s="68"/>
      <c r="AM494" s="74">
        <v>3.06</v>
      </c>
      <c r="AN494" s="35"/>
      <c r="AO494" s="47"/>
    </row>
    <row r="495" spans="1:41" x14ac:dyDescent="0.25">
      <c r="A495" s="7">
        <v>33</v>
      </c>
      <c r="B495" s="15" t="s">
        <v>23</v>
      </c>
      <c r="C495" s="15" t="s">
        <v>23</v>
      </c>
      <c r="D495" s="65"/>
      <c r="E495" s="66"/>
      <c r="F495" s="65"/>
      <c r="G495" s="65"/>
      <c r="H495" s="66"/>
      <c r="I495" s="65"/>
      <c r="J495" s="9"/>
      <c r="K495" s="10"/>
      <c r="L495" s="10"/>
      <c r="M495" s="124"/>
      <c r="N495" s="16"/>
      <c r="O495" s="52"/>
      <c r="P495" s="15"/>
      <c r="Q495" s="15"/>
      <c r="R495" s="8"/>
      <c r="S495" s="8"/>
      <c r="T495" s="8"/>
      <c r="U495" s="8"/>
      <c r="V495" s="8"/>
      <c r="W495" s="8"/>
      <c r="X495" s="36"/>
      <c r="Y495" s="12"/>
      <c r="Z495" s="12"/>
      <c r="AA495" s="12"/>
      <c r="AB495" s="68">
        <v>5.32</v>
      </c>
      <c r="AC495" s="68"/>
      <c r="AD495" s="34"/>
      <c r="AE495" s="8"/>
      <c r="AF495" s="10"/>
      <c r="AG495" s="9"/>
      <c r="AH495" s="68"/>
      <c r="AI495" s="68">
        <v>40.03</v>
      </c>
      <c r="AJ495" s="8"/>
      <c r="AK495" s="11"/>
      <c r="AL495" s="68"/>
      <c r="AM495" s="74">
        <v>3.07</v>
      </c>
      <c r="AN495" s="35"/>
      <c r="AO495" s="47"/>
    </row>
    <row r="496" spans="1:41" x14ac:dyDescent="0.25">
      <c r="A496" s="7">
        <v>32</v>
      </c>
      <c r="B496" s="15" t="s">
        <v>23</v>
      </c>
      <c r="C496" s="15" t="s">
        <v>23</v>
      </c>
      <c r="D496" s="65"/>
      <c r="E496" s="66"/>
      <c r="F496" s="65"/>
      <c r="G496" s="65"/>
      <c r="H496" s="66"/>
      <c r="I496" s="65"/>
      <c r="J496" s="9"/>
      <c r="K496" s="10"/>
      <c r="L496" s="10"/>
      <c r="M496" s="124"/>
      <c r="N496" s="16"/>
      <c r="O496" s="52"/>
      <c r="P496" s="15"/>
      <c r="Q496" s="15"/>
      <c r="R496" s="8"/>
      <c r="S496" s="8"/>
      <c r="T496" s="8"/>
      <c r="U496" s="8"/>
      <c r="V496" s="8"/>
      <c r="W496" s="8"/>
      <c r="X496" s="36"/>
      <c r="Y496" s="12"/>
      <c r="Z496" s="12"/>
      <c r="AA496" s="12"/>
      <c r="AB496" s="68">
        <v>5.33</v>
      </c>
      <c r="AC496" s="68"/>
      <c r="AD496" s="34"/>
      <c r="AE496" s="8"/>
      <c r="AF496" s="10"/>
      <c r="AG496" s="9"/>
      <c r="AH496" s="68"/>
      <c r="AI496" s="68">
        <v>40.119999999999997</v>
      </c>
      <c r="AJ496" s="8"/>
      <c r="AK496" s="11"/>
      <c r="AL496" s="68"/>
      <c r="AM496" s="74">
        <v>3.08</v>
      </c>
      <c r="AN496" s="35"/>
      <c r="AO496" s="47"/>
    </row>
    <row r="497" spans="1:41" x14ac:dyDescent="0.25">
      <c r="A497" s="7">
        <v>31</v>
      </c>
      <c r="B497" s="15" t="s">
        <v>23</v>
      </c>
      <c r="C497" s="15" t="s">
        <v>23</v>
      </c>
      <c r="D497" s="65"/>
      <c r="E497" s="66"/>
      <c r="F497" s="65"/>
      <c r="G497" s="65"/>
      <c r="H497" s="66"/>
      <c r="I497" s="65"/>
      <c r="J497" s="9"/>
      <c r="K497" s="10"/>
      <c r="L497" s="10"/>
      <c r="M497" s="124"/>
      <c r="N497" s="16"/>
      <c r="O497" s="52"/>
      <c r="P497" s="15"/>
      <c r="Q497" s="15"/>
      <c r="R497" s="8"/>
      <c r="S497" s="8"/>
      <c r="T497" s="8"/>
      <c r="U497" s="8"/>
      <c r="V497" s="8"/>
      <c r="W497" s="8"/>
      <c r="X497" s="36"/>
      <c r="Y497" s="12"/>
      <c r="Z497" s="12"/>
      <c r="AA497" s="12"/>
      <c r="AB497" s="68">
        <v>5.34</v>
      </c>
      <c r="AC497" s="68"/>
      <c r="AD497" s="34"/>
      <c r="AE497" s="8"/>
      <c r="AF497" s="10"/>
      <c r="AG497" s="9"/>
      <c r="AH497" s="68"/>
      <c r="AI497" s="68">
        <v>40.21</v>
      </c>
      <c r="AJ497" s="8"/>
      <c r="AK497" s="11"/>
      <c r="AL497" s="68"/>
      <c r="AM497" s="74">
        <v>3.09</v>
      </c>
      <c r="AN497" s="35"/>
      <c r="AO497" s="47"/>
    </row>
    <row r="498" spans="1:41" x14ac:dyDescent="0.25">
      <c r="A498" s="7">
        <v>30</v>
      </c>
      <c r="B498" s="15" t="s">
        <v>23</v>
      </c>
      <c r="C498" s="15" t="s">
        <v>23</v>
      </c>
      <c r="D498" s="65">
        <v>4</v>
      </c>
      <c r="E498" s="66"/>
      <c r="F498" s="65"/>
      <c r="G498" s="65"/>
      <c r="H498" s="66"/>
      <c r="I498" s="65">
        <v>6</v>
      </c>
      <c r="J498" s="9"/>
      <c r="K498" s="10"/>
      <c r="L498" s="10"/>
      <c r="M498" s="124">
        <v>26</v>
      </c>
      <c r="N498" s="16"/>
      <c r="O498" s="52"/>
      <c r="P498" s="15"/>
      <c r="Q498" s="15"/>
      <c r="R498" s="8"/>
      <c r="S498" s="8"/>
      <c r="T498" s="8"/>
      <c r="U498" s="8"/>
      <c r="V498" s="8"/>
      <c r="W498" s="8"/>
      <c r="X498" s="36"/>
      <c r="Y498" s="12"/>
      <c r="Z498" s="12"/>
      <c r="AA498" s="12"/>
      <c r="AB498" s="68">
        <v>5.35</v>
      </c>
      <c r="AC498" s="68"/>
      <c r="AD498" s="34"/>
      <c r="AE498" s="8"/>
      <c r="AF498" s="8"/>
      <c r="AG498" s="13"/>
      <c r="AH498" s="68"/>
      <c r="AI498" s="68">
        <v>40.299999999999997</v>
      </c>
      <c r="AJ498" s="8"/>
      <c r="AK498" s="11"/>
      <c r="AL498" s="68"/>
      <c r="AM498" s="75">
        <v>3.1</v>
      </c>
      <c r="AN498" s="35"/>
      <c r="AO498" s="47"/>
    </row>
    <row r="499" spans="1:41" x14ac:dyDescent="0.25">
      <c r="A499" s="7">
        <v>29</v>
      </c>
      <c r="B499" s="15" t="s">
        <v>23</v>
      </c>
      <c r="C499" s="15" t="s">
        <v>23</v>
      </c>
      <c r="D499" s="65"/>
      <c r="E499" s="66"/>
      <c r="F499" s="65"/>
      <c r="G499" s="65"/>
      <c r="H499" s="66"/>
      <c r="I499" s="65"/>
      <c r="J499" s="9"/>
      <c r="K499" s="10"/>
      <c r="L499" s="10"/>
      <c r="M499" s="124"/>
      <c r="N499" s="16"/>
      <c r="O499" s="52"/>
      <c r="P499" s="15"/>
      <c r="Q499" s="15"/>
      <c r="R499" s="8"/>
      <c r="S499" s="8"/>
      <c r="T499" s="8"/>
      <c r="U499" s="8"/>
      <c r="V499" s="8"/>
      <c r="W499" s="8"/>
      <c r="X499" s="36"/>
      <c r="Y499" s="12"/>
      <c r="Z499" s="12"/>
      <c r="AA499" s="12"/>
      <c r="AB499" s="68">
        <v>5.36</v>
      </c>
      <c r="AC499" s="68"/>
      <c r="AD499" s="34"/>
      <c r="AE499" s="8"/>
      <c r="AF499" s="10"/>
      <c r="AG499" s="9"/>
      <c r="AH499" s="68"/>
      <c r="AI499" s="68">
        <v>40.39</v>
      </c>
      <c r="AJ499" s="8"/>
      <c r="AK499" s="11"/>
      <c r="AL499" s="68"/>
      <c r="AM499" s="74">
        <v>3.11</v>
      </c>
      <c r="AN499" s="35"/>
      <c r="AO499" s="47"/>
    </row>
    <row r="500" spans="1:41" x14ac:dyDescent="0.25">
      <c r="A500" s="7">
        <v>28</v>
      </c>
      <c r="B500" s="15" t="s">
        <v>23</v>
      </c>
      <c r="C500" s="15" t="s">
        <v>23</v>
      </c>
      <c r="D500" s="65"/>
      <c r="E500" s="66"/>
      <c r="F500" s="65"/>
      <c r="G500" s="65"/>
      <c r="H500" s="66"/>
      <c r="I500" s="65"/>
      <c r="J500" s="9"/>
      <c r="K500" s="10"/>
      <c r="L500" s="10"/>
      <c r="M500" s="124"/>
      <c r="N500" s="16"/>
      <c r="O500" s="52"/>
      <c r="P500" s="15"/>
      <c r="Q500" s="15"/>
      <c r="R500" s="8"/>
      <c r="S500" s="8"/>
      <c r="T500" s="8"/>
      <c r="U500" s="8"/>
      <c r="V500" s="8"/>
      <c r="W500" s="8"/>
      <c r="X500" s="36"/>
      <c r="Y500" s="12"/>
      <c r="Z500" s="12"/>
      <c r="AA500" s="12"/>
      <c r="AB500" s="68">
        <v>5.37</v>
      </c>
      <c r="AC500" s="68"/>
      <c r="AD500" s="34"/>
      <c r="AE500" s="8"/>
      <c r="AF500" s="10"/>
      <c r="AG500" s="9"/>
      <c r="AH500" s="68"/>
      <c r="AI500" s="68">
        <v>40.479999999999997</v>
      </c>
      <c r="AJ500" s="8"/>
      <c r="AK500" s="11"/>
      <c r="AL500" s="68"/>
      <c r="AM500" s="74">
        <v>3.12</v>
      </c>
      <c r="AN500" s="35"/>
      <c r="AO500" s="47"/>
    </row>
    <row r="501" spans="1:41" x14ac:dyDescent="0.25">
      <c r="A501" s="7">
        <v>27</v>
      </c>
      <c r="B501" s="15" t="s">
        <v>23</v>
      </c>
      <c r="C501" s="15" t="s">
        <v>23</v>
      </c>
      <c r="D501" s="65"/>
      <c r="E501" s="66"/>
      <c r="F501" s="65"/>
      <c r="G501" s="65"/>
      <c r="H501" s="66"/>
      <c r="I501" s="65"/>
      <c r="J501" s="9"/>
      <c r="K501" s="10"/>
      <c r="L501" s="10"/>
      <c r="M501" s="124"/>
      <c r="N501" s="16"/>
      <c r="O501" s="52"/>
      <c r="P501" s="15"/>
      <c r="Q501" s="15"/>
      <c r="R501" s="8"/>
      <c r="S501" s="8"/>
      <c r="T501" s="8"/>
      <c r="U501" s="8"/>
      <c r="V501" s="8"/>
      <c r="W501" s="8"/>
      <c r="X501" s="36"/>
      <c r="Y501" s="12"/>
      <c r="Z501" s="12"/>
      <c r="AA501" s="12"/>
      <c r="AB501" s="68">
        <v>5.38</v>
      </c>
      <c r="AC501" s="68"/>
      <c r="AD501" s="34"/>
      <c r="AE501" s="8"/>
      <c r="AF501" s="10"/>
      <c r="AG501" s="9"/>
      <c r="AH501" s="68"/>
      <c r="AI501" s="68">
        <v>40.57</v>
      </c>
      <c r="AJ501" s="8"/>
      <c r="AK501" s="11"/>
      <c r="AL501" s="68"/>
      <c r="AM501" s="74">
        <v>3.13</v>
      </c>
      <c r="AN501" s="35"/>
      <c r="AO501" s="47"/>
    </row>
    <row r="502" spans="1:41" x14ac:dyDescent="0.25">
      <c r="A502" s="7">
        <v>26</v>
      </c>
      <c r="B502" s="15" t="s">
        <v>23</v>
      </c>
      <c r="C502" s="15" t="s">
        <v>23</v>
      </c>
      <c r="D502" s="65"/>
      <c r="E502" s="66"/>
      <c r="F502" s="65"/>
      <c r="G502" s="65"/>
      <c r="H502" s="66"/>
      <c r="I502" s="65"/>
      <c r="J502" s="9"/>
      <c r="K502" s="10"/>
      <c r="L502" s="10"/>
      <c r="M502" s="124"/>
      <c r="N502" s="16"/>
      <c r="O502" s="52"/>
      <c r="P502" s="15"/>
      <c r="Q502" s="15"/>
      <c r="R502" s="8"/>
      <c r="S502" s="8"/>
      <c r="T502" s="8"/>
      <c r="U502" s="8"/>
      <c r="V502" s="8"/>
      <c r="W502" s="8"/>
      <c r="X502" s="36"/>
      <c r="Y502" s="12"/>
      <c r="Z502" s="12"/>
      <c r="AA502" s="12"/>
      <c r="AB502" s="68">
        <v>5.39</v>
      </c>
      <c r="AC502" s="68"/>
      <c r="AD502" s="34"/>
      <c r="AE502" s="8"/>
      <c r="AF502" s="10"/>
      <c r="AG502" s="9"/>
      <c r="AH502" s="68"/>
      <c r="AI502" s="68">
        <v>41.06</v>
      </c>
      <c r="AJ502" s="8"/>
      <c r="AK502" s="11"/>
      <c r="AL502" s="68"/>
      <c r="AM502" s="74">
        <v>3.14</v>
      </c>
      <c r="AN502" s="35"/>
      <c r="AO502" s="47"/>
    </row>
    <row r="503" spans="1:41" x14ac:dyDescent="0.25">
      <c r="A503" s="7">
        <v>25</v>
      </c>
      <c r="B503" s="15" t="s">
        <v>23</v>
      </c>
      <c r="C503" s="15" t="s">
        <v>23</v>
      </c>
      <c r="D503" s="65"/>
      <c r="E503" s="66"/>
      <c r="F503" s="65"/>
      <c r="G503" s="65"/>
      <c r="H503" s="66"/>
      <c r="I503" s="65">
        <v>5</v>
      </c>
      <c r="J503" s="9"/>
      <c r="K503" s="10"/>
      <c r="L503" s="10"/>
      <c r="M503" s="124">
        <v>25</v>
      </c>
      <c r="N503" s="16"/>
      <c r="O503" s="52"/>
      <c r="P503" s="15"/>
      <c r="Q503" s="15"/>
      <c r="R503" s="8"/>
      <c r="S503" s="8"/>
      <c r="T503" s="8"/>
      <c r="U503" s="8"/>
      <c r="V503" s="8"/>
      <c r="W503" s="8"/>
      <c r="X503" s="36"/>
      <c r="Y503" s="12"/>
      <c r="Z503" s="12"/>
      <c r="AA503" s="12"/>
      <c r="AB503" s="68">
        <v>5.4</v>
      </c>
      <c r="AC503" s="68"/>
      <c r="AD503" s="34"/>
      <c r="AE503" s="8"/>
      <c r="AF503" s="10"/>
      <c r="AG503" s="13"/>
      <c r="AH503" s="68"/>
      <c r="AI503" s="68">
        <v>41.15</v>
      </c>
      <c r="AJ503" s="8"/>
      <c r="AK503" s="11"/>
      <c r="AL503" s="68"/>
      <c r="AM503" s="74">
        <v>3.15</v>
      </c>
      <c r="AN503" s="35"/>
      <c r="AO503" s="47"/>
    </row>
    <row r="504" spans="1:41" x14ac:dyDescent="0.25">
      <c r="A504" s="7">
        <v>24</v>
      </c>
      <c r="B504" s="15" t="s">
        <v>23</v>
      </c>
      <c r="C504" s="15" t="s">
        <v>23</v>
      </c>
      <c r="D504" s="65"/>
      <c r="E504" s="66"/>
      <c r="F504" s="65"/>
      <c r="G504" s="65"/>
      <c r="H504" s="66"/>
      <c r="I504" s="65"/>
      <c r="J504" s="9"/>
      <c r="K504" s="10"/>
      <c r="L504" s="10"/>
      <c r="M504" s="124"/>
      <c r="N504" s="16"/>
      <c r="O504" s="52"/>
      <c r="P504" s="15"/>
      <c r="Q504" s="15"/>
      <c r="R504" s="8"/>
      <c r="S504" s="8"/>
      <c r="T504" s="8"/>
      <c r="U504" s="8"/>
      <c r="V504" s="8"/>
      <c r="W504" s="8"/>
      <c r="X504" s="36"/>
      <c r="Y504" s="12"/>
      <c r="Z504" s="12"/>
      <c r="AA504" s="12"/>
      <c r="AB504" s="68">
        <v>5.41</v>
      </c>
      <c r="AC504" s="68"/>
      <c r="AD504" s="34"/>
      <c r="AE504" s="8"/>
      <c r="AF504" s="10"/>
      <c r="AG504" s="9"/>
      <c r="AH504" s="68"/>
      <c r="AI504" s="68">
        <v>41.24</v>
      </c>
      <c r="AJ504" s="8"/>
      <c r="AK504" s="11"/>
      <c r="AL504" s="68"/>
      <c r="AM504" s="74">
        <v>3.16</v>
      </c>
      <c r="AN504" s="35"/>
      <c r="AO504" s="47"/>
    </row>
    <row r="505" spans="1:41" x14ac:dyDescent="0.25">
      <c r="A505" s="7">
        <v>23</v>
      </c>
      <c r="B505" s="15" t="s">
        <v>23</v>
      </c>
      <c r="C505" s="15" t="s">
        <v>23</v>
      </c>
      <c r="D505" s="65"/>
      <c r="E505" s="66"/>
      <c r="F505" s="65"/>
      <c r="G505" s="65"/>
      <c r="H505" s="66"/>
      <c r="I505" s="65"/>
      <c r="J505" s="9"/>
      <c r="K505" s="10"/>
      <c r="L505" s="10"/>
      <c r="M505" s="124"/>
      <c r="N505" s="16"/>
      <c r="O505" s="52"/>
      <c r="P505" s="15"/>
      <c r="Q505" s="15"/>
      <c r="R505" s="8"/>
      <c r="S505" s="8"/>
      <c r="T505" s="8"/>
      <c r="U505" s="8"/>
      <c r="V505" s="8"/>
      <c r="W505" s="8"/>
      <c r="X505" s="36"/>
      <c r="Y505" s="12"/>
      <c r="Z505" s="12"/>
      <c r="AA505" s="12"/>
      <c r="AB505" s="68">
        <v>5.42</v>
      </c>
      <c r="AC505" s="68"/>
      <c r="AD505" s="34"/>
      <c r="AE505" s="8"/>
      <c r="AF505" s="10"/>
      <c r="AG505" s="9"/>
      <c r="AH505" s="68"/>
      <c r="AI505" s="68">
        <v>41.33</v>
      </c>
      <c r="AJ505" s="8"/>
      <c r="AK505" s="11"/>
      <c r="AL505" s="68"/>
      <c r="AM505" s="74">
        <v>3.17</v>
      </c>
      <c r="AN505" s="35"/>
      <c r="AO505" s="47"/>
    </row>
    <row r="506" spans="1:41" x14ac:dyDescent="0.25">
      <c r="A506" s="7">
        <v>22</v>
      </c>
      <c r="B506" s="15" t="s">
        <v>23</v>
      </c>
      <c r="C506" s="15" t="s">
        <v>23</v>
      </c>
      <c r="D506" s="65"/>
      <c r="E506" s="66"/>
      <c r="F506" s="65"/>
      <c r="G506" s="65"/>
      <c r="H506" s="66"/>
      <c r="I506" s="65"/>
      <c r="J506" s="9"/>
      <c r="K506" s="10"/>
      <c r="L506" s="10"/>
      <c r="M506" s="124"/>
      <c r="N506" s="16"/>
      <c r="O506" s="52"/>
      <c r="P506" s="15"/>
      <c r="Q506" s="15"/>
      <c r="R506" s="8"/>
      <c r="S506" s="8"/>
      <c r="T506" s="8"/>
      <c r="U506" s="8"/>
      <c r="V506" s="8"/>
      <c r="W506" s="8"/>
      <c r="X506" s="36"/>
      <c r="Y506" s="12"/>
      <c r="Z506" s="12"/>
      <c r="AA506" s="12"/>
      <c r="AB506" s="68">
        <v>5.43</v>
      </c>
      <c r="AC506" s="68"/>
      <c r="AD506" s="34"/>
      <c r="AE506" s="8"/>
      <c r="AF506" s="10"/>
      <c r="AG506" s="9"/>
      <c r="AH506" s="68"/>
      <c r="AI506" s="68">
        <v>41.42</v>
      </c>
      <c r="AJ506" s="8"/>
      <c r="AK506" s="11"/>
      <c r="AL506" s="68"/>
      <c r="AM506" s="74">
        <v>3.18</v>
      </c>
      <c r="AN506" s="35"/>
      <c r="AO506" s="47"/>
    </row>
    <row r="507" spans="1:41" x14ac:dyDescent="0.25">
      <c r="A507" s="7">
        <v>21</v>
      </c>
      <c r="B507" s="15" t="s">
        <v>23</v>
      </c>
      <c r="C507" s="15" t="s">
        <v>23</v>
      </c>
      <c r="D507" s="65"/>
      <c r="E507" s="66"/>
      <c r="F507" s="65"/>
      <c r="G507" s="65"/>
      <c r="H507" s="66"/>
      <c r="I507" s="65"/>
      <c r="J507" s="9"/>
      <c r="K507" s="10"/>
      <c r="L507" s="10"/>
      <c r="M507" s="124"/>
      <c r="N507" s="16"/>
      <c r="O507" s="52"/>
      <c r="P507" s="15"/>
      <c r="Q507" s="15"/>
      <c r="R507" s="8"/>
      <c r="S507" s="8"/>
      <c r="T507" s="8"/>
      <c r="U507" s="8"/>
      <c r="V507" s="8"/>
      <c r="W507" s="8"/>
      <c r="X507" s="36"/>
      <c r="Y507" s="12"/>
      <c r="Z507" s="12"/>
      <c r="AA507" s="12"/>
      <c r="AB507" s="68">
        <v>5.44</v>
      </c>
      <c r="AC507" s="68"/>
      <c r="AD507" s="34"/>
      <c r="AE507" s="8"/>
      <c r="AF507" s="10"/>
      <c r="AG507" s="9"/>
      <c r="AH507" s="68"/>
      <c r="AI507" s="68" t="s">
        <v>467</v>
      </c>
      <c r="AJ507" s="8"/>
      <c r="AK507" s="11"/>
      <c r="AL507" s="68"/>
      <c r="AM507" s="74">
        <v>3.19</v>
      </c>
      <c r="AN507" s="35"/>
      <c r="AO507" s="47"/>
    </row>
    <row r="508" spans="1:41" ht="15.75" thickBot="1" x14ac:dyDescent="0.3">
      <c r="A508" s="17">
        <v>20</v>
      </c>
      <c r="B508" s="25">
        <v>3</v>
      </c>
      <c r="C508" s="25">
        <v>3</v>
      </c>
      <c r="D508" s="87">
        <v>3</v>
      </c>
      <c r="E508" s="88"/>
      <c r="F508" s="87"/>
      <c r="G508" s="87"/>
      <c r="H508" s="88"/>
      <c r="I508" s="87">
        <v>4</v>
      </c>
      <c r="J508" s="25"/>
      <c r="K508" s="26"/>
      <c r="L508" s="26"/>
      <c r="M508" s="126">
        <v>24</v>
      </c>
      <c r="N508" s="41"/>
      <c r="O508" s="54"/>
      <c r="P508" s="28"/>
      <c r="Q508" s="28"/>
      <c r="R508" s="27"/>
      <c r="S508" s="27"/>
      <c r="T508" s="27"/>
      <c r="U508" s="27"/>
      <c r="V508" s="27"/>
      <c r="W508" s="27"/>
      <c r="X508" s="42"/>
      <c r="Y508" s="29"/>
      <c r="Z508" s="29"/>
      <c r="AA508" s="29"/>
      <c r="AB508" s="91">
        <v>5.45</v>
      </c>
      <c r="AC508" s="91"/>
      <c r="AD508" s="43"/>
      <c r="AE508" s="27"/>
      <c r="AF508" s="27"/>
      <c r="AG508" s="30"/>
      <c r="AH508" s="91"/>
      <c r="AI508" s="91" t="s">
        <v>468</v>
      </c>
      <c r="AJ508" s="27"/>
      <c r="AK508" s="31"/>
      <c r="AL508" s="91"/>
      <c r="AM508" s="92">
        <v>3.2</v>
      </c>
      <c r="AN508" s="44"/>
      <c r="AO508" s="49"/>
    </row>
    <row r="509" spans="1:41" ht="15.75" thickTop="1" x14ac:dyDescent="0.25"/>
    <row r="510" spans="1:41" ht="15.75" thickBot="1" x14ac:dyDescent="0.3"/>
    <row r="511" spans="1:41" ht="16.5" thickTop="1" x14ac:dyDescent="0.25">
      <c r="A511" s="1555" t="s">
        <v>78</v>
      </c>
      <c r="B511" s="1556"/>
      <c r="C511" s="1556"/>
      <c r="D511" s="1556"/>
      <c r="E511" s="1556"/>
      <c r="F511" s="1556"/>
      <c r="G511" s="1556"/>
      <c r="H511" s="1556"/>
      <c r="I511" s="1556"/>
      <c r="J511" s="1556"/>
      <c r="K511" s="1556"/>
      <c r="L511" s="1556"/>
      <c r="M511" s="1556"/>
      <c r="N511" s="1556"/>
      <c r="O511" s="1556"/>
      <c r="P511" s="1556"/>
      <c r="Q511" s="1556"/>
      <c r="R511" s="1556"/>
      <c r="S511" s="1556"/>
      <c r="T511" s="1556"/>
      <c r="U511" s="1556"/>
      <c r="V511" s="1556"/>
      <c r="W511" s="1556"/>
      <c r="X511" s="1556"/>
      <c r="Y511" s="1556"/>
      <c r="Z511" s="1556"/>
      <c r="AA511" s="1556"/>
      <c r="AB511" s="1556"/>
      <c r="AC511" s="1556"/>
      <c r="AD511" s="1556"/>
      <c r="AE511" s="1556"/>
      <c r="AF511" s="1556"/>
      <c r="AG511" s="1556"/>
      <c r="AH511" s="1556"/>
      <c r="AI511" s="1556"/>
      <c r="AJ511" s="1556"/>
      <c r="AK511" s="1556"/>
      <c r="AL511" s="1556"/>
      <c r="AM511" s="1556"/>
      <c r="AN511" s="1556"/>
      <c r="AO511" s="1557"/>
    </row>
    <row r="512" spans="1:41" ht="25.5" x14ac:dyDescent="0.25">
      <c r="A512" s="3" t="s">
        <v>10</v>
      </c>
      <c r="B512" s="4" t="s">
        <v>727</v>
      </c>
      <c r="C512" s="4" t="s">
        <v>728</v>
      </c>
      <c r="D512" s="5">
        <v>3</v>
      </c>
      <c r="E512" s="6">
        <v>4</v>
      </c>
      <c r="F512" s="5">
        <v>5</v>
      </c>
      <c r="G512" s="5">
        <v>6</v>
      </c>
      <c r="H512" s="6">
        <v>7</v>
      </c>
      <c r="I512" s="4">
        <v>8</v>
      </c>
      <c r="J512" s="4">
        <v>9</v>
      </c>
      <c r="K512" s="6" t="s">
        <v>28</v>
      </c>
      <c r="L512" s="6" t="s">
        <v>29</v>
      </c>
      <c r="M512" s="4">
        <v>16</v>
      </c>
      <c r="N512" s="6">
        <v>19</v>
      </c>
      <c r="O512" s="6">
        <v>21</v>
      </c>
      <c r="P512" s="6">
        <v>23</v>
      </c>
      <c r="Q512" s="6">
        <v>24</v>
      </c>
      <c r="R512" s="6">
        <v>27</v>
      </c>
      <c r="S512" s="6">
        <v>28</v>
      </c>
      <c r="T512" s="6">
        <v>29</v>
      </c>
      <c r="U512" s="6">
        <v>30</v>
      </c>
      <c r="V512" s="64" t="s">
        <v>286</v>
      </c>
      <c r="W512" s="64" t="s">
        <v>287</v>
      </c>
      <c r="X512" s="6">
        <v>33</v>
      </c>
      <c r="Y512" s="4">
        <v>34</v>
      </c>
      <c r="Z512" s="4">
        <v>35</v>
      </c>
      <c r="AA512" s="4">
        <v>36</v>
      </c>
      <c r="AB512" s="4">
        <v>37</v>
      </c>
      <c r="AC512" s="1346">
        <v>38</v>
      </c>
      <c r="AD512" s="4">
        <v>39</v>
      </c>
      <c r="AE512" s="4">
        <v>40</v>
      </c>
      <c r="AF512" s="6">
        <v>41</v>
      </c>
      <c r="AG512" s="6">
        <v>42</v>
      </c>
      <c r="AH512" s="4">
        <v>43</v>
      </c>
      <c r="AI512" s="4">
        <v>44</v>
      </c>
      <c r="AJ512" s="6">
        <v>45</v>
      </c>
      <c r="AK512" s="6">
        <v>46</v>
      </c>
      <c r="AL512" s="6">
        <v>47</v>
      </c>
      <c r="AM512" s="4">
        <v>48</v>
      </c>
      <c r="AN512" s="128">
        <v>49</v>
      </c>
      <c r="AO512" s="132">
        <v>50</v>
      </c>
    </row>
    <row r="513" spans="1:41" x14ac:dyDescent="0.25">
      <c r="A513" s="7">
        <v>100</v>
      </c>
      <c r="B513" s="8" t="s">
        <v>23</v>
      </c>
      <c r="C513" s="8" t="s">
        <v>23</v>
      </c>
      <c r="D513" s="65">
        <v>10</v>
      </c>
      <c r="E513" s="66"/>
      <c r="F513" s="65"/>
      <c r="G513" s="65"/>
      <c r="H513" s="66"/>
      <c r="I513" s="65"/>
      <c r="J513" s="65"/>
      <c r="K513" s="66"/>
      <c r="L513" s="66"/>
      <c r="M513" s="65">
        <v>38</v>
      </c>
      <c r="N513" s="11"/>
      <c r="O513" s="52"/>
      <c r="P513" s="8"/>
      <c r="Q513" s="8"/>
      <c r="R513" s="8"/>
      <c r="S513" s="8"/>
      <c r="T513" s="8"/>
      <c r="U513" s="8"/>
      <c r="V513" s="8"/>
      <c r="W513" s="8"/>
      <c r="X513" s="8"/>
      <c r="Y513" s="12"/>
      <c r="Z513" s="12"/>
      <c r="AA513" s="12"/>
      <c r="AB513" s="68">
        <v>5.15</v>
      </c>
      <c r="AC513" s="68"/>
      <c r="AD513" s="97"/>
      <c r="AE513" s="68"/>
      <c r="AF513" s="68"/>
      <c r="AG513" s="68"/>
      <c r="AH513" s="68"/>
      <c r="AI513" s="68">
        <v>37</v>
      </c>
      <c r="AJ513" s="68"/>
      <c r="AK513" s="68"/>
      <c r="AL513" s="68"/>
      <c r="AM513" s="97">
        <v>2.4</v>
      </c>
      <c r="AN513" s="32"/>
      <c r="AO513" s="47"/>
    </row>
    <row r="514" spans="1:41" x14ac:dyDescent="0.25">
      <c r="A514" s="7">
        <v>99</v>
      </c>
      <c r="B514" s="15" t="s">
        <v>23</v>
      </c>
      <c r="C514" s="15" t="s">
        <v>23</v>
      </c>
      <c r="D514" s="65"/>
      <c r="E514" s="66"/>
      <c r="F514" s="65"/>
      <c r="G514" s="65"/>
      <c r="H514" s="66"/>
      <c r="I514" s="65"/>
      <c r="J514" s="65"/>
      <c r="K514" s="66"/>
      <c r="L514" s="66"/>
      <c r="M514" s="65"/>
      <c r="N514" s="16"/>
      <c r="O514" s="52"/>
      <c r="P514" s="15"/>
      <c r="Q514" s="15"/>
      <c r="R514" s="8"/>
      <c r="S514" s="8"/>
      <c r="T514" s="8"/>
      <c r="U514" s="8"/>
      <c r="V514" s="8"/>
      <c r="W514" s="8"/>
      <c r="X514" s="33"/>
      <c r="Y514" s="12"/>
      <c r="Z514" s="12"/>
      <c r="AA514" s="12"/>
      <c r="AB514" s="68"/>
      <c r="AC514" s="68"/>
      <c r="AD514" s="100"/>
      <c r="AE514" s="68"/>
      <c r="AF514" s="68"/>
      <c r="AG514" s="68"/>
      <c r="AH514" s="68"/>
      <c r="AI514" s="68">
        <v>37.03</v>
      </c>
      <c r="AJ514" s="68"/>
      <c r="AK514" s="68"/>
      <c r="AL514" s="68"/>
      <c r="AM514" s="75"/>
      <c r="AN514" s="35"/>
      <c r="AO514" s="14"/>
    </row>
    <row r="515" spans="1:41" x14ac:dyDescent="0.25">
      <c r="A515" s="7">
        <v>98</v>
      </c>
      <c r="B515" s="15" t="s">
        <v>23</v>
      </c>
      <c r="C515" s="15" t="s">
        <v>23</v>
      </c>
      <c r="D515" s="65"/>
      <c r="E515" s="66"/>
      <c r="F515" s="65"/>
      <c r="G515" s="65"/>
      <c r="H515" s="66"/>
      <c r="I515" s="65"/>
      <c r="J515" s="65"/>
      <c r="K515" s="66"/>
      <c r="L515" s="66"/>
      <c r="M515" s="65"/>
      <c r="N515" s="16"/>
      <c r="O515" s="52"/>
      <c r="P515" s="15"/>
      <c r="Q515" s="15"/>
      <c r="R515" s="8"/>
      <c r="S515" s="8"/>
      <c r="T515" s="8"/>
      <c r="U515" s="8"/>
      <c r="V515" s="8"/>
      <c r="W515" s="8"/>
      <c r="X515" s="36"/>
      <c r="Y515" s="12"/>
      <c r="Z515" s="12"/>
      <c r="AA515" s="12"/>
      <c r="AB515" s="68">
        <v>5.16</v>
      </c>
      <c r="AC515" s="68"/>
      <c r="AD515" s="100"/>
      <c r="AE515" s="68"/>
      <c r="AF515" s="68"/>
      <c r="AG515" s="68"/>
      <c r="AH515" s="68"/>
      <c r="AI515" s="68">
        <v>37.06</v>
      </c>
      <c r="AJ515" s="68"/>
      <c r="AK515" s="68"/>
      <c r="AL515" s="68"/>
      <c r="AM515" s="75">
        <v>2.41</v>
      </c>
      <c r="AN515" s="35"/>
      <c r="AO515" s="14"/>
    </row>
    <row r="516" spans="1:41" x14ac:dyDescent="0.25">
      <c r="A516" s="7">
        <v>97</v>
      </c>
      <c r="B516" s="15" t="s">
        <v>23</v>
      </c>
      <c r="C516" s="15" t="s">
        <v>23</v>
      </c>
      <c r="D516" s="65"/>
      <c r="E516" s="66"/>
      <c r="F516" s="65"/>
      <c r="G516" s="65"/>
      <c r="H516" s="66"/>
      <c r="I516" s="65"/>
      <c r="J516" s="65"/>
      <c r="K516" s="66"/>
      <c r="L516" s="66"/>
      <c r="M516" s="65"/>
      <c r="N516" s="16"/>
      <c r="O516" s="52"/>
      <c r="P516" s="15"/>
      <c r="Q516" s="15"/>
      <c r="R516" s="8"/>
      <c r="S516" s="8"/>
      <c r="T516" s="8"/>
      <c r="U516" s="8"/>
      <c r="V516" s="8"/>
      <c r="W516" s="8"/>
      <c r="X516" s="36"/>
      <c r="Y516" s="12"/>
      <c r="Z516" s="12"/>
      <c r="AA516" s="12"/>
      <c r="AB516" s="68"/>
      <c r="AC516" s="68"/>
      <c r="AD516" s="100"/>
      <c r="AE516" s="68"/>
      <c r="AF516" s="68"/>
      <c r="AG516" s="68"/>
      <c r="AH516" s="68"/>
      <c r="AI516" s="68">
        <v>37.090000000000003</v>
      </c>
      <c r="AJ516" s="68"/>
      <c r="AK516" s="68"/>
      <c r="AL516" s="68"/>
      <c r="AM516" s="75"/>
      <c r="AN516" s="35"/>
      <c r="AO516" s="14"/>
    </row>
    <row r="517" spans="1:41" x14ac:dyDescent="0.25">
      <c r="A517" s="7">
        <v>96</v>
      </c>
      <c r="B517" s="15" t="s">
        <v>23</v>
      </c>
      <c r="C517" s="15" t="s">
        <v>23</v>
      </c>
      <c r="D517" s="65"/>
      <c r="E517" s="66"/>
      <c r="F517" s="65"/>
      <c r="G517" s="65"/>
      <c r="H517" s="66"/>
      <c r="I517" s="65"/>
      <c r="J517" s="65"/>
      <c r="K517" s="66"/>
      <c r="L517" s="66"/>
      <c r="M517" s="65"/>
      <c r="N517" s="16"/>
      <c r="O517" s="52"/>
      <c r="P517" s="15"/>
      <c r="Q517" s="15"/>
      <c r="R517" s="8"/>
      <c r="S517" s="8"/>
      <c r="T517" s="8"/>
      <c r="U517" s="8"/>
      <c r="V517" s="8"/>
      <c r="W517" s="8"/>
      <c r="X517" s="36"/>
      <c r="Y517" s="12"/>
      <c r="Z517" s="12"/>
      <c r="AA517" s="12"/>
      <c r="AB517" s="68">
        <v>5.17</v>
      </c>
      <c r="AC517" s="68"/>
      <c r="AD517" s="100"/>
      <c r="AE517" s="68"/>
      <c r="AF517" s="68"/>
      <c r="AG517" s="68"/>
      <c r="AH517" s="68"/>
      <c r="AI517" s="68">
        <v>37.119999999999997</v>
      </c>
      <c r="AJ517" s="68"/>
      <c r="AK517" s="68"/>
      <c r="AL517" s="68"/>
      <c r="AM517" s="75">
        <v>2.42</v>
      </c>
      <c r="AN517" s="35"/>
      <c r="AO517" s="47"/>
    </row>
    <row r="518" spans="1:41" x14ac:dyDescent="0.25">
      <c r="A518" s="7">
        <v>95</v>
      </c>
      <c r="B518" s="15" t="s">
        <v>23</v>
      </c>
      <c r="C518" s="15" t="s">
        <v>23</v>
      </c>
      <c r="D518" s="65"/>
      <c r="E518" s="66"/>
      <c r="F518" s="65"/>
      <c r="G518" s="65"/>
      <c r="H518" s="66"/>
      <c r="I518" s="65"/>
      <c r="J518" s="65"/>
      <c r="K518" s="66"/>
      <c r="L518" s="66"/>
      <c r="M518" s="65">
        <v>37</v>
      </c>
      <c r="N518" s="16"/>
      <c r="O518" s="52"/>
      <c r="P518" s="15"/>
      <c r="Q518" s="15"/>
      <c r="R518" s="8"/>
      <c r="S518" s="8"/>
      <c r="T518" s="8"/>
      <c r="U518" s="8"/>
      <c r="V518" s="8"/>
      <c r="W518" s="8"/>
      <c r="X518" s="36"/>
      <c r="Y518" s="12"/>
      <c r="Z518" s="12"/>
      <c r="AA518" s="12"/>
      <c r="AB518" s="68"/>
      <c r="AC518" s="68"/>
      <c r="AD518" s="100"/>
      <c r="AE518" s="68"/>
      <c r="AF518" s="68"/>
      <c r="AG518" s="68"/>
      <c r="AH518" s="68"/>
      <c r="AI518" s="68">
        <v>37.15</v>
      </c>
      <c r="AJ518" s="68"/>
      <c r="AK518" s="68"/>
      <c r="AL518" s="68"/>
      <c r="AM518" s="75"/>
      <c r="AN518" s="35"/>
      <c r="AO518" s="47"/>
    </row>
    <row r="519" spans="1:41" x14ac:dyDescent="0.25">
      <c r="A519" s="7">
        <v>94</v>
      </c>
      <c r="B519" s="15" t="s">
        <v>23</v>
      </c>
      <c r="C519" s="15" t="s">
        <v>23</v>
      </c>
      <c r="D519" s="65"/>
      <c r="E519" s="66"/>
      <c r="F519" s="65"/>
      <c r="G519" s="65"/>
      <c r="H519" s="66"/>
      <c r="I519" s="65"/>
      <c r="J519" s="65"/>
      <c r="K519" s="66"/>
      <c r="L519" s="66"/>
      <c r="M519" s="65"/>
      <c r="N519" s="16"/>
      <c r="O519" s="52"/>
      <c r="P519" s="15"/>
      <c r="Q519" s="15"/>
      <c r="R519" s="8"/>
      <c r="S519" s="8"/>
      <c r="T519" s="8"/>
      <c r="U519" s="8"/>
      <c r="V519" s="8"/>
      <c r="W519" s="8"/>
      <c r="X519" s="36"/>
      <c r="Y519" s="12"/>
      <c r="Z519" s="12"/>
      <c r="AA519" s="12"/>
      <c r="AB519" s="68">
        <v>5.18</v>
      </c>
      <c r="AC519" s="68"/>
      <c r="AD519" s="100"/>
      <c r="AE519" s="68"/>
      <c r="AF519" s="68"/>
      <c r="AG519" s="68"/>
      <c r="AH519" s="68"/>
      <c r="AI519" s="68">
        <v>37.18</v>
      </c>
      <c r="AJ519" s="68"/>
      <c r="AK519" s="68"/>
      <c r="AL519" s="68"/>
      <c r="AM519" s="75">
        <v>2.4300000000000002</v>
      </c>
      <c r="AN519" s="35"/>
      <c r="AO519" s="47"/>
    </row>
    <row r="520" spans="1:41" x14ac:dyDescent="0.25">
      <c r="A520" s="7">
        <v>93</v>
      </c>
      <c r="B520" s="15" t="s">
        <v>23</v>
      </c>
      <c r="C520" s="15" t="s">
        <v>23</v>
      </c>
      <c r="D520" s="65"/>
      <c r="E520" s="66"/>
      <c r="F520" s="65"/>
      <c r="G520" s="65"/>
      <c r="H520" s="66"/>
      <c r="I520" s="65"/>
      <c r="J520" s="65"/>
      <c r="K520" s="66"/>
      <c r="L520" s="66"/>
      <c r="M520" s="65"/>
      <c r="N520" s="16"/>
      <c r="O520" s="52"/>
      <c r="P520" s="15"/>
      <c r="Q520" s="15"/>
      <c r="R520" s="8"/>
      <c r="S520" s="8"/>
      <c r="T520" s="8"/>
      <c r="U520" s="8"/>
      <c r="V520" s="8"/>
      <c r="W520" s="8"/>
      <c r="X520" s="36"/>
      <c r="Y520" s="12"/>
      <c r="Z520" s="12"/>
      <c r="AA520" s="12"/>
      <c r="AB520" s="68"/>
      <c r="AC520" s="68"/>
      <c r="AD520" s="100"/>
      <c r="AE520" s="68"/>
      <c r="AF520" s="68"/>
      <c r="AG520" s="68"/>
      <c r="AH520" s="68"/>
      <c r="AI520" s="68">
        <v>37.21</v>
      </c>
      <c r="AJ520" s="68"/>
      <c r="AK520" s="68"/>
      <c r="AL520" s="68"/>
      <c r="AM520" s="75"/>
      <c r="AN520" s="35"/>
      <c r="AO520" s="47"/>
    </row>
    <row r="521" spans="1:41" x14ac:dyDescent="0.25">
      <c r="A521" s="7">
        <v>92</v>
      </c>
      <c r="B521" s="15" t="s">
        <v>23</v>
      </c>
      <c r="C521" s="15" t="s">
        <v>23</v>
      </c>
      <c r="D521" s="65"/>
      <c r="E521" s="66"/>
      <c r="F521" s="65"/>
      <c r="G521" s="65"/>
      <c r="H521" s="66"/>
      <c r="I521" s="65"/>
      <c r="J521" s="65"/>
      <c r="K521" s="66"/>
      <c r="L521" s="66"/>
      <c r="M521" s="65"/>
      <c r="N521" s="16"/>
      <c r="O521" s="52"/>
      <c r="P521" s="15"/>
      <c r="Q521" s="15"/>
      <c r="R521" s="8"/>
      <c r="S521" s="8"/>
      <c r="T521" s="8"/>
      <c r="U521" s="8"/>
      <c r="V521" s="8"/>
      <c r="W521" s="8"/>
      <c r="X521" s="36"/>
      <c r="Y521" s="12"/>
      <c r="Z521" s="12"/>
      <c r="AA521" s="12"/>
      <c r="AB521" s="68">
        <v>5.19</v>
      </c>
      <c r="AC521" s="68"/>
      <c r="AD521" s="100"/>
      <c r="AE521" s="68"/>
      <c r="AF521" s="68"/>
      <c r="AG521" s="68"/>
      <c r="AH521" s="68"/>
      <c r="AI521" s="68">
        <v>37.24</v>
      </c>
      <c r="AJ521" s="68"/>
      <c r="AK521" s="68"/>
      <c r="AL521" s="68"/>
      <c r="AM521" s="75">
        <v>2.44</v>
      </c>
      <c r="AN521" s="35"/>
      <c r="AO521" s="47"/>
    </row>
    <row r="522" spans="1:41" x14ac:dyDescent="0.25">
      <c r="A522" s="7">
        <v>91</v>
      </c>
      <c r="B522" s="15" t="s">
        <v>23</v>
      </c>
      <c r="C522" s="15" t="s">
        <v>23</v>
      </c>
      <c r="D522" s="65"/>
      <c r="E522" s="66"/>
      <c r="F522" s="65"/>
      <c r="G522" s="65"/>
      <c r="H522" s="66"/>
      <c r="I522" s="65"/>
      <c r="J522" s="65"/>
      <c r="K522" s="66"/>
      <c r="L522" s="66"/>
      <c r="M522" s="65"/>
      <c r="N522" s="16"/>
      <c r="O522" s="52"/>
      <c r="P522" s="15"/>
      <c r="Q522" s="15"/>
      <c r="R522" s="8"/>
      <c r="S522" s="8"/>
      <c r="T522" s="8"/>
      <c r="U522" s="8"/>
      <c r="V522" s="8"/>
      <c r="W522" s="8"/>
      <c r="X522" s="36"/>
      <c r="Y522" s="12"/>
      <c r="Z522" s="12"/>
      <c r="AA522" s="12"/>
      <c r="AB522" s="68"/>
      <c r="AC522" s="68"/>
      <c r="AD522" s="100"/>
      <c r="AE522" s="68"/>
      <c r="AF522" s="68"/>
      <c r="AG522" s="68"/>
      <c r="AH522" s="68"/>
      <c r="AI522" s="68">
        <v>37.270000000000003</v>
      </c>
      <c r="AJ522" s="68"/>
      <c r="AK522" s="68"/>
      <c r="AL522" s="68"/>
      <c r="AM522" s="75"/>
      <c r="AN522" s="35"/>
      <c r="AO522" s="47"/>
    </row>
    <row r="523" spans="1:41" x14ac:dyDescent="0.25">
      <c r="A523" s="7">
        <v>90</v>
      </c>
      <c r="B523" s="15" t="s">
        <v>23</v>
      </c>
      <c r="C523" s="15" t="s">
        <v>23</v>
      </c>
      <c r="D523" s="65">
        <v>9</v>
      </c>
      <c r="E523" s="66"/>
      <c r="F523" s="65"/>
      <c r="G523" s="65"/>
      <c r="H523" s="66"/>
      <c r="I523" s="65"/>
      <c r="J523" s="65"/>
      <c r="K523" s="66"/>
      <c r="L523" s="66"/>
      <c r="M523" s="65">
        <v>36</v>
      </c>
      <c r="N523" s="16"/>
      <c r="O523" s="52"/>
      <c r="P523" s="15"/>
      <c r="Q523" s="15"/>
      <c r="R523" s="8"/>
      <c r="S523" s="8"/>
      <c r="T523" s="8"/>
      <c r="U523" s="8"/>
      <c r="V523" s="8"/>
      <c r="W523" s="8"/>
      <c r="X523" s="36"/>
      <c r="Y523" s="12"/>
      <c r="Z523" s="12"/>
      <c r="AA523" s="12"/>
      <c r="AB523" s="68">
        <v>5.2</v>
      </c>
      <c r="AC523" s="68"/>
      <c r="AD523" s="100"/>
      <c r="AE523" s="68"/>
      <c r="AF523" s="68"/>
      <c r="AG523" s="68"/>
      <c r="AH523" s="68"/>
      <c r="AI523" s="68">
        <v>37.299999999999997</v>
      </c>
      <c r="AJ523" s="68"/>
      <c r="AK523" s="68"/>
      <c r="AL523" s="68"/>
      <c r="AM523" s="75">
        <v>2.4500000000000002</v>
      </c>
      <c r="AN523" s="35"/>
      <c r="AO523" s="47"/>
    </row>
    <row r="524" spans="1:41" x14ac:dyDescent="0.25">
      <c r="A524" s="7">
        <v>89</v>
      </c>
      <c r="B524" s="15" t="s">
        <v>23</v>
      </c>
      <c r="C524" s="15" t="s">
        <v>23</v>
      </c>
      <c r="D524" s="65"/>
      <c r="E524" s="66"/>
      <c r="F524" s="65"/>
      <c r="G524" s="65"/>
      <c r="H524" s="66"/>
      <c r="I524" s="65"/>
      <c r="J524" s="65"/>
      <c r="K524" s="66"/>
      <c r="L524" s="66"/>
      <c r="M524" s="65"/>
      <c r="N524" s="16"/>
      <c r="O524" s="52"/>
      <c r="P524" s="15"/>
      <c r="Q524" s="15"/>
      <c r="R524" s="8"/>
      <c r="S524" s="8"/>
      <c r="T524" s="8"/>
      <c r="U524" s="8"/>
      <c r="V524" s="8"/>
      <c r="W524" s="8"/>
      <c r="X524" s="36"/>
      <c r="Y524" s="12"/>
      <c r="Z524" s="12"/>
      <c r="AA524" s="12"/>
      <c r="AB524" s="68"/>
      <c r="AC524" s="68"/>
      <c r="AD524" s="100"/>
      <c r="AE524" s="68"/>
      <c r="AF524" s="68"/>
      <c r="AG524" s="68"/>
      <c r="AH524" s="68"/>
      <c r="AI524" s="68">
        <v>37.33</v>
      </c>
      <c r="AJ524" s="68"/>
      <c r="AK524" s="68"/>
      <c r="AL524" s="68"/>
      <c r="AM524" s="75"/>
      <c r="AN524" s="35"/>
      <c r="AO524" s="47"/>
    </row>
    <row r="525" spans="1:41" x14ac:dyDescent="0.25">
      <c r="A525" s="7">
        <v>88</v>
      </c>
      <c r="B525" s="15" t="s">
        <v>23</v>
      </c>
      <c r="C525" s="15" t="s">
        <v>23</v>
      </c>
      <c r="D525" s="65"/>
      <c r="E525" s="66"/>
      <c r="F525" s="65"/>
      <c r="G525" s="65"/>
      <c r="H525" s="66"/>
      <c r="I525" s="65"/>
      <c r="J525" s="65"/>
      <c r="K525" s="66"/>
      <c r="L525" s="66"/>
      <c r="M525" s="65"/>
      <c r="N525" s="16"/>
      <c r="O525" s="52"/>
      <c r="P525" s="15"/>
      <c r="Q525" s="15"/>
      <c r="R525" s="8"/>
      <c r="S525" s="8"/>
      <c r="T525" s="8"/>
      <c r="U525" s="8"/>
      <c r="V525" s="8"/>
      <c r="W525" s="8"/>
      <c r="X525" s="36"/>
      <c r="Y525" s="12"/>
      <c r="Z525" s="12"/>
      <c r="AA525" s="12"/>
      <c r="AB525" s="68">
        <v>5.21</v>
      </c>
      <c r="AC525" s="68"/>
      <c r="AD525" s="100"/>
      <c r="AE525" s="68"/>
      <c r="AF525" s="68"/>
      <c r="AG525" s="68"/>
      <c r="AH525" s="68"/>
      <c r="AI525" s="68">
        <v>37.36</v>
      </c>
      <c r="AJ525" s="68"/>
      <c r="AK525" s="68"/>
      <c r="AL525" s="68"/>
      <c r="AM525" s="75">
        <v>2.46</v>
      </c>
      <c r="AN525" s="35"/>
      <c r="AO525" s="47"/>
    </row>
    <row r="526" spans="1:41" x14ac:dyDescent="0.25">
      <c r="A526" s="7">
        <v>87</v>
      </c>
      <c r="B526" s="15" t="s">
        <v>23</v>
      </c>
      <c r="C526" s="15" t="s">
        <v>23</v>
      </c>
      <c r="D526" s="65"/>
      <c r="E526" s="66"/>
      <c r="F526" s="65"/>
      <c r="G526" s="65"/>
      <c r="H526" s="66"/>
      <c r="I526" s="65"/>
      <c r="J526" s="65"/>
      <c r="K526" s="66"/>
      <c r="L526" s="66"/>
      <c r="M526" s="65"/>
      <c r="N526" s="16"/>
      <c r="O526" s="52"/>
      <c r="P526" s="15"/>
      <c r="Q526" s="15"/>
      <c r="R526" s="8"/>
      <c r="S526" s="8"/>
      <c r="T526" s="8"/>
      <c r="U526" s="8"/>
      <c r="V526" s="8"/>
      <c r="W526" s="8"/>
      <c r="X526" s="36"/>
      <c r="Y526" s="12"/>
      <c r="Z526" s="12"/>
      <c r="AA526" s="12"/>
      <c r="AB526" s="68"/>
      <c r="AC526" s="68"/>
      <c r="AD526" s="100"/>
      <c r="AE526" s="68"/>
      <c r="AF526" s="68"/>
      <c r="AG526" s="68"/>
      <c r="AH526" s="68"/>
      <c r="AI526" s="68">
        <v>37.39</v>
      </c>
      <c r="AJ526" s="68"/>
      <c r="AK526" s="68"/>
      <c r="AL526" s="68"/>
      <c r="AM526" s="75"/>
      <c r="AN526" s="35"/>
      <c r="AO526" s="47"/>
    </row>
    <row r="527" spans="1:41" x14ac:dyDescent="0.25">
      <c r="A527" s="7">
        <v>86</v>
      </c>
      <c r="B527" s="15" t="s">
        <v>23</v>
      </c>
      <c r="C527" s="15" t="s">
        <v>23</v>
      </c>
      <c r="D527" s="65"/>
      <c r="E527" s="66"/>
      <c r="F527" s="65"/>
      <c r="G527" s="65"/>
      <c r="H527" s="66"/>
      <c r="I527" s="65"/>
      <c r="J527" s="65"/>
      <c r="K527" s="66"/>
      <c r="L527" s="66"/>
      <c r="M527" s="65"/>
      <c r="N527" s="16"/>
      <c r="O527" s="52"/>
      <c r="P527" s="15"/>
      <c r="Q527" s="15"/>
      <c r="R527" s="8"/>
      <c r="S527" s="8"/>
      <c r="T527" s="8"/>
      <c r="U527" s="8"/>
      <c r="V527" s="8"/>
      <c r="W527" s="8"/>
      <c r="X527" s="36"/>
      <c r="Y527" s="12"/>
      <c r="Z527" s="12"/>
      <c r="AA527" s="12"/>
      <c r="AB527" s="68">
        <v>5.22</v>
      </c>
      <c r="AC527" s="68"/>
      <c r="AD527" s="100"/>
      <c r="AE527" s="68"/>
      <c r="AF527" s="68"/>
      <c r="AG527" s="68"/>
      <c r="AH527" s="68"/>
      <c r="AI527" s="68">
        <v>37.42</v>
      </c>
      <c r="AJ527" s="68"/>
      <c r="AK527" s="68"/>
      <c r="AL527" s="68"/>
      <c r="AM527" s="75">
        <v>2.4700000000000002</v>
      </c>
      <c r="AN527" s="35"/>
      <c r="AO527" s="47"/>
    </row>
    <row r="528" spans="1:41" x14ac:dyDescent="0.25">
      <c r="A528" s="7">
        <v>85</v>
      </c>
      <c r="B528" s="15" t="s">
        <v>23</v>
      </c>
      <c r="C528" s="15" t="s">
        <v>23</v>
      </c>
      <c r="D528" s="65"/>
      <c r="E528" s="66"/>
      <c r="F528" s="65"/>
      <c r="G528" s="65"/>
      <c r="H528" s="66"/>
      <c r="I528" s="65"/>
      <c r="J528" s="65"/>
      <c r="K528" s="66"/>
      <c r="L528" s="66"/>
      <c r="M528" s="65">
        <v>35</v>
      </c>
      <c r="N528" s="16"/>
      <c r="O528" s="52"/>
      <c r="P528" s="15"/>
      <c r="Q528" s="15"/>
      <c r="R528" s="8"/>
      <c r="S528" s="8"/>
      <c r="T528" s="8"/>
      <c r="U528" s="8"/>
      <c r="V528" s="8"/>
      <c r="W528" s="8"/>
      <c r="X528" s="36"/>
      <c r="Y528" s="12"/>
      <c r="Z528" s="12"/>
      <c r="AA528" s="12"/>
      <c r="AB528" s="68"/>
      <c r="AC528" s="68"/>
      <c r="AD528" s="100"/>
      <c r="AE528" s="68"/>
      <c r="AF528" s="68"/>
      <c r="AG528" s="68"/>
      <c r="AH528" s="68"/>
      <c r="AI528" s="68">
        <v>37.450000000000003</v>
      </c>
      <c r="AJ528" s="68"/>
      <c r="AK528" s="68"/>
      <c r="AL528" s="68"/>
      <c r="AM528" s="75"/>
      <c r="AN528" s="35"/>
      <c r="AO528" s="47"/>
    </row>
    <row r="529" spans="1:41" x14ac:dyDescent="0.25">
      <c r="A529" s="7">
        <v>84</v>
      </c>
      <c r="B529" s="15" t="s">
        <v>23</v>
      </c>
      <c r="C529" s="15" t="s">
        <v>23</v>
      </c>
      <c r="D529" s="65"/>
      <c r="E529" s="66"/>
      <c r="F529" s="65"/>
      <c r="G529" s="65"/>
      <c r="H529" s="66"/>
      <c r="I529" s="65"/>
      <c r="J529" s="65"/>
      <c r="K529" s="66"/>
      <c r="L529" s="66"/>
      <c r="M529" s="65"/>
      <c r="N529" s="16"/>
      <c r="O529" s="52"/>
      <c r="P529" s="15"/>
      <c r="Q529" s="15"/>
      <c r="R529" s="8"/>
      <c r="S529" s="8"/>
      <c r="T529" s="8"/>
      <c r="U529" s="8"/>
      <c r="V529" s="8"/>
      <c r="W529" s="8"/>
      <c r="X529" s="36"/>
      <c r="Y529" s="12"/>
      <c r="Z529" s="12"/>
      <c r="AA529" s="12"/>
      <c r="AB529" s="68">
        <v>5.23</v>
      </c>
      <c r="AC529" s="68"/>
      <c r="AD529" s="100"/>
      <c r="AE529" s="68"/>
      <c r="AF529" s="68"/>
      <c r="AG529" s="68"/>
      <c r="AH529" s="68"/>
      <c r="AI529" s="68">
        <v>37.479999999999997</v>
      </c>
      <c r="AJ529" s="68"/>
      <c r="AK529" s="68"/>
      <c r="AL529" s="68"/>
      <c r="AM529" s="75">
        <v>2.48</v>
      </c>
      <c r="AN529" s="35"/>
      <c r="AO529" s="47"/>
    </row>
    <row r="530" spans="1:41" x14ac:dyDescent="0.25">
      <c r="A530" s="7">
        <v>83</v>
      </c>
      <c r="B530" s="15" t="s">
        <v>23</v>
      </c>
      <c r="C530" s="15" t="s">
        <v>23</v>
      </c>
      <c r="D530" s="65"/>
      <c r="E530" s="66"/>
      <c r="F530" s="65"/>
      <c r="G530" s="65"/>
      <c r="H530" s="66"/>
      <c r="I530" s="65"/>
      <c r="J530" s="65"/>
      <c r="K530" s="66"/>
      <c r="L530" s="66"/>
      <c r="M530" s="65"/>
      <c r="N530" s="16"/>
      <c r="O530" s="52"/>
      <c r="P530" s="15"/>
      <c r="Q530" s="15"/>
      <c r="R530" s="8"/>
      <c r="S530" s="8"/>
      <c r="T530" s="8"/>
      <c r="U530" s="8"/>
      <c r="V530" s="8"/>
      <c r="W530" s="8"/>
      <c r="X530" s="36"/>
      <c r="Y530" s="12"/>
      <c r="Z530" s="12"/>
      <c r="AA530" s="12"/>
      <c r="AB530" s="68"/>
      <c r="AC530" s="68"/>
      <c r="AD530" s="100"/>
      <c r="AE530" s="68"/>
      <c r="AF530" s="68"/>
      <c r="AG530" s="68"/>
      <c r="AH530" s="68"/>
      <c r="AI530" s="68">
        <v>37.51</v>
      </c>
      <c r="AJ530" s="68"/>
      <c r="AK530" s="68"/>
      <c r="AL530" s="68"/>
      <c r="AM530" s="75"/>
      <c r="AN530" s="35"/>
      <c r="AO530" s="47"/>
    </row>
    <row r="531" spans="1:41" x14ac:dyDescent="0.25">
      <c r="A531" s="7">
        <v>82</v>
      </c>
      <c r="B531" s="15" t="s">
        <v>23</v>
      </c>
      <c r="C531" s="15" t="s">
        <v>23</v>
      </c>
      <c r="D531" s="65"/>
      <c r="E531" s="66"/>
      <c r="F531" s="65"/>
      <c r="G531" s="65"/>
      <c r="H531" s="66"/>
      <c r="I531" s="65"/>
      <c r="J531" s="65"/>
      <c r="K531" s="66"/>
      <c r="L531" s="66"/>
      <c r="M531" s="65"/>
      <c r="N531" s="16"/>
      <c r="O531" s="52"/>
      <c r="P531" s="15"/>
      <c r="Q531" s="15"/>
      <c r="R531" s="8"/>
      <c r="S531" s="8"/>
      <c r="T531" s="8"/>
      <c r="U531" s="8"/>
      <c r="V531" s="8"/>
      <c r="W531" s="8"/>
      <c r="X531" s="36"/>
      <c r="Y531" s="12"/>
      <c r="Z531" s="12"/>
      <c r="AA531" s="12"/>
      <c r="AB531" s="68">
        <v>5.24</v>
      </c>
      <c r="AC531" s="68"/>
      <c r="AD531" s="100"/>
      <c r="AE531" s="68"/>
      <c r="AF531" s="68"/>
      <c r="AG531" s="68"/>
      <c r="AH531" s="68"/>
      <c r="AI531" s="68">
        <v>37.54</v>
      </c>
      <c r="AJ531" s="68"/>
      <c r="AK531" s="68"/>
      <c r="AL531" s="68"/>
      <c r="AM531" s="75">
        <v>2.4900000000000002</v>
      </c>
      <c r="AN531" s="35"/>
      <c r="AO531" s="47"/>
    </row>
    <row r="532" spans="1:41" x14ac:dyDescent="0.25">
      <c r="A532" s="7">
        <v>81</v>
      </c>
      <c r="B532" s="15" t="s">
        <v>23</v>
      </c>
      <c r="C532" s="15" t="s">
        <v>23</v>
      </c>
      <c r="D532" s="65"/>
      <c r="E532" s="66"/>
      <c r="F532" s="65"/>
      <c r="G532" s="65"/>
      <c r="H532" s="66"/>
      <c r="I532" s="65"/>
      <c r="J532" s="65"/>
      <c r="K532" s="66"/>
      <c r="L532" s="66"/>
      <c r="M532" s="65"/>
      <c r="N532" s="16"/>
      <c r="O532" s="52"/>
      <c r="P532" s="15"/>
      <c r="Q532" s="15"/>
      <c r="R532" s="8"/>
      <c r="S532" s="8"/>
      <c r="T532" s="8"/>
      <c r="U532" s="8"/>
      <c r="V532" s="8"/>
      <c r="W532" s="8"/>
      <c r="X532" s="36"/>
      <c r="Y532" s="12"/>
      <c r="Z532" s="12"/>
      <c r="AA532" s="12"/>
      <c r="AB532" s="68"/>
      <c r="AC532" s="68"/>
      <c r="AD532" s="100"/>
      <c r="AE532" s="68"/>
      <c r="AF532" s="68"/>
      <c r="AG532" s="68"/>
      <c r="AH532" s="68"/>
      <c r="AI532" s="68">
        <v>37.57</v>
      </c>
      <c r="AJ532" s="68"/>
      <c r="AK532" s="68"/>
      <c r="AL532" s="68"/>
      <c r="AM532" s="75"/>
      <c r="AN532" s="35"/>
      <c r="AO532" s="47"/>
    </row>
    <row r="533" spans="1:41" x14ac:dyDescent="0.25">
      <c r="A533" s="7">
        <v>80</v>
      </c>
      <c r="B533" s="15" t="s">
        <v>23</v>
      </c>
      <c r="C533" s="15" t="s">
        <v>23</v>
      </c>
      <c r="D533" s="65">
        <v>8</v>
      </c>
      <c r="E533" s="66"/>
      <c r="F533" s="65"/>
      <c r="G533" s="65"/>
      <c r="H533" s="66"/>
      <c r="I533" s="65"/>
      <c r="J533" s="65"/>
      <c r="K533" s="66"/>
      <c r="L533" s="66"/>
      <c r="M533" s="65">
        <v>34</v>
      </c>
      <c r="N533" s="16"/>
      <c r="O533" s="52"/>
      <c r="P533" s="15"/>
      <c r="Q533" s="15"/>
      <c r="R533" s="8"/>
      <c r="S533" s="8"/>
      <c r="T533" s="8"/>
      <c r="U533" s="8"/>
      <c r="V533" s="8"/>
      <c r="W533" s="8"/>
      <c r="X533" s="36"/>
      <c r="Y533" s="12"/>
      <c r="Z533" s="12"/>
      <c r="AA533" s="12"/>
      <c r="AB533" s="68">
        <v>5.25</v>
      </c>
      <c r="AC533" s="68"/>
      <c r="AD533" s="100"/>
      <c r="AE533" s="68"/>
      <c r="AF533" s="68"/>
      <c r="AG533" s="68"/>
      <c r="AH533" s="68"/>
      <c r="AI533" s="68">
        <v>38</v>
      </c>
      <c r="AJ533" s="68"/>
      <c r="AK533" s="68"/>
      <c r="AL533" s="68"/>
      <c r="AM533" s="75">
        <v>2.5</v>
      </c>
      <c r="AN533" s="35"/>
      <c r="AO533" s="47"/>
    </row>
    <row r="534" spans="1:41" x14ac:dyDescent="0.25">
      <c r="A534" s="7">
        <v>79</v>
      </c>
      <c r="B534" s="15" t="s">
        <v>23</v>
      </c>
      <c r="C534" s="15" t="s">
        <v>23</v>
      </c>
      <c r="D534" s="65"/>
      <c r="E534" s="66"/>
      <c r="F534" s="65"/>
      <c r="G534" s="65"/>
      <c r="H534" s="66"/>
      <c r="I534" s="65"/>
      <c r="J534" s="65"/>
      <c r="K534" s="66"/>
      <c r="L534" s="66"/>
      <c r="M534" s="65"/>
      <c r="N534" s="16"/>
      <c r="O534" s="52"/>
      <c r="P534" s="15"/>
      <c r="Q534" s="15"/>
      <c r="R534" s="8"/>
      <c r="S534" s="8"/>
      <c r="T534" s="8"/>
      <c r="U534" s="8"/>
      <c r="V534" s="8"/>
      <c r="W534" s="8"/>
      <c r="X534" s="36"/>
      <c r="Y534" s="12"/>
      <c r="Z534" s="12"/>
      <c r="AA534" s="12"/>
      <c r="AB534" s="68"/>
      <c r="AC534" s="68"/>
      <c r="AD534" s="100"/>
      <c r="AE534" s="68"/>
      <c r="AF534" s="68"/>
      <c r="AG534" s="68"/>
      <c r="AH534" s="68"/>
      <c r="AI534" s="68">
        <v>38.03</v>
      </c>
      <c r="AJ534" s="68"/>
      <c r="AK534" s="68"/>
      <c r="AL534" s="68"/>
      <c r="AM534" s="75"/>
      <c r="AN534" s="35"/>
      <c r="AO534" s="47"/>
    </row>
    <row r="535" spans="1:41" x14ac:dyDescent="0.25">
      <c r="A535" s="7">
        <v>78</v>
      </c>
      <c r="B535" s="15" t="s">
        <v>23</v>
      </c>
      <c r="C535" s="15" t="s">
        <v>23</v>
      </c>
      <c r="D535" s="65"/>
      <c r="E535" s="66"/>
      <c r="F535" s="65"/>
      <c r="G535" s="65"/>
      <c r="H535" s="66"/>
      <c r="I535" s="65"/>
      <c r="J535" s="65"/>
      <c r="K535" s="66"/>
      <c r="L535" s="66"/>
      <c r="M535" s="65"/>
      <c r="N535" s="16"/>
      <c r="O535" s="52"/>
      <c r="P535" s="15"/>
      <c r="Q535" s="15"/>
      <c r="R535" s="8"/>
      <c r="S535" s="8"/>
      <c r="T535" s="8"/>
      <c r="U535" s="8"/>
      <c r="V535" s="8"/>
      <c r="W535" s="8"/>
      <c r="X535" s="36"/>
      <c r="Y535" s="12"/>
      <c r="Z535" s="12"/>
      <c r="AA535" s="12"/>
      <c r="AB535" s="68">
        <v>5.26</v>
      </c>
      <c r="AC535" s="68"/>
      <c r="AD535" s="100"/>
      <c r="AE535" s="68"/>
      <c r="AF535" s="68"/>
      <c r="AG535" s="68"/>
      <c r="AH535" s="68"/>
      <c r="AI535" s="68">
        <v>38.06</v>
      </c>
      <c r="AJ535" s="68"/>
      <c r="AK535" s="68"/>
      <c r="AL535" s="68"/>
      <c r="AM535" s="75">
        <v>2.5099999999999998</v>
      </c>
      <c r="AN535" s="35"/>
      <c r="AO535" s="47"/>
    </row>
    <row r="536" spans="1:41" x14ac:dyDescent="0.25">
      <c r="A536" s="7">
        <v>77</v>
      </c>
      <c r="B536" s="15" t="s">
        <v>23</v>
      </c>
      <c r="C536" s="15" t="s">
        <v>23</v>
      </c>
      <c r="D536" s="65"/>
      <c r="E536" s="66"/>
      <c r="F536" s="65"/>
      <c r="G536" s="65"/>
      <c r="H536" s="66"/>
      <c r="I536" s="65"/>
      <c r="J536" s="65"/>
      <c r="K536" s="66"/>
      <c r="L536" s="66"/>
      <c r="M536" s="65"/>
      <c r="N536" s="16"/>
      <c r="O536" s="52"/>
      <c r="P536" s="15"/>
      <c r="Q536" s="15"/>
      <c r="R536" s="8"/>
      <c r="S536" s="8"/>
      <c r="T536" s="8"/>
      <c r="U536" s="8"/>
      <c r="V536" s="8"/>
      <c r="W536" s="8"/>
      <c r="X536" s="36"/>
      <c r="Y536" s="12"/>
      <c r="Z536" s="12"/>
      <c r="AA536" s="12"/>
      <c r="AB536" s="68"/>
      <c r="AC536" s="68"/>
      <c r="AD536" s="100"/>
      <c r="AE536" s="68"/>
      <c r="AF536" s="68"/>
      <c r="AG536" s="68"/>
      <c r="AH536" s="68"/>
      <c r="AI536" s="68">
        <v>38.090000000000003</v>
      </c>
      <c r="AJ536" s="68"/>
      <c r="AK536" s="68"/>
      <c r="AL536" s="68"/>
      <c r="AM536" s="75"/>
      <c r="AN536" s="35"/>
      <c r="AO536" s="47"/>
    </row>
    <row r="537" spans="1:41" x14ac:dyDescent="0.25">
      <c r="A537" s="7">
        <v>76</v>
      </c>
      <c r="B537" s="15" t="s">
        <v>23</v>
      </c>
      <c r="C537" s="15" t="s">
        <v>23</v>
      </c>
      <c r="D537" s="65"/>
      <c r="E537" s="66"/>
      <c r="F537" s="65"/>
      <c r="G537" s="65"/>
      <c r="H537" s="66"/>
      <c r="I537" s="65"/>
      <c r="J537" s="65"/>
      <c r="K537" s="66"/>
      <c r="L537" s="66"/>
      <c r="M537" s="65"/>
      <c r="N537" s="16"/>
      <c r="O537" s="52"/>
      <c r="P537" s="15"/>
      <c r="Q537" s="15"/>
      <c r="R537" s="8"/>
      <c r="S537" s="8"/>
      <c r="T537" s="8"/>
      <c r="U537" s="8"/>
      <c r="V537" s="8"/>
      <c r="W537" s="8"/>
      <c r="X537" s="36"/>
      <c r="Y537" s="12"/>
      <c r="Z537" s="12"/>
      <c r="AA537" s="12"/>
      <c r="AB537" s="68">
        <v>5.27</v>
      </c>
      <c r="AC537" s="68"/>
      <c r="AD537" s="100"/>
      <c r="AE537" s="68"/>
      <c r="AF537" s="68"/>
      <c r="AG537" s="68"/>
      <c r="AH537" s="68"/>
      <c r="AI537" s="68">
        <v>38.119999999999997</v>
      </c>
      <c r="AJ537" s="68"/>
      <c r="AK537" s="68"/>
      <c r="AL537" s="68"/>
      <c r="AM537" s="75">
        <v>2.52</v>
      </c>
      <c r="AN537" s="35"/>
      <c r="AO537" s="47"/>
    </row>
    <row r="538" spans="1:41" x14ac:dyDescent="0.25">
      <c r="A538" s="7">
        <v>75</v>
      </c>
      <c r="B538" s="15" t="s">
        <v>23</v>
      </c>
      <c r="C538" s="15" t="s">
        <v>23</v>
      </c>
      <c r="D538" s="65"/>
      <c r="E538" s="66"/>
      <c r="F538" s="65"/>
      <c r="G538" s="65"/>
      <c r="H538" s="66"/>
      <c r="I538" s="65"/>
      <c r="J538" s="65"/>
      <c r="K538" s="66"/>
      <c r="L538" s="66"/>
      <c r="M538" s="65">
        <v>33</v>
      </c>
      <c r="N538" s="16"/>
      <c r="O538" s="52"/>
      <c r="P538" s="15"/>
      <c r="Q538" s="15"/>
      <c r="R538" s="8"/>
      <c r="S538" s="8"/>
      <c r="T538" s="8"/>
      <c r="U538" s="8"/>
      <c r="V538" s="8"/>
      <c r="W538" s="8"/>
      <c r="X538" s="36"/>
      <c r="Y538" s="12"/>
      <c r="Z538" s="12"/>
      <c r="AA538" s="12"/>
      <c r="AB538" s="68"/>
      <c r="AC538" s="68"/>
      <c r="AD538" s="100"/>
      <c r="AE538" s="68"/>
      <c r="AF538" s="68"/>
      <c r="AG538" s="68"/>
      <c r="AH538" s="68"/>
      <c r="AI538" s="68">
        <v>38.15</v>
      </c>
      <c r="AJ538" s="68"/>
      <c r="AK538" s="68"/>
      <c r="AL538" s="68"/>
      <c r="AM538" s="75"/>
      <c r="AN538" s="35"/>
      <c r="AO538" s="47"/>
    </row>
    <row r="539" spans="1:41" x14ac:dyDescent="0.25">
      <c r="A539" s="7">
        <v>74</v>
      </c>
      <c r="B539" s="15" t="s">
        <v>23</v>
      </c>
      <c r="C539" s="15" t="s">
        <v>23</v>
      </c>
      <c r="D539" s="65"/>
      <c r="E539" s="66"/>
      <c r="F539" s="65"/>
      <c r="G539" s="65"/>
      <c r="H539" s="66"/>
      <c r="I539" s="65"/>
      <c r="J539" s="65"/>
      <c r="K539" s="66"/>
      <c r="L539" s="66"/>
      <c r="M539" s="65"/>
      <c r="N539" s="16"/>
      <c r="O539" s="52"/>
      <c r="P539" s="15"/>
      <c r="Q539" s="15"/>
      <c r="R539" s="8"/>
      <c r="S539" s="8"/>
      <c r="T539" s="8"/>
      <c r="U539" s="8"/>
      <c r="V539" s="8"/>
      <c r="W539" s="8"/>
      <c r="X539" s="36"/>
      <c r="Y539" s="12"/>
      <c r="Z539" s="12"/>
      <c r="AA539" s="12"/>
      <c r="AB539" s="68">
        <v>5.28</v>
      </c>
      <c r="AC539" s="68"/>
      <c r="AD539" s="100"/>
      <c r="AE539" s="68"/>
      <c r="AF539" s="68"/>
      <c r="AG539" s="68"/>
      <c r="AH539" s="68"/>
      <c r="AI539" s="68">
        <v>38.18</v>
      </c>
      <c r="AJ539" s="68"/>
      <c r="AK539" s="68"/>
      <c r="AL539" s="68"/>
      <c r="AM539" s="75">
        <v>2.5299999999999998</v>
      </c>
      <c r="AN539" s="35"/>
      <c r="AO539" s="47"/>
    </row>
    <row r="540" spans="1:41" x14ac:dyDescent="0.25">
      <c r="A540" s="7">
        <v>73</v>
      </c>
      <c r="B540" s="15" t="s">
        <v>23</v>
      </c>
      <c r="C540" s="15" t="s">
        <v>23</v>
      </c>
      <c r="D540" s="65"/>
      <c r="E540" s="66"/>
      <c r="F540" s="65"/>
      <c r="G540" s="65"/>
      <c r="H540" s="66"/>
      <c r="I540" s="65"/>
      <c r="J540" s="65"/>
      <c r="K540" s="66"/>
      <c r="L540" s="66"/>
      <c r="M540" s="65"/>
      <c r="N540" s="16"/>
      <c r="O540" s="52"/>
      <c r="P540" s="15"/>
      <c r="Q540" s="15"/>
      <c r="R540" s="8"/>
      <c r="S540" s="8"/>
      <c r="T540" s="8"/>
      <c r="U540" s="8"/>
      <c r="V540" s="8"/>
      <c r="W540" s="8"/>
      <c r="X540" s="36"/>
      <c r="Y540" s="12"/>
      <c r="Z540" s="12"/>
      <c r="AA540" s="12"/>
      <c r="AB540" s="68"/>
      <c r="AC540" s="68"/>
      <c r="AD540" s="100"/>
      <c r="AE540" s="68"/>
      <c r="AF540" s="68"/>
      <c r="AG540" s="68"/>
      <c r="AH540" s="68"/>
      <c r="AI540" s="68">
        <v>38.21</v>
      </c>
      <c r="AJ540" s="68"/>
      <c r="AK540" s="68"/>
      <c r="AL540" s="68"/>
      <c r="AM540" s="75"/>
      <c r="AN540" s="35"/>
      <c r="AO540" s="47"/>
    </row>
    <row r="541" spans="1:41" x14ac:dyDescent="0.25">
      <c r="A541" s="7">
        <v>72</v>
      </c>
      <c r="B541" s="15" t="s">
        <v>23</v>
      </c>
      <c r="C541" s="15" t="s">
        <v>23</v>
      </c>
      <c r="D541" s="65"/>
      <c r="E541" s="66"/>
      <c r="F541" s="65"/>
      <c r="G541" s="65"/>
      <c r="H541" s="66"/>
      <c r="I541" s="65"/>
      <c r="J541" s="65"/>
      <c r="K541" s="66"/>
      <c r="L541" s="66"/>
      <c r="M541" s="65"/>
      <c r="N541" s="16"/>
      <c r="O541" s="52"/>
      <c r="P541" s="15"/>
      <c r="Q541" s="15"/>
      <c r="R541" s="8"/>
      <c r="S541" s="8"/>
      <c r="T541" s="8"/>
      <c r="U541" s="8"/>
      <c r="V541" s="8"/>
      <c r="W541" s="8"/>
      <c r="X541" s="36"/>
      <c r="Y541" s="12"/>
      <c r="Z541" s="12"/>
      <c r="AA541" s="12"/>
      <c r="AB541" s="68">
        <v>5.29</v>
      </c>
      <c r="AC541" s="68"/>
      <c r="AD541" s="100"/>
      <c r="AE541" s="68"/>
      <c r="AF541" s="68"/>
      <c r="AG541" s="68"/>
      <c r="AH541" s="68"/>
      <c r="AI541" s="68">
        <v>38.24</v>
      </c>
      <c r="AJ541" s="68"/>
      <c r="AK541" s="68"/>
      <c r="AL541" s="68"/>
      <c r="AM541" s="75">
        <v>2.54</v>
      </c>
      <c r="AN541" s="35"/>
      <c r="AO541" s="47"/>
    </row>
    <row r="542" spans="1:41" x14ac:dyDescent="0.25">
      <c r="A542" s="7">
        <v>71</v>
      </c>
      <c r="B542" s="15" t="s">
        <v>23</v>
      </c>
      <c r="C542" s="15" t="s">
        <v>23</v>
      </c>
      <c r="D542" s="65"/>
      <c r="E542" s="66"/>
      <c r="F542" s="65"/>
      <c r="G542" s="65"/>
      <c r="H542" s="66"/>
      <c r="I542" s="65"/>
      <c r="J542" s="65"/>
      <c r="K542" s="66"/>
      <c r="L542" s="66"/>
      <c r="M542" s="65"/>
      <c r="N542" s="16"/>
      <c r="O542" s="52"/>
      <c r="P542" s="15"/>
      <c r="Q542" s="15"/>
      <c r="R542" s="8"/>
      <c r="S542" s="8"/>
      <c r="T542" s="8"/>
      <c r="U542" s="8"/>
      <c r="V542" s="8"/>
      <c r="W542" s="8"/>
      <c r="X542" s="36"/>
      <c r="Y542" s="12"/>
      <c r="Z542" s="12"/>
      <c r="AA542" s="12"/>
      <c r="AB542" s="68"/>
      <c r="AC542" s="68"/>
      <c r="AD542" s="100"/>
      <c r="AE542" s="68"/>
      <c r="AF542" s="68"/>
      <c r="AG542" s="68"/>
      <c r="AH542" s="68"/>
      <c r="AI542" s="68">
        <v>38.270000000000003</v>
      </c>
      <c r="AJ542" s="68"/>
      <c r="AK542" s="68"/>
      <c r="AL542" s="68"/>
      <c r="AM542" s="75"/>
      <c r="AN542" s="35"/>
      <c r="AO542" s="47"/>
    </row>
    <row r="543" spans="1:41" x14ac:dyDescent="0.25">
      <c r="A543" s="7">
        <v>70</v>
      </c>
      <c r="B543" s="15" t="s">
        <v>23</v>
      </c>
      <c r="C543" s="15" t="s">
        <v>23</v>
      </c>
      <c r="D543" s="65">
        <v>7</v>
      </c>
      <c r="E543" s="66"/>
      <c r="F543" s="65"/>
      <c r="G543" s="65"/>
      <c r="H543" s="66"/>
      <c r="I543" s="65"/>
      <c r="J543" s="65"/>
      <c r="K543" s="66"/>
      <c r="L543" s="66"/>
      <c r="M543" s="65">
        <v>32</v>
      </c>
      <c r="N543" s="16"/>
      <c r="O543" s="52"/>
      <c r="P543" s="15"/>
      <c r="Q543" s="15"/>
      <c r="R543" s="8"/>
      <c r="S543" s="8"/>
      <c r="T543" s="8"/>
      <c r="U543" s="8"/>
      <c r="V543" s="8"/>
      <c r="W543" s="8"/>
      <c r="X543" s="36"/>
      <c r="Y543" s="12"/>
      <c r="Z543" s="12"/>
      <c r="AA543" s="12"/>
      <c r="AB543" s="68">
        <v>5.3</v>
      </c>
      <c r="AC543" s="68"/>
      <c r="AD543" s="100"/>
      <c r="AE543" s="68"/>
      <c r="AF543" s="68"/>
      <c r="AG543" s="68"/>
      <c r="AH543" s="68"/>
      <c r="AI543" s="68">
        <v>38.299999999999997</v>
      </c>
      <c r="AJ543" s="68"/>
      <c r="AK543" s="68"/>
      <c r="AL543" s="68"/>
      <c r="AM543" s="75">
        <v>2.5499999999999998</v>
      </c>
      <c r="AN543" s="35"/>
      <c r="AO543" s="47"/>
    </row>
    <row r="544" spans="1:41" x14ac:dyDescent="0.25">
      <c r="A544" s="7">
        <v>69</v>
      </c>
      <c r="B544" s="15" t="s">
        <v>23</v>
      </c>
      <c r="C544" s="15" t="s">
        <v>23</v>
      </c>
      <c r="D544" s="65"/>
      <c r="E544" s="66"/>
      <c r="F544" s="65"/>
      <c r="G544" s="65"/>
      <c r="H544" s="66"/>
      <c r="I544" s="65"/>
      <c r="J544" s="65"/>
      <c r="K544" s="66"/>
      <c r="L544" s="66"/>
      <c r="M544" s="65"/>
      <c r="N544" s="16"/>
      <c r="O544" s="52"/>
      <c r="P544" s="15"/>
      <c r="Q544" s="15"/>
      <c r="R544" s="8"/>
      <c r="S544" s="8"/>
      <c r="T544" s="8"/>
      <c r="U544" s="8"/>
      <c r="V544" s="8"/>
      <c r="W544" s="8"/>
      <c r="X544" s="36"/>
      <c r="Y544" s="12"/>
      <c r="Z544" s="12"/>
      <c r="AA544" s="12"/>
      <c r="AB544" s="68"/>
      <c r="AC544" s="68"/>
      <c r="AD544" s="100"/>
      <c r="AE544" s="68"/>
      <c r="AF544" s="68"/>
      <c r="AG544" s="68"/>
      <c r="AH544" s="68"/>
      <c r="AI544" s="68">
        <v>38.33</v>
      </c>
      <c r="AJ544" s="68"/>
      <c r="AK544" s="68"/>
      <c r="AL544" s="68"/>
      <c r="AM544" s="75"/>
      <c r="AN544" s="35"/>
      <c r="AO544" s="47"/>
    </row>
    <row r="545" spans="1:41" x14ac:dyDescent="0.25">
      <c r="A545" s="7">
        <v>68</v>
      </c>
      <c r="B545" s="15" t="s">
        <v>23</v>
      </c>
      <c r="C545" s="15" t="s">
        <v>23</v>
      </c>
      <c r="D545" s="65"/>
      <c r="E545" s="66"/>
      <c r="F545" s="65"/>
      <c r="G545" s="65"/>
      <c r="H545" s="66"/>
      <c r="I545" s="65"/>
      <c r="J545" s="65"/>
      <c r="K545" s="66"/>
      <c r="L545" s="66"/>
      <c r="M545" s="65"/>
      <c r="N545" s="16"/>
      <c r="O545" s="52"/>
      <c r="P545" s="15"/>
      <c r="Q545" s="15"/>
      <c r="R545" s="8"/>
      <c r="S545" s="8"/>
      <c r="T545" s="8"/>
      <c r="U545" s="8"/>
      <c r="V545" s="8"/>
      <c r="W545" s="8"/>
      <c r="X545" s="36"/>
      <c r="Y545" s="12"/>
      <c r="Z545" s="12"/>
      <c r="AA545" s="12"/>
      <c r="AB545" s="68">
        <v>5.31</v>
      </c>
      <c r="AC545" s="68"/>
      <c r="AD545" s="100"/>
      <c r="AE545" s="68"/>
      <c r="AF545" s="68"/>
      <c r="AG545" s="68"/>
      <c r="AH545" s="68"/>
      <c r="AI545" s="68">
        <v>38.36</v>
      </c>
      <c r="AJ545" s="68"/>
      <c r="AK545" s="68"/>
      <c r="AL545" s="68"/>
      <c r="AM545" s="75">
        <v>2.56</v>
      </c>
      <c r="AN545" s="35"/>
      <c r="AO545" s="47"/>
    </row>
    <row r="546" spans="1:41" x14ac:dyDescent="0.25">
      <c r="A546" s="7">
        <v>67</v>
      </c>
      <c r="B546" s="15" t="s">
        <v>23</v>
      </c>
      <c r="C546" s="15" t="s">
        <v>23</v>
      </c>
      <c r="D546" s="65"/>
      <c r="E546" s="66"/>
      <c r="F546" s="65"/>
      <c r="G546" s="65"/>
      <c r="H546" s="66"/>
      <c r="I546" s="65"/>
      <c r="J546" s="65"/>
      <c r="K546" s="66"/>
      <c r="L546" s="66"/>
      <c r="M546" s="65"/>
      <c r="N546" s="16"/>
      <c r="O546" s="52"/>
      <c r="P546" s="15"/>
      <c r="Q546" s="15"/>
      <c r="R546" s="8"/>
      <c r="S546" s="8"/>
      <c r="T546" s="8"/>
      <c r="U546" s="8"/>
      <c r="V546" s="8"/>
      <c r="W546" s="8"/>
      <c r="X546" s="36"/>
      <c r="Y546" s="12"/>
      <c r="Z546" s="12"/>
      <c r="AA546" s="12"/>
      <c r="AB546" s="68"/>
      <c r="AC546" s="68"/>
      <c r="AD546" s="100"/>
      <c r="AE546" s="68"/>
      <c r="AF546" s="68"/>
      <c r="AG546" s="68"/>
      <c r="AH546" s="68"/>
      <c r="AI546" s="68">
        <v>38.39</v>
      </c>
      <c r="AJ546" s="68"/>
      <c r="AK546" s="68"/>
      <c r="AL546" s="68"/>
      <c r="AM546" s="75"/>
      <c r="AN546" s="35"/>
      <c r="AO546" s="47"/>
    </row>
    <row r="547" spans="1:41" x14ac:dyDescent="0.25">
      <c r="A547" s="7">
        <v>66</v>
      </c>
      <c r="B547" s="15" t="s">
        <v>23</v>
      </c>
      <c r="C547" s="15" t="s">
        <v>23</v>
      </c>
      <c r="D547" s="65"/>
      <c r="E547" s="66"/>
      <c r="F547" s="65"/>
      <c r="G547" s="65"/>
      <c r="H547" s="66"/>
      <c r="I547" s="65"/>
      <c r="J547" s="65"/>
      <c r="K547" s="66"/>
      <c r="L547" s="66"/>
      <c r="M547" s="65"/>
      <c r="N547" s="16"/>
      <c r="O547" s="52"/>
      <c r="P547" s="15"/>
      <c r="Q547" s="15"/>
      <c r="R547" s="8"/>
      <c r="S547" s="8"/>
      <c r="T547" s="8"/>
      <c r="U547" s="8"/>
      <c r="V547" s="8"/>
      <c r="W547" s="8"/>
      <c r="X547" s="36"/>
      <c r="Y547" s="12"/>
      <c r="Z547" s="12"/>
      <c r="AA547" s="12"/>
      <c r="AB547" s="68">
        <v>5.32</v>
      </c>
      <c r="AC547" s="68"/>
      <c r="AD547" s="100"/>
      <c r="AE547" s="68"/>
      <c r="AF547" s="68"/>
      <c r="AG547" s="68"/>
      <c r="AH547" s="68"/>
      <c r="AI547" s="68">
        <v>38.42</v>
      </c>
      <c r="AJ547" s="68"/>
      <c r="AK547" s="68"/>
      <c r="AL547" s="68"/>
      <c r="AM547" s="75">
        <v>2.57</v>
      </c>
      <c r="AN547" s="35"/>
      <c r="AO547" s="47"/>
    </row>
    <row r="548" spans="1:41" x14ac:dyDescent="0.25">
      <c r="A548" s="7">
        <v>65</v>
      </c>
      <c r="B548" s="15" t="s">
        <v>23</v>
      </c>
      <c r="C548" s="15" t="s">
        <v>23</v>
      </c>
      <c r="D548" s="65"/>
      <c r="E548" s="66"/>
      <c r="F548" s="65"/>
      <c r="G548" s="65"/>
      <c r="H548" s="66"/>
      <c r="I548" s="65"/>
      <c r="J548" s="65"/>
      <c r="K548" s="66"/>
      <c r="L548" s="66"/>
      <c r="M548" s="65">
        <v>31</v>
      </c>
      <c r="N548" s="16"/>
      <c r="O548" s="52"/>
      <c r="P548" s="15"/>
      <c r="Q548" s="15"/>
      <c r="R548" s="8"/>
      <c r="S548" s="8"/>
      <c r="T548" s="8"/>
      <c r="U548" s="8"/>
      <c r="V548" s="8"/>
      <c r="W548" s="8"/>
      <c r="X548" s="36"/>
      <c r="Y548" s="12"/>
      <c r="Z548" s="12"/>
      <c r="AA548" s="12"/>
      <c r="AB548" s="68"/>
      <c r="AC548" s="68"/>
      <c r="AD548" s="100"/>
      <c r="AE548" s="68"/>
      <c r="AF548" s="68"/>
      <c r="AG548" s="68"/>
      <c r="AH548" s="68"/>
      <c r="AI548" s="68">
        <v>38.450000000000003</v>
      </c>
      <c r="AJ548" s="68"/>
      <c r="AK548" s="68"/>
      <c r="AL548" s="68"/>
      <c r="AM548" s="75"/>
      <c r="AN548" s="35"/>
      <c r="AO548" s="47"/>
    </row>
    <row r="549" spans="1:41" x14ac:dyDescent="0.25">
      <c r="A549" s="7">
        <v>64</v>
      </c>
      <c r="B549" s="15" t="s">
        <v>23</v>
      </c>
      <c r="C549" s="15" t="s">
        <v>23</v>
      </c>
      <c r="D549" s="65"/>
      <c r="E549" s="66"/>
      <c r="F549" s="65"/>
      <c r="G549" s="65"/>
      <c r="H549" s="66"/>
      <c r="I549" s="65"/>
      <c r="J549" s="65"/>
      <c r="K549" s="66"/>
      <c r="L549" s="66"/>
      <c r="M549" s="65"/>
      <c r="N549" s="16"/>
      <c r="O549" s="52"/>
      <c r="P549" s="15"/>
      <c r="Q549" s="15"/>
      <c r="R549" s="8"/>
      <c r="S549" s="8"/>
      <c r="T549" s="8"/>
      <c r="U549" s="8"/>
      <c r="V549" s="8"/>
      <c r="W549" s="8"/>
      <c r="X549" s="36"/>
      <c r="Y549" s="12"/>
      <c r="Z549" s="12"/>
      <c r="AA549" s="12"/>
      <c r="AB549" s="68">
        <v>5.33</v>
      </c>
      <c r="AC549" s="68"/>
      <c r="AD549" s="100"/>
      <c r="AE549" s="68"/>
      <c r="AF549" s="68"/>
      <c r="AG549" s="68"/>
      <c r="AH549" s="68"/>
      <c r="AI549" s="68">
        <v>38.479999999999997</v>
      </c>
      <c r="AJ549" s="68"/>
      <c r="AK549" s="68"/>
      <c r="AL549" s="68"/>
      <c r="AM549" s="75">
        <v>2.58</v>
      </c>
      <c r="AN549" s="35"/>
      <c r="AO549" s="47"/>
    </row>
    <row r="550" spans="1:41" x14ac:dyDescent="0.25">
      <c r="A550" s="7">
        <v>63</v>
      </c>
      <c r="B550" s="15" t="s">
        <v>23</v>
      </c>
      <c r="C550" s="15" t="s">
        <v>23</v>
      </c>
      <c r="D550" s="65"/>
      <c r="E550" s="66"/>
      <c r="F550" s="65"/>
      <c r="G550" s="65"/>
      <c r="H550" s="66"/>
      <c r="I550" s="65"/>
      <c r="J550" s="65"/>
      <c r="K550" s="66"/>
      <c r="L550" s="66"/>
      <c r="M550" s="65"/>
      <c r="N550" s="16"/>
      <c r="O550" s="52"/>
      <c r="P550" s="15"/>
      <c r="Q550" s="15"/>
      <c r="R550" s="8"/>
      <c r="S550" s="8"/>
      <c r="T550" s="8"/>
      <c r="U550" s="8"/>
      <c r="V550" s="8"/>
      <c r="W550" s="8"/>
      <c r="X550" s="36"/>
      <c r="Y550" s="12"/>
      <c r="Z550" s="12"/>
      <c r="AA550" s="12"/>
      <c r="AB550" s="68"/>
      <c r="AC550" s="68"/>
      <c r="AD550" s="100"/>
      <c r="AE550" s="68"/>
      <c r="AF550" s="68"/>
      <c r="AG550" s="68"/>
      <c r="AH550" s="68"/>
      <c r="AI550" s="68">
        <v>38.51</v>
      </c>
      <c r="AJ550" s="68"/>
      <c r="AK550" s="68"/>
      <c r="AL550" s="68"/>
      <c r="AM550" s="75"/>
      <c r="AN550" s="35"/>
      <c r="AO550" s="47"/>
    </row>
    <row r="551" spans="1:41" x14ac:dyDescent="0.25">
      <c r="A551" s="7">
        <v>62</v>
      </c>
      <c r="B551" s="15" t="s">
        <v>23</v>
      </c>
      <c r="C551" s="15" t="s">
        <v>23</v>
      </c>
      <c r="D551" s="65"/>
      <c r="E551" s="66"/>
      <c r="F551" s="65"/>
      <c r="G551" s="65"/>
      <c r="H551" s="66"/>
      <c r="I551" s="65"/>
      <c r="J551" s="65"/>
      <c r="K551" s="66"/>
      <c r="L551" s="66"/>
      <c r="M551" s="65"/>
      <c r="N551" s="16"/>
      <c r="O551" s="52"/>
      <c r="P551" s="15"/>
      <c r="Q551" s="15"/>
      <c r="R551" s="8"/>
      <c r="S551" s="8"/>
      <c r="T551" s="8"/>
      <c r="U551" s="8"/>
      <c r="V551" s="8"/>
      <c r="W551" s="8"/>
      <c r="X551" s="36"/>
      <c r="Y551" s="12"/>
      <c r="Z551" s="12"/>
      <c r="AA551" s="12"/>
      <c r="AB551" s="68">
        <v>5.34</v>
      </c>
      <c r="AC551" s="68"/>
      <c r="AD551" s="100"/>
      <c r="AE551" s="68"/>
      <c r="AF551" s="68"/>
      <c r="AG551" s="68"/>
      <c r="AH551" s="68"/>
      <c r="AI551" s="68">
        <v>38.54</v>
      </c>
      <c r="AJ551" s="68"/>
      <c r="AK551" s="68"/>
      <c r="AL551" s="68"/>
      <c r="AM551" s="75">
        <v>2.59</v>
      </c>
      <c r="AN551" s="35"/>
      <c r="AO551" s="47"/>
    </row>
    <row r="552" spans="1:41" x14ac:dyDescent="0.25">
      <c r="A552" s="7">
        <v>61</v>
      </c>
      <c r="B552" s="15" t="s">
        <v>23</v>
      </c>
      <c r="C552" s="15" t="s">
        <v>23</v>
      </c>
      <c r="D552" s="65"/>
      <c r="E552" s="66"/>
      <c r="F552" s="65"/>
      <c r="G552" s="65"/>
      <c r="H552" s="66"/>
      <c r="I552" s="65"/>
      <c r="J552" s="65"/>
      <c r="K552" s="66"/>
      <c r="L552" s="66"/>
      <c r="M552" s="65"/>
      <c r="N552" s="16"/>
      <c r="O552" s="52"/>
      <c r="P552" s="15"/>
      <c r="Q552" s="15"/>
      <c r="R552" s="8"/>
      <c r="S552" s="8"/>
      <c r="T552" s="8"/>
      <c r="U552" s="8"/>
      <c r="V552" s="8"/>
      <c r="W552" s="8"/>
      <c r="X552" s="36"/>
      <c r="Y552" s="12"/>
      <c r="Z552" s="12"/>
      <c r="AA552" s="12"/>
      <c r="AB552" s="68"/>
      <c r="AC552" s="68"/>
      <c r="AD552" s="100"/>
      <c r="AE552" s="68"/>
      <c r="AF552" s="68"/>
      <c r="AG552" s="68"/>
      <c r="AH552" s="68"/>
      <c r="AI552" s="68">
        <v>38.57</v>
      </c>
      <c r="AJ552" s="68"/>
      <c r="AK552" s="68"/>
      <c r="AL552" s="68"/>
      <c r="AM552" s="75"/>
      <c r="AN552" s="35"/>
      <c r="AO552" s="47"/>
    </row>
    <row r="553" spans="1:41" x14ac:dyDescent="0.25">
      <c r="A553" s="7">
        <v>60</v>
      </c>
      <c r="B553" s="18">
        <v>5</v>
      </c>
      <c r="C553" s="18">
        <v>5</v>
      </c>
      <c r="D553" s="77">
        <v>6</v>
      </c>
      <c r="E553" s="78"/>
      <c r="F553" s="77"/>
      <c r="G553" s="77"/>
      <c r="H553" s="78"/>
      <c r="I553" s="77"/>
      <c r="J553" s="77"/>
      <c r="K553" s="78"/>
      <c r="L553" s="78"/>
      <c r="M553" s="77">
        <v>30</v>
      </c>
      <c r="N553" s="37"/>
      <c r="O553" s="53"/>
      <c r="P553" s="21"/>
      <c r="Q553" s="21"/>
      <c r="R553" s="20"/>
      <c r="S553" s="20"/>
      <c r="T553" s="20"/>
      <c r="U553" s="20"/>
      <c r="V553" s="20"/>
      <c r="W553" s="20"/>
      <c r="X553" s="38"/>
      <c r="Y553" s="22"/>
      <c r="Z553" s="22"/>
      <c r="AA553" s="22"/>
      <c r="AB553" s="81">
        <v>5.35</v>
      </c>
      <c r="AC553" s="81"/>
      <c r="AD553" s="104"/>
      <c r="AE553" s="81"/>
      <c r="AF553" s="81"/>
      <c r="AG553" s="81"/>
      <c r="AH553" s="81"/>
      <c r="AI553" s="81">
        <v>39</v>
      </c>
      <c r="AJ553" s="81"/>
      <c r="AK553" s="81"/>
      <c r="AL553" s="81"/>
      <c r="AM553" s="82">
        <v>3</v>
      </c>
      <c r="AN553" s="40"/>
      <c r="AO553" s="48"/>
    </row>
    <row r="554" spans="1:41" x14ac:dyDescent="0.25">
      <c r="A554" s="7">
        <v>59</v>
      </c>
      <c r="B554" s="15" t="s">
        <v>23</v>
      </c>
      <c r="C554" s="15" t="s">
        <v>23</v>
      </c>
      <c r="D554" s="65"/>
      <c r="E554" s="66"/>
      <c r="F554" s="65"/>
      <c r="G554" s="65"/>
      <c r="H554" s="66"/>
      <c r="I554" s="65"/>
      <c r="J554" s="65"/>
      <c r="K554" s="66"/>
      <c r="L554" s="66"/>
      <c r="M554" s="65"/>
      <c r="N554" s="16"/>
      <c r="O554" s="52"/>
      <c r="P554" s="15"/>
      <c r="Q554" s="15"/>
      <c r="R554" s="8"/>
      <c r="S554" s="8"/>
      <c r="T554" s="8"/>
      <c r="U554" s="8"/>
      <c r="V554" s="8"/>
      <c r="W554" s="8"/>
      <c r="X554" s="36"/>
      <c r="Y554" s="12"/>
      <c r="Z554" s="12"/>
      <c r="AA554" s="12"/>
      <c r="AB554" s="68">
        <v>5.36</v>
      </c>
      <c r="AC554" s="68"/>
      <c r="AD554" s="100"/>
      <c r="AE554" s="68"/>
      <c r="AF554" s="68"/>
      <c r="AG554" s="68"/>
      <c r="AH554" s="68"/>
      <c r="AI554" s="68">
        <v>39.090000000000003</v>
      </c>
      <c r="AJ554" s="68"/>
      <c r="AK554" s="68"/>
      <c r="AL554" s="68"/>
      <c r="AM554" s="75">
        <v>3.01</v>
      </c>
      <c r="AN554" s="35"/>
      <c r="AO554" s="47"/>
    </row>
    <row r="555" spans="1:41" x14ac:dyDescent="0.25">
      <c r="A555" s="7">
        <v>58</v>
      </c>
      <c r="B555" s="15" t="s">
        <v>23</v>
      </c>
      <c r="C555" s="15" t="s">
        <v>23</v>
      </c>
      <c r="D555" s="65"/>
      <c r="E555" s="66"/>
      <c r="F555" s="65"/>
      <c r="G555" s="65"/>
      <c r="H555" s="66"/>
      <c r="I555" s="65"/>
      <c r="J555" s="65"/>
      <c r="K555" s="66"/>
      <c r="L555" s="66"/>
      <c r="M555" s="65"/>
      <c r="N555" s="16"/>
      <c r="O555" s="52"/>
      <c r="P555" s="15"/>
      <c r="Q555" s="15"/>
      <c r="R555" s="8"/>
      <c r="S555" s="8"/>
      <c r="T555" s="8"/>
      <c r="U555" s="8"/>
      <c r="V555" s="8"/>
      <c r="W555" s="8"/>
      <c r="X555" s="36"/>
      <c r="Y555" s="12"/>
      <c r="Z555" s="12"/>
      <c r="AA555" s="12"/>
      <c r="AB555" s="68">
        <v>5.37</v>
      </c>
      <c r="AC555" s="68"/>
      <c r="AD555" s="100"/>
      <c r="AE555" s="68"/>
      <c r="AF555" s="68"/>
      <c r="AG555" s="68"/>
      <c r="AH555" s="68"/>
      <c r="AI555" s="68">
        <v>39.18</v>
      </c>
      <c r="AJ555" s="68"/>
      <c r="AK555" s="68"/>
      <c r="AL555" s="68"/>
      <c r="AM555" s="75">
        <v>3.02</v>
      </c>
      <c r="AN555" s="35"/>
      <c r="AO555" s="47"/>
    </row>
    <row r="556" spans="1:41" x14ac:dyDescent="0.25">
      <c r="A556" s="7">
        <v>57</v>
      </c>
      <c r="B556" s="15" t="s">
        <v>23</v>
      </c>
      <c r="C556" s="15" t="s">
        <v>23</v>
      </c>
      <c r="D556" s="65"/>
      <c r="E556" s="66"/>
      <c r="F556" s="65"/>
      <c r="G556" s="65"/>
      <c r="H556" s="66"/>
      <c r="I556" s="65"/>
      <c r="J556" s="65"/>
      <c r="K556" s="66"/>
      <c r="L556" s="66"/>
      <c r="M556" s="65"/>
      <c r="N556" s="16"/>
      <c r="O556" s="52"/>
      <c r="P556" s="15"/>
      <c r="Q556" s="15"/>
      <c r="R556" s="8"/>
      <c r="S556" s="8"/>
      <c r="T556" s="8"/>
      <c r="U556" s="8"/>
      <c r="V556" s="8"/>
      <c r="W556" s="8"/>
      <c r="X556" s="36"/>
      <c r="Y556" s="12"/>
      <c r="Z556" s="12"/>
      <c r="AA556" s="12"/>
      <c r="AB556" s="68">
        <v>5.38</v>
      </c>
      <c r="AC556" s="68"/>
      <c r="AD556" s="100"/>
      <c r="AE556" s="68"/>
      <c r="AF556" s="68"/>
      <c r="AG556" s="68"/>
      <c r="AH556" s="68"/>
      <c r="AI556" s="68">
        <v>39.270000000000003</v>
      </c>
      <c r="AJ556" s="68"/>
      <c r="AK556" s="68"/>
      <c r="AL556" s="68"/>
      <c r="AM556" s="75">
        <v>3.03</v>
      </c>
      <c r="AN556" s="35"/>
      <c r="AO556" s="47"/>
    </row>
    <row r="557" spans="1:41" x14ac:dyDescent="0.25">
      <c r="A557" s="7">
        <v>56</v>
      </c>
      <c r="B557" s="15" t="s">
        <v>23</v>
      </c>
      <c r="C557" s="15" t="s">
        <v>23</v>
      </c>
      <c r="D557" s="65"/>
      <c r="E557" s="66"/>
      <c r="F557" s="65"/>
      <c r="G557" s="65"/>
      <c r="H557" s="66"/>
      <c r="I557" s="65"/>
      <c r="J557" s="65"/>
      <c r="K557" s="66"/>
      <c r="L557" s="66"/>
      <c r="M557" s="65"/>
      <c r="N557" s="16"/>
      <c r="O557" s="52"/>
      <c r="P557" s="15"/>
      <c r="Q557" s="15"/>
      <c r="R557" s="8"/>
      <c r="S557" s="8"/>
      <c r="T557" s="8"/>
      <c r="U557" s="8"/>
      <c r="V557" s="8"/>
      <c r="W557" s="8"/>
      <c r="X557" s="36"/>
      <c r="Y557" s="12"/>
      <c r="Z557" s="12"/>
      <c r="AA557" s="12"/>
      <c r="AB557" s="68">
        <v>5.39</v>
      </c>
      <c r="AC557" s="68"/>
      <c r="AD557" s="100"/>
      <c r="AE557" s="68"/>
      <c r="AF557" s="68"/>
      <c r="AG557" s="68"/>
      <c r="AH557" s="68"/>
      <c r="AI557" s="68">
        <v>39.36</v>
      </c>
      <c r="AJ557" s="68"/>
      <c r="AK557" s="68"/>
      <c r="AL557" s="68"/>
      <c r="AM557" s="75">
        <v>3.04</v>
      </c>
      <c r="AN557" s="35"/>
      <c r="AO557" s="47"/>
    </row>
    <row r="558" spans="1:41" x14ac:dyDescent="0.25">
      <c r="A558" s="7">
        <v>55</v>
      </c>
      <c r="B558" s="15" t="s">
        <v>23</v>
      </c>
      <c r="C558" s="15" t="s">
        <v>23</v>
      </c>
      <c r="D558" s="65"/>
      <c r="E558" s="66"/>
      <c r="F558" s="65"/>
      <c r="G558" s="65"/>
      <c r="H558" s="66"/>
      <c r="I558" s="65"/>
      <c r="J558" s="65"/>
      <c r="K558" s="66"/>
      <c r="L558" s="66"/>
      <c r="M558" s="65">
        <v>29</v>
      </c>
      <c r="N558" s="16"/>
      <c r="O558" s="52"/>
      <c r="P558" s="15"/>
      <c r="Q558" s="15"/>
      <c r="R558" s="8"/>
      <c r="S558" s="8"/>
      <c r="T558" s="8"/>
      <c r="U558" s="8"/>
      <c r="V558" s="8"/>
      <c r="W558" s="8"/>
      <c r="X558" s="36"/>
      <c r="Y558" s="12"/>
      <c r="Z558" s="12"/>
      <c r="AA558" s="12"/>
      <c r="AB558" s="68">
        <v>5.4</v>
      </c>
      <c r="AC558" s="68"/>
      <c r="AD558" s="100"/>
      <c r="AE558" s="68"/>
      <c r="AF558" s="68"/>
      <c r="AG558" s="68"/>
      <c r="AH558" s="68"/>
      <c r="AI558" s="68">
        <v>39.450000000000003</v>
      </c>
      <c r="AJ558" s="68"/>
      <c r="AK558" s="68"/>
      <c r="AL558" s="68"/>
      <c r="AM558" s="75">
        <v>3.05</v>
      </c>
      <c r="AN558" s="35"/>
      <c r="AO558" s="47"/>
    </row>
    <row r="559" spans="1:41" x14ac:dyDescent="0.25">
      <c r="A559" s="7">
        <v>54</v>
      </c>
      <c r="B559" s="15" t="s">
        <v>23</v>
      </c>
      <c r="C559" s="15" t="s">
        <v>23</v>
      </c>
      <c r="D559" s="65"/>
      <c r="E559" s="66"/>
      <c r="F559" s="65"/>
      <c r="G559" s="65"/>
      <c r="H559" s="66"/>
      <c r="I559" s="65"/>
      <c r="J559" s="65"/>
      <c r="K559" s="66"/>
      <c r="L559" s="66"/>
      <c r="M559" s="65"/>
      <c r="N559" s="16"/>
      <c r="O559" s="52"/>
      <c r="P559" s="15"/>
      <c r="Q559" s="15"/>
      <c r="R559" s="8"/>
      <c r="S559" s="8"/>
      <c r="T559" s="8"/>
      <c r="U559" s="8"/>
      <c r="V559" s="8"/>
      <c r="W559" s="8"/>
      <c r="X559" s="36"/>
      <c r="Y559" s="12"/>
      <c r="Z559" s="12"/>
      <c r="AA559" s="12"/>
      <c r="AB559" s="68">
        <v>5.41</v>
      </c>
      <c r="AC559" s="68"/>
      <c r="AD559" s="100"/>
      <c r="AE559" s="68"/>
      <c r="AF559" s="68"/>
      <c r="AG559" s="68"/>
      <c r="AH559" s="68"/>
      <c r="AI559" s="68">
        <v>39.54</v>
      </c>
      <c r="AJ559" s="68"/>
      <c r="AK559" s="68"/>
      <c r="AL559" s="68"/>
      <c r="AM559" s="75">
        <v>3.06</v>
      </c>
      <c r="AN559" s="35"/>
      <c r="AO559" s="47"/>
    </row>
    <row r="560" spans="1:41" x14ac:dyDescent="0.25">
      <c r="A560" s="7">
        <v>53</v>
      </c>
      <c r="B560" s="15" t="s">
        <v>23</v>
      </c>
      <c r="C560" s="15" t="s">
        <v>23</v>
      </c>
      <c r="D560" s="65"/>
      <c r="E560" s="66"/>
      <c r="F560" s="65"/>
      <c r="G560" s="65"/>
      <c r="H560" s="66"/>
      <c r="I560" s="65"/>
      <c r="J560" s="65"/>
      <c r="K560" s="66"/>
      <c r="L560" s="66"/>
      <c r="M560" s="65"/>
      <c r="N560" s="16"/>
      <c r="O560" s="52"/>
      <c r="P560" s="15"/>
      <c r="Q560" s="15"/>
      <c r="R560" s="8"/>
      <c r="S560" s="8"/>
      <c r="T560" s="8"/>
      <c r="U560" s="8"/>
      <c r="V560" s="8"/>
      <c r="W560" s="8"/>
      <c r="X560" s="36"/>
      <c r="Y560" s="12"/>
      <c r="Z560" s="12"/>
      <c r="AA560" s="12"/>
      <c r="AB560" s="68">
        <v>5.42</v>
      </c>
      <c r="AC560" s="68"/>
      <c r="AD560" s="100"/>
      <c r="AE560" s="68"/>
      <c r="AF560" s="68"/>
      <c r="AG560" s="68"/>
      <c r="AH560" s="68"/>
      <c r="AI560" s="68">
        <v>40.03</v>
      </c>
      <c r="AJ560" s="68"/>
      <c r="AK560" s="68"/>
      <c r="AL560" s="68"/>
      <c r="AM560" s="75">
        <v>3.07</v>
      </c>
      <c r="AN560" s="35"/>
      <c r="AO560" s="47"/>
    </row>
    <row r="561" spans="1:41" x14ac:dyDescent="0.25">
      <c r="A561" s="7">
        <v>52</v>
      </c>
      <c r="B561" s="15" t="s">
        <v>23</v>
      </c>
      <c r="C561" s="15" t="s">
        <v>23</v>
      </c>
      <c r="D561" s="65"/>
      <c r="E561" s="66"/>
      <c r="F561" s="65"/>
      <c r="G561" s="65"/>
      <c r="H561" s="66"/>
      <c r="I561" s="65"/>
      <c r="J561" s="65"/>
      <c r="K561" s="66"/>
      <c r="L561" s="66"/>
      <c r="M561" s="65"/>
      <c r="N561" s="16"/>
      <c r="O561" s="52"/>
      <c r="P561" s="15"/>
      <c r="Q561" s="15"/>
      <c r="R561" s="8"/>
      <c r="S561" s="8"/>
      <c r="T561" s="8"/>
      <c r="U561" s="8"/>
      <c r="V561" s="8"/>
      <c r="W561" s="8"/>
      <c r="X561" s="36"/>
      <c r="Y561" s="12"/>
      <c r="Z561" s="12"/>
      <c r="AA561" s="12"/>
      <c r="AB561" s="68">
        <v>5.43</v>
      </c>
      <c r="AC561" s="68"/>
      <c r="AD561" s="100"/>
      <c r="AE561" s="68"/>
      <c r="AF561" s="68"/>
      <c r="AG561" s="68"/>
      <c r="AH561" s="68"/>
      <c r="AI561" s="68">
        <v>40.119999999999997</v>
      </c>
      <c r="AJ561" s="68"/>
      <c r="AK561" s="68"/>
      <c r="AL561" s="68"/>
      <c r="AM561" s="75">
        <v>3.08</v>
      </c>
      <c r="AN561" s="35"/>
      <c r="AO561" s="47"/>
    </row>
    <row r="562" spans="1:41" x14ac:dyDescent="0.25">
      <c r="A562" s="7">
        <v>51</v>
      </c>
      <c r="B562" s="15" t="s">
        <v>23</v>
      </c>
      <c r="C562" s="15" t="s">
        <v>23</v>
      </c>
      <c r="D562" s="65"/>
      <c r="E562" s="66"/>
      <c r="F562" s="65"/>
      <c r="G562" s="65"/>
      <c r="H562" s="66"/>
      <c r="I562" s="65"/>
      <c r="J562" s="65"/>
      <c r="K562" s="66"/>
      <c r="L562" s="66"/>
      <c r="M562" s="65"/>
      <c r="N562" s="16"/>
      <c r="O562" s="52"/>
      <c r="P562" s="15"/>
      <c r="Q562" s="15"/>
      <c r="R562" s="8"/>
      <c r="S562" s="8"/>
      <c r="T562" s="8"/>
      <c r="U562" s="8"/>
      <c r="V562" s="8"/>
      <c r="W562" s="8"/>
      <c r="X562" s="36"/>
      <c r="Y562" s="12"/>
      <c r="Z562" s="12"/>
      <c r="AA562" s="12"/>
      <c r="AB562" s="68">
        <v>5.44</v>
      </c>
      <c r="AC562" s="68"/>
      <c r="AD562" s="100"/>
      <c r="AE562" s="68"/>
      <c r="AF562" s="68"/>
      <c r="AG562" s="68"/>
      <c r="AH562" s="68"/>
      <c r="AI562" s="68">
        <v>40.21</v>
      </c>
      <c r="AJ562" s="68"/>
      <c r="AK562" s="68"/>
      <c r="AL562" s="68"/>
      <c r="AM562" s="75">
        <v>3.09</v>
      </c>
      <c r="AN562" s="35"/>
      <c r="AO562" s="47"/>
    </row>
    <row r="563" spans="1:41" x14ac:dyDescent="0.25">
      <c r="A563" s="7">
        <v>50</v>
      </c>
      <c r="B563" s="15" t="s">
        <v>23</v>
      </c>
      <c r="C563" s="15" t="s">
        <v>23</v>
      </c>
      <c r="D563" s="65">
        <v>5</v>
      </c>
      <c r="E563" s="66"/>
      <c r="F563" s="65"/>
      <c r="G563" s="65"/>
      <c r="H563" s="66"/>
      <c r="I563" s="65"/>
      <c r="J563" s="65"/>
      <c r="K563" s="66"/>
      <c r="L563" s="66"/>
      <c r="M563" s="65">
        <v>28</v>
      </c>
      <c r="N563" s="16"/>
      <c r="O563" s="52"/>
      <c r="P563" s="15"/>
      <c r="Q563" s="15"/>
      <c r="R563" s="8"/>
      <c r="S563" s="8"/>
      <c r="T563" s="8"/>
      <c r="U563" s="8"/>
      <c r="V563" s="8"/>
      <c r="W563" s="8"/>
      <c r="X563" s="36"/>
      <c r="Y563" s="12"/>
      <c r="Z563" s="12"/>
      <c r="AA563" s="12"/>
      <c r="AB563" s="68">
        <v>5.45</v>
      </c>
      <c r="AC563" s="68"/>
      <c r="AD563" s="100"/>
      <c r="AE563" s="68"/>
      <c r="AF563" s="68"/>
      <c r="AG563" s="68"/>
      <c r="AH563" s="68"/>
      <c r="AI563" s="68">
        <v>40.299999999999997</v>
      </c>
      <c r="AJ563" s="68"/>
      <c r="AK563" s="68"/>
      <c r="AL563" s="68"/>
      <c r="AM563" s="75">
        <v>3.1</v>
      </c>
      <c r="AN563" s="35"/>
      <c r="AO563" s="47"/>
    </row>
    <row r="564" spans="1:41" x14ac:dyDescent="0.25">
      <c r="A564" s="7">
        <v>49</v>
      </c>
      <c r="B564" s="15" t="s">
        <v>23</v>
      </c>
      <c r="C564" s="15" t="s">
        <v>23</v>
      </c>
      <c r="D564" s="65"/>
      <c r="E564" s="66"/>
      <c r="F564" s="65"/>
      <c r="G564" s="65"/>
      <c r="H564" s="66"/>
      <c r="I564" s="65"/>
      <c r="J564" s="65"/>
      <c r="K564" s="66"/>
      <c r="L564" s="66"/>
      <c r="M564" s="65"/>
      <c r="N564" s="16"/>
      <c r="O564" s="52"/>
      <c r="P564" s="15"/>
      <c r="Q564" s="15"/>
      <c r="R564" s="8"/>
      <c r="S564" s="8"/>
      <c r="T564" s="8"/>
      <c r="U564" s="8"/>
      <c r="V564" s="8"/>
      <c r="W564" s="8"/>
      <c r="X564" s="36"/>
      <c r="Y564" s="12"/>
      <c r="Z564" s="12"/>
      <c r="AA564" s="12"/>
      <c r="AB564" s="68">
        <v>5.46</v>
      </c>
      <c r="AC564" s="68"/>
      <c r="AD564" s="100"/>
      <c r="AE564" s="68"/>
      <c r="AF564" s="68"/>
      <c r="AG564" s="68"/>
      <c r="AH564" s="68"/>
      <c r="AI564" s="68">
        <v>40.39</v>
      </c>
      <c r="AJ564" s="68"/>
      <c r="AK564" s="68"/>
      <c r="AL564" s="68"/>
      <c r="AM564" s="75">
        <v>3.11</v>
      </c>
      <c r="AN564" s="35"/>
      <c r="AO564" s="47"/>
    </row>
    <row r="565" spans="1:41" x14ac:dyDescent="0.25">
      <c r="A565" s="7">
        <v>48</v>
      </c>
      <c r="B565" s="15" t="s">
        <v>23</v>
      </c>
      <c r="C565" s="15" t="s">
        <v>23</v>
      </c>
      <c r="D565" s="65"/>
      <c r="E565" s="66"/>
      <c r="F565" s="65"/>
      <c r="G565" s="65"/>
      <c r="H565" s="66"/>
      <c r="I565" s="65"/>
      <c r="J565" s="65"/>
      <c r="K565" s="66"/>
      <c r="L565" s="66"/>
      <c r="M565" s="65"/>
      <c r="N565" s="16"/>
      <c r="O565" s="52"/>
      <c r="P565" s="15"/>
      <c r="Q565" s="15"/>
      <c r="R565" s="8"/>
      <c r="S565" s="8"/>
      <c r="T565" s="8"/>
      <c r="U565" s="8"/>
      <c r="V565" s="8"/>
      <c r="W565" s="8"/>
      <c r="X565" s="36"/>
      <c r="Y565" s="12"/>
      <c r="Z565" s="12"/>
      <c r="AA565" s="12"/>
      <c r="AB565" s="68">
        <v>5.47</v>
      </c>
      <c r="AC565" s="68"/>
      <c r="AD565" s="100"/>
      <c r="AE565" s="68"/>
      <c r="AF565" s="68"/>
      <c r="AG565" s="68"/>
      <c r="AH565" s="68"/>
      <c r="AI565" s="68">
        <v>40.479999999999997</v>
      </c>
      <c r="AJ565" s="68"/>
      <c r="AK565" s="68"/>
      <c r="AL565" s="68"/>
      <c r="AM565" s="75">
        <v>3.12</v>
      </c>
      <c r="AN565" s="35"/>
      <c r="AO565" s="47"/>
    </row>
    <row r="566" spans="1:41" x14ac:dyDescent="0.25">
      <c r="A566" s="7">
        <v>47</v>
      </c>
      <c r="B566" s="15" t="s">
        <v>23</v>
      </c>
      <c r="C566" s="15" t="s">
        <v>23</v>
      </c>
      <c r="D566" s="65"/>
      <c r="E566" s="66"/>
      <c r="F566" s="65"/>
      <c r="G566" s="65"/>
      <c r="H566" s="66"/>
      <c r="I566" s="65"/>
      <c r="J566" s="65"/>
      <c r="K566" s="66"/>
      <c r="L566" s="66"/>
      <c r="M566" s="65"/>
      <c r="N566" s="16"/>
      <c r="O566" s="52"/>
      <c r="P566" s="15"/>
      <c r="Q566" s="15"/>
      <c r="R566" s="8"/>
      <c r="S566" s="8"/>
      <c r="T566" s="8"/>
      <c r="U566" s="8"/>
      <c r="V566" s="8"/>
      <c r="W566" s="8"/>
      <c r="X566" s="36"/>
      <c r="Y566" s="12"/>
      <c r="Z566" s="12"/>
      <c r="AA566" s="12"/>
      <c r="AB566" s="68">
        <v>5.48</v>
      </c>
      <c r="AC566" s="68"/>
      <c r="AD566" s="100"/>
      <c r="AE566" s="68"/>
      <c r="AF566" s="68"/>
      <c r="AG566" s="68"/>
      <c r="AH566" s="68"/>
      <c r="AI566" s="68">
        <v>40.57</v>
      </c>
      <c r="AJ566" s="68"/>
      <c r="AK566" s="68"/>
      <c r="AL566" s="68"/>
      <c r="AM566" s="75">
        <v>3.13</v>
      </c>
      <c r="AN566" s="35"/>
      <c r="AO566" s="47"/>
    </row>
    <row r="567" spans="1:41" x14ac:dyDescent="0.25">
      <c r="A567" s="7">
        <v>46</v>
      </c>
      <c r="B567" s="15" t="s">
        <v>23</v>
      </c>
      <c r="C567" s="15" t="s">
        <v>23</v>
      </c>
      <c r="D567" s="65"/>
      <c r="E567" s="66"/>
      <c r="F567" s="65"/>
      <c r="G567" s="65"/>
      <c r="H567" s="66"/>
      <c r="I567" s="65"/>
      <c r="J567" s="65"/>
      <c r="K567" s="66"/>
      <c r="L567" s="66"/>
      <c r="M567" s="65"/>
      <c r="N567" s="16"/>
      <c r="O567" s="52"/>
      <c r="P567" s="15"/>
      <c r="Q567" s="15"/>
      <c r="R567" s="8"/>
      <c r="S567" s="8"/>
      <c r="T567" s="8"/>
      <c r="U567" s="8"/>
      <c r="V567" s="8"/>
      <c r="W567" s="8"/>
      <c r="X567" s="36"/>
      <c r="Y567" s="12"/>
      <c r="Z567" s="12"/>
      <c r="AA567" s="12"/>
      <c r="AB567" s="68">
        <v>5.49</v>
      </c>
      <c r="AC567" s="68"/>
      <c r="AD567" s="100"/>
      <c r="AE567" s="68"/>
      <c r="AF567" s="68"/>
      <c r="AG567" s="68"/>
      <c r="AH567" s="68"/>
      <c r="AI567" s="68">
        <v>41.06</v>
      </c>
      <c r="AJ567" s="68"/>
      <c r="AK567" s="68"/>
      <c r="AL567" s="68"/>
      <c r="AM567" s="75">
        <v>3.14</v>
      </c>
      <c r="AN567" s="35"/>
      <c r="AO567" s="47"/>
    </row>
    <row r="568" spans="1:41" x14ac:dyDescent="0.25">
      <c r="A568" s="7">
        <v>45</v>
      </c>
      <c r="B568" s="15" t="s">
        <v>23</v>
      </c>
      <c r="C568" s="15" t="s">
        <v>23</v>
      </c>
      <c r="D568" s="65"/>
      <c r="E568" s="66"/>
      <c r="F568" s="65"/>
      <c r="G568" s="65"/>
      <c r="H568" s="66"/>
      <c r="I568" s="65"/>
      <c r="J568" s="65"/>
      <c r="K568" s="66"/>
      <c r="L568" s="66"/>
      <c r="M568" s="65">
        <v>27</v>
      </c>
      <c r="N568" s="16"/>
      <c r="O568" s="52"/>
      <c r="P568" s="15"/>
      <c r="Q568" s="15"/>
      <c r="R568" s="8"/>
      <c r="S568" s="8"/>
      <c r="T568" s="8"/>
      <c r="U568" s="8"/>
      <c r="V568" s="8"/>
      <c r="W568" s="8"/>
      <c r="X568" s="36"/>
      <c r="Y568" s="12"/>
      <c r="Z568" s="12"/>
      <c r="AA568" s="12"/>
      <c r="AB568" s="68">
        <v>5.5</v>
      </c>
      <c r="AC568" s="68"/>
      <c r="AD568" s="100"/>
      <c r="AE568" s="68"/>
      <c r="AF568" s="68"/>
      <c r="AG568" s="68"/>
      <c r="AH568" s="68"/>
      <c r="AI568" s="68">
        <v>41.15</v>
      </c>
      <c r="AJ568" s="68"/>
      <c r="AK568" s="68"/>
      <c r="AL568" s="68"/>
      <c r="AM568" s="75">
        <v>3.15</v>
      </c>
      <c r="AN568" s="35"/>
      <c r="AO568" s="47"/>
    </row>
    <row r="569" spans="1:41" x14ac:dyDescent="0.25">
      <c r="A569" s="7">
        <v>44</v>
      </c>
      <c r="B569" s="15" t="s">
        <v>23</v>
      </c>
      <c r="C569" s="15" t="s">
        <v>23</v>
      </c>
      <c r="D569" s="65"/>
      <c r="E569" s="66"/>
      <c r="F569" s="65"/>
      <c r="G569" s="65"/>
      <c r="H569" s="66"/>
      <c r="I569" s="65"/>
      <c r="J569" s="65"/>
      <c r="K569" s="66"/>
      <c r="L569" s="66"/>
      <c r="M569" s="65"/>
      <c r="N569" s="16"/>
      <c r="O569" s="52"/>
      <c r="P569" s="15"/>
      <c r="Q569" s="15"/>
      <c r="R569" s="8"/>
      <c r="S569" s="8"/>
      <c r="T569" s="8"/>
      <c r="U569" s="8"/>
      <c r="V569" s="8"/>
      <c r="W569" s="8"/>
      <c r="X569" s="36"/>
      <c r="Y569" s="12"/>
      <c r="Z569" s="12"/>
      <c r="AA569" s="12"/>
      <c r="AB569" s="68">
        <v>5.51</v>
      </c>
      <c r="AC569" s="68"/>
      <c r="AD569" s="100"/>
      <c r="AE569" s="68"/>
      <c r="AF569" s="68"/>
      <c r="AG569" s="68"/>
      <c r="AH569" s="68"/>
      <c r="AI569" s="68">
        <v>41.24</v>
      </c>
      <c r="AJ569" s="68"/>
      <c r="AK569" s="68"/>
      <c r="AL569" s="68"/>
      <c r="AM569" s="75">
        <v>3.16</v>
      </c>
      <c r="AN569" s="35"/>
      <c r="AO569" s="47"/>
    </row>
    <row r="570" spans="1:41" x14ac:dyDescent="0.25">
      <c r="A570" s="7">
        <v>43</v>
      </c>
      <c r="B570" s="15" t="s">
        <v>23</v>
      </c>
      <c r="C570" s="15" t="s">
        <v>23</v>
      </c>
      <c r="D570" s="65"/>
      <c r="E570" s="66"/>
      <c r="F570" s="65"/>
      <c r="G570" s="65"/>
      <c r="H570" s="66"/>
      <c r="I570" s="65"/>
      <c r="J570" s="65"/>
      <c r="K570" s="66"/>
      <c r="L570" s="66"/>
      <c r="M570" s="65"/>
      <c r="N570" s="16"/>
      <c r="O570" s="52"/>
      <c r="P570" s="15"/>
      <c r="Q570" s="15"/>
      <c r="R570" s="8"/>
      <c r="S570" s="8"/>
      <c r="T570" s="8"/>
      <c r="U570" s="8"/>
      <c r="V570" s="8"/>
      <c r="W570" s="8"/>
      <c r="X570" s="36"/>
      <c r="Y570" s="12"/>
      <c r="Z570" s="12"/>
      <c r="AA570" s="12"/>
      <c r="AB570" s="68">
        <v>5.52</v>
      </c>
      <c r="AC570" s="68"/>
      <c r="AD570" s="100"/>
      <c r="AE570" s="68"/>
      <c r="AF570" s="68"/>
      <c r="AG570" s="68"/>
      <c r="AH570" s="68"/>
      <c r="AI570" s="68">
        <v>41.33</v>
      </c>
      <c r="AJ570" s="68"/>
      <c r="AK570" s="68"/>
      <c r="AL570" s="68"/>
      <c r="AM570" s="75">
        <v>3.17</v>
      </c>
      <c r="AN570" s="35"/>
      <c r="AO570" s="47"/>
    </row>
    <row r="571" spans="1:41" x14ac:dyDescent="0.25">
      <c r="A571" s="7">
        <v>42</v>
      </c>
      <c r="B571" s="15" t="s">
        <v>23</v>
      </c>
      <c r="C571" s="15" t="s">
        <v>23</v>
      </c>
      <c r="D571" s="65"/>
      <c r="E571" s="66"/>
      <c r="F571" s="65"/>
      <c r="G571" s="65"/>
      <c r="H571" s="66"/>
      <c r="I571" s="65"/>
      <c r="J571" s="65"/>
      <c r="K571" s="66"/>
      <c r="L571" s="66"/>
      <c r="M571" s="65"/>
      <c r="N571" s="16"/>
      <c r="O571" s="52"/>
      <c r="P571" s="15"/>
      <c r="Q571" s="15"/>
      <c r="R571" s="8"/>
      <c r="S571" s="8"/>
      <c r="T571" s="8"/>
      <c r="U571" s="8"/>
      <c r="V571" s="8"/>
      <c r="W571" s="8"/>
      <c r="X571" s="36"/>
      <c r="Y571" s="12"/>
      <c r="Z571" s="12"/>
      <c r="AA571" s="12"/>
      <c r="AB571" s="68">
        <v>5.53</v>
      </c>
      <c r="AC571" s="68"/>
      <c r="AD571" s="100"/>
      <c r="AE571" s="68"/>
      <c r="AF571" s="68"/>
      <c r="AG571" s="68"/>
      <c r="AH571" s="68"/>
      <c r="AI571" s="68">
        <v>41.42</v>
      </c>
      <c r="AJ571" s="68"/>
      <c r="AK571" s="68"/>
      <c r="AL571" s="68"/>
      <c r="AM571" s="75">
        <v>3.18</v>
      </c>
      <c r="AN571" s="35"/>
      <c r="AO571" s="47"/>
    </row>
    <row r="572" spans="1:41" x14ac:dyDescent="0.25">
      <c r="A572" s="7">
        <v>41</v>
      </c>
      <c r="B572" s="15" t="s">
        <v>23</v>
      </c>
      <c r="C572" s="15" t="s">
        <v>23</v>
      </c>
      <c r="D572" s="65"/>
      <c r="E572" s="66"/>
      <c r="F572" s="65"/>
      <c r="G572" s="65"/>
      <c r="H572" s="66"/>
      <c r="I572" s="65"/>
      <c r="J572" s="65"/>
      <c r="K572" s="66"/>
      <c r="L572" s="66"/>
      <c r="M572" s="65"/>
      <c r="N572" s="16"/>
      <c r="O572" s="52"/>
      <c r="P572" s="15"/>
      <c r="Q572" s="15"/>
      <c r="R572" s="8"/>
      <c r="S572" s="8"/>
      <c r="T572" s="8"/>
      <c r="U572" s="8"/>
      <c r="V572" s="8"/>
      <c r="W572" s="8"/>
      <c r="X572" s="36"/>
      <c r="Y572" s="12"/>
      <c r="Z572" s="12"/>
      <c r="AA572" s="12"/>
      <c r="AB572" s="68">
        <v>5.54</v>
      </c>
      <c r="AC572" s="68"/>
      <c r="AD572" s="100"/>
      <c r="AE572" s="68"/>
      <c r="AF572" s="68"/>
      <c r="AG572" s="68"/>
      <c r="AH572" s="68"/>
      <c r="AI572" s="68">
        <v>41.51</v>
      </c>
      <c r="AJ572" s="68"/>
      <c r="AK572" s="68"/>
      <c r="AL572" s="68"/>
      <c r="AM572" s="75">
        <v>3.19</v>
      </c>
      <c r="AN572" s="35"/>
      <c r="AO572" s="47"/>
    </row>
    <row r="573" spans="1:41" x14ac:dyDescent="0.25">
      <c r="A573" s="7">
        <v>40</v>
      </c>
      <c r="B573" s="18">
        <v>4</v>
      </c>
      <c r="C573" s="18">
        <v>4</v>
      </c>
      <c r="D573" s="77">
        <v>4</v>
      </c>
      <c r="E573" s="78"/>
      <c r="F573" s="77"/>
      <c r="G573" s="77"/>
      <c r="H573" s="78"/>
      <c r="I573" s="77"/>
      <c r="J573" s="77"/>
      <c r="K573" s="78"/>
      <c r="L573" s="78"/>
      <c r="M573" s="77">
        <v>26</v>
      </c>
      <c r="N573" s="37"/>
      <c r="O573" s="53"/>
      <c r="P573" s="21"/>
      <c r="Q573" s="21"/>
      <c r="R573" s="20"/>
      <c r="S573" s="20"/>
      <c r="T573" s="20"/>
      <c r="U573" s="20"/>
      <c r="V573" s="20"/>
      <c r="W573" s="20"/>
      <c r="X573" s="38"/>
      <c r="Y573" s="22"/>
      <c r="Z573" s="22"/>
      <c r="AA573" s="22"/>
      <c r="AB573" s="81">
        <v>5.55</v>
      </c>
      <c r="AC573" s="81"/>
      <c r="AD573" s="104"/>
      <c r="AE573" s="81"/>
      <c r="AF573" s="81"/>
      <c r="AG573" s="81"/>
      <c r="AH573" s="81"/>
      <c r="AI573" s="81">
        <v>42</v>
      </c>
      <c r="AJ573" s="81"/>
      <c r="AK573" s="81"/>
      <c r="AL573" s="81"/>
      <c r="AM573" s="82">
        <v>3.2</v>
      </c>
      <c r="AN573" s="40"/>
      <c r="AO573" s="48"/>
    </row>
    <row r="574" spans="1:41" x14ac:dyDescent="0.25">
      <c r="A574" s="7">
        <v>39</v>
      </c>
      <c r="B574" s="15" t="s">
        <v>23</v>
      </c>
      <c r="C574" s="15" t="s">
        <v>23</v>
      </c>
      <c r="D574" s="65"/>
      <c r="E574" s="66"/>
      <c r="F574" s="65"/>
      <c r="G574" s="65"/>
      <c r="H574" s="66"/>
      <c r="I574" s="65"/>
      <c r="J574" s="65"/>
      <c r="K574" s="66"/>
      <c r="L574" s="66"/>
      <c r="M574" s="65"/>
      <c r="N574" s="16"/>
      <c r="O574" s="52"/>
      <c r="P574" s="15"/>
      <c r="Q574" s="15"/>
      <c r="R574" s="8"/>
      <c r="S574" s="8"/>
      <c r="T574" s="8"/>
      <c r="U574" s="8"/>
      <c r="V574" s="8"/>
      <c r="W574" s="8"/>
      <c r="X574" s="36"/>
      <c r="Y574" s="12"/>
      <c r="Z574" s="12"/>
      <c r="AA574" s="12"/>
      <c r="AB574" s="68">
        <v>5.56</v>
      </c>
      <c r="AC574" s="68"/>
      <c r="AD574" s="100"/>
      <c r="AE574" s="68"/>
      <c r="AF574" s="68"/>
      <c r="AG574" s="68"/>
      <c r="AH574" s="68"/>
      <c r="AI574" s="68">
        <v>42.09</v>
      </c>
      <c r="AJ574" s="68"/>
      <c r="AK574" s="68"/>
      <c r="AL574" s="68"/>
      <c r="AM574" s="75">
        <v>3.21</v>
      </c>
      <c r="AN574" s="35"/>
      <c r="AO574" s="47"/>
    </row>
    <row r="575" spans="1:41" x14ac:dyDescent="0.25">
      <c r="A575" s="7">
        <v>38</v>
      </c>
      <c r="B575" s="15" t="s">
        <v>23</v>
      </c>
      <c r="C575" s="15" t="s">
        <v>23</v>
      </c>
      <c r="D575" s="65"/>
      <c r="E575" s="66"/>
      <c r="F575" s="65"/>
      <c r="G575" s="65"/>
      <c r="H575" s="66"/>
      <c r="I575" s="65"/>
      <c r="J575" s="65"/>
      <c r="K575" s="66"/>
      <c r="L575" s="66"/>
      <c r="M575" s="65"/>
      <c r="N575" s="16"/>
      <c r="O575" s="52"/>
      <c r="P575" s="15"/>
      <c r="Q575" s="15"/>
      <c r="R575" s="8"/>
      <c r="S575" s="8"/>
      <c r="T575" s="8"/>
      <c r="U575" s="8"/>
      <c r="V575" s="8"/>
      <c r="W575" s="8"/>
      <c r="X575" s="36"/>
      <c r="Y575" s="12"/>
      <c r="Z575" s="12"/>
      <c r="AA575" s="12"/>
      <c r="AB575" s="68">
        <v>5.57</v>
      </c>
      <c r="AC575" s="68"/>
      <c r="AD575" s="100"/>
      <c r="AE575" s="68"/>
      <c r="AF575" s="68"/>
      <c r="AG575" s="68"/>
      <c r="AH575" s="68"/>
      <c r="AI575" s="68">
        <v>42.18</v>
      </c>
      <c r="AJ575" s="68"/>
      <c r="AK575" s="68"/>
      <c r="AL575" s="68"/>
      <c r="AM575" s="75">
        <v>3.22</v>
      </c>
      <c r="AN575" s="35"/>
      <c r="AO575" s="47"/>
    </row>
    <row r="576" spans="1:41" x14ac:dyDescent="0.25">
      <c r="A576" s="7">
        <v>37</v>
      </c>
      <c r="B576" s="15" t="s">
        <v>23</v>
      </c>
      <c r="C576" s="15" t="s">
        <v>23</v>
      </c>
      <c r="D576" s="65"/>
      <c r="E576" s="66"/>
      <c r="F576" s="65"/>
      <c r="G576" s="65"/>
      <c r="H576" s="66"/>
      <c r="I576" s="65"/>
      <c r="J576" s="65"/>
      <c r="K576" s="66"/>
      <c r="L576" s="66"/>
      <c r="M576" s="65"/>
      <c r="N576" s="16"/>
      <c r="O576" s="52"/>
      <c r="P576" s="15"/>
      <c r="Q576" s="15"/>
      <c r="R576" s="8"/>
      <c r="S576" s="8"/>
      <c r="T576" s="8"/>
      <c r="U576" s="8"/>
      <c r="V576" s="8"/>
      <c r="W576" s="8"/>
      <c r="X576" s="36"/>
      <c r="Y576" s="12"/>
      <c r="Z576" s="12"/>
      <c r="AA576" s="12"/>
      <c r="AB576" s="68">
        <v>5.58</v>
      </c>
      <c r="AC576" s="68"/>
      <c r="AD576" s="100"/>
      <c r="AE576" s="68"/>
      <c r="AF576" s="68"/>
      <c r="AG576" s="68"/>
      <c r="AH576" s="68"/>
      <c r="AI576" s="68">
        <v>42.27</v>
      </c>
      <c r="AJ576" s="68"/>
      <c r="AK576" s="68"/>
      <c r="AL576" s="68"/>
      <c r="AM576" s="75">
        <v>3.23</v>
      </c>
      <c r="AN576" s="35"/>
      <c r="AO576" s="47"/>
    </row>
    <row r="577" spans="1:41" x14ac:dyDescent="0.25">
      <c r="A577" s="7">
        <v>36</v>
      </c>
      <c r="B577" s="15" t="s">
        <v>23</v>
      </c>
      <c r="C577" s="15" t="s">
        <v>23</v>
      </c>
      <c r="D577" s="65"/>
      <c r="E577" s="66"/>
      <c r="F577" s="65"/>
      <c r="G577" s="65"/>
      <c r="H577" s="66"/>
      <c r="I577" s="65"/>
      <c r="J577" s="65"/>
      <c r="K577" s="66"/>
      <c r="L577" s="66"/>
      <c r="M577" s="65"/>
      <c r="N577" s="16"/>
      <c r="O577" s="52"/>
      <c r="P577" s="15"/>
      <c r="Q577" s="15"/>
      <c r="R577" s="8"/>
      <c r="S577" s="8"/>
      <c r="T577" s="8"/>
      <c r="U577" s="8"/>
      <c r="V577" s="8"/>
      <c r="W577" s="8"/>
      <c r="X577" s="36"/>
      <c r="Y577" s="12"/>
      <c r="Z577" s="12"/>
      <c r="AA577" s="12"/>
      <c r="AB577" s="68">
        <v>5.59</v>
      </c>
      <c r="AC577" s="68"/>
      <c r="AD577" s="100"/>
      <c r="AE577" s="68"/>
      <c r="AF577" s="68"/>
      <c r="AG577" s="68"/>
      <c r="AH577" s="68"/>
      <c r="AI577" s="68">
        <v>42.36</v>
      </c>
      <c r="AJ577" s="68"/>
      <c r="AK577" s="68"/>
      <c r="AL577" s="68"/>
      <c r="AM577" s="75">
        <v>3.24</v>
      </c>
      <c r="AN577" s="35"/>
      <c r="AO577" s="47"/>
    </row>
    <row r="578" spans="1:41" x14ac:dyDescent="0.25">
      <c r="A578" s="7">
        <v>35</v>
      </c>
      <c r="B578" s="15" t="s">
        <v>23</v>
      </c>
      <c r="C578" s="15" t="s">
        <v>23</v>
      </c>
      <c r="D578" s="65"/>
      <c r="E578" s="66"/>
      <c r="F578" s="65"/>
      <c r="G578" s="65"/>
      <c r="H578" s="66"/>
      <c r="I578" s="65"/>
      <c r="J578" s="65"/>
      <c r="K578" s="66"/>
      <c r="L578" s="66"/>
      <c r="M578" s="65">
        <v>25</v>
      </c>
      <c r="N578" s="16"/>
      <c r="O578" s="52"/>
      <c r="P578" s="15"/>
      <c r="Q578" s="15"/>
      <c r="R578" s="8"/>
      <c r="S578" s="8"/>
      <c r="T578" s="8"/>
      <c r="U578" s="8"/>
      <c r="V578" s="8"/>
      <c r="W578" s="8"/>
      <c r="X578" s="36"/>
      <c r="Y578" s="12"/>
      <c r="Z578" s="12"/>
      <c r="AA578" s="12"/>
      <c r="AB578" s="68">
        <v>6</v>
      </c>
      <c r="AC578" s="68"/>
      <c r="AD578" s="100"/>
      <c r="AE578" s="68"/>
      <c r="AF578" s="68"/>
      <c r="AG578" s="68"/>
      <c r="AH578" s="68"/>
      <c r="AI578" s="68">
        <v>42.45</v>
      </c>
      <c r="AJ578" s="68"/>
      <c r="AK578" s="68"/>
      <c r="AL578" s="68"/>
      <c r="AM578" s="75">
        <v>3.25</v>
      </c>
      <c r="AN578" s="35"/>
      <c r="AO578" s="47"/>
    </row>
    <row r="579" spans="1:41" x14ac:dyDescent="0.25">
      <c r="A579" s="7">
        <v>34</v>
      </c>
      <c r="B579" s="15" t="s">
        <v>23</v>
      </c>
      <c r="C579" s="15" t="s">
        <v>23</v>
      </c>
      <c r="D579" s="65"/>
      <c r="E579" s="66"/>
      <c r="F579" s="65"/>
      <c r="G579" s="65"/>
      <c r="H579" s="66"/>
      <c r="I579" s="65"/>
      <c r="J579" s="65"/>
      <c r="K579" s="66"/>
      <c r="L579" s="66"/>
      <c r="M579" s="65"/>
      <c r="N579" s="16"/>
      <c r="O579" s="52"/>
      <c r="P579" s="15"/>
      <c r="Q579" s="15"/>
      <c r="R579" s="8"/>
      <c r="S579" s="8"/>
      <c r="T579" s="8"/>
      <c r="U579" s="8"/>
      <c r="V579" s="8"/>
      <c r="W579" s="8"/>
      <c r="X579" s="36"/>
      <c r="Y579" s="12"/>
      <c r="Z579" s="12"/>
      <c r="AA579" s="12"/>
      <c r="AB579" s="68">
        <v>6.01</v>
      </c>
      <c r="AC579" s="68"/>
      <c r="AD579" s="100"/>
      <c r="AE579" s="68"/>
      <c r="AF579" s="68"/>
      <c r="AG579" s="68"/>
      <c r="AH579" s="68"/>
      <c r="AI579" s="68">
        <v>42.54</v>
      </c>
      <c r="AJ579" s="68"/>
      <c r="AK579" s="68"/>
      <c r="AL579" s="68"/>
      <c r="AM579" s="75">
        <v>3.26</v>
      </c>
      <c r="AN579" s="35"/>
      <c r="AO579" s="47"/>
    </row>
    <row r="580" spans="1:41" x14ac:dyDescent="0.25">
      <c r="A580" s="7">
        <v>33</v>
      </c>
      <c r="B580" s="15" t="s">
        <v>23</v>
      </c>
      <c r="C580" s="15" t="s">
        <v>23</v>
      </c>
      <c r="D580" s="65"/>
      <c r="E580" s="66"/>
      <c r="F580" s="65"/>
      <c r="G580" s="65"/>
      <c r="H580" s="66"/>
      <c r="I580" s="65"/>
      <c r="J580" s="65"/>
      <c r="K580" s="66"/>
      <c r="L580" s="66"/>
      <c r="M580" s="65"/>
      <c r="N580" s="16"/>
      <c r="O580" s="52"/>
      <c r="P580" s="15"/>
      <c r="Q580" s="15"/>
      <c r="R580" s="8"/>
      <c r="S580" s="8"/>
      <c r="T580" s="8"/>
      <c r="U580" s="8"/>
      <c r="V580" s="8"/>
      <c r="W580" s="8"/>
      <c r="X580" s="36"/>
      <c r="Y580" s="12"/>
      <c r="Z580" s="12"/>
      <c r="AA580" s="12"/>
      <c r="AB580" s="68">
        <v>6.02</v>
      </c>
      <c r="AC580" s="68"/>
      <c r="AD580" s="100"/>
      <c r="AE580" s="68"/>
      <c r="AF580" s="68"/>
      <c r="AG580" s="68"/>
      <c r="AH580" s="68"/>
      <c r="AI580" s="68">
        <v>43.03</v>
      </c>
      <c r="AJ580" s="68"/>
      <c r="AK580" s="68"/>
      <c r="AL580" s="68"/>
      <c r="AM580" s="75">
        <v>3.27</v>
      </c>
      <c r="AN580" s="35"/>
      <c r="AO580" s="47"/>
    </row>
    <row r="581" spans="1:41" x14ac:dyDescent="0.25">
      <c r="A581" s="7">
        <v>32</v>
      </c>
      <c r="B581" s="15" t="s">
        <v>23</v>
      </c>
      <c r="C581" s="15" t="s">
        <v>23</v>
      </c>
      <c r="D581" s="65"/>
      <c r="E581" s="66"/>
      <c r="F581" s="65"/>
      <c r="G581" s="65"/>
      <c r="H581" s="66"/>
      <c r="I581" s="65"/>
      <c r="J581" s="65"/>
      <c r="K581" s="66"/>
      <c r="L581" s="66"/>
      <c r="M581" s="65"/>
      <c r="N581" s="16"/>
      <c r="O581" s="52"/>
      <c r="P581" s="15"/>
      <c r="Q581" s="15"/>
      <c r="R581" s="8"/>
      <c r="S581" s="8"/>
      <c r="T581" s="8"/>
      <c r="U581" s="8"/>
      <c r="V581" s="8"/>
      <c r="W581" s="8"/>
      <c r="X581" s="36"/>
      <c r="Y581" s="12"/>
      <c r="Z581" s="12"/>
      <c r="AA581" s="12"/>
      <c r="AB581" s="68">
        <v>6.03</v>
      </c>
      <c r="AC581" s="68"/>
      <c r="AD581" s="100"/>
      <c r="AE581" s="68"/>
      <c r="AF581" s="68"/>
      <c r="AG581" s="68"/>
      <c r="AH581" s="68"/>
      <c r="AI581" s="68">
        <v>43.12</v>
      </c>
      <c r="AJ581" s="68"/>
      <c r="AK581" s="68"/>
      <c r="AL581" s="68"/>
      <c r="AM581" s="75">
        <v>3.28</v>
      </c>
      <c r="AN581" s="35"/>
      <c r="AO581" s="47"/>
    </row>
    <row r="582" spans="1:41" x14ac:dyDescent="0.25">
      <c r="A582" s="7">
        <v>31</v>
      </c>
      <c r="B582" s="15" t="s">
        <v>23</v>
      </c>
      <c r="C582" s="15" t="s">
        <v>23</v>
      </c>
      <c r="D582" s="65"/>
      <c r="E582" s="66"/>
      <c r="F582" s="65"/>
      <c r="G582" s="65"/>
      <c r="H582" s="66"/>
      <c r="I582" s="65"/>
      <c r="J582" s="65"/>
      <c r="K582" s="66"/>
      <c r="L582" s="66"/>
      <c r="M582" s="65"/>
      <c r="N582" s="16"/>
      <c r="O582" s="52"/>
      <c r="P582" s="15"/>
      <c r="Q582" s="15"/>
      <c r="R582" s="8"/>
      <c r="S582" s="8"/>
      <c r="T582" s="8"/>
      <c r="U582" s="8"/>
      <c r="V582" s="8"/>
      <c r="W582" s="8"/>
      <c r="X582" s="36"/>
      <c r="Y582" s="12"/>
      <c r="Z582" s="12"/>
      <c r="AA582" s="12"/>
      <c r="AB582" s="68">
        <v>6.04</v>
      </c>
      <c r="AC582" s="68"/>
      <c r="AD582" s="100"/>
      <c r="AE582" s="68"/>
      <c r="AF582" s="68"/>
      <c r="AG582" s="68"/>
      <c r="AH582" s="68"/>
      <c r="AI582" s="68">
        <v>43.21</v>
      </c>
      <c r="AJ582" s="68"/>
      <c r="AK582" s="68"/>
      <c r="AL582" s="68"/>
      <c r="AM582" s="75">
        <v>3.29</v>
      </c>
      <c r="AN582" s="35"/>
      <c r="AO582" s="47"/>
    </row>
    <row r="583" spans="1:41" x14ac:dyDescent="0.25">
      <c r="A583" s="7">
        <v>30</v>
      </c>
      <c r="B583" s="15" t="s">
        <v>23</v>
      </c>
      <c r="C583" s="15" t="s">
        <v>23</v>
      </c>
      <c r="D583" s="65">
        <v>3</v>
      </c>
      <c r="E583" s="66"/>
      <c r="F583" s="65"/>
      <c r="G583" s="65"/>
      <c r="H583" s="66"/>
      <c r="I583" s="65"/>
      <c r="J583" s="65"/>
      <c r="K583" s="66"/>
      <c r="L583" s="66"/>
      <c r="M583" s="65">
        <v>24</v>
      </c>
      <c r="N583" s="16"/>
      <c r="O583" s="52"/>
      <c r="P583" s="15"/>
      <c r="Q583" s="15"/>
      <c r="R583" s="8"/>
      <c r="S583" s="8"/>
      <c r="T583" s="8"/>
      <c r="U583" s="8"/>
      <c r="V583" s="8"/>
      <c r="W583" s="8"/>
      <c r="X583" s="36"/>
      <c r="Y583" s="12"/>
      <c r="Z583" s="12"/>
      <c r="AA583" s="12"/>
      <c r="AB583" s="68">
        <v>6.05</v>
      </c>
      <c r="AC583" s="68"/>
      <c r="AD583" s="100"/>
      <c r="AE583" s="68"/>
      <c r="AF583" s="68"/>
      <c r="AG583" s="68"/>
      <c r="AH583" s="68"/>
      <c r="AI583" s="68">
        <v>43.3</v>
      </c>
      <c r="AJ583" s="68"/>
      <c r="AK583" s="68"/>
      <c r="AL583" s="68"/>
      <c r="AM583" s="75">
        <v>3.3</v>
      </c>
      <c r="AN583" s="35"/>
      <c r="AO583" s="47"/>
    </row>
    <row r="584" spans="1:41" x14ac:dyDescent="0.25">
      <c r="A584" s="7">
        <v>29</v>
      </c>
      <c r="B584" s="15" t="s">
        <v>23</v>
      </c>
      <c r="C584" s="15" t="s">
        <v>23</v>
      </c>
      <c r="D584" s="65"/>
      <c r="E584" s="66"/>
      <c r="F584" s="65"/>
      <c r="G584" s="65"/>
      <c r="H584" s="66"/>
      <c r="I584" s="65"/>
      <c r="J584" s="65"/>
      <c r="K584" s="66"/>
      <c r="L584" s="66"/>
      <c r="M584" s="65"/>
      <c r="N584" s="16"/>
      <c r="O584" s="52"/>
      <c r="P584" s="15"/>
      <c r="Q584" s="15"/>
      <c r="R584" s="8"/>
      <c r="S584" s="8"/>
      <c r="T584" s="8"/>
      <c r="U584" s="8"/>
      <c r="V584" s="8"/>
      <c r="W584" s="8"/>
      <c r="X584" s="36"/>
      <c r="Y584" s="12"/>
      <c r="Z584" s="12"/>
      <c r="AA584" s="12"/>
      <c r="AB584" s="68">
        <v>6.06</v>
      </c>
      <c r="AC584" s="68"/>
      <c r="AD584" s="100"/>
      <c r="AE584" s="68"/>
      <c r="AF584" s="68"/>
      <c r="AG584" s="68"/>
      <c r="AH584" s="68"/>
      <c r="AI584" s="68">
        <v>43.39</v>
      </c>
      <c r="AJ584" s="68"/>
      <c r="AK584" s="68"/>
      <c r="AL584" s="68"/>
      <c r="AM584" s="75">
        <v>3.31</v>
      </c>
      <c r="AN584" s="35"/>
      <c r="AO584" s="47"/>
    </row>
    <row r="585" spans="1:41" x14ac:dyDescent="0.25">
      <c r="A585" s="7">
        <v>28</v>
      </c>
      <c r="B585" s="15" t="s">
        <v>23</v>
      </c>
      <c r="C585" s="15" t="s">
        <v>23</v>
      </c>
      <c r="D585" s="65"/>
      <c r="E585" s="66"/>
      <c r="F585" s="65"/>
      <c r="G585" s="65"/>
      <c r="H585" s="66"/>
      <c r="I585" s="65"/>
      <c r="J585" s="65"/>
      <c r="K585" s="66"/>
      <c r="L585" s="66"/>
      <c r="M585" s="65"/>
      <c r="N585" s="16"/>
      <c r="O585" s="52"/>
      <c r="P585" s="15"/>
      <c r="Q585" s="15"/>
      <c r="R585" s="8"/>
      <c r="S585" s="8"/>
      <c r="T585" s="8"/>
      <c r="U585" s="8"/>
      <c r="V585" s="8"/>
      <c r="W585" s="8"/>
      <c r="X585" s="36"/>
      <c r="Y585" s="12"/>
      <c r="Z585" s="12"/>
      <c r="AA585" s="12"/>
      <c r="AB585" s="68">
        <v>6.07</v>
      </c>
      <c r="AC585" s="68"/>
      <c r="AD585" s="100"/>
      <c r="AE585" s="68"/>
      <c r="AF585" s="68"/>
      <c r="AG585" s="68"/>
      <c r="AH585" s="68"/>
      <c r="AI585" s="68">
        <v>43.48</v>
      </c>
      <c r="AJ585" s="68"/>
      <c r="AK585" s="68"/>
      <c r="AL585" s="68"/>
      <c r="AM585" s="75">
        <v>3.32</v>
      </c>
      <c r="AN585" s="35"/>
      <c r="AO585" s="47"/>
    </row>
    <row r="586" spans="1:41" x14ac:dyDescent="0.25">
      <c r="A586" s="7">
        <v>27</v>
      </c>
      <c r="B586" s="15" t="s">
        <v>23</v>
      </c>
      <c r="C586" s="15" t="s">
        <v>23</v>
      </c>
      <c r="D586" s="65"/>
      <c r="E586" s="66"/>
      <c r="F586" s="65"/>
      <c r="G586" s="65"/>
      <c r="H586" s="66"/>
      <c r="I586" s="65"/>
      <c r="J586" s="65"/>
      <c r="K586" s="66"/>
      <c r="L586" s="66"/>
      <c r="M586" s="65"/>
      <c r="N586" s="16"/>
      <c r="O586" s="52"/>
      <c r="P586" s="15"/>
      <c r="Q586" s="15"/>
      <c r="R586" s="8"/>
      <c r="S586" s="8"/>
      <c r="T586" s="8"/>
      <c r="U586" s="8"/>
      <c r="V586" s="8"/>
      <c r="W586" s="8"/>
      <c r="X586" s="36"/>
      <c r="Y586" s="12"/>
      <c r="Z586" s="12"/>
      <c r="AA586" s="12"/>
      <c r="AB586" s="68">
        <v>6.08</v>
      </c>
      <c r="AC586" s="68"/>
      <c r="AD586" s="100"/>
      <c r="AE586" s="68"/>
      <c r="AF586" s="68"/>
      <c r="AG586" s="68"/>
      <c r="AH586" s="68"/>
      <c r="AI586" s="68">
        <v>43.57</v>
      </c>
      <c r="AJ586" s="68"/>
      <c r="AK586" s="68"/>
      <c r="AL586" s="68"/>
      <c r="AM586" s="75">
        <v>3.33</v>
      </c>
      <c r="AN586" s="35"/>
      <c r="AO586" s="47"/>
    </row>
    <row r="587" spans="1:41" x14ac:dyDescent="0.25">
      <c r="A587" s="7">
        <v>26</v>
      </c>
      <c r="B587" s="15" t="s">
        <v>23</v>
      </c>
      <c r="C587" s="15" t="s">
        <v>23</v>
      </c>
      <c r="D587" s="65"/>
      <c r="E587" s="66"/>
      <c r="F587" s="65"/>
      <c r="G587" s="65"/>
      <c r="H587" s="66"/>
      <c r="I587" s="65"/>
      <c r="J587" s="65"/>
      <c r="K587" s="66"/>
      <c r="L587" s="66"/>
      <c r="M587" s="65"/>
      <c r="N587" s="16"/>
      <c r="O587" s="52"/>
      <c r="P587" s="15"/>
      <c r="Q587" s="15"/>
      <c r="R587" s="8"/>
      <c r="S587" s="8"/>
      <c r="T587" s="8"/>
      <c r="U587" s="8"/>
      <c r="V587" s="8"/>
      <c r="W587" s="8"/>
      <c r="X587" s="36"/>
      <c r="Y587" s="12"/>
      <c r="Z587" s="12"/>
      <c r="AA587" s="12"/>
      <c r="AB587" s="68">
        <v>6.09</v>
      </c>
      <c r="AC587" s="68"/>
      <c r="AD587" s="100"/>
      <c r="AE587" s="68"/>
      <c r="AF587" s="68"/>
      <c r="AG587" s="68"/>
      <c r="AH587" s="68"/>
      <c r="AI587" s="68">
        <v>44.06</v>
      </c>
      <c r="AJ587" s="68"/>
      <c r="AK587" s="68"/>
      <c r="AL587" s="68"/>
      <c r="AM587" s="75">
        <v>3.34</v>
      </c>
      <c r="AN587" s="35"/>
      <c r="AO587" s="47"/>
    </row>
    <row r="588" spans="1:41" x14ac:dyDescent="0.25">
      <c r="A588" s="7">
        <v>25</v>
      </c>
      <c r="B588" s="15" t="s">
        <v>23</v>
      </c>
      <c r="C588" s="15" t="s">
        <v>23</v>
      </c>
      <c r="D588" s="65"/>
      <c r="E588" s="66"/>
      <c r="F588" s="65"/>
      <c r="G588" s="65"/>
      <c r="H588" s="66"/>
      <c r="I588" s="65"/>
      <c r="J588" s="65"/>
      <c r="K588" s="66"/>
      <c r="L588" s="66"/>
      <c r="M588" s="65">
        <v>23</v>
      </c>
      <c r="N588" s="16"/>
      <c r="O588" s="52"/>
      <c r="P588" s="15"/>
      <c r="Q588" s="15"/>
      <c r="R588" s="8"/>
      <c r="S588" s="8"/>
      <c r="T588" s="8"/>
      <c r="U588" s="8"/>
      <c r="V588" s="8"/>
      <c r="W588" s="8"/>
      <c r="X588" s="36"/>
      <c r="Y588" s="12"/>
      <c r="Z588" s="12"/>
      <c r="AA588" s="12"/>
      <c r="AB588" s="68">
        <v>6.1</v>
      </c>
      <c r="AC588" s="68"/>
      <c r="AD588" s="100"/>
      <c r="AE588" s="68"/>
      <c r="AF588" s="68"/>
      <c r="AG588" s="68"/>
      <c r="AH588" s="68"/>
      <c r="AI588" s="68">
        <v>44.15</v>
      </c>
      <c r="AJ588" s="68"/>
      <c r="AK588" s="68"/>
      <c r="AL588" s="68"/>
      <c r="AM588" s="75">
        <v>3.35</v>
      </c>
      <c r="AN588" s="35"/>
      <c r="AO588" s="47"/>
    </row>
    <row r="589" spans="1:41" x14ac:dyDescent="0.25">
      <c r="A589" s="7">
        <v>24</v>
      </c>
      <c r="B589" s="15" t="s">
        <v>23</v>
      </c>
      <c r="C589" s="15" t="s">
        <v>23</v>
      </c>
      <c r="D589" s="65"/>
      <c r="E589" s="66"/>
      <c r="F589" s="65"/>
      <c r="G589" s="65"/>
      <c r="H589" s="66"/>
      <c r="I589" s="65"/>
      <c r="J589" s="65"/>
      <c r="K589" s="66"/>
      <c r="L589" s="66"/>
      <c r="M589" s="65"/>
      <c r="N589" s="16"/>
      <c r="O589" s="52"/>
      <c r="P589" s="15"/>
      <c r="Q589" s="15"/>
      <c r="R589" s="8"/>
      <c r="S589" s="8"/>
      <c r="T589" s="8"/>
      <c r="U589" s="8"/>
      <c r="V589" s="8"/>
      <c r="W589" s="8"/>
      <c r="X589" s="36"/>
      <c r="Y589" s="12"/>
      <c r="Z589" s="12"/>
      <c r="AA589" s="12"/>
      <c r="AB589" s="68">
        <v>6.11</v>
      </c>
      <c r="AC589" s="68"/>
      <c r="AD589" s="100"/>
      <c r="AE589" s="68"/>
      <c r="AF589" s="68"/>
      <c r="AG589" s="68"/>
      <c r="AH589" s="68"/>
      <c r="AI589" s="68">
        <v>44.24</v>
      </c>
      <c r="AJ589" s="68"/>
      <c r="AK589" s="68"/>
      <c r="AL589" s="68"/>
      <c r="AM589" s="75">
        <v>3.36</v>
      </c>
      <c r="AN589" s="35"/>
      <c r="AO589" s="47"/>
    </row>
    <row r="590" spans="1:41" x14ac:dyDescent="0.25">
      <c r="A590" s="7">
        <v>23</v>
      </c>
      <c r="B590" s="15" t="s">
        <v>23</v>
      </c>
      <c r="C590" s="15" t="s">
        <v>23</v>
      </c>
      <c r="D590" s="65"/>
      <c r="E590" s="66"/>
      <c r="F590" s="65"/>
      <c r="G590" s="65"/>
      <c r="H590" s="66"/>
      <c r="I590" s="65"/>
      <c r="J590" s="65"/>
      <c r="K590" s="66"/>
      <c r="L590" s="66"/>
      <c r="M590" s="65"/>
      <c r="N590" s="16"/>
      <c r="O590" s="52"/>
      <c r="P590" s="15"/>
      <c r="Q590" s="15"/>
      <c r="R590" s="8"/>
      <c r="S590" s="8"/>
      <c r="T590" s="8"/>
      <c r="U590" s="8"/>
      <c r="V590" s="8"/>
      <c r="W590" s="8"/>
      <c r="X590" s="36"/>
      <c r="Y590" s="12"/>
      <c r="Z590" s="12"/>
      <c r="AA590" s="12"/>
      <c r="AB590" s="68">
        <v>6.12</v>
      </c>
      <c r="AC590" s="68"/>
      <c r="AD590" s="100"/>
      <c r="AE590" s="68"/>
      <c r="AF590" s="68"/>
      <c r="AG590" s="68"/>
      <c r="AH590" s="68"/>
      <c r="AI590" s="68">
        <v>44.33</v>
      </c>
      <c r="AJ590" s="68"/>
      <c r="AK590" s="68"/>
      <c r="AL590" s="68"/>
      <c r="AM590" s="75">
        <v>3.37</v>
      </c>
      <c r="AN590" s="35"/>
      <c r="AO590" s="47"/>
    </row>
    <row r="591" spans="1:41" x14ac:dyDescent="0.25">
      <c r="A591" s="7">
        <v>22</v>
      </c>
      <c r="B591" s="15" t="s">
        <v>23</v>
      </c>
      <c r="C591" s="15" t="s">
        <v>23</v>
      </c>
      <c r="D591" s="65"/>
      <c r="E591" s="66"/>
      <c r="F591" s="65"/>
      <c r="G591" s="65"/>
      <c r="H591" s="66"/>
      <c r="I591" s="65"/>
      <c r="J591" s="65"/>
      <c r="K591" s="66"/>
      <c r="L591" s="66"/>
      <c r="M591" s="65"/>
      <c r="N591" s="16"/>
      <c r="O591" s="52"/>
      <c r="P591" s="15"/>
      <c r="Q591" s="15"/>
      <c r="R591" s="8"/>
      <c r="S591" s="8"/>
      <c r="T591" s="8"/>
      <c r="U591" s="8"/>
      <c r="V591" s="8"/>
      <c r="W591" s="8"/>
      <c r="X591" s="36"/>
      <c r="Y591" s="12"/>
      <c r="Z591" s="12"/>
      <c r="AA591" s="12"/>
      <c r="AB591" s="68">
        <v>6.13</v>
      </c>
      <c r="AC591" s="68"/>
      <c r="AD591" s="100"/>
      <c r="AE591" s="68"/>
      <c r="AF591" s="68"/>
      <c r="AG591" s="68"/>
      <c r="AH591" s="68"/>
      <c r="AI591" s="68">
        <v>44.42</v>
      </c>
      <c r="AJ591" s="68"/>
      <c r="AK591" s="68"/>
      <c r="AL591" s="68"/>
      <c r="AM591" s="75">
        <v>3.38</v>
      </c>
      <c r="AN591" s="35"/>
      <c r="AO591" s="47"/>
    </row>
    <row r="592" spans="1:41" x14ac:dyDescent="0.25">
      <c r="A592" s="7">
        <v>21</v>
      </c>
      <c r="B592" s="15" t="s">
        <v>23</v>
      </c>
      <c r="C592" s="15" t="s">
        <v>23</v>
      </c>
      <c r="D592" s="65"/>
      <c r="E592" s="66"/>
      <c r="F592" s="65"/>
      <c r="G592" s="65"/>
      <c r="H592" s="66"/>
      <c r="I592" s="65"/>
      <c r="J592" s="65"/>
      <c r="K592" s="66"/>
      <c r="L592" s="66"/>
      <c r="M592" s="65"/>
      <c r="N592" s="16"/>
      <c r="O592" s="52"/>
      <c r="P592" s="15"/>
      <c r="Q592" s="15"/>
      <c r="R592" s="8"/>
      <c r="S592" s="8"/>
      <c r="T592" s="8"/>
      <c r="U592" s="8"/>
      <c r="V592" s="8"/>
      <c r="W592" s="8"/>
      <c r="X592" s="36"/>
      <c r="Y592" s="12"/>
      <c r="Z592" s="12"/>
      <c r="AA592" s="12"/>
      <c r="AB592" s="68">
        <v>6.14</v>
      </c>
      <c r="AC592" s="68"/>
      <c r="AD592" s="100"/>
      <c r="AE592" s="68"/>
      <c r="AF592" s="68"/>
      <c r="AG592" s="68"/>
      <c r="AH592" s="68"/>
      <c r="AI592" s="68">
        <v>44.51</v>
      </c>
      <c r="AJ592" s="68"/>
      <c r="AK592" s="68"/>
      <c r="AL592" s="68"/>
      <c r="AM592" s="75">
        <v>3.39</v>
      </c>
      <c r="AN592" s="35"/>
      <c r="AO592" s="47"/>
    </row>
    <row r="593" spans="1:41" ht="15.75" thickBot="1" x14ac:dyDescent="0.3">
      <c r="A593" s="17">
        <v>20</v>
      </c>
      <c r="B593" s="25">
        <v>3</v>
      </c>
      <c r="C593" s="25">
        <v>3</v>
      </c>
      <c r="D593" s="87">
        <v>2</v>
      </c>
      <c r="E593" s="88"/>
      <c r="F593" s="87"/>
      <c r="G593" s="87"/>
      <c r="H593" s="88"/>
      <c r="I593" s="87"/>
      <c r="J593" s="87"/>
      <c r="K593" s="88"/>
      <c r="L593" s="88"/>
      <c r="M593" s="87">
        <v>22</v>
      </c>
      <c r="N593" s="41"/>
      <c r="O593" s="54"/>
      <c r="P593" s="28"/>
      <c r="Q593" s="28"/>
      <c r="R593" s="27"/>
      <c r="S593" s="27"/>
      <c r="T593" s="27"/>
      <c r="U593" s="27"/>
      <c r="V593" s="27"/>
      <c r="W593" s="27"/>
      <c r="X593" s="42"/>
      <c r="Y593" s="29"/>
      <c r="Z593" s="29"/>
      <c r="AA593" s="29"/>
      <c r="AB593" s="91">
        <v>6.15</v>
      </c>
      <c r="AC593" s="91"/>
      <c r="AD593" s="110"/>
      <c r="AE593" s="91"/>
      <c r="AF593" s="91"/>
      <c r="AG593" s="91"/>
      <c r="AH593" s="91"/>
      <c r="AI593" s="91">
        <v>45</v>
      </c>
      <c r="AJ593" s="91"/>
      <c r="AK593" s="91"/>
      <c r="AL593" s="91"/>
      <c r="AM593" s="92">
        <v>3.4</v>
      </c>
      <c r="AN593" s="44"/>
      <c r="AO593" s="49"/>
    </row>
    <row r="594" spans="1:41" ht="15.75" thickTop="1" x14ac:dyDescent="0.25"/>
    <row r="595" spans="1:41" ht="15.75" thickBot="1" x14ac:dyDescent="0.3"/>
    <row r="596" spans="1:41" ht="16.5" thickTop="1" x14ac:dyDescent="0.25">
      <c r="A596" s="1555" t="s">
        <v>79</v>
      </c>
      <c r="B596" s="1556"/>
      <c r="C596" s="1556"/>
      <c r="D596" s="1556"/>
      <c r="E596" s="1556"/>
      <c r="F596" s="1556"/>
      <c r="G596" s="1556"/>
      <c r="H596" s="1556"/>
      <c r="I596" s="1556"/>
      <c r="J596" s="1556"/>
      <c r="K596" s="1556"/>
      <c r="L596" s="1556"/>
      <c r="M596" s="1556"/>
      <c r="N596" s="1556"/>
      <c r="O596" s="1556"/>
      <c r="P596" s="1556"/>
      <c r="Q596" s="1556"/>
      <c r="R596" s="1556"/>
      <c r="S596" s="1556"/>
      <c r="T596" s="1556"/>
      <c r="U596" s="1556"/>
      <c r="V596" s="1556"/>
      <c r="W596" s="1556"/>
      <c r="X596" s="1556"/>
      <c r="Y596" s="1556"/>
      <c r="Z596" s="1556"/>
      <c r="AA596" s="1556"/>
      <c r="AB596" s="1556"/>
      <c r="AC596" s="1556"/>
      <c r="AD596" s="1556"/>
      <c r="AE596" s="1556"/>
      <c r="AF596" s="1556"/>
      <c r="AG596" s="1556"/>
      <c r="AH596" s="1556"/>
      <c r="AI596" s="1556"/>
      <c r="AJ596" s="1556"/>
      <c r="AK596" s="1556"/>
      <c r="AL596" s="1556"/>
      <c r="AM596" s="1556"/>
      <c r="AN596" s="1556"/>
      <c r="AO596" s="1557"/>
    </row>
    <row r="597" spans="1:41" ht="25.5" x14ac:dyDescent="0.25">
      <c r="A597" s="3" t="s">
        <v>10</v>
      </c>
      <c r="B597" s="4" t="s">
        <v>727</v>
      </c>
      <c r="C597" s="4" t="s">
        <v>728</v>
      </c>
      <c r="D597" s="5">
        <v>3</v>
      </c>
      <c r="E597" s="6">
        <v>4</v>
      </c>
      <c r="F597" s="5">
        <v>5</v>
      </c>
      <c r="G597" s="5">
        <v>6</v>
      </c>
      <c r="H597" s="6">
        <v>7</v>
      </c>
      <c r="I597" s="4">
        <v>8</v>
      </c>
      <c r="J597" s="4">
        <v>9</v>
      </c>
      <c r="K597" s="6" t="s">
        <v>28</v>
      </c>
      <c r="L597" s="6" t="s">
        <v>29</v>
      </c>
      <c r="M597" s="4">
        <v>16</v>
      </c>
      <c r="N597" s="6">
        <v>19</v>
      </c>
      <c r="O597" s="6">
        <v>21</v>
      </c>
      <c r="P597" s="6">
        <v>23</v>
      </c>
      <c r="Q597" s="6">
        <v>24</v>
      </c>
      <c r="R597" s="6">
        <v>27</v>
      </c>
      <c r="S597" s="6">
        <v>28</v>
      </c>
      <c r="T597" s="6">
        <v>29</v>
      </c>
      <c r="U597" s="6">
        <v>30</v>
      </c>
      <c r="V597" s="64" t="s">
        <v>286</v>
      </c>
      <c r="W597" s="64" t="s">
        <v>287</v>
      </c>
      <c r="X597" s="6">
        <v>33</v>
      </c>
      <c r="Y597" s="4">
        <v>34</v>
      </c>
      <c r="Z597" s="4">
        <v>35</v>
      </c>
      <c r="AA597" s="4">
        <v>36</v>
      </c>
      <c r="AB597" s="4">
        <v>37</v>
      </c>
      <c r="AC597" s="1346">
        <v>38</v>
      </c>
      <c r="AD597" s="4">
        <v>39</v>
      </c>
      <c r="AE597" s="4">
        <v>40</v>
      </c>
      <c r="AF597" s="6">
        <v>41</v>
      </c>
      <c r="AG597" s="6">
        <v>42</v>
      </c>
      <c r="AH597" s="4">
        <v>43</v>
      </c>
      <c r="AI597" s="4">
        <v>44</v>
      </c>
      <c r="AJ597" s="6">
        <v>45</v>
      </c>
      <c r="AK597" s="6">
        <v>46</v>
      </c>
      <c r="AL597" s="6">
        <v>47</v>
      </c>
      <c r="AM597" s="4">
        <v>48</v>
      </c>
      <c r="AN597" s="128">
        <v>49</v>
      </c>
      <c r="AO597" s="132">
        <v>50</v>
      </c>
    </row>
    <row r="598" spans="1:41" x14ac:dyDescent="0.25">
      <c r="A598" s="7">
        <v>100</v>
      </c>
      <c r="B598" s="8" t="s">
        <v>23</v>
      </c>
      <c r="C598" s="8" t="s">
        <v>23</v>
      </c>
      <c r="D598" s="65">
        <v>8</v>
      </c>
      <c r="E598" s="10"/>
      <c r="F598" s="9"/>
      <c r="G598" s="9"/>
      <c r="H598" s="10"/>
      <c r="I598" s="9"/>
      <c r="J598" s="9"/>
      <c r="K598" s="10"/>
      <c r="L598" s="10"/>
      <c r="M598" s="65">
        <v>36</v>
      </c>
      <c r="N598" s="11"/>
      <c r="O598" s="52"/>
      <c r="P598" s="8"/>
      <c r="Q598" s="8"/>
      <c r="R598" s="8"/>
      <c r="S598" s="8"/>
      <c r="T598" s="8"/>
      <c r="U598" s="8"/>
      <c r="V598" s="8"/>
      <c r="W598" s="8"/>
      <c r="X598" s="8"/>
      <c r="Y598" s="12"/>
      <c r="Z598" s="12"/>
      <c r="AA598" s="12"/>
      <c r="AB598" s="68">
        <v>5.35</v>
      </c>
      <c r="AC598" s="68"/>
      <c r="AD598" s="32"/>
      <c r="AE598" s="8"/>
      <c r="AF598" s="10"/>
      <c r="AG598" s="9"/>
      <c r="AH598" s="8"/>
      <c r="AI598" s="68">
        <v>39.54</v>
      </c>
      <c r="AJ598" s="8"/>
      <c r="AK598" s="8"/>
      <c r="AL598" s="13"/>
      <c r="AM598" s="97">
        <v>2.5</v>
      </c>
      <c r="AN598" s="32"/>
      <c r="AO598" s="47"/>
    </row>
    <row r="599" spans="1:41" x14ac:dyDescent="0.25">
      <c r="A599" s="7">
        <v>99</v>
      </c>
      <c r="B599" s="15" t="s">
        <v>23</v>
      </c>
      <c r="C599" s="15" t="s">
        <v>23</v>
      </c>
      <c r="D599" s="65"/>
      <c r="E599" s="10"/>
      <c r="F599" s="9"/>
      <c r="G599" s="9"/>
      <c r="H599" s="10"/>
      <c r="I599" s="9"/>
      <c r="J599" s="9"/>
      <c r="K599" s="10"/>
      <c r="L599" s="10"/>
      <c r="M599" s="65"/>
      <c r="N599" s="16"/>
      <c r="O599" s="52"/>
      <c r="P599" s="15"/>
      <c r="Q599" s="15"/>
      <c r="R599" s="8"/>
      <c r="S599" s="8"/>
      <c r="T599" s="8"/>
      <c r="U599" s="8"/>
      <c r="V599" s="8"/>
      <c r="W599" s="8"/>
      <c r="X599" s="33"/>
      <c r="Y599" s="12"/>
      <c r="Z599" s="12"/>
      <c r="AA599" s="12"/>
      <c r="AB599" s="68"/>
      <c r="AC599" s="68"/>
      <c r="AD599" s="34"/>
      <c r="AE599" s="8"/>
      <c r="AF599" s="10"/>
      <c r="AG599" s="9"/>
      <c r="AH599" s="8"/>
      <c r="AI599" s="68">
        <v>39.57</v>
      </c>
      <c r="AJ599" s="8"/>
      <c r="AK599" s="8"/>
      <c r="AL599" s="13"/>
      <c r="AM599" s="75"/>
      <c r="AN599" s="35"/>
      <c r="AO599" s="14"/>
    </row>
    <row r="600" spans="1:41" x14ac:dyDescent="0.25">
      <c r="A600" s="7">
        <v>98</v>
      </c>
      <c r="B600" s="15" t="s">
        <v>23</v>
      </c>
      <c r="C600" s="15" t="s">
        <v>23</v>
      </c>
      <c r="D600" s="65"/>
      <c r="E600" s="10"/>
      <c r="F600" s="9"/>
      <c r="G600" s="9"/>
      <c r="H600" s="10"/>
      <c r="I600" s="9"/>
      <c r="J600" s="9"/>
      <c r="K600" s="10"/>
      <c r="L600" s="10"/>
      <c r="M600" s="65"/>
      <c r="N600" s="16"/>
      <c r="O600" s="52"/>
      <c r="P600" s="15"/>
      <c r="Q600" s="15"/>
      <c r="R600" s="8"/>
      <c r="S600" s="8"/>
      <c r="T600" s="8"/>
      <c r="U600" s="8"/>
      <c r="V600" s="8"/>
      <c r="W600" s="8"/>
      <c r="X600" s="36"/>
      <c r="Y600" s="12"/>
      <c r="Z600" s="12"/>
      <c r="AA600" s="12"/>
      <c r="AB600" s="68">
        <v>5.36</v>
      </c>
      <c r="AC600" s="68"/>
      <c r="AD600" s="34"/>
      <c r="AE600" s="8"/>
      <c r="AF600" s="10"/>
      <c r="AG600" s="9"/>
      <c r="AH600" s="8"/>
      <c r="AI600" s="68">
        <v>40</v>
      </c>
      <c r="AJ600" s="8"/>
      <c r="AK600" s="8"/>
      <c r="AL600" s="13"/>
      <c r="AM600" s="75">
        <v>2.5099999999999998</v>
      </c>
      <c r="AN600" s="35"/>
      <c r="AO600" s="14"/>
    </row>
    <row r="601" spans="1:41" x14ac:dyDescent="0.25">
      <c r="A601" s="7">
        <v>97</v>
      </c>
      <c r="B601" s="15" t="s">
        <v>23</v>
      </c>
      <c r="C601" s="15" t="s">
        <v>23</v>
      </c>
      <c r="D601" s="65"/>
      <c r="E601" s="10"/>
      <c r="F601" s="9"/>
      <c r="G601" s="9"/>
      <c r="H601" s="10"/>
      <c r="I601" s="9"/>
      <c r="J601" s="9"/>
      <c r="K601" s="10"/>
      <c r="L601" s="10"/>
      <c r="M601" s="65"/>
      <c r="N601" s="16"/>
      <c r="O601" s="52"/>
      <c r="P601" s="15"/>
      <c r="Q601" s="15"/>
      <c r="R601" s="8"/>
      <c r="S601" s="8"/>
      <c r="T601" s="8"/>
      <c r="U601" s="8"/>
      <c r="V601" s="8"/>
      <c r="W601" s="8"/>
      <c r="X601" s="36"/>
      <c r="Y601" s="12"/>
      <c r="Z601" s="12"/>
      <c r="AA601" s="12"/>
      <c r="AB601" s="68"/>
      <c r="AC601" s="68"/>
      <c r="AD601" s="34"/>
      <c r="AE601" s="8"/>
      <c r="AF601" s="10"/>
      <c r="AG601" s="9"/>
      <c r="AH601" s="8"/>
      <c r="AI601" s="68">
        <v>40.03</v>
      </c>
      <c r="AJ601" s="8"/>
      <c r="AK601" s="8"/>
      <c r="AL601" s="13"/>
      <c r="AM601" s="75"/>
      <c r="AN601" s="35"/>
      <c r="AO601" s="14"/>
    </row>
    <row r="602" spans="1:41" x14ac:dyDescent="0.25">
      <c r="A602" s="7">
        <v>96</v>
      </c>
      <c r="B602" s="15" t="s">
        <v>23</v>
      </c>
      <c r="C602" s="15" t="s">
        <v>23</v>
      </c>
      <c r="D602" s="65"/>
      <c r="E602" s="10"/>
      <c r="F602" s="9"/>
      <c r="G602" s="9"/>
      <c r="H602" s="10"/>
      <c r="I602" s="9"/>
      <c r="J602" s="9"/>
      <c r="K602" s="10"/>
      <c r="L602" s="10"/>
      <c r="M602" s="65"/>
      <c r="N602" s="16"/>
      <c r="O602" s="52"/>
      <c r="P602" s="15"/>
      <c r="Q602" s="15"/>
      <c r="R602" s="8"/>
      <c r="S602" s="8"/>
      <c r="T602" s="8"/>
      <c r="U602" s="8"/>
      <c r="V602" s="8"/>
      <c r="W602" s="8"/>
      <c r="X602" s="36"/>
      <c r="Y602" s="12"/>
      <c r="Z602" s="12"/>
      <c r="AA602" s="12"/>
      <c r="AB602" s="68">
        <v>5.37</v>
      </c>
      <c r="AC602" s="68"/>
      <c r="AD602" s="34"/>
      <c r="AE602" s="8"/>
      <c r="AF602" s="10"/>
      <c r="AG602" s="9"/>
      <c r="AH602" s="8"/>
      <c r="AI602" s="68">
        <v>40.06</v>
      </c>
      <c r="AJ602" s="8"/>
      <c r="AK602" s="8"/>
      <c r="AL602" s="13"/>
      <c r="AM602" s="75">
        <v>2.52</v>
      </c>
      <c r="AN602" s="35"/>
      <c r="AO602" s="47"/>
    </row>
    <row r="603" spans="1:41" x14ac:dyDescent="0.25">
      <c r="A603" s="7">
        <v>95</v>
      </c>
      <c r="B603" s="15" t="s">
        <v>23</v>
      </c>
      <c r="C603" s="15" t="s">
        <v>23</v>
      </c>
      <c r="D603" s="65"/>
      <c r="E603" s="10"/>
      <c r="F603" s="9"/>
      <c r="G603" s="9"/>
      <c r="H603" s="10"/>
      <c r="I603" s="9"/>
      <c r="J603" s="9"/>
      <c r="K603" s="10"/>
      <c r="L603" s="10"/>
      <c r="M603" s="65">
        <v>35</v>
      </c>
      <c r="N603" s="16"/>
      <c r="O603" s="52"/>
      <c r="P603" s="15"/>
      <c r="Q603" s="15"/>
      <c r="R603" s="8"/>
      <c r="S603" s="8"/>
      <c r="T603" s="8"/>
      <c r="U603" s="8"/>
      <c r="V603" s="8"/>
      <c r="W603" s="8"/>
      <c r="X603" s="36"/>
      <c r="Y603" s="12"/>
      <c r="Z603" s="12"/>
      <c r="AA603" s="12"/>
      <c r="AB603" s="68"/>
      <c r="AC603" s="68"/>
      <c r="AD603" s="34"/>
      <c r="AE603" s="8"/>
      <c r="AF603" s="10"/>
      <c r="AG603" s="9"/>
      <c r="AH603" s="8"/>
      <c r="AI603" s="68">
        <v>40.090000000000003</v>
      </c>
      <c r="AJ603" s="8"/>
      <c r="AK603" s="8"/>
      <c r="AL603" s="13"/>
      <c r="AM603" s="75"/>
      <c r="AN603" s="35"/>
      <c r="AO603" s="47"/>
    </row>
    <row r="604" spans="1:41" x14ac:dyDescent="0.25">
      <c r="A604" s="7">
        <v>94</v>
      </c>
      <c r="B604" s="15" t="s">
        <v>23</v>
      </c>
      <c r="C604" s="15" t="s">
        <v>23</v>
      </c>
      <c r="D604" s="65"/>
      <c r="E604" s="10"/>
      <c r="F604" s="9"/>
      <c r="G604" s="9"/>
      <c r="H604" s="10"/>
      <c r="I604" s="9"/>
      <c r="J604" s="9"/>
      <c r="K604" s="10"/>
      <c r="L604" s="10"/>
      <c r="M604" s="65"/>
      <c r="N604" s="16"/>
      <c r="O604" s="52"/>
      <c r="P604" s="15"/>
      <c r="Q604" s="15"/>
      <c r="R604" s="8"/>
      <c r="S604" s="8"/>
      <c r="T604" s="8"/>
      <c r="U604" s="8"/>
      <c r="V604" s="8"/>
      <c r="W604" s="8"/>
      <c r="X604" s="36"/>
      <c r="Y604" s="12"/>
      <c r="Z604" s="12"/>
      <c r="AA604" s="12"/>
      <c r="AB604" s="68">
        <v>5.38</v>
      </c>
      <c r="AC604" s="68"/>
      <c r="AD604" s="34"/>
      <c r="AE604" s="8"/>
      <c r="AF604" s="10"/>
      <c r="AG604" s="9"/>
      <c r="AH604" s="8"/>
      <c r="AI604" s="68">
        <v>40.119999999999997</v>
      </c>
      <c r="AJ604" s="8"/>
      <c r="AK604" s="8"/>
      <c r="AL604" s="13"/>
      <c r="AM604" s="75">
        <v>2.5299999999999998</v>
      </c>
      <c r="AN604" s="35"/>
      <c r="AO604" s="47"/>
    </row>
    <row r="605" spans="1:41" x14ac:dyDescent="0.25">
      <c r="A605" s="7">
        <v>93</v>
      </c>
      <c r="B605" s="15" t="s">
        <v>23</v>
      </c>
      <c r="C605" s="15" t="s">
        <v>23</v>
      </c>
      <c r="D605" s="65"/>
      <c r="E605" s="10"/>
      <c r="F605" s="9"/>
      <c r="G605" s="9"/>
      <c r="H605" s="10"/>
      <c r="I605" s="9"/>
      <c r="J605" s="9"/>
      <c r="K605" s="10"/>
      <c r="L605" s="10"/>
      <c r="M605" s="65"/>
      <c r="N605" s="16"/>
      <c r="O605" s="52"/>
      <c r="P605" s="15"/>
      <c r="Q605" s="15"/>
      <c r="R605" s="8"/>
      <c r="S605" s="8"/>
      <c r="T605" s="8"/>
      <c r="U605" s="8"/>
      <c r="V605" s="8"/>
      <c r="W605" s="8"/>
      <c r="X605" s="36"/>
      <c r="Y605" s="12"/>
      <c r="Z605" s="12"/>
      <c r="AA605" s="12"/>
      <c r="AB605" s="68"/>
      <c r="AC605" s="68"/>
      <c r="AD605" s="34"/>
      <c r="AE605" s="8"/>
      <c r="AF605" s="10"/>
      <c r="AG605" s="9"/>
      <c r="AH605" s="8"/>
      <c r="AI605" s="68">
        <v>40.15</v>
      </c>
      <c r="AJ605" s="8"/>
      <c r="AK605" s="8"/>
      <c r="AL605" s="13"/>
      <c r="AM605" s="75"/>
      <c r="AN605" s="35"/>
      <c r="AO605" s="47"/>
    </row>
    <row r="606" spans="1:41" x14ac:dyDescent="0.25">
      <c r="A606" s="7">
        <v>92</v>
      </c>
      <c r="B606" s="15" t="s">
        <v>23</v>
      </c>
      <c r="C606" s="15" t="s">
        <v>23</v>
      </c>
      <c r="D606" s="65"/>
      <c r="E606" s="10"/>
      <c r="F606" s="9"/>
      <c r="G606" s="9"/>
      <c r="H606" s="10"/>
      <c r="I606" s="9"/>
      <c r="J606" s="9"/>
      <c r="K606" s="10"/>
      <c r="L606" s="10"/>
      <c r="M606" s="65"/>
      <c r="N606" s="16"/>
      <c r="O606" s="52"/>
      <c r="P606" s="15"/>
      <c r="Q606" s="15"/>
      <c r="R606" s="8"/>
      <c r="S606" s="8"/>
      <c r="T606" s="8"/>
      <c r="U606" s="8"/>
      <c r="V606" s="8"/>
      <c r="W606" s="8"/>
      <c r="X606" s="36"/>
      <c r="Y606" s="12"/>
      <c r="Z606" s="12"/>
      <c r="AA606" s="12"/>
      <c r="AB606" s="68">
        <v>5.39</v>
      </c>
      <c r="AC606" s="68"/>
      <c r="AD606" s="34"/>
      <c r="AE606" s="8"/>
      <c r="AF606" s="10"/>
      <c r="AG606" s="9"/>
      <c r="AH606" s="8"/>
      <c r="AI606" s="68" t="s">
        <v>469</v>
      </c>
      <c r="AJ606" s="8"/>
      <c r="AK606" s="8"/>
      <c r="AL606" s="13"/>
      <c r="AM606" s="75">
        <v>2.54</v>
      </c>
      <c r="AN606" s="35"/>
      <c r="AO606" s="47"/>
    </row>
    <row r="607" spans="1:41" x14ac:dyDescent="0.25">
      <c r="A607" s="7">
        <v>91</v>
      </c>
      <c r="B607" s="15" t="s">
        <v>23</v>
      </c>
      <c r="C607" s="15" t="s">
        <v>23</v>
      </c>
      <c r="D607" s="65"/>
      <c r="E607" s="10"/>
      <c r="F607" s="9"/>
      <c r="G607" s="9"/>
      <c r="H607" s="10"/>
      <c r="I607" s="9"/>
      <c r="J607" s="9"/>
      <c r="K607" s="10"/>
      <c r="L607" s="10"/>
      <c r="M607" s="65"/>
      <c r="N607" s="16"/>
      <c r="O607" s="52"/>
      <c r="P607" s="15"/>
      <c r="Q607" s="15"/>
      <c r="R607" s="8"/>
      <c r="S607" s="8"/>
      <c r="T607" s="8"/>
      <c r="U607" s="8"/>
      <c r="V607" s="8"/>
      <c r="W607" s="8"/>
      <c r="X607" s="36"/>
      <c r="Y607" s="12"/>
      <c r="Z607" s="12"/>
      <c r="AA607" s="12"/>
      <c r="AB607" s="68"/>
      <c r="AC607" s="68"/>
      <c r="AD607" s="34"/>
      <c r="AE607" s="8"/>
      <c r="AF607" s="10"/>
      <c r="AG607" s="9"/>
      <c r="AH607" s="8"/>
      <c r="AI607" s="68">
        <v>40.21</v>
      </c>
      <c r="AJ607" s="8"/>
      <c r="AK607" s="8"/>
      <c r="AL607" s="13"/>
      <c r="AM607" s="75"/>
      <c r="AN607" s="35"/>
      <c r="AO607" s="47"/>
    </row>
    <row r="608" spans="1:41" x14ac:dyDescent="0.25">
      <c r="A608" s="7">
        <v>90</v>
      </c>
      <c r="B608" s="15" t="s">
        <v>23</v>
      </c>
      <c r="C608" s="15" t="s">
        <v>23</v>
      </c>
      <c r="D608" s="65">
        <v>7</v>
      </c>
      <c r="E608" s="10"/>
      <c r="F608" s="9"/>
      <c r="G608" s="9"/>
      <c r="H608" s="10"/>
      <c r="I608" s="9"/>
      <c r="J608" s="9"/>
      <c r="K608" s="10"/>
      <c r="L608" s="10"/>
      <c r="M608" s="65">
        <v>34</v>
      </c>
      <c r="N608" s="16"/>
      <c r="O608" s="52"/>
      <c r="P608" s="15"/>
      <c r="Q608" s="15"/>
      <c r="R608" s="8"/>
      <c r="S608" s="8"/>
      <c r="T608" s="8"/>
      <c r="U608" s="8"/>
      <c r="V608" s="8"/>
      <c r="W608" s="8"/>
      <c r="X608" s="36"/>
      <c r="Y608" s="12"/>
      <c r="Z608" s="12"/>
      <c r="AA608" s="12"/>
      <c r="AB608" s="68">
        <v>5.4</v>
      </c>
      <c r="AC608" s="68"/>
      <c r="AD608" s="34"/>
      <c r="AE608" s="8"/>
      <c r="AF608" s="10"/>
      <c r="AG608" s="9"/>
      <c r="AH608" s="8"/>
      <c r="AI608" s="68">
        <v>40.24</v>
      </c>
      <c r="AJ608" s="8"/>
      <c r="AK608" s="8"/>
      <c r="AL608" s="13"/>
      <c r="AM608" s="75">
        <v>2.5499999999999998</v>
      </c>
      <c r="AN608" s="35"/>
      <c r="AO608" s="47"/>
    </row>
    <row r="609" spans="1:41" x14ac:dyDescent="0.25">
      <c r="A609" s="7">
        <v>89</v>
      </c>
      <c r="B609" s="15" t="s">
        <v>23</v>
      </c>
      <c r="C609" s="15" t="s">
        <v>23</v>
      </c>
      <c r="D609" s="65"/>
      <c r="E609" s="10"/>
      <c r="F609" s="9"/>
      <c r="G609" s="9"/>
      <c r="H609" s="10"/>
      <c r="I609" s="9"/>
      <c r="J609" s="9"/>
      <c r="K609" s="10"/>
      <c r="L609" s="10"/>
      <c r="M609" s="65"/>
      <c r="N609" s="16"/>
      <c r="O609" s="52"/>
      <c r="P609" s="15"/>
      <c r="Q609" s="15"/>
      <c r="R609" s="8"/>
      <c r="S609" s="8"/>
      <c r="T609" s="8"/>
      <c r="U609" s="8"/>
      <c r="V609" s="8"/>
      <c r="W609" s="8"/>
      <c r="X609" s="36"/>
      <c r="Y609" s="12"/>
      <c r="Z609" s="12"/>
      <c r="AA609" s="12"/>
      <c r="AB609" s="68"/>
      <c r="AC609" s="68"/>
      <c r="AD609" s="34"/>
      <c r="AE609" s="8"/>
      <c r="AF609" s="10"/>
      <c r="AG609" s="9"/>
      <c r="AH609" s="8"/>
      <c r="AI609" s="68">
        <v>40.270000000000003</v>
      </c>
      <c r="AJ609" s="8"/>
      <c r="AK609" s="8"/>
      <c r="AL609" s="13"/>
      <c r="AM609" s="75"/>
      <c r="AN609" s="35"/>
      <c r="AO609" s="47"/>
    </row>
    <row r="610" spans="1:41" x14ac:dyDescent="0.25">
      <c r="A610" s="7">
        <v>88</v>
      </c>
      <c r="B610" s="15" t="s">
        <v>23</v>
      </c>
      <c r="C610" s="15" t="s">
        <v>23</v>
      </c>
      <c r="D610" s="65"/>
      <c r="E610" s="10"/>
      <c r="F610" s="9"/>
      <c r="G610" s="9"/>
      <c r="H610" s="10"/>
      <c r="I610" s="9"/>
      <c r="J610" s="9"/>
      <c r="K610" s="10"/>
      <c r="L610" s="10"/>
      <c r="M610" s="65"/>
      <c r="N610" s="16"/>
      <c r="O610" s="52"/>
      <c r="P610" s="15"/>
      <c r="Q610" s="15"/>
      <c r="R610" s="8"/>
      <c r="S610" s="8"/>
      <c r="T610" s="8"/>
      <c r="U610" s="8"/>
      <c r="V610" s="8"/>
      <c r="W610" s="8"/>
      <c r="X610" s="36"/>
      <c r="Y610" s="12"/>
      <c r="Z610" s="12"/>
      <c r="AA610" s="12"/>
      <c r="AB610" s="68">
        <v>5.41</v>
      </c>
      <c r="AC610" s="68"/>
      <c r="AD610" s="34"/>
      <c r="AE610" s="8"/>
      <c r="AF610" s="10"/>
      <c r="AG610" s="9"/>
      <c r="AH610" s="8"/>
      <c r="AI610" s="68">
        <v>40.299999999999997</v>
      </c>
      <c r="AJ610" s="8"/>
      <c r="AK610" s="8"/>
      <c r="AL610" s="13"/>
      <c r="AM610" s="75">
        <v>2.56</v>
      </c>
      <c r="AN610" s="35"/>
      <c r="AO610" s="47"/>
    </row>
    <row r="611" spans="1:41" x14ac:dyDescent="0.25">
      <c r="A611" s="7">
        <v>87</v>
      </c>
      <c r="B611" s="15" t="s">
        <v>23</v>
      </c>
      <c r="C611" s="15" t="s">
        <v>23</v>
      </c>
      <c r="D611" s="65"/>
      <c r="E611" s="10"/>
      <c r="F611" s="9"/>
      <c r="G611" s="9"/>
      <c r="H611" s="10"/>
      <c r="I611" s="9"/>
      <c r="J611" s="9"/>
      <c r="K611" s="10"/>
      <c r="L611" s="10"/>
      <c r="M611" s="65"/>
      <c r="N611" s="16"/>
      <c r="O611" s="52"/>
      <c r="P611" s="15"/>
      <c r="Q611" s="15"/>
      <c r="R611" s="8"/>
      <c r="S611" s="8"/>
      <c r="T611" s="8"/>
      <c r="U611" s="8"/>
      <c r="V611" s="8"/>
      <c r="W611" s="8"/>
      <c r="X611" s="36"/>
      <c r="Y611" s="12"/>
      <c r="Z611" s="12"/>
      <c r="AA611" s="12"/>
      <c r="AB611" s="68"/>
      <c r="AC611" s="68"/>
      <c r="AD611" s="34"/>
      <c r="AE611" s="8"/>
      <c r="AF611" s="10"/>
      <c r="AG611" s="9"/>
      <c r="AH611" s="8"/>
      <c r="AI611" s="68">
        <v>40.33</v>
      </c>
      <c r="AJ611" s="8"/>
      <c r="AK611" s="8"/>
      <c r="AL611" s="13"/>
      <c r="AM611" s="75"/>
      <c r="AN611" s="35"/>
      <c r="AO611" s="47"/>
    </row>
    <row r="612" spans="1:41" x14ac:dyDescent="0.25">
      <c r="A612" s="7">
        <v>86</v>
      </c>
      <c r="B612" s="15" t="s">
        <v>23</v>
      </c>
      <c r="C612" s="15" t="s">
        <v>23</v>
      </c>
      <c r="D612" s="65"/>
      <c r="E612" s="10"/>
      <c r="F612" s="9"/>
      <c r="G612" s="9"/>
      <c r="H612" s="10"/>
      <c r="I612" s="9"/>
      <c r="J612" s="9"/>
      <c r="K612" s="10"/>
      <c r="L612" s="10"/>
      <c r="M612" s="65"/>
      <c r="N612" s="16"/>
      <c r="O612" s="52"/>
      <c r="P612" s="15"/>
      <c r="Q612" s="15"/>
      <c r="R612" s="8"/>
      <c r="S612" s="8"/>
      <c r="T612" s="8"/>
      <c r="U612" s="8"/>
      <c r="V612" s="8"/>
      <c r="W612" s="8"/>
      <c r="X612" s="36"/>
      <c r="Y612" s="12"/>
      <c r="Z612" s="12"/>
      <c r="AA612" s="12"/>
      <c r="AB612" s="68">
        <v>5.42</v>
      </c>
      <c r="AC612" s="68"/>
      <c r="AD612" s="34"/>
      <c r="AE612" s="8"/>
      <c r="AF612" s="10"/>
      <c r="AG612" s="9"/>
      <c r="AH612" s="8"/>
      <c r="AI612" s="68">
        <v>40.36</v>
      </c>
      <c r="AJ612" s="8"/>
      <c r="AK612" s="8"/>
      <c r="AL612" s="13"/>
      <c r="AM612" s="75">
        <v>2.57</v>
      </c>
      <c r="AN612" s="35"/>
      <c r="AO612" s="47"/>
    </row>
    <row r="613" spans="1:41" x14ac:dyDescent="0.25">
      <c r="A613" s="7">
        <v>85</v>
      </c>
      <c r="B613" s="15" t="s">
        <v>23</v>
      </c>
      <c r="C613" s="15" t="s">
        <v>23</v>
      </c>
      <c r="D613" s="65"/>
      <c r="E613" s="10"/>
      <c r="F613" s="9"/>
      <c r="G613" s="9"/>
      <c r="H613" s="10"/>
      <c r="I613" s="9"/>
      <c r="J613" s="9"/>
      <c r="K613" s="10"/>
      <c r="L613" s="10"/>
      <c r="M613" s="65">
        <v>33</v>
      </c>
      <c r="N613" s="16"/>
      <c r="O613" s="52"/>
      <c r="P613" s="15"/>
      <c r="Q613" s="15"/>
      <c r="R613" s="8"/>
      <c r="S613" s="8"/>
      <c r="T613" s="8"/>
      <c r="U613" s="8"/>
      <c r="V613" s="8"/>
      <c r="W613" s="8"/>
      <c r="X613" s="36"/>
      <c r="Y613" s="12"/>
      <c r="Z613" s="12"/>
      <c r="AA613" s="12"/>
      <c r="AB613" s="68"/>
      <c r="AC613" s="68"/>
      <c r="AD613" s="34"/>
      <c r="AE613" s="8"/>
      <c r="AF613" s="10"/>
      <c r="AG613" s="9"/>
      <c r="AH613" s="8"/>
      <c r="AI613" s="68">
        <v>40.39</v>
      </c>
      <c r="AJ613" s="8"/>
      <c r="AK613" s="8"/>
      <c r="AL613" s="13"/>
      <c r="AM613" s="75"/>
      <c r="AN613" s="35"/>
      <c r="AO613" s="47"/>
    </row>
    <row r="614" spans="1:41" x14ac:dyDescent="0.25">
      <c r="A614" s="7">
        <v>84</v>
      </c>
      <c r="B614" s="15" t="s">
        <v>23</v>
      </c>
      <c r="C614" s="15" t="s">
        <v>23</v>
      </c>
      <c r="D614" s="65"/>
      <c r="E614" s="10"/>
      <c r="F614" s="9"/>
      <c r="G614" s="9"/>
      <c r="H614" s="10"/>
      <c r="I614" s="9"/>
      <c r="J614" s="9"/>
      <c r="K614" s="10"/>
      <c r="L614" s="10"/>
      <c r="M614" s="65"/>
      <c r="N614" s="16"/>
      <c r="O614" s="52"/>
      <c r="P614" s="15"/>
      <c r="Q614" s="15"/>
      <c r="R614" s="8"/>
      <c r="S614" s="8"/>
      <c r="T614" s="8"/>
      <c r="U614" s="8"/>
      <c r="V614" s="8"/>
      <c r="W614" s="8"/>
      <c r="X614" s="36"/>
      <c r="Y614" s="12"/>
      <c r="Z614" s="12"/>
      <c r="AA614" s="12"/>
      <c r="AB614" s="68">
        <v>5.43</v>
      </c>
      <c r="AC614" s="68"/>
      <c r="AD614" s="34"/>
      <c r="AE614" s="8"/>
      <c r="AF614" s="10"/>
      <c r="AG614" s="9"/>
      <c r="AH614" s="8"/>
      <c r="AI614" s="68">
        <v>40.42</v>
      </c>
      <c r="AJ614" s="8"/>
      <c r="AK614" s="8"/>
      <c r="AL614" s="13"/>
      <c r="AM614" s="75">
        <v>2.58</v>
      </c>
      <c r="AN614" s="35"/>
      <c r="AO614" s="47"/>
    </row>
    <row r="615" spans="1:41" x14ac:dyDescent="0.25">
      <c r="A615" s="7">
        <v>83</v>
      </c>
      <c r="B615" s="15" t="s">
        <v>23</v>
      </c>
      <c r="C615" s="15" t="s">
        <v>23</v>
      </c>
      <c r="D615" s="65"/>
      <c r="E615" s="10"/>
      <c r="F615" s="9"/>
      <c r="G615" s="9"/>
      <c r="H615" s="10"/>
      <c r="I615" s="9"/>
      <c r="J615" s="9"/>
      <c r="K615" s="10"/>
      <c r="L615" s="10"/>
      <c r="M615" s="65"/>
      <c r="N615" s="16"/>
      <c r="O615" s="52"/>
      <c r="P615" s="15"/>
      <c r="Q615" s="15"/>
      <c r="R615" s="8"/>
      <c r="S615" s="8"/>
      <c r="T615" s="8"/>
      <c r="U615" s="8"/>
      <c r="V615" s="8"/>
      <c r="W615" s="8"/>
      <c r="X615" s="36"/>
      <c r="Y615" s="12"/>
      <c r="Z615" s="12"/>
      <c r="AA615" s="12"/>
      <c r="AB615" s="68"/>
      <c r="AC615" s="68"/>
      <c r="AD615" s="34"/>
      <c r="AE615" s="8"/>
      <c r="AF615" s="10"/>
      <c r="AG615" s="9"/>
      <c r="AH615" s="8"/>
      <c r="AI615" s="68">
        <v>40.450000000000003</v>
      </c>
      <c r="AJ615" s="8"/>
      <c r="AK615" s="8"/>
      <c r="AL615" s="13"/>
      <c r="AM615" s="75"/>
      <c r="AN615" s="35"/>
      <c r="AO615" s="47"/>
    </row>
    <row r="616" spans="1:41" x14ac:dyDescent="0.25">
      <c r="A616" s="7">
        <v>82</v>
      </c>
      <c r="B616" s="15" t="s">
        <v>23</v>
      </c>
      <c r="C616" s="15" t="s">
        <v>23</v>
      </c>
      <c r="D616" s="65"/>
      <c r="E616" s="10"/>
      <c r="F616" s="9"/>
      <c r="G616" s="9"/>
      <c r="H616" s="10"/>
      <c r="I616" s="9"/>
      <c r="J616" s="9"/>
      <c r="K616" s="10"/>
      <c r="L616" s="10"/>
      <c r="M616" s="65"/>
      <c r="N616" s="16"/>
      <c r="O616" s="52"/>
      <c r="P616" s="15"/>
      <c r="Q616" s="15"/>
      <c r="R616" s="8"/>
      <c r="S616" s="8"/>
      <c r="T616" s="8"/>
      <c r="U616" s="8"/>
      <c r="V616" s="8"/>
      <c r="W616" s="8"/>
      <c r="X616" s="36"/>
      <c r="Y616" s="12"/>
      <c r="Z616" s="12"/>
      <c r="AA616" s="12"/>
      <c r="AB616" s="68">
        <v>5.44</v>
      </c>
      <c r="AC616" s="68"/>
      <c r="AD616" s="34"/>
      <c r="AE616" s="8"/>
      <c r="AF616" s="10"/>
      <c r="AG616" s="9"/>
      <c r="AH616" s="8"/>
      <c r="AI616" s="68">
        <v>40.479999999999997</v>
      </c>
      <c r="AJ616" s="8"/>
      <c r="AK616" s="8"/>
      <c r="AL616" s="13"/>
      <c r="AM616" s="75">
        <v>2.59</v>
      </c>
      <c r="AN616" s="35"/>
      <c r="AO616" s="47"/>
    </row>
    <row r="617" spans="1:41" x14ac:dyDescent="0.25">
      <c r="A617" s="7">
        <v>81</v>
      </c>
      <c r="B617" s="15" t="s">
        <v>23</v>
      </c>
      <c r="C617" s="15" t="s">
        <v>23</v>
      </c>
      <c r="D617" s="65"/>
      <c r="E617" s="10"/>
      <c r="F617" s="9"/>
      <c r="G617" s="9"/>
      <c r="H617" s="10"/>
      <c r="I617" s="9"/>
      <c r="J617" s="9"/>
      <c r="K617" s="10"/>
      <c r="L617" s="10"/>
      <c r="M617" s="65"/>
      <c r="N617" s="16"/>
      <c r="O617" s="52"/>
      <c r="P617" s="15"/>
      <c r="Q617" s="15"/>
      <c r="R617" s="8"/>
      <c r="S617" s="8"/>
      <c r="T617" s="8"/>
      <c r="U617" s="8"/>
      <c r="V617" s="8"/>
      <c r="W617" s="8"/>
      <c r="X617" s="36"/>
      <c r="Y617" s="12"/>
      <c r="Z617" s="12"/>
      <c r="AA617" s="12"/>
      <c r="AB617" s="68"/>
      <c r="AC617" s="68"/>
      <c r="AD617" s="34"/>
      <c r="AE617" s="8"/>
      <c r="AF617" s="10"/>
      <c r="AG617" s="9"/>
      <c r="AH617" s="8"/>
      <c r="AI617" s="68">
        <v>40.51</v>
      </c>
      <c r="AJ617" s="8"/>
      <c r="AK617" s="8"/>
      <c r="AL617" s="13"/>
      <c r="AM617" s="75"/>
      <c r="AN617" s="35"/>
      <c r="AO617" s="47"/>
    </row>
    <row r="618" spans="1:41" x14ac:dyDescent="0.25">
      <c r="A618" s="7">
        <v>80</v>
      </c>
      <c r="B618" s="15" t="s">
        <v>23</v>
      </c>
      <c r="C618" s="15" t="s">
        <v>23</v>
      </c>
      <c r="D618" s="65">
        <v>6</v>
      </c>
      <c r="E618" s="10"/>
      <c r="F618" s="9"/>
      <c r="G618" s="9"/>
      <c r="H618" s="10"/>
      <c r="I618" s="9"/>
      <c r="J618" s="9"/>
      <c r="K618" s="10"/>
      <c r="L618" s="10"/>
      <c r="M618" s="65">
        <v>32</v>
      </c>
      <c r="N618" s="16"/>
      <c r="O618" s="52"/>
      <c r="P618" s="15"/>
      <c r="Q618" s="15"/>
      <c r="R618" s="8"/>
      <c r="S618" s="8"/>
      <c r="T618" s="8"/>
      <c r="U618" s="8"/>
      <c r="V618" s="8"/>
      <c r="W618" s="8"/>
      <c r="X618" s="36"/>
      <c r="Y618" s="12"/>
      <c r="Z618" s="12"/>
      <c r="AA618" s="12"/>
      <c r="AB618" s="68">
        <v>5.45</v>
      </c>
      <c r="AC618" s="68"/>
      <c r="AD618" s="34"/>
      <c r="AE618" s="8"/>
      <c r="AF618" s="10"/>
      <c r="AG618" s="13"/>
      <c r="AH618" s="8"/>
      <c r="AI618" s="68">
        <v>40.54</v>
      </c>
      <c r="AJ618" s="8"/>
      <c r="AK618" s="8"/>
      <c r="AL618" s="13"/>
      <c r="AM618" s="75">
        <v>3</v>
      </c>
      <c r="AN618" s="35"/>
      <c r="AO618" s="47"/>
    </row>
    <row r="619" spans="1:41" x14ac:dyDescent="0.25">
      <c r="A619" s="7">
        <v>79</v>
      </c>
      <c r="B619" s="15" t="s">
        <v>23</v>
      </c>
      <c r="C619" s="15" t="s">
        <v>23</v>
      </c>
      <c r="D619" s="65"/>
      <c r="E619" s="10"/>
      <c r="F619" s="9"/>
      <c r="G619" s="9"/>
      <c r="H619" s="10"/>
      <c r="I619" s="9"/>
      <c r="J619" s="9"/>
      <c r="K619" s="10"/>
      <c r="L619" s="10"/>
      <c r="M619" s="65"/>
      <c r="N619" s="16"/>
      <c r="O619" s="52"/>
      <c r="P619" s="15"/>
      <c r="Q619" s="15"/>
      <c r="R619" s="8"/>
      <c r="S619" s="8"/>
      <c r="T619" s="8"/>
      <c r="U619" s="8"/>
      <c r="V619" s="8"/>
      <c r="W619" s="8"/>
      <c r="X619" s="36"/>
      <c r="Y619" s="12"/>
      <c r="Z619" s="12"/>
      <c r="AA619" s="12"/>
      <c r="AB619" s="68"/>
      <c r="AC619" s="68"/>
      <c r="AD619" s="34"/>
      <c r="AE619" s="8"/>
      <c r="AF619" s="10"/>
      <c r="AG619" s="9"/>
      <c r="AH619" s="8"/>
      <c r="AI619" s="68">
        <v>40.57</v>
      </c>
      <c r="AJ619" s="8"/>
      <c r="AK619" s="8"/>
      <c r="AL619" s="13"/>
      <c r="AM619" s="75"/>
      <c r="AN619" s="35"/>
      <c r="AO619" s="47"/>
    </row>
    <row r="620" spans="1:41" x14ac:dyDescent="0.25">
      <c r="A620" s="7">
        <v>78</v>
      </c>
      <c r="B620" s="15" t="s">
        <v>23</v>
      </c>
      <c r="C620" s="15" t="s">
        <v>23</v>
      </c>
      <c r="D620" s="65"/>
      <c r="E620" s="10"/>
      <c r="F620" s="9"/>
      <c r="G620" s="9"/>
      <c r="H620" s="10"/>
      <c r="I620" s="9"/>
      <c r="J620" s="9"/>
      <c r="K620" s="10"/>
      <c r="L620" s="10"/>
      <c r="M620" s="65"/>
      <c r="N620" s="16"/>
      <c r="O620" s="52"/>
      <c r="P620" s="15"/>
      <c r="Q620" s="15"/>
      <c r="R620" s="8"/>
      <c r="S620" s="8"/>
      <c r="T620" s="8"/>
      <c r="U620" s="8"/>
      <c r="V620" s="8"/>
      <c r="W620" s="8"/>
      <c r="X620" s="36"/>
      <c r="Y620" s="12"/>
      <c r="Z620" s="12"/>
      <c r="AA620" s="12"/>
      <c r="AB620" s="68">
        <v>5.46</v>
      </c>
      <c r="AC620" s="68"/>
      <c r="AD620" s="34"/>
      <c r="AE620" s="8"/>
      <c r="AF620" s="10"/>
      <c r="AG620" s="9"/>
      <c r="AH620" s="8"/>
      <c r="AI620" s="68">
        <v>41</v>
      </c>
      <c r="AJ620" s="8"/>
      <c r="AK620" s="8"/>
      <c r="AL620" s="13"/>
      <c r="AM620" s="75">
        <v>3.01</v>
      </c>
      <c r="AN620" s="35"/>
      <c r="AO620" s="47"/>
    </row>
    <row r="621" spans="1:41" x14ac:dyDescent="0.25">
      <c r="A621" s="7">
        <v>77</v>
      </c>
      <c r="B621" s="15" t="s">
        <v>23</v>
      </c>
      <c r="C621" s="15" t="s">
        <v>23</v>
      </c>
      <c r="D621" s="65"/>
      <c r="E621" s="10"/>
      <c r="F621" s="9"/>
      <c r="G621" s="9"/>
      <c r="H621" s="10"/>
      <c r="I621" s="9"/>
      <c r="J621" s="9"/>
      <c r="K621" s="10"/>
      <c r="L621" s="10"/>
      <c r="M621" s="65"/>
      <c r="N621" s="16"/>
      <c r="O621" s="52"/>
      <c r="P621" s="15"/>
      <c r="Q621" s="15"/>
      <c r="R621" s="8"/>
      <c r="S621" s="8"/>
      <c r="T621" s="8"/>
      <c r="U621" s="8"/>
      <c r="V621" s="8"/>
      <c r="W621" s="8"/>
      <c r="X621" s="36"/>
      <c r="Y621" s="12"/>
      <c r="Z621" s="12"/>
      <c r="AA621" s="12"/>
      <c r="AB621" s="68"/>
      <c r="AC621" s="68"/>
      <c r="AD621" s="34"/>
      <c r="AE621" s="8"/>
      <c r="AF621" s="10"/>
      <c r="AG621" s="9"/>
      <c r="AH621" s="8"/>
      <c r="AI621" s="68">
        <v>41.03</v>
      </c>
      <c r="AJ621" s="8"/>
      <c r="AK621" s="8"/>
      <c r="AL621" s="13"/>
      <c r="AM621" s="75"/>
      <c r="AN621" s="35"/>
      <c r="AO621" s="47"/>
    </row>
    <row r="622" spans="1:41" x14ac:dyDescent="0.25">
      <c r="A622" s="7">
        <v>76</v>
      </c>
      <c r="B622" s="15" t="s">
        <v>23</v>
      </c>
      <c r="C622" s="15" t="s">
        <v>23</v>
      </c>
      <c r="D622" s="65"/>
      <c r="E622" s="10"/>
      <c r="F622" s="9"/>
      <c r="G622" s="9"/>
      <c r="H622" s="10"/>
      <c r="I622" s="9"/>
      <c r="J622" s="9"/>
      <c r="K622" s="10"/>
      <c r="L622" s="10"/>
      <c r="M622" s="65"/>
      <c r="N622" s="16"/>
      <c r="O622" s="52"/>
      <c r="P622" s="15"/>
      <c r="Q622" s="15"/>
      <c r="R622" s="8"/>
      <c r="S622" s="8"/>
      <c r="T622" s="8"/>
      <c r="U622" s="8"/>
      <c r="V622" s="8"/>
      <c r="W622" s="8"/>
      <c r="X622" s="36"/>
      <c r="Y622" s="12"/>
      <c r="Z622" s="12"/>
      <c r="AA622" s="12"/>
      <c r="AB622" s="68">
        <v>5.47</v>
      </c>
      <c r="AC622" s="68"/>
      <c r="AD622" s="34"/>
      <c r="AE622" s="8"/>
      <c r="AF622" s="10"/>
      <c r="AG622" s="9"/>
      <c r="AH622" s="8"/>
      <c r="AI622" s="68">
        <v>41.06</v>
      </c>
      <c r="AJ622" s="8"/>
      <c r="AK622" s="8"/>
      <c r="AL622" s="13"/>
      <c r="AM622" s="75">
        <v>3.02</v>
      </c>
      <c r="AN622" s="35"/>
      <c r="AO622" s="47"/>
    </row>
    <row r="623" spans="1:41" x14ac:dyDescent="0.25">
      <c r="A623" s="7">
        <v>75</v>
      </c>
      <c r="B623" s="15" t="s">
        <v>23</v>
      </c>
      <c r="C623" s="15" t="s">
        <v>23</v>
      </c>
      <c r="D623" s="65"/>
      <c r="E623" s="10"/>
      <c r="F623" s="9"/>
      <c r="G623" s="9"/>
      <c r="H623" s="10"/>
      <c r="I623" s="9"/>
      <c r="J623" s="9"/>
      <c r="K623" s="10"/>
      <c r="L623" s="10"/>
      <c r="M623" s="65">
        <v>31</v>
      </c>
      <c r="N623" s="16"/>
      <c r="O623" s="52"/>
      <c r="P623" s="15"/>
      <c r="Q623" s="15"/>
      <c r="R623" s="8"/>
      <c r="S623" s="8"/>
      <c r="T623" s="8"/>
      <c r="U623" s="8"/>
      <c r="V623" s="8"/>
      <c r="W623" s="8"/>
      <c r="X623" s="36"/>
      <c r="Y623" s="12"/>
      <c r="Z623" s="12"/>
      <c r="AA623" s="12"/>
      <c r="AB623" s="68"/>
      <c r="AC623" s="68"/>
      <c r="AD623" s="34"/>
      <c r="AE623" s="8"/>
      <c r="AF623" s="10"/>
      <c r="AG623" s="9"/>
      <c r="AH623" s="8"/>
      <c r="AI623" s="68">
        <v>41.09</v>
      </c>
      <c r="AJ623" s="8"/>
      <c r="AK623" s="8"/>
      <c r="AL623" s="13"/>
      <c r="AM623" s="75"/>
      <c r="AN623" s="35"/>
      <c r="AO623" s="47"/>
    </row>
    <row r="624" spans="1:41" x14ac:dyDescent="0.25">
      <c r="A624" s="7">
        <v>74</v>
      </c>
      <c r="B624" s="15" t="s">
        <v>23</v>
      </c>
      <c r="C624" s="15" t="s">
        <v>23</v>
      </c>
      <c r="D624" s="65"/>
      <c r="E624" s="10"/>
      <c r="F624" s="9"/>
      <c r="G624" s="9"/>
      <c r="H624" s="10"/>
      <c r="I624" s="9"/>
      <c r="J624" s="9"/>
      <c r="K624" s="10"/>
      <c r="L624" s="10"/>
      <c r="M624" s="65"/>
      <c r="N624" s="16"/>
      <c r="O624" s="52"/>
      <c r="P624" s="15"/>
      <c r="Q624" s="15"/>
      <c r="R624" s="8"/>
      <c r="S624" s="8"/>
      <c r="T624" s="8"/>
      <c r="U624" s="8"/>
      <c r="V624" s="8"/>
      <c r="W624" s="8"/>
      <c r="X624" s="36"/>
      <c r="Y624" s="12"/>
      <c r="Z624" s="12"/>
      <c r="AA624" s="12"/>
      <c r="AB624" s="68">
        <v>5.48</v>
      </c>
      <c r="AC624" s="68"/>
      <c r="AD624" s="34"/>
      <c r="AE624" s="8"/>
      <c r="AF624" s="10"/>
      <c r="AG624" s="9"/>
      <c r="AH624" s="8"/>
      <c r="AI624" s="68">
        <v>41.12</v>
      </c>
      <c r="AJ624" s="8"/>
      <c r="AK624" s="8"/>
      <c r="AL624" s="13"/>
      <c r="AM624" s="75">
        <v>3.03</v>
      </c>
      <c r="AN624" s="35"/>
      <c r="AO624" s="47"/>
    </row>
    <row r="625" spans="1:41" x14ac:dyDescent="0.25">
      <c r="A625" s="7">
        <v>73</v>
      </c>
      <c r="B625" s="15" t="s">
        <v>23</v>
      </c>
      <c r="C625" s="15" t="s">
        <v>23</v>
      </c>
      <c r="D625" s="65"/>
      <c r="E625" s="10"/>
      <c r="F625" s="9"/>
      <c r="G625" s="9"/>
      <c r="H625" s="10"/>
      <c r="I625" s="9"/>
      <c r="J625" s="9"/>
      <c r="K625" s="10"/>
      <c r="L625" s="10"/>
      <c r="M625" s="65"/>
      <c r="N625" s="16"/>
      <c r="O625" s="52"/>
      <c r="P625" s="15"/>
      <c r="Q625" s="15"/>
      <c r="R625" s="8"/>
      <c r="S625" s="8"/>
      <c r="T625" s="8"/>
      <c r="U625" s="8"/>
      <c r="V625" s="8"/>
      <c r="W625" s="8"/>
      <c r="X625" s="36"/>
      <c r="Y625" s="12"/>
      <c r="Z625" s="12"/>
      <c r="AA625" s="12"/>
      <c r="AB625" s="68"/>
      <c r="AC625" s="68"/>
      <c r="AD625" s="34"/>
      <c r="AE625" s="8"/>
      <c r="AF625" s="10"/>
      <c r="AG625" s="9"/>
      <c r="AH625" s="8"/>
      <c r="AI625" s="68">
        <v>41.15</v>
      </c>
      <c r="AJ625" s="8"/>
      <c r="AK625" s="8"/>
      <c r="AL625" s="13"/>
      <c r="AM625" s="75"/>
      <c r="AN625" s="35"/>
      <c r="AO625" s="47"/>
    </row>
    <row r="626" spans="1:41" x14ac:dyDescent="0.25">
      <c r="A626" s="7">
        <v>72</v>
      </c>
      <c r="B626" s="15" t="s">
        <v>23</v>
      </c>
      <c r="C626" s="15" t="s">
        <v>23</v>
      </c>
      <c r="D626" s="65"/>
      <c r="E626" s="10"/>
      <c r="F626" s="9"/>
      <c r="G626" s="9"/>
      <c r="H626" s="10"/>
      <c r="I626" s="9"/>
      <c r="J626" s="9"/>
      <c r="K626" s="10"/>
      <c r="L626" s="10"/>
      <c r="M626" s="65"/>
      <c r="N626" s="16"/>
      <c r="O626" s="52"/>
      <c r="P626" s="15"/>
      <c r="Q626" s="15"/>
      <c r="R626" s="8"/>
      <c r="S626" s="8"/>
      <c r="T626" s="8"/>
      <c r="U626" s="8"/>
      <c r="V626" s="8"/>
      <c r="W626" s="8"/>
      <c r="X626" s="36"/>
      <c r="Y626" s="12"/>
      <c r="Z626" s="12"/>
      <c r="AA626" s="12"/>
      <c r="AB626" s="68">
        <v>5.49</v>
      </c>
      <c r="AC626" s="68"/>
      <c r="AD626" s="34"/>
      <c r="AE626" s="8"/>
      <c r="AF626" s="10"/>
      <c r="AG626" s="9"/>
      <c r="AH626" s="8"/>
      <c r="AI626" s="68">
        <v>41.18</v>
      </c>
      <c r="AJ626" s="8"/>
      <c r="AK626" s="8"/>
      <c r="AL626" s="13"/>
      <c r="AM626" s="75">
        <v>3.04</v>
      </c>
      <c r="AN626" s="35"/>
      <c r="AO626" s="47"/>
    </row>
    <row r="627" spans="1:41" x14ac:dyDescent="0.25">
      <c r="A627" s="7">
        <v>71</v>
      </c>
      <c r="B627" s="15" t="s">
        <v>23</v>
      </c>
      <c r="C627" s="15" t="s">
        <v>23</v>
      </c>
      <c r="D627" s="65"/>
      <c r="E627" s="10"/>
      <c r="F627" s="9"/>
      <c r="G627" s="9"/>
      <c r="H627" s="10"/>
      <c r="I627" s="9"/>
      <c r="J627" s="9"/>
      <c r="K627" s="10"/>
      <c r="L627" s="10"/>
      <c r="M627" s="65"/>
      <c r="N627" s="16"/>
      <c r="O627" s="52"/>
      <c r="P627" s="15"/>
      <c r="Q627" s="15"/>
      <c r="R627" s="8"/>
      <c r="S627" s="8"/>
      <c r="T627" s="8"/>
      <c r="U627" s="8"/>
      <c r="V627" s="8"/>
      <c r="W627" s="8"/>
      <c r="X627" s="36"/>
      <c r="Y627" s="12"/>
      <c r="Z627" s="12"/>
      <c r="AA627" s="12"/>
      <c r="AB627" s="68"/>
      <c r="AC627" s="68"/>
      <c r="AD627" s="34"/>
      <c r="AE627" s="8"/>
      <c r="AF627" s="10"/>
      <c r="AG627" s="9"/>
      <c r="AH627" s="8"/>
      <c r="AI627" s="68">
        <v>41.21</v>
      </c>
      <c r="AJ627" s="8"/>
      <c r="AK627" s="8"/>
      <c r="AL627" s="13"/>
      <c r="AM627" s="75"/>
      <c r="AN627" s="35"/>
      <c r="AO627" s="47"/>
    </row>
    <row r="628" spans="1:41" x14ac:dyDescent="0.25">
      <c r="A628" s="7">
        <v>70</v>
      </c>
      <c r="B628" s="15" t="s">
        <v>23</v>
      </c>
      <c r="C628" s="15" t="s">
        <v>23</v>
      </c>
      <c r="D628" s="65">
        <v>5</v>
      </c>
      <c r="E628" s="10"/>
      <c r="F628" s="9"/>
      <c r="G628" s="9"/>
      <c r="H628" s="10"/>
      <c r="I628" s="9"/>
      <c r="J628" s="9"/>
      <c r="K628" s="10"/>
      <c r="L628" s="10"/>
      <c r="M628" s="65">
        <v>30</v>
      </c>
      <c r="N628" s="16"/>
      <c r="O628" s="52"/>
      <c r="P628" s="15"/>
      <c r="Q628" s="15"/>
      <c r="R628" s="8"/>
      <c r="S628" s="8"/>
      <c r="T628" s="8"/>
      <c r="U628" s="8"/>
      <c r="V628" s="8"/>
      <c r="W628" s="8"/>
      <c r="X628" s="36"/>
      <c r="Y628" s="12"/>
      <c r="Z628" s="12"/>
      <c r="AA628" s="12"/>
      <c r="AB628" s="68">
        <v>5.5</v>
      </c>
      <c r="AC628" s="68"/>
      <c r="AD628" s="34"/>
      <c r="AE628" s="8"/>
      <c r="AF628" s="10"/>
      <c r="AG628" s="9"/>
      <c r="AH628" s="8"/>
      <c r="AI628" s="68">
        <v>41.24</v>
      </c>
      <c r="AJ628" s="8"/>
      <c r="AK628" s="8"/>
      <c r="AL628" s="13"/>
      <c r="AM628" s="75">
        <v>3.05</v>
      </c>
      <c r="AN628" s="35"/>
      <c r="AO628" s="47"/>
    </row>
    <row r="629" spans="1:41" x14ac:dyDescent="0.25">
      <c r="A629" s="7">
        <v>69</v>
      </c>
      <c r="B629" s="15" t="s">
        <v>23</v>
      </c>
      <c r="C629" s="15" t="s">
        <v>23</v>
      </c>
      <c r="D629" s="65"/>
      <c r="E629" s="10"/>
      <c r="F629" s="9"/>
      <c r="G629" s="9"/>
      <c r="H629" s="10"/>
      <c r="I629" s="9"/>
      <c r="J629" s="9"/>
      <c r="K629" s="10"/>
      <c r="L629" s="10"/>
      <c r="M629" s="65"/>
      <c r="N629" s="16"/>
      <c r="O629" s="52"/>
      <c r="P629" s="15"/>
      <c r="Q629" s="15"/>
      <c r="R629" s="8"/>
      <c r="S629" s="8"/>
      <c r="T629" s="8"/>
      <c r="U629" s="8"/>
      <c r="V629" s="8"/>
      <c r="W629" s="8"/>
      <c r="X629" s="36"/>
      <c r="Y629" s="12"/>
      <c r="Z629" s="12"/>
      <c r="AA629" s="12"/>
      <c r="AB629" s="68"/>
      <c r="AC629" s="68"/>
      <c r="AD629" s="34"/>
      <c r="AE629" s="8"/>
      <c r="AF629" s="10"/>
      <c r="AG629" s="9"/>
      <c r="AH629" s="8"/>
      <c r="AI629" s="68">
        <v>41.27</v>
      </c>
      <c r="AJ629" s="8"/>
      <c r="AK629" s="8"/>
      <c r="AL629" s="13"/>
      <c r="AM629" s="75"/>
      <c r="AN629" s="35"/>
      <c r="AO629" s="47"/>
    </row>
    <row r="630" spans="1:41" x14ac:dyDescent="0.25">
      <c r="A630" s="7">
        <v>68</v>
      </c>
      <c r="B630" s="15" t="s">
        <v>23</v>
      </c>
      <c r="C630" s="15" t="s">
        <v>23</v>
      </c>
      <c r="D630" s="65"/>
      <c r="E630" s="10"/>
      <c r="F630" s="9"/>
      <c r="G630" s="9"/>
      <c r="H630" s="10"/>
      <c r="I630" s="9"/>
      <c r="J630" s="9"/>
      <c r="K630" s="10"/>
      <c r="L630" s="10"/>
      <c r="M630" s="65"/>
      <c r="N630" s="16"/>
      <c r="O630" s="52"/>
      <c r="P630" s="15"/>
      <c r="Q630" s="15"/>
      <c r="R630" s="8"/>
      <c r="S630" s="8"/>
      <c r="T630" s="8"/>
      <c r="U630" s="8"/>
      <c r="V630" s="8"/>
      <c r="W630" s="8"/>
      <c r="X630" s="36"/>
      <c r="Y630" s="12"/>
      <c r="Z630" s="12"/>
      <c r="AA630" s="12"/>
      <c r="AB630" s="68">
        <v>5.51</v>
      </c>
      <c r="AC630" s="68"/>
      <c r="AD630" s="34"/>
      <c r="AE630" s="8"/>
      <c r="AF630" s="10"/>
      <c r="AG630" s="9"/>
      <c r="AH630" s="8"/>
      <c r="AI630" s="68">
        <v>41.3</v>
      </c>
      <c r="AJ630" s="8"/>
      <c r="AK630" s="8"/>
      <c r="AL630" s="13"/>
      <c r="AM630" s="75">
        <v>3.06</v>
      </c>
      <c r="AN630" s="35"/>
      <c r="AO630" s="47"/>
    </row>
    <row r="631" spans="1:41" x14ac:dyDescent="0.25">
      <c r="A631" s="7">
        <v>67</v>
      </c>
      <c r="B631" s="15" t="s">
        <v>23</v>
      </c>
      <c r="C631" s="15" t="s">
        <v>23</v>
      </c>
      <c r="D631" s="65"/>
      <c r="E631" s="10"/>
      <c r="F631" s="9"/>
      <c r="G631" s="9"/>
      <c r="H631" s="10"/>
      <c r="I631" s="9"/>
      <c r="J631" s="9"/>
      <c r="K631" s="10"/>
      <c r="L631" s="10"/>
      <c r="M631" s="65"/>
      <c r="N631" s="16"/>
      <c r="O631" s="52"/>
      <c r="P631" s="15"/>
      <c r="Q631" s="15"/>
      <c r="R631" s="8"/>
      <c r="S631" s="8"/>
      <c r="T631" s="8"/>
      <c r="U631" s="8"/>
      <c r="V631" s="8"/>
      <c r="W631" s="8"/>
      <c r="X631" s="36"/>
      <c r="Y631" s="12"/>
      <c r="Z631" s="12"/>
      <c r="AA631" s="12"/>
      <c r="AB631" s="68"/>
      <c r="AC631" s="68"/>
      <c r="AD631" s="34"/>
      <c r="AE631" s="8"/>
      <c r="AF631" s="10"/>
      <c r="AG631" s="9"/>
      <c r="AH631" s="8"/>
      <c r="AI631" s="68">
        <v>41.33</v>
      </c>
      <c r="AJ631" s="8"/>
      <c r="AK631" s="8"/>
      <c r="AL631" s="13"/>
      <c r="AM631" s="75"/>
      <c r="AN631" s="35"/>
      <c r="AO631" s="47"/>
    </row>
    <row r="632" spans="1:41" x14ac:dyDescent="0.25">
      <c r="A632" s="7">
        <v>66</v>
      </c>
      <c r="B632" s="15" t="s">
        <v>23</v>
      </c>
      <c r="C632" s="15" t="s">
        <v>23</v>
      </c>
      <c r="D632" s="65"/>
      <c r="E632" s="10"/>
      <c r="F632" s="9"/>
      <c r="G632" s="9"/>
      <c r="H632" s="10"/>
      <c r="I632" s="9"/>
      <c r="J632" s="9"/>
      <c r="K632" s="10"/>
      <c r="L632" s="10"/>
      <c r="M632" s="65"/>
      <c r="N632" s="16"/>
      <c r="O632" s="52"/>
      <c r="P632" s="15"/>
      <c r="Q632" s="15"/>
      <c r="R632" s="8"/>
      <c r="S632" s="8"/>
      <c r="T632" s="8"/>
      <c r="U632" s="8"/>
      <c r="V632" s="8"/>
      <c r="W632" s="8"/>
      <c r="X632" s="36"/>
      <c r="Y632" s="12"/>
      <c r="Z632" s="12"/>
      <c r="AA632" s="12"/>
      <c r="AB632" s="68">
        <v>5.52</v>
      </c>
      <c r="AC632" s="68"/>
      <c r="AD632" s="34"/>
      <c r="AE632" s="8"/>
      <c r="AF632" s="10"/>
      <c r="AG632" s="9"/>
      <c r="AH632" s="8"/>
      <c r="AI632" s="68">
        <v>41.36</v>
      </c>
      <c r="AJ632" s="8"/>
      <c r="AK632" s="8"/>
      <c r="AL632" s="13"/>
      <c r="AM632" s="75">
        <v>3.07</v>
      </c>
      <c r="AN632" s="35"/>
      <c r="AO632" s="47"/>
    </row>
    <row r="633" spans="1:41" x14ac:dyDescent="0.25">
      <c r="A633" s="7">
        <v>65</v>
      </c>
      <c r="B633" s="15" t="s">
        <v>23</v>
      </c>
      <c r="C633" s="15" t="s">
        <v>23</v>
      </c>
      <c r="D633" s="65"/>
      <c r="E633" s="10"/>
      <c r="F633" s="9"/>
      <c r="G633" s="9"/>
      <c r="H633" s="10"/>
      <c r="I633" s="9"/>
      <c r="J633" s="9"/>
      <c r="K633" s="10"/>
      <c r="L633" s="10"/>
      <c r="M633" s="65">
        <v>29</v>
      </c>
      <c r="N633" s="16"/>
      <c r="O633" s="52"/>
      <c r="P633" s="15"/>
      <c r="Q633" s="15"/>
      <c r="R633" s="8"/>
      <c r="S633" s="8"/>
      <c r="T633" s="8"/>
      <c r="U633" s="8"/>
      <c r="V633" s="8"/>
      <c r="W633" s="8"/>
      <c r="X633" s="36"/>
      <c r="Y633" s="12"/>
      <c r="Z633" s="12"/>
      <c r="AA633" s="12"/>
      <c r="AB633" s="68"/>
      <c r="AC633" s="68"/>
      <c r="AD633" s="34"/>
      <c r="AE633" s="8"/>
      <c r="AF633" s="10"/>
      <c r="AG633" s="9"/>
      <c r="AH633" s="8"/>
      <c r="AI633" s="68">
        <v>41.39</v>
      </c>
      <c r="AJ633" s="8"/>
      <c r="AK633" s="8"/>
      <c r="AL633" s="13"/>
      <c r="AM633" s="75"/>
      <c r="AN633" s="35"/>
      <c r="AO633" s="47"/>
    </row>
    <row r="634" spans="1:41" x14ac:dyDescent="0.25">
      <c r="A634" s="7">
        <v>64</v>
      </c>
      <c r="B634" s="15" t="s">
        <v>23</v>
      </c>
      <c r="C634" s="15" t="s">
        <v>23</v>
      </c>
      <c r="D634" s="65"/>
      <c r="E634" s="10"/>
      <c r="F634" s="9"/>
      <c r="G634" s="9"/>
      <c r="H634" s="10"/>
      <c r="I634" s="9"/>
      <c r="J634" s="9"/>
      <c r="K634" s="10"/>
      <c r="L634" s="10"/>
      <c r="M634" s="65"/>
      <c r="N634" s="16"/>
      <c r="O634" s="52"/>
      <c r="P634" s="15"/>
      <c r="Q634" s="15"/>
      <c r="R634" s="8"/>
      <c r="S634" s="8"/>
      <c r="T634" s="8"/>
      <c r="U634" s="8"/>
      <c r="V634" s="8"/>
      <c r="W634" s="8"/>
      <c r="X634" s="36"/>
      <c r="Y634" s="12"/>
      <c r="Z634" s="12"/>
      <c r="AA634" s="12"/>
      <c r="AB634" s="68">
        <v>5.53</v>
      </c>
      <c r="AC634" s="68"/>
      <c r="AD634" s="34"/>
      <c r="AE634" s="8"/>
      <c r="AF634" s="10"/>
      <c r="AG634" s="9"/>
      <c r="AH634" s="8"/>
      <c r="AI634" s="68">
        <v>41.42</v>
      </c>
      <c r="AJ634" s="8"/>
      <c r="AK634" s="8"/>
      <c r="AL634" s="13"/>
      <c r="AM634" s="75">
        <v>3.08</v>
      </c>
      <c r="AN634" s="35"/>
      <c r="AO634" s="47"/>
    </row>
    <row r="635" spans="1:41" x14ac:dyDescent="0.25">
      <c r="A635" s="7">
        <v>63</v>
      </c>
      <c r="B635" s="15" t="s">
        <v>23</v>
      </c>
      <c r="C635" s="15" t="s">
        <v>23</v>
      </c>
      <c r="D635" s="65"/>
      <c r="E635" s="10"/>
      <c r="F635" s="9"/>
      <c r="G635" s="9"/>
      <c r="H635" s="10"/>
      <c r="I635" s="9"/>
      <c r="J635" s="9"/>
      <c r="K635" s="10"/>
      <c r="L635" s="10"/>
      <c r="M635" s="65"/>
      <c r="N635" s="16"/>
      <c r="O635" s="52"/>
      <c r="P635" s="15"/>
      <c r="Q635" s="15"/>
      <c r="R635" s="8"/>
      <c r="S635" s="8"/>
      <c r="T635" s="8"/>
      <c r="U635" s="8"/>
      <c r="V635" s="8"/>
      <c r="W635" s="8"/>
      <c r="X635" s="36"/>
      <c r="Y635" s="12"/>
      <c r="Z635" s="12"/>
      <c r="AA635" s="12"/>
      <c r="AB635" s="68"/>
      <c r="AC635" s="68"/>
      <c r="AD635" s="34"/>
      <c r="AE635" s="8"/>
      <c r="AF635" s="10"/>
      <c r="AG635" s="9"/>
      <c r="AH635" s="8"/>
      <c r="AI635" s="68">
        <v>41.45</v>
      </c>
      <c r="AJ635" s="8"/>
      <c r="AK635" s="8"/>
      <c r="AL635" s="13"/>
      <c r="AM635" s="75"/>
      <c r="AN635" s="35"/>
      <c r="AO635" s="47"/>
    </row>
    <row r="636" spans="1:41" x14ac:dyDescent="0.25">
      <c r="A636" s="7">
        <v>62</v>
      </c>
      <c r="B636" s="15" t="s">
        <v>23</v>
      </c>
      <c r="C636" s="15" t="s">
        <v>23</v>
      </c>
      <c r="D636" s="65"/>
      <c r="E636" s="10"/>
      <c r="F636" s="9"/>
      <c r="G636" s="9"/>
      <c r="H636" s="10"/>
      <c r="I636" s="9"/>
      <c r="J636" s="9"/>
      <c r="K636" s="10"/>
      <c r="L636" s="10"/>
      <c r="M636" s="65"/>
      <c r="N636" s="16"/>
      <c r="O636" s="52"/>
      <c r="P636" s="15"/>
      <c r="Q636" s="15"/>
      <c r="R636" s="8"/>
      <c r="S636" s="8"/>
      <c r="T636" s="8"/>
      <c r="U636" s="8"/>
      <c r="V636" s="8"/>
      <c r="W636" s="8"/>
      <c r="X636" s="36"/>
      <c r="Y636" s="12"/>
      <c r="Z636" s="12"/>
      <c r="AA636" s="12"/>
      <c r="AB636" s="68">
        <v>5.54</v>
      </c>
      <c r="AC636" s="68"/>
      <c r="AD636" s="34"/>
      <c r="AE636" s="8"/>
      <c r="AF636" s="10"/>
      <c r="AG636" s="9"/>
      <c r="AH636" s="8"/>
      <c r="AI636" s="68">
        <v>41.48</v>
      </c>
      <c r="AJ636" s="8"/>
      <c r="AK636" s="8"/>
      <c r="AL636" s="13"/>
      <c r="AM636" s="75">
        <v>3.09</v>
      </c>
      <c r="AN636" s="35"/>
      <c r="AO636" s="47"/>
    </row>
    <row r="637" spans="1:41" x14ac:dyDescent="0.25">
      <c r="A637" s="7">
        <v>61</v>
      </c>
      <c r="B637" s="15" t="s">
        <v>23</v>
      </c>
      <c r="C637" s="15" t="s">
        <v>23</v>
      </c>
      <c r="D637" s="65"/>
      <c r="E637" s="10"/>
      <c r="F637" s="9"/>
      <c r="G637" s="9"/>
      <c r="H637" s="10"/>
      <c r="I637" s="9"/>
      <c r="J637" s="9"/>
      <c r="K637" s="10"/>
      <c r="L637" s="10"/>
      <c r="M637" s="65"/>
      <c r="N637" s="16"/>
      <c r="O637" s="52"/>
      <c r="P637" s="15"/>
      <c r="Q637" s="15"/>
      <c r="R637" s="8"/>
      <c r="S637" s="8"/>
      <c r="T637" s="8"/>
      <c r="U637" s="8"/>
      <c r="V637" s="8"/>
      <c r="W637" s="8"/>
      <c r="X637" s="36"/>
      <c r="Y637" s="12"/>
      <c r="Z637" s="12"/>
      <c r="AA637" s="12"/>
      <c r="AB637" s="68"/>
      <c r="AC637" s="68"/>
      <c r="AD637" s="34"/>
      <c r="AE637" s="8"/>
      <c r="AF637" s="10"/>
      <c r="AG637" s="9"/>
      <c r="AH637" s="8"/>
      <c r="AI637" s="68">
        <v>41.57</v>
      </c>
      <c r="AJ637" s="8"/>
      <c r="AK637" s="8"/>
      <c r="AL637" s="13"/>
      <c r="AM637" s="75"/>
      <c r="AN637" s="35"/>
      <c r="AO637" s="47"/>
    </row>
    <row r="638" spans="1:41" x14ac:dyDescent="0.25">
      <c r="A638" s="7">
        <v>60</v>
      </c>
      <c r="B638" s="18">
        <v>5</v>
      </c>
      <c r="C638" s="18">
        <v>5</v>
      </c>
      <c r="D638" s="77">
        <v>4</v>
      </c>
      <c r="E638" s="19"/>
      <c r="F638" s="18"/>
      <c r="G638" s="18"/>
      <c r="H638" s="19"/>
      <c r="I638" s="18"/>
      <c r="J638" s="18"/>
      <c r="K638" s="19"/>
      <c r="L638" s="19"/>
      <c r="M638" s="77">
        <v>28</v>
      </c>
      <c r="N638" s="37"/>
      <c r="O638" s="53"/>
      <c r="P638" s="21"/>
      <c r="Q638" s="21"/>
      <c r="R638" s="20"/>
      <c r="S638" s="20"/>
      <c r="T638" s="20"/>
      <c r="U638" s="20"/>
      <c r="V638" s="20"/>
      <c r="W638" s="20"/>
      <c r="X638" s="38"/>
      <c r="Y638" s="22"/>
      <c r="Z638" s="22"/>
      <c r="AA638" s="22"/>
      <c r="AB638" s="81">
        <v>5.55</v>
      </c>
      <c r="AC638" s="81"/>
      <c r="AD638" s="39"/>
      <c r="AE638" s="20"/>
      <c r="AF638" s="20"/>
      <c r="AG638" s="23"/>
      <c r="AH638" s="20"/>
      <c r="AI638" s="81">
        <v>42</v>
      </c>
      <c r="AJ638" s="20"/>
      <c r="AK638" s="20"/>
      <c r="AL638" s="23"/>
      <c r="AM638" s="82">
        <v>3.1</v>
      </c>
      <c r="AN638" s="40"/>
      <c r="AO638" s="48"/>
    </row>
    <row r="639" spans="1:41" x14ac:dyDescent="0.25">
      <c r="A639" s="7">
        <v>59</v>
      </c>
      <c r="B639" s="15" t="s">
        <v>23</v>
      </c>
      <c r="C639" s="15" t="s">
        <v>23</v>
      </c>
      <c r="D639" s="65"/>
      <c r="E639" s="10"/>
      <c r="F639" s="9"/>
      <c r="G639" s="9"/>
      <c r="H639" s="10"/>
      <c r="I639" s="9"/>
      <c r="J639" s="9"/>
      <c r="K639" s="10"/>
      <c r="L639" s="10"/>
      <c r="M639" s="65"/>
      <c r="N639" s="16"/>
      <c r="O639" s="52"/>
      <c r="P639" s="15"/>
      <c r="Q639" s="15"/>
      <c r="R639" s="8"/>
      <c r="S639" s="8"/>
      <c r="T639" s="8"/>
      <c r="U639" s="8"/>
      <c r="V639" s="8"/>
      <c r="W639" s="8"/>
      <c r="X639" s="36"/>
      <c r="Y639" s="12"/>
      <c r="Z639" s="12"/>
      <c r="AA639" s="12"/>
      <c r="AB639" s="68">
        <v>5.56</v>
      </c>
      <c r="AC639" s="68"/>
      <c r="AD639" s="34"/>
      <c r="AE639" s="8"/>
      <c r="AF639" s="10"/>
      <c r="AG639" s="9"/>
      <c r="AH639" s="8"/>
      <c r="AI639" s="68">
        <v>42.09</v>
      </c>
      <c r="AJ639" s="8"/>
      <c r="AK639" s="8"/>
      <c r="AL639" s="13"/>
      <c r="AM639" s="75">
        <v>3.11</v>
      </c>
      <c r="AN639" s="35"/>
      <c r="AO639" s="47"/>
    </row>
    <row r="640" spans="1:41" x14ac:dyDescent="0.25">
      <c r="A640" s="7">
        <v>58</v>
      </c>
      <c r="B640" s="15" t="s">
        <v>23</v>
      </c>
      <c r="C640" s="15" t="s">
        <v>23</v>
      </c>
      <c r="D640" s="65"/>
      <c r="E640" s="10"/>
      <c r="F640" s="9"/>
      <c r="G640" s="9"/>
      <c r="H640" s="10"/>
      <c r="I640" s="9"/>
      <c r="J640" s="9"/>
      <c r="K640" s="10"/>
      <c r="L640" s="10"/>
      <c r="M640" s="65"/>
      <c r="N640" s="16"/>
      <c r="O640" s="52"/>
      <c r="P640" s="15"/>
      <c r="Q640" s="15"/>
      <c r="R640" s="8"/>
      <c r="S640" s="8"/>
      <c r="T640" s="8"/>
      <c r="U640" s="8"/>
      <c r="V640" s="8"/>
      <c r="W640" s="8"/>
      <c r="X640" s="36"/>
      <c r="Y640" s="12"/>
      <c r="Z640" s="12"/>
      <c r="AA640" s="12"/>
      <c r="AB640" s="68">
        <v>5.57</v>
      </c>
      <c r="AC640" s="68"/>
      <c r="AD640" s="34"/>
      <c r="AE640" s="8"/>
      <c r="AF640" s="10"/>
      <c r="AG640" s="9"/>
      <c r="AH640" s="8"/>
      <c r="AI640" s="68">
        <v>42.18</v>
      </c>
      <c r="AJ640" s="8"/>
      <c r="AK640" s="8"/>
      <c r="AL640" s="13"/>
      <c r="AM640" s="75">
        <v>3.12</v>
      </c>
      <c r="AN640" s="35"/>
      <c r="AO640" s="47"/>
    </row>
    <row r="641" spans="1:41" x14ac:dyDescent="0.25">
      <c r="A641" s="7">
        <v>57</v>
      </c>
      <c r="B641" s="15" t="s">
        <v>23</v>
      </c>
      <c r="C641" s="15" t="s">
        <v>23</v>
      </c>
      <c r="D641" s="65"/>
      <c r="E641" s="10"/>
      <c r="F641" s="9"/>
      <c r="G641" s="9"/>
      <c r="H641" s="10"/>
      <c r="I641" s="9"/>
      <c r="J641" s="9"/>
      <c r="K641" s="10"/>
      <c r="L641" s="10"/>
      <c r="M641" s="65"/>
      <c r="N641" s="16"/>
      <c r="O641" s="52"/>
      <c r="P641" s="15"/>
      <c r="Q641" s="15"/>
      <c r="R641" s="8"/>
      <c r="S641" s="8"/>
      <c r="T641" s="8"/>
      <c r="U641" s="8"/>
      <c r="V641" s="8"/>
      <c r="W641" s="8"/>
      <c r="X641" s="36"/>
      <c r="Y641" s="12"/>
      <c r="Z641" s="12"/>
      <c r="AA641" s="12"/>
      <c r="AB641" s="68">
        <v>5.58</v>
      </c>
      <c r="AC641" s="68"/>
      <c r="AD641" s="34"/>
      <c r="AE641" s="8"/>
      <c r="AF641" s="10"/>
      <c r="AG641" s="9"/>
      <c r="AH641" s="8"/>
      <c r="AI641" s="68">
        <v>42.27</v>
      </c>
      <c r="AJ641" s="8"/>
      <c r="AK641" s="8"/>
      <c r="AL641" s="13"/>
      <c r="AM641" s="75">
        <v>3.13</v>
      </c>
      <c r="AN641" s="35"/>
      <c r="AO641" s="47"/>
    </row>
    <row r="642" spans="1:41" x14ac:dyDescent="0.25">
      <c r="A642" s="7">
        <v>56</v>
      </c>
      <c r="B642" s="15" t="s">
        <v>23</v>
      </c>
      <c r="C642" s="15" t="s">
        <v>23</v>
      </c>
      <c r="D642" s="65"/>
      <c r="E642" s="10"/>
      <c r="F642" s="9"/>
      <c r="G642" s="9"/>
      <c r="H642" s="10"/>
      <c r="I642" s="9"/>
      <c r="J642" s="9"/>
      <c r="K642" s="10"/>
      <c r="L642" s="10"/>
      <c r="M642" s="65"/>
      <c r="N642" s="16"/>
      <c r="O642" s="52"/>
      <c r="P642" s="15"/>
      <c r="Q642" s="15"/>
      <c r="R642" s="8"/>
      <c r="S642" s="8"/>
      <c r="T642" s="8"/>
      <c r="U642" s="8"/>
      <c r="V642" s="8"/>
      <c r="W642" s="8"/>
      <c r="X642" s="36"/>
      <c r="Y642" s="12"/>
      <c r="Z642" s="12"/>
      <c r="AA642" s="12"/>
      <c r="AB642" s="68">
        <v>5.59</v>
      </c>
      <c r="AC642" s="68"/>
      <c r="AD642" s="34"/>
      <c r="AE642" s="8"/>
      <c r="AF642" s="10"/>
      <c r="AG642" s="9"/>
      <c r="AH642" s="8"/>
      <c r="AI642" s="68">
        <v>42.36</v>
      </c>
      <c r="AJ642" s="8"/>
      <c r="AK642" s="8"/>
      <c r="AL642" s="13"/>
      <c r="AM642" s="75">
        <v>3.14</v>
      </c>
      <c r="AN642" s="35"/>
      <c r="AO642" s="47"/>
    </row>
    <row r="643" spans="1:41" x14ac:dyDescent="0.25">
      <c r="A643" s="7">
        <v>55</v>
      </c>
      <c r="B643" s="15" t="s">
        <v>23</v>
      </c>
      <c r="C643" s="15" t="s">
        <v>23</v>
      </c>
      <c r="D643" s="65"/>
      <c r="E643" s="10"/>
      <c r="F643" s="9"/>
      <c r="G643" s="9"/>
      <c r="H643" s="10"/>
      <c r="I643" s="9"/>
      <c r="J643" s="9"/>
      <c r="K643" s="10"/>
      <c r="L643" s="10"/>
      <c r="M643" s="65">
        <v>27</v>
      </c>
      <c r="N643" s="16"/>
      <c r="O643" s="52"/>
      <c r="P643" s="15"/>
      <c r="Q643" s="15"/>
      <c r="R643" s="8"/>
      <c r="S643" s="8"/>
      <c r="T643" s="8"/>
      <c r="U643" s="8"/>
      <c r="V643" s="8"/>
      <c r="W643" s="8"/>
      <c r="X643" s="36"/>
      <c r="Y643" s="12"/>
      <c r="Z643" s="12"/>
      <c r="AA643" s="12"/>
      <c r="AB643" s="68">
        <v>6</v>
      </c>
      <c r="AC643" s="68"/>
      <c r="AD643" s="34"/>
      <c r="AE643" s="8"/>
      <c r="AF643" s="10"/>
      <c r="AG643" s="13"/>
      <c r="AH643" s="8"/>
      <c r="AI643" s="68">
        <v>42.45</v>
      </c>
      <c r="AJ643" s="8"/>
      <c r="AK643" s="8"/>
      <c r="AL643" s="13"/>
      <c r="AM643" s="75">
        <v>3.15</v>
      </c>
      <c r="AN643" s="35"/>
      <c r="AO643" s="47"/>
    </row>
    <row r="644" spans="1:41" x14ac:dyDescent="0.25">
      <c r="A644" s="7">
        <v>54</v>
      </c>
      <c r="B644" s="15" t="s">
        <v>23</v>
      </c>
      <c r="C644" s="15" t="s">
        <v>23</v>
      </c>
      <c r="D644" s="65"/>
      <c r="E644" s="10"/>
      <c r="F644" s="9"/>
      <c r="G644" s="9"/>
      <c r="H644" s="10"/>
      <c r="I644" s="9"/>
      <c r="J644" s="9"/>
      <c r="K644" s="10"/>
      <c r="L644" s="10"/>
      <c r="M644" s="65"/>
      <c r="N644" s="16"/>
      <c r="O644" s="52"/>
      <c r="P644" s="15"/>
      <c r="Q644" s="15"/>
      <c r="R644" s="8"/>
      <c r="S644" s="8"/>
      <c r="T644" s="8"/>
      <c r="U644" s="8"/>
      <c r="V644" s="8"/>
      <c r="W644" s="8"/>
      <c r="X644" s="36"/>
      <c r="Y644" s="12"/>
      <c r="Z644" s="12"/>
      <c r="AA644" s="12"/>
      <c r="AB644" s="68">
        <v>6.01</v>
      </c>
      <c r="AC644" s="68"/>
      <c r="AD644" s="34"/>
      <c r="AE644" s="8"/>
      <c r="AF644" s="10"/>
      <c r="AG644" s="9"/>
      <c r="AH644" s="8"/>
      <c r="AI644" s="68">
        <v>42.54</v>
      </c>
      <c r="AJ644" s="8"/>
      <c r="AK644" s="8"/>
      <c r="AL644" s="13"/>
      <c r="AM644" s="75">
        <v>3.16</v>
      </c>
      <c r="AN644" s="35"/>
      <c r="AO644" s="47"/>
    </row>
    <row r="645" spans="1:41" x14ac:dyDescent="0.25">
      <c r="A645" s="7">
        <v>53</v>
      </c>
      <c r="B645" s="15" t="s">
        <v>23</v>
      </c>
      <c r="C645" s="15" t="s">
        <v>23</v>
      </c>
      <c r="D645" s="65"/>
      <c r="E645" s="10"/>
      <c r="F645" s="9"/>
      <c r="G645" s="9"/>
      <c r="H645" s="10"/>
      <c r="I645" s="9"/>
      <c r="J645" s="9"/>
      <c r="K645" s="10"/>
      <c r="L645" s="10"/>
      <c r="M645" s="65"/>
      <c r="N645" s="16"/>
      <c r="O645" s="52"/>
      <c r="P645" s="15"/>
      <c r="Q645" s="15"/>
      <c r="R645" s="8"/>
      <c r="S645" s="8"/>
      <c r="T645" s="8"/>
      <c r="U645" s="8"/>
      <c r="V645" s="8"/>
      <c r="W645" s="8"/>
      <c r="X645" s="36"/>
      <c r="Y645" s="12"/>
      <c r="Z645" s="12"/>
      <c r="AA645" s="12"/>
      <c r="AB645" s="68">
        <v>6.02</v>
      </c>
      <c r="AC645" s="68"/>
      <c r="AD645" s="34"/>
      <c r="AE645" s="8"/>
      <c r="AF645" s="10"/>
      <c r="AG645" s="9"/>
      <c r="AH645" s="8"/>
      <c r="AI645" s="68">
        <v>43.03</v>
      </c>
      <c r="AJ645" s="8"/>
      <c r="AK645" s="8"/>
      <c r="AL645" s="13"/>
      <c r="AM645" s="75">
        <v>3.17</v>
      </c>
      <c r="AN645" s="35"/>
      <c r="AO645" s="47"/>
    </row>
    <row r="646" spans="1:41" x14ac:dyDescent="0.25">
      <c r="A646" s="7">
        <v>52</v>
      </c>
      <c r="B646" s="15" t="s">
        <v>23</v>
      </c>
      <c r="C646" s="15" t="s">
        <v>23</v>
      </c>
      <c r="D646" s="65"/>
      <c r="E646" s="10"/>
      <c r="F646" s="9"/>
      <c r="G646" s="9"/>
      <c r="H646" s="10"/>
      <c r="I646" s="9"/>
      <c r="J646" s="9"/>
      <c r="K646" s="10"/>
      <c r="L646" s="10"/>
      <c r="M646" s="65"/>
      <c r="N646" s="16"/>
      <c r="O646" s="52"/>
      <c r="P646" s="15"/>
      <c r="Q646" s="15"/>
      <c r="R646" s="8"/>
      <c r="S646" s="8"/>
      <c r="T646" s="8"/>
      <c r="U646" s="8"/>
      <c r="V646" s="8"/>
      <c r="W646" s="8"/>
      <c r="X646" s="36"/>
      <c r="Y646" s="12"/>
      <c r="Z646" s="12"/>
      <c r="AA646" s="12"/>
      <c r="AB646" s="68">
        <v>6.03</v>
      </c>
      <c r="AC646" s="68"/>
      <c r="AD646" s="34"/>
      <c r="AE646" s="8"/>
      <c r="AF646" s="10"/>
      <c r="AG646" s="9"/>
      <c r="AH646" s="8"/>
      <c r="AI646" s="68">
        <v>43.12</v>
      </c>
      <c r="AJ646" s="8"/>
      <c r="AK646" s="8"/>
      <c r="AL646" s="13"/>
      <c r="AM646" s="75">
        <v>3.18</v>
      </c>
      <c r="AN646" s="35"/>
      <c r="AO646" s="47"/>
    </row>
    <row r="647" spans="1:41" x14ac:dyDescent="0.25">
      <c r="A647" s="7">
        <v>51</v>
      </c>
      <c r="B647" s="15" t="s">
        <v>23</v>
      </c>
      <c r="C647" s="15" t="s">
        <v>23</v>
      </c>
      <c r="D647" s="65"/>
      <c r="E647" s="10"/>
      <c r="F647" s="9"/>
      <c r="G647" s="9"/>
      <c r="H647" s="10"/>
      <c r="I647" s="9"/>
      <c r="J647" s="9"/>
      <c r="K647" s="10"/>
      <c r="L647" s="10"/>
      <c r="M647" s="65"/>
      <c r="N647" s="16"/>
      <c r="O647" s="52"/>
      <c r="P647" s="15"/>
      <c r="Q647" s="15"/>
      <c r="R647" s="8"/>
      <c r="S647" s="8"/>
      <c r="T647" s="8"/>
      <c r="U647" s="8"/>
      <c r="V647" s="8"/>
      <c r="W647" s="8"/>
      <c r="X647" s="36"/>
      <c r="Y647" s="12"/>
      <c r="Z647" s="12"/>
      <c r="AA647" s="12"/>
      <c r="AB647" s="68">
        <v>6.04</v>
      </c>
      <c r="AC647" s="68"/>
      <c r="AD647" s="34"/>
      <c r="AE647" s="8"/>
      <c r="AF647" s="10"/>
      <c r="AG647" s="9"/>
      <c r="AH647" s="8"/>
      <c r="AI647" s="68">
        <v>43.21</v>
      </c>
      <c r="AJ647" s="8"/>
      <c r="AK647" s="8"/>
      <c r="AL647" s="13"/>
      <c r="AM647" s="75">
        <v>3.19</v>
      </c>
      <c r="AN647" s="35"/>
      <c r="AO647" s="47"/>
    </row>
    <row r="648" spans="1:41" x14ac:dyDescent="0.25">
      <c r="A648" s="7">
        <v>50</v>
      </c>
      <c r="B648" s="15" t="s">
        <v>23</v>
      </c>
      <c r="C648" s="15" t="s">
        <v>23</v>
      </c>
      <c r="D648" s="65"/>
      <c r="E648" s="10"/>
      <c r="F648" s="9"/>
      <c r="G648" s="9"/>
      <c r="H648" s="10"/>
      <c r="I648" s="9"/>
      <c r="J648" s="9"/>
      <c r="K648" s="10"/>
      <c r="L648" s="10"/>
      <c r="M648" s="65">
        <v>26</v>
      </c>
      <c r="N648" s="16"/>
      <c r="O648" s="52"/>
      <c r="P648" s="15"/>
      <c r="Q648" s="15"/>
      <c r="R648" s="8"/>
      <c r="S648" s="8"/>
      <c r="T648" s="8"/>
      <c r="U648" s="8"/>
      <c r="V648" s="8"/>
      <c r="W648" s="8"/>
      <c r="X648" s="36"/>
      <c r="Y648" s="12"/>
      <c r="Z648" s="12"/>
      <c r="AA648" s="12"/>
      <c r="AB648" s="68">
        <v>6.05</v>
      </c>
      <c r="AC648" s="68"/>
      <c r="AD648" s="34"/>
      <c r="AE648" s="8"/>
      <c r="AF648" s="10"/>
      <c r="AG648" s="13"/>
      <c r="AH648" s="8"/>
      <c r="AI648" s="68">
        <v>43.3</v>
      </c>
      <c r="AJ648" s="8"/>
      <c r="AK648" s="8"/>
      <c r="AL648" s="13"/>
      <c r="AM648" s="75">
        <v>3.2</v>
      </c>
      <c r="AN648" s="35"/>
      <c r="AO648" s="47"/>
    </row>
    <row r="649" spans="1:41" x14ac:dyDescent="0.25">
      <c r="A649" s="7">
        <v>49</v>
      </c>
      <c r="B649" s="15" t="s">
        <v>23</v>
      </c>
      <c r="C649" s="15" t="s">
        <v>23</v>
      </c>
      <c r="D649" s="65"/>
      <c r="E649" s="10"/>
      <c r="F649" s="9"/>
      <c r="G649" s="9"/>
      <c r="H649" s="10"/>
      <c r="I649" s="9"/>
      <c r="J649" s="9"/>
      <c r="K649" s="10"/>
      <c r="L649" s="10"/>
      <c r="M649" s="65"/>
      <c r="N649" s="16"/>
      <c r="O649" s="52"/>
      <c r="P649" s="15"/>
      <c r="Q649" s="15"/>
      <c r="R649" s="8"/>
      <c r="S649" s="8"/>
      <c r="T649" s="8"/>
      <c r="U649" s="8"/>
      <c r="V649" s="8"/>
      <c r="W649" s="8"/>
      <c r="X649" s="36"/>
      <c r="Y649" s="12"/>
      <c r="Z649" s="12"/>
      <c r="AA649" s="12"/>
      <c r="AB649" s="68">
        <v>6.06</v>
      </c>
      <c r="AC649" s="68"/>
      <c r="AD649" s="34"/>
      <c r="AE649" s="8"/>
      <c r="AF649" s="10"/>
      <c r="AG649" s="9"/>
      <c r="AH649" s="8"/>
      <c r="AI649" s="68">
        <v>43.39</v>
      </c>
      <c r="AJ649" s="8"/>
      <c r="AK649" s="8"/>
      <c r="AL649" s="13"/>
      <c r="AM649" s="75">
        <v>3.21</v>
      </c>
      <c r="AN649" s="35"/>
      <c r="AO649" s="47"/>
    </row>
    <row r="650" spans="1:41" x14ac:dyDescent="0.25">
      <c r="A650" s="7">
        <v>48</v>
      </c>
      <c r="B650" s="15" t="s">
        <v>23</v>
      </c>
      <c r="C650" s="15" t="s">
        <v>23</v>
      </c>
      <c r="D650" s="65"/>
      <c r="E650" s="10"/>
      <c r="F650" s="9"/>
      <c r="G650" s="9"/>
      <c r="H650" s="10"/>
      <c r="I650" s="9"/>
      <c r="J650" s="9"/>
      <c r="K650" s="10"/>
      <c r="L650" s="10"/>
      <c r="M650" s="65"/>
      <c r="N650" s="16"/>
      <c r="O650" s="52"/>
      <c r="P650" s="15"/>
      <c r="Q650" s="15"/>
      <c r="R650" s="8"/>
      <c r="S650" s="8"/>
      <c r="T650" s="8"/>
      <c r="U650" s="8"/>
      <c r="V650" s="8"/>
      <c r="W650" s="8"/>
      <c r="X650" s="36"/>
      <c r="Y650" s="12"/>
      <c r="Z650" s="12"/>
      <c r="AA650" s="12"/>
      <c r="AB650" s="68">
        <v>6.07</v>
      </c>
      <c r="AC650" s="68"/>
      <c r="AD650" s="34"/>
      <c r="AE650" s="8"/>
      <c r="AF650" s="10"/>
      <c r="AG650" s="9"/>
      <c r="AH650" s="8"/>
      <c r="AI650" s="68">
        <v>43.48</v>
      </c>
      <c r="AJ650" s="8"/>
      <c r="AK650" s="8"/>
      <c r="AL650" s="13"/>
      <c r="AM650" s="75">
        <v>3.22</v>
      </c>
      <c r="AN650" s="35"/>
      <c r="AO650" s="47"/>
    </row>
    <row r="651" spans="1:41" x14ac:dyDescent="0.25">
      <c r="A651" s="7">
        <v>47</v>
      </c>
      <c r="B651" s="15" t="s">
        <v>23</v>
      </c>
      <c r="C651" s="15" t="s">
        <v>23</v>
      </c>
      <c r="D651" s="65"/>
      <c r="E651" s="10"/>
      <c r="F651" s="9"/>
      <c r="G651" s="9"/>
      <c r="H651" s="10"/>
      <c r="I651" s="9"/>
      <c r="J651" s="9"/>
      <c r="K651" s="10"/>
      <c r="L651" s="10"/>
      <c r="M651" s="65"/>
      <c r="N651" s="16"/>
      <c r="O651" s="52"/>
      <c r="P651" s="15"/>
      <c r="Q651" s="15"/>
      <c r="R651" s="8"/>
      <c r="S651" s="8"/>
      <c r="T651" s="8"/>
      <c r="U651" s="8"/>
      <c r="V651" s="8"/>
      <c r="W651" s="8"/>
      <c r="X651" s="36"/>
      <c r="Y651" s="12"/>
      <c r="Z651" s="12"/>
      <c r="AA651" s="12"/>
      <c r="AB651" s="68">
        <v>6.08</v>
      </c>
      <c r="AC651" s="68"/>
      <c r="AD651" s="34"/>
      <c r="AE651" s="8"/>
      <c r="AF651" s="10"/>
      <c r="AG651" s="9"/>
      <c r="AH651" s="8"/>
      <c r="AI651" s="68">
        <v>43.57</v>
      </c>
      <c r="AJ651" s="8"/>
      <c r="AK651" s="8"/>
      <c r="AL651" s="13"/>
      <c r="AM651" s="75">
        <v>3.23</v>
      </c>
      <c r="AN651" s="35"/>
      <c r="AO651" s="47"/>
    </row>
    <row r="652" spans="1:41" x14ac:dyDescent="0.25">
      <c r="A652" s="7">
        <v>46</v>
      </c>
      <c r="B652" s="15" t="s">
        <v>23</v>
      </c>
      <c r="C652" s="15" t="s">
        <v>23</v>
      </c>
      <c r="D652" s="65"/>
      <c r="E652" s="10"/>
      <c r="F652" s="9"/>
      <c r="G652" s="9"/>
      <c r="H652" s="10"/>
      <c r="I652" s="9"/>
      <c r="J652" s="9"/>
      <c r="K652" s="10"/>
      <c r="L652" s="10"/>
      <c r="M652" s="65"/>
      <c r="N652" s="16"/>
      <c r="O652" s="52"/>
      <c r="P652" s="15"/>
      <c r="Q652" s="15"/>
      <c r="R652" s="8"/>
      <c r="S652" s="8"/>
      <c r="T652" s="8"/>
      <c r="U652" s="8"/>
      <c r="V652" s="8"/>
      <c r="W652" s="8"/>
      <c r="X652" s="36"/>
      <c r="Y652" s="12"/>
      <c r="Z652" s="12"/>
      <c r="AA652" s="12"/>
      <c r="AB652" s="68">
        <v>6.09</v>
      </c>
      <c r="AC652" s="68"/>
      <c r="AD652" s="34"/>
      <c r="AE652" s="8"/>
      <c r="AF652" s="10"/>
      <c r="AG652" s="9"/>
      <c r="AH652" s="8"/>
      <c r="AI652" s="68">
        <v>44.06</v>
      </c>
      <c r="AJ652" s="8"/>
      <c r="AK652" s="8"/>
      <c r="AL652" s="13"/>
      <c r="AM652" s="75">
        <v>3.24</v>
      </c>
      <c r="AN652" s="35"/>
      <c r="AO652" s="47"/>
    </row>
    <row r="653" spans="1:41" x14ac:dyDescent="0.25">
      <c r="A653" s="7">
        <v>45</v>
      </c>
      <c r="B653" s="15" t="s">
        <v>23</v>
      </c>
      <c r="C653" s="15" t="s">
        <v>23</v>
      </c>
      <c r="D653" s="65"/>
      <c r="E653" s="10"/>
      <c r="F653" s="9"/>
      <c r="G653" s="9"/>
      <c r="H653" s="10"/>
      <c r="I653" s="9"/>
      <c r="J653" s="9"/>
      <c r="K653" s="10"/>
      <c r="L653" s="10"/>
      <c r="M653" s="65">
        <v>25</v>
      </c>
      <c r="N653" s="16"/>
      <c r="O653" s="52"/>
      <c r="P653" s="15"/>
      <c r="Q653" s="15"/>
      <c r="R653" s="8"/>
      <c r="S653" s="8"/>
      <c r="T653" s="8"/>
      <c r="U653" s="8"/>
      <c r="V653" s="8"/>
      <c r="W653" s="8"/>
      <c r="X653" s="36"/>
      <c r="Y653" s="12"/>
      <c r="Z653" s="12"/>
      <c r="AA653" s="12"/>
      <c r="AB653" s="68">
        <v>6.1</v>
      </c>
      <c r="AC653" s="68"/>
      <c r="AD653" s="34"/>
      <c r="AE653" s="8"/>
      <c r="AF653" s="10"/>
      <c r="AG653" s="13"/>
      <c r="AH653" s="8"/>
      <c r="AI653" s="68">
        <v>44.15</v>
      </c>
      <c r="AJ653" s="8"/>
      <c r="AK653" s="8"/>
      <c r="AL653" s="13"/>
      <c r="AM653" s="75">
        <v>3.25</v>
      </c>
      <c r="AN653" s="35"/>
      <c r="AO653" s="47"/>
    </row>
    <row r="654" spans="1:41" x14ac:dyDescent="0.25">
      <c r="A654" s="7">
        <v>44</v>
      </c>
      <c r="B654" s="15" t="s">
        <v>23</v>
      </c>
      <c r="C654" s="15" t="s">
        <v>23</v>
      </c>
      <c r="D654" s="65"/>
      <c r="E654" s="10"/>
      <c r="F654" s="9"/>
      <c r="G654" s="9"/>
      <c r="H654" s="10"/>
      <c r="I654" s="9"/>
      <c r="J654" s="9"/>
      <c r="K654" s="10"/>
      <c r="L654" s="10"/>
      <c r="M654" s="65"/>
      <c r="N654" s="16"/>
      <c r="O654" s="52"/>
      <c r="P654" s="15"/>
      <c r="Q654" s="15"/>
      <c r="R654" s="8"/>
      <c r="S654" s="8"/>
      <c r="T654" s="8"/>
      <c r="U654" s="8"/>
      <c r="V654" s="8"/>
      <c r="W654" s="8"/>
      <c r="X654" s="36"/>
      <c r="Y654" s="12"/>
      <c r="Z654" s="12"/>
      <c r="AA654" s="12"/>
      <c r="AB654" s="68">
        <v>6.11</v>
      </c>
      <c r="AC654" s="68"/>
      <c r="AD654" s="34"/>
      <c r="AE654" s="8"/>
      <c r="AF654" s="10"/>
      <c r="AG654" s="9"/>
      <c r="AH654" s="8"/>
      <c r="AI654" s="68">
        <v>44.24</v>
      </c>
      <c r="AJ654" s="8"/>
      <c r="AK654" s="8"/>
      <c r="AL654" s="13"/>
      <c r="AM654" s="75">
        <v>3.26</v>
      </c>
      <c r="AN654" s="35"/>
      <c r="AO654" s="47"/>
    </row>
    <row r="655" spans="1:41" x14ac:dyDescent="0.25">
      <c r="A655" s="7">
        <v>43</v>
      </c>
      <c r="B655" s="15" t="s">
        <v>23</v>
      </c>
      <c r="C655" s="15" t="s">
        <v>23</v>
      </c>
      <c r="D655" s="65"/>
      <c r="E655" s="10"/>
      <c r="F655" s="9"/>
      <c r="G655" s="9"/>
      <c r="H655" s="10"/>
      <c r="I655" s="9"/>
      <c r="J655" s="9"/>
      <c r="K655" s="10"/>
      <c r="L655" s="10"/>
      <c r="M655" s="65"/>
      <c r="N655" s="16"/>
      <c r="O655" s="52"/>
      <c r="P655" s="15"/>
      <c r="Q655" s="15"/>
      <c r="R655" s="8"/>
      <c r="S655" s="8"/>
      <c r="T655" s="8"/>
      <c r="U655" s="8"/>
      <c r="V655" s="8"/>
      <c r="W655" s="8"/>
      <c r="X655" s="36"/>
      <c r="Y655" s="12"/>
      <c r="Z655" s="12"/>
      <c r="AA655" s="12"/>
      <c r="AB655" s="68">
        <v>6.12</v>
      </c>
      <c r="AC655" s="68"/>
      <c r="AD655" s="34"/>
      <c r="AE655" s="8"/>
      <c r="AF655" s="10"/>
      <c r="AG655" s="9"/>
      <c r="AH655" s="8"/>
      <c r="AI655" s="68">
        <v>44.33</v>
      </c>
      <c r="AJ655" s="8"/>
      <c r="AK655" s="8"/>
      <c r="AL655" s="13"/>
      <c r="AM655" s="75">
        <v>3.27</v>
      </c>
      <c r="AN655" s="35"/>
      <c r="AO655" s="47"/>
    </row>
    <row r="656" spans="1:41" x14ac:dyDescent="0.25">
      <c r="A656" s="7">
        <v>42</v>
      </c>
      <c r="B656" s="15" t="s">
        <v>23</v>
      </c>
      <c r="C656" s="15" t="s">
        <v>23</v>
      </c>
      <c r="D656" s="65"/>
      <c r="E656" s="10"/>
      <c r="F656" s="9"/>
      <c r="G656" s="9"/>
      <c r="H656" s="10"/>
      <c r="I656" s="9"/>
      <c r="J656" s="9"/>
      <c r="K656" s="10"/>
      <c r="L656" s="10"/>
      <c r="M656" s="65"/>
      <c r="N656" s="16"/>
      <c r="O656" s="52"/>
      <c r="P656" s="15"/>
      <c r="Q656" s="15"/>
      <c r="R656" s="8"/>
      <c r="S656" s="8"/>
      <c r="T656" s="8"/>
      <c r="U656" s="8"/>
      <c r="V656" s="8"/>
      <c r="W656" s="8"/>
      <c r="X656" s="36"/>
      <c r="Y656" s="12"/>
      <c r="Z656" s="12"/>
      <c r="AA656" s="12"/>
      <c r="AB656" s="68">
        <v>6.13</v>
      </c>
      <c r="AC656" s="68"/>
      <c r="AD656" s="34"/>
      <c r="AE656" s="8"/>
      <c r="AF656" s="10"/>
      <c r="AG656" s="9"/>
      <c r="AH656" s="8"/>
      <c r="AI656" s="68">
        <v>44.42</v>
      </c>
      <c r="AJ656" s="8"/>
      <c r="AK656" s="8"/>
      <c r="AL656" s="13"/>
      <c r="AM656" s="75">
        <v>3.28</v>
      </c>
      <c r="AN656" s="35"/>
      <c r="AO656" s="47"/>
    </row>
    <row r="657" spans="1:41" x14ac:dyDescent="0.25">
      <c r="A657" s="7">
        <v>41</v>
      </c>
      <c r="B657" s="15" t="s">
        <v>23</v>
      </c>
      <c r="C657" s="15" t="s">
        <v>23</v>
      </c>
      <c r="D657" s="65"/>
      <c r="E657" s="10"/>
      <c r="F657" s="9"/>
      <c r="G657" s="9"/>
      <c r="H657" s="10"/>
      <c r="I657" s="9"/>
      <c r="J657" s="9"/>
      <c r="K657" s="10"/>
      <c r="L657" s="10"/>
      <c r="M657" s="65"/>
      <c r="N657" s="16"/>
      <c r="O657" s="52"/>
      <c r="P657" s="15"/>
      <c r="Q657" s="15"/>
      <c r="R657" s="8"/>
      <c r="S657" s="8"/>
      <c r="T657" s="8"/>
      <c r="U657" s="8"/>
      <c r="V657" s="8"/>
      <c r="W657" s="8"/>
      <c r="X657" s="36"/>
      <c r="Y657" s="12"/>
      <c r="Z657" s="12"/>
      <c r="AA657" s="12"/>
      <c r="AB657" s="68">
        <v>6.14</v>
      </c>
      <c r="AC657" s="68"/>
      <c r="AD657" s="34"/>
      <c r="AE657" s="8"/>
      <c r="AF657" s="10"/>
      <c r="AG657" s="9"/>
      <c r="AH657" s="8"/>
      <c r="AI657" s="68">
        <v>44.51</v>
      </c>
      <c r="AJ657" s="8"/>
      <c r="AK657" s="8"/>
      <c r="AL657" s="13"/>
      <c r="AM657" s="75">
        <v>3.29</v>
      </c>
      <c r="AN657" s="35"/>
      <c r="AO657" s="47"/>
    </row>
    <row r="658" spans="1:41" x14ac:dyDescent="0.25">
      <c r="A658" s="7">
        <v>40</v>
      </c>
      <c r="B658" s="18">
        <v>4</v>
      </c>
      <c r="C658" s="18">
        <v>4</v>
      </c>
      <c r="D658" s="77">
        <v>3</v>
      </c>
      <c r="E658" s="19"/>
      <c r="F658" s="18"/>
      <c r="G658" s="18"/>
      <c r="H658" s="19"/>
      <c r="I658" s="18"/>
      <c r="J658" s="18"/>
      <c r="K658" s="19"/>
      <c r="L658" s="19"/>
      <c r="M658" s="77">
        <v>24</v>
      </c>
      <c r="N658" s="37"/>
      <c r="O658" s="53"/>
      <c r="P658" s="21"/>
      <c r="Q658" s="21"/>
      <c r="R658" s="20"/>
      <c r="S658" s="20"/>
      <c r="T658" s="20"/>
      <c r="U658" s="20"/>
      <c r="V658" s="20"/>
      <c r="W658" s="20"/>
      <c r="X658" s="38"/>
      <c r="Y658" s="22"/>
      <c r="Z658" s="22"/>
      <c r="AA658" s="22"/>
      <c r="AB658" s="81">
        <v>6.15</v>
      </c>
      <c r="AC658" s="81"/>
      <c r="AD658" s="39"/>
      <c r="AE658" s="20"/>
      <c r="AF658" s="20"/>
      <c r="AG658" s="23"/>
      <c r="AH658" s="20"/>
      <c r="AI658" s="81">
        <v>45</v>
      </c>
      <c r="AJ658" s="20"/>
      <c r="AK658" s="20"/>
      <c r="AL658" s="23"/>
      <c r="AM658" s="82">
        <v>3.3</v>
      </c>
      <c r="AN658" s="40"/>
      <c r="AO658" s="48"/>
    </row>
    <row r="659" spans="1:41" x14ac:dyDescent="0.25">
      <c r="A659" s="7">
        <v>39</v>
      </c>
      <c r="B659" s="15" t="s">
        <v>23</v>
      </c>
      <c r="C659" s="15" t="s">
        <v>23</v>
      </c>
      <c r="D659" s="65"/>
      <c r="E659" s="10"/>
      <c r="F659" s="9"/>
      <c r="G659" s="9"/>
      <c r="H659" s="10"/>
      <c r="I659" s="9"/>
      <c r="J659" s="9"/>
      <c r="K659" s="10"/>
      <c r="L659" s="10"/>
      <c r="M659" s="65"/>
      <c r="N659" s="16"/>
      <c r="O659" s="52"/>
      <c r="P659" s="15"/>
      <c r="Q659" s="15"/>
      <c r="R659" s="8"/>
      <c r="S659" s="8"/>
      <c r="T659" s="8"/>
      <c r="U659" s="8"/>
      <c r="V659" s="8"/>
      <c r="W659" s="8"/>
      <c r="X659" s="36"/>
      <c r="Y659" s="12"/>
      <c r="Z659" s="12"/>
      <c r="AA659" s="12"/>
      <c r="AB659" s="68">
        <v>6.16</v>
      </c>
      <c r="AC659" s="68"/>
      <c r="AD659" s="34"/>
      <c r="AE659" s="8"/>
      <c r="AF659" s="10"/>
      <c r="AG659" s="9"/>
      <c r="AH659" s="8"/>
      <c r="AI659" s="68">
        <v>45.03</v>
      </c>
      <c r="AJ659" s="8"/>
      <c r="AK659" s="8"/>
      <c r="AL659" s="13"/>
      <c r="AM659" s="75">
        <v>3.31</v>
      </c>
      <c r="AN659" s="35"/>
      <c r="AO659" s="47"/>
    </row>
    <row r="660" spans="1:41" x14ac:dyDescent="0.25">
      <c r="A660" s="7">
        <v>38</v>
      </c>
      <c r="B660" s="15" t="s">
        <v>23</v>
      </c>
      <c r="C660" s="15" t="s">
        <v>23</v>
      </c>
      <c r="D660" s="65"/>
      <c r="E660" s="10"/>
      <c r="F660" s="9"/>
      <c r="G660" s="9"/>
      <c r="H660" s="10"/>
      <c r="I660" s="9"/>
      <c r="J660" s="9"/>
      <c r="K660" s="10"/>
      <c r="L660" s="10"/>
      <c r="M660" s="65"/>
      <c r="N660" s="16"/>
      <c r="O660" s="52"/>
      <c r="P660" s="15"/>
      <c r="Q660" s="15"/>
      <c r="R660" s="8"/>
      <c r="S660" s="8"/>
      <c r="T660" s="8"/>
      <c r="U660" s="8"/>
      <c r="V660" s="8"/>
      <c r="W660" s="8"/>
      <c r="X660" s="36"/>
      <c r="Y660" s="12"/>
      <c r="Z660" s="12"/>
      <c r="AA660" s="12"/>
      <c r="AB660" s="68">
        <v>6.17</v>
      </c>
      <c r="AC660" s="68"/>
      <c r="AD660" s="34"/>
      <c r="AE660" s="8"/>
      <c r="AF660" s="10"/>
      <c r="AG660" s="9"/>
      <c r="AH660" s="8"/>
      <c r="AI660" s="68">
        <v>45.06</v>
      </c>
      <c r="AJ660" s="8"/>
      <c r="AK660" s="8"/>
      <c r="AL660" s="13"/>
      <c r="AM660" s="75">
        <v>3.32</v>
      </c>
      <c r="AN660" s="35"/>
      <c r="AO660" s="47"/>
    </row>
    <row r="661" spans="1:41" x14ac:dyDescent="0.25">
      <c r="A661" s="7">
        <v>37</v>
      </c>
      <c r="B661" s="15" t="s">
        <v>23</v>
      </c>
      <c r="C661" s="15" t="s">
        <v>23</v>
      </c>
      <c r="D661" s="65"/>
      <c r="E661" s="10"/>
      <c r="F661" s="9"/>
      <c r="G661" s="9"/>
      <c r="H661" s="10"/>
      <c r="I661" s="9"/>
      <c r="J661" s="9"/>
      <c r="K661" s="10"/>
      <c r="L661" s="10"/>
      <c r="M661" s="65"/>
      <c r="N661" s="16"/>
      <c r="O661" s="52"/>
      <c r="P661" s="15"/>
      <c r="Q661" s="15"/>
      <c r="R661" s="8"/>
      <c r="S661" s="8"/>
      <c r="T661" s="8"/>
      <c r="U661" s="8"/>
      <c r="V661" s="8"/>
      <c r="W661" s="8"/>
      <c r="X661" s="36"/>
      <c r="Y661" s="12"/>
      <c r="Z661" s="12"/>
      <c r="AA661" s="12"/>
      <c r="AB661" s="68">
        <v>6.18</v>
      </c>
      <c r="AC661" s="68"/>
      <c r="AD661" s="34"/>
      <c r="AE661" s="8"/>
      <c r="AF661" s="10"/>
      <c r="AG661" s="9"/>
      <c r="AH661" s="8"/>
      <c r="AI661" s="68">
        <v>45.09</v>
      </c>
      <c r="AJ661" s="8"/>
      <c r="AK661" s="8"/>
      <c r="AL661" s="13"/>
      <c r="AM661" s="75">
        <v>3.33</v>
      </c>
      <c r="AN661" s="35"/>
      <c r="AO661" s="47"/>
    </row>
    <row r="662" spans="1:41" x14ac:dyDescent="0.25">
      <c r="A662" s="7">
        <v>36</v>
      </c>
      <c r="B662" s="15" t="s">
        <v>23</v>
      </c>
      <c r="C662" s="15" t="s">
        <v>23</v>
      </c>
      <c r="D662" s="65"/>
      <c r="E662" s="10"/>
      <c r="F662" s="9"/>
      <c r="G662" s="9"/>
      <c r="H662" s="10"/>
      <c r="I662" s="9"/>
      <c r="J662" s="9"/>
      <c r="K662" s="10"/>
      <c r="L662" s="10"/>
      <c r="M662" s="65"/>
      <c r="N662" s="16"/>
      <c r="O662" s="52"/>
      <c r="P662" s="15"/>
      <c r="Q662" s="15"/>
      <c r="R662" s="8"/>
      <c r="S662" s="8"/>
      <c r="T662" s="8"/>
      <c r="U662" s="8"/>
      <c r="V662" s="8"/>
      <c r="W662" s="8"/>
      <c r="X662" s="36"/>
      <c r="Y662" s="12"/>
      <c r="Z662" s="12"/>
      <c r="AA662" s="12"/>
      <c r="AB662" s="68">
        <v>6.19</v>
      </c>
      <c r="AC662" s="68"/>
      <c r="AD662" s="34"/>
      <c r="AE662" s="8"/>
      <c r="AF662" s="10"/>
      <c r="AG662" s="9"/>
      <c r="AH662" s="8"/>
      <c r="AI662" s="68">
        <v>45.12</v>
      </c>
      <c r="AJ662" s="8"/>
      <c r="AK662" s="8"/>
      <c r="AL662" s="13"/>
      <c r="AM662" s="75">
        <v>3.34</v>
      </c>
      <c r="AN662" s="35"/>
      <c r="AO662" s="47"/>
    </row>
    <row r="663" spans="1:41" x14ac:dyDescent="0.25">
      <c r="A663" s="7">
        <v>35</v>
      </c>
      <c r="B663" s="15" t="s">
        <v>23</v>
      </c>
      <c r="C663" s="15" t="s">
        <v>23</v>
      </c>
      <c r="D663" s="65"/>
      <c r="E663" s="10"/>
      <c r="F663" s="9"/>
      <c r="G663" s="9"/>
      <c r="H663" s="10"/>
      <c r="I663" s="9"/>
      <c r="J663" s="9"/>
      <c r="K663" s="10"/>
      <c r="L663" s="10"/>
      <c r="M663" s="65">
        <v>23</v>
      </c>
      <c r="N663" s="16"/>
      <c r="O663" s="52"/>
      <c r="P663" s="15"/>
      <c r="Q663" s="15"/>
      <c r="R663" s="8"/>
      <c r="S663" s="8"/>
      <c r="T663" s="8"/>
      <c r="U663" s="8"/>
      <c r="V663" s="8"/>
      <c r="W663" s="8"/>
      <c r="X663" s="36"/>
      <c r="Y663" s="12"/>
      <c r="Z663" s="12"/>
      <c r="AA663" s="12"/>
      <c r="AB663" s="68">
        <v>6.2</v>
      </c>
      <c r="AC663" s="68"/>
      <c r="AD663" s="34"/>
      <c r="AE663" s="8"/>
      <c r="AF663" s="10"/>
      <c r="AG663" s="13"/>
      <c r="AH663" s="8"/>
      <c r="AI663" s="68">
        <v>45.15</v>
      </c>
      <c r="AJ663" s="8"/>
      <c r="AK663" s="8"/>
      <c r="AL663" s="13"/>
      <c r="AM663" s="75">
        <v>3.35</v>
      </c>
      <c r="AN663" s="35"/>
      <c r="AO663" s="47"/>
    </row>
    <row r="664" spans="1:41" x14ac:dyDescent="0.25">
      <c r="A664" s="7">
        <v>34</v>
      </c>
      <c r="B664" s="15" t="s">
        <v>23</v>
      </c>
      <c r="C664" s="15" t="s">
        <v>23</v>
      </c>
      <c r="D664" s="65"/>
      <c r="E664" s="10"/>
      <c r="F664" s="9"/>
      <c r="G664" s="9"/>
      <c r="H664" s="10"/>
      <c r="I664" s="9"/>
      <c r="J664" s="9"/>
      <c r="K664" s="10"/>
      <c r="L664" s="10"/>
      <c r="M664" s="65"/>
      <c r="N664" s="16"/>
      <c r="O664" s="52"/>
      <c r="P664" s="15"/>
      <c r="Q664" s="15"/>
      <c r="R664" s="8"/>
      <c r="S664" s="8"/>
      <c r="T664" s="8"/>
      <c r="U664" s="8"/>
      <c r="V664" s="8"/>
      <c r="W664" s="8"/>
      <c r="X664" s="36"/>
      <c r="Y664" s="12"/>
      <c r="Z664" s="12"/>
      <c r="AA664" s="12"/>
      <c r="AB664" s="68">
        <v>6.21</v>
      </c>
      <c r="AC664" s="68"/>
      <c r="AD664" s="34"/>
      <c r="AE664" s="8"/>
      <c r="AF664" s="10"/>
      <c r="AG664" s="9"/>
      <c r="AH664" s="8"/>
      <c r="AI664" s="68">
        <v>45.18</v>
      </c>
      <c r="AJ664" s="8"/>
      <c r="AK664" s="8"/>
      <c r="AL664" s="13"/>
      <c r="AM664" s="75">
        <v>3.36</v>
      </c>
      <c r="AN664" s="35"/>
      <c r="AO664" s="47"/>
    </row>
    <row r="665" spans="1:41" x14ac:dyDescent="0.25">
      <c r="A665" s="7">
        <v>33</v>
      </c>
      <c r="B665" s="15" t="s">
        <v>23</v>
      </c>
      <c r="C665" s="15" t="s">
        <v>23</v>
      </c>
      <c r="D665" s="65"/>
      <c r="E665" s="10"/>
      <c r="F665" s="9"/>
      <c r="G665" s="9"/>
      <c r="H665" s="10"/>
      <c r="I665" s="9"/>
      <c r="J665" s="9"/>
      <c r="K665" s="10"/>
      <c r="L665" s="10"/>
      <c r="M665" s="65"/>
      <c r="N665" s="16"/>
      <c r="O665" s="52"/>
      <c r="P665" s="15"/>
      <c r="Q665" s="15"/>
      <c r="R665" s="8"/>
      <c r="S665" s="8"/>
      <c r="T665" s="8"/>
      <c r="U665" s="8"/>
      <c r="V665" s="8"/>
      <c r="W665" s="8"/>
      <c r="X665" s="36"/>
      <c r="Y665" s="12"/>
      <c r="Z665" s="12"/>
      <c r="AA665" s="12"/>
      <c r="AB665" s="68">
        <v>6.22</v>
      </c>
      <c r="AC665" s="68"/>
      <c r="AD665" s="34"/>
      <c r="AE665" s="8"/>
      <c r="AF665" s="10"/>
      <c r="AG665" s="9"/>
      <c r="AH665" s="8"/>
      <c r="AI665" s="68">
        <v>45.21</v>
      </c>
      <c r="AJ665" s="8"/>
      <c r="AK665" s="8"/>
      <c r="AL665" s="13"/>
      <c r="AM665" s="75">
        <v>3.37</v>
      </c>
      <c r="AN665" s="35"/>
      <c r="AO665" s="47"/>
    </row>
    <row r="666" spans="1:41" x14ac:dyDescent="0.25">
      <c r="A666" s="7">
        <v>32</v>
      </c>
      <c r="B666" s="15" t="s">
        <v>23</v>
      </c>
      <c r="C666" s="15" t="s">
        <v>23</v>
      </c>
      <c r="D666" s="65"/>
      <c r="E666" s="10"/>
      <c r="F666" s="9"/>
      <c r="G666" s="9"/>
      <c r="H666" s="10"/>
      <c r="I666" s="9"/>
      <c r="J666" s="9"/>
      <c r="K666" s="10"/>
      <c r="L666" s="10"/>
      <c r="M666" s="65"/>
      <c r="N666" s="16"/>
      <c r="O666" s="52"/>
      <c r="P666" s="15"/>
      <c r="Q666" s="15"/>
      <c r="R666" s="8"/>
      <c r="S666" s="8"/>
      <c r="T666" s="8"/>
      <c r="U666" s="8"/>
      <c r="V666" s="8"/>
      <c r="W666" s="8"/>
      <c r="X666" s="36"/>
      <c r="Y666" s="12"/>
      <c r="Z666" s="12"/>
      <c r="AA666" s="12"/>
      <c r="AB666" s="68">
        <v>6.23</v>
      </c>
      <c r="AC666" s="68"/>
      <c r="AD666" s="34"/>
      <c r="AE666" s="8"/>
      <c r="AF666" s="10"/>
      <c r="AG666" s="9"/>
      <c r="AH666" s="8"/>
      <c r="AI666" s="68">
        <v>45.24</v>
      </c>
      <c r="AJ666" s="8"/>
      <c r="AK666" s="8"/>
      <c r="AL666" s="13"/>
      <c r="AM666" s="75">
        <v>3.38</v>
      </c>
      <c r="AN666" s="35"/>
      <c r="AO666" s="47"/>
    </row>
    <row r="667" spans="1:41" x14ac:dyDescent="0.25">
      <c r="A667" s="7">
        <v>31</v>
      </c>
      <c r="B667" s="15" t="s">
        <v>23</v>
      </c>
      <c r="C667" s="15" t="s">
        <v>23</v>
      </c>
      <c r="D667" s="65"/>
      <c r="E667" s="10"/>
      <c r="F667" s="9"/>
      <c r="G667" s="9"/>
      <c r="H667" s="10"/>
      <c r="I667" s="9"/>
      <c r="J667" s="9"/>
      <c r="K667" s="10"/>
      <c r="L667" s="10"/>
      <c r="M667" s="65"/>
      <c r="N667" s="16"/>
      <c r="O667" s="52"/>
      <c r="P667" s="15"/>
      <c r="Q667" s="15"/>
      <c r="R667" s="8"/>
      <c r="S667" s="8"/>
      <c r="T667" s="8"/>
      <c r="U667" s="8"/>
      <c r="V667" s="8"/>
      <c r="W667" s="8"/>
      <c r="X667" s="36"/>
      <c r="Y667" s="12"/>
      <c r="Z667" s="12"/>
      <c r="AA667" s="12"/>
      <c r="AB667" s="68">
        <v>6.24</v>
      </c>
      <c r="AC667" s="68"/>
      <c r="AD667" s="34"/>
      <c r="AE667" s="8"/>
      <c r="AF667" s="10"/>
      <c r="AG667" s="9"/>
      <c r="AH667" s="8"/>
      <c r="AI667" s="68">
        <v>45.27</v>
      </c>
      <c r="AJ667" s="8"/>
      <c r="AK667" s="8"/>
      <c r="AL667" s="13"/>
      <c r="AM667" s="75">
        <v>3.39</v>
      </c>
      <c r="AN667" s="35"/>
      <c r="AO667" s="47"/>
    </row>
    <row r="668" spans="1:41" x14ac:dyDescent="0.25">
      <c r="A668" s="7">
        <v>30</v>
      </c>
      <c r="B668" s="15" t="s">
        <v>23</v>
      </c>
      <c r="C668" s="15" t="s">
        <v>23</v>
      </c>
      <c r="D668" s="65"/>
      <c r="E668" s="10"/>
      <c r="F668" s="9"/>
      <c r="G668" s="9"/>
      <c r="H668" s="10"/>
      <c r="I668" s="9"/>
      <c r="J668" s="9"/>
      <c r="K668" s="10"/>
      <c r="L668" s="10"/>
      <c r="M668" s="65">
        <v>22</v>
      </c>
      <c r="N668" s="16"/>
      <c r="O668" s="52"/>
      <c r="P668" s="15"/>
      <c r="Q668" s="15"/>
      <c r="R668" s="8"/>
      <c r="S668" s="8"/>
      <c r="T668" s="8"/>
      <c r="U668" s="8"/>
      <c r="V668" s="8"/>
      <c r="W668" s="8"/>
      <c r="X668" s="36"/>
      <c r="Y668" s="12"/>
      <c r="Z668" s="12"/>
      <c r="AA668" s="12"/>
      <c r="AB668" s="68">
        <v>6.25</v>
      </c>
      <c r="AC668" s="68"/>
      <c r="AD668" s="34"/>
      <c r="AE668" s="8"/>
      <c r="AF668" s="8"/>
      <c r="AG668" s="13"/>
      <c r="AH668" s="8"/>
      <c r="AI668" s="68">
        <v>45.3</v>
      </c>
      <c r="AJ668" s="8"/>
      <c r="AK668" s="8"/>
      <c r="AL668" s="13"/>
      <c r="AM668" s="75">
        <v>3.4</v>
      </c>
      <c r="AN668" s="35"/>
      <c r="AO668" s="47"/>
    </row>
    <row r="669" spans="1:41" x14ac:dyDescent="0.25">
      <c r="A669" s="7">
        <v>29</v>
      </c>
      <c r="B669" s="15" t="s">
        <v>23</v>
      </c>
      <c r="C669" s="15" t="s">
        <v>23</v>
      </c>
      <c r="D669" s="65"/>
      <c r="E669" s="10"/>
      <c r="F669" s="9"/>
      <c r="G669" s="9"/>
      <c r="H669" s="10"/>
      <c r="I669" s="9"/>
      <c r="J669" s="9"/>
      <c r="K669" s="10"/>
      <c r="L669" s="10"/>
      <c r="M669" s="65"/>
      <c r="N669" s="16"/>
      <c r="O669" s="52"/>
      <c r="P669" s="15"/>
      <c r="Q669" s="15"/>
      <c r="R669" s="8"/>
      <c r="S669" s="8"/>
      <c r="T669" s="8"/>
      <c r="U669" s="8"/>
      <c r="V669" s="8"/>
      <c r="W669" s="8"/>
      <c r="X669" s="36"/>
      <c r="Y669" s="12"/>
      <c r="Z669" s="12"/>
      <c r="AA669" s="12"/>
      <c r="AB669" s="68">
        <v>6.26</v>
      </c>
      <c r="AC669" s="68"/>
      <c r="AD669" s="34"/>
      <c r="AE669" s="8"/>
      <c r="AF669" s="10"/>
      <c r="AG669" s="9"/>
      <c r="AH669" s="8"/>
      <c r="AI669" s="68">
        <v>45.33</v>
      </c>
      <c r="AJ669" s="8"/>
      <c r="AK669" s="8"/>
      <c r="AL669" s="13"/>
      <c r="AM669" s="75">
        <v>3.41</v>
      </c>
      <c r="AN669" s="35"/>
      <c r="AO669" s="47"/>
    </row>
    <row r="670" spans="1:41" x14ac:dyDescent="0.25">
      <c r="A670" s="7">
        <v>28</v>
      </c>
      <c r="B670" s="15" t="s">
        <v>23</v>
      </c>
      <c r="C670" s="15" t="s">
        <v>23</v>
      </c>
      <c r="D670" s="65"/>
      <c r="E670" s="10"/>
      <c r="F670" s="9"/>
      <c r="G670" s="9"/>
      <c r="H670" s="10"/>
      <c r="I670" s="9"/>
      <c r="J670" s="9"/>
      <c r="K670" s="10"/>
      <c r="L670" s="10"/>
      <c r="M670" s="65"/>
      <c r="N670" s="16"/>
      <c r="O670" s="52"/>
      <c r="P670" s="15"/>
      <c r="Q670" s="15"/>
      <c r="R670" s="8"/>
      <c r="S670" s="8"/>
      <c r="T670" s="8"/>
      <c r="U670" s="8"/>
      <c r="V670" s="8"/>
      <c r="W670" s="8"/>
      <c r="X670" s="36"/>
      <c r="Y670" s="12"/>
      <c r="Z670" s="12"/>
      <c r="AA670" s="12"/>
      <c r="AB670" s="68">
        <v>6.27</v>
      </c>
      <c r="AC670" s="68"/>
      <c r="AD670" s="34"/>
      <c r="AE670" s="8"/>
      <c r="AF670" s="10"/>
      <c r="AG670" s="9"/>
      <c r="AH670" s="8"/>
      <c r="AI670" s="68">
        <v>45.36</v>
      </c>
      <c r="AJ670" s="8"/>
      <c r="AK670" s="8"/>
      <c r="AL670" s="13"/>
      <c r="AM670" s="75">
        <v>3.42</v>
      </c>
      <c r="AN670" s="35"/>
      <c r="AO670" s="47"/>
    </row>
    <row r="671" spans="1:41" x14ac:dyDescent="0.25">
      <c r="A671" s="7">
        <v>27</v>
      </c>
      <c r="B671" s="15" t="s">
        <v>23</v>
      </c>
      <c r="C671" s="15" t="s">
        <v>23</v>
      </c>
      <c r="D671" s="65"/>
      <c r="E671" s="10"/>
      <c r="F671" s="9"/>
      <c r="G671" s="9"/>
      <c r="H671" s="10"/>
      <c r="I671" s="9"/>
      <c r="J671" s="9"/>
      <c r="K671" s="10"/>
      <c r="L671" s="10"/>
      <c r="M671" s="65"/>
      <c r="N671" s="16"/>
      <c r="O671" s="52"/>
      <c r="P671" s="15"/>
      <c r="Q671" s="15"/>
      <c r="R671" s="8"/>
      <c r="S671" s="8"/>
      <c r="T671" s="8"/>
      <c r="U671" s="8"/>
      <c r="V671" s="8"/>
      <c r="W671" s="8"/>
      <c r="X671" s="36"/>
      <c r="Y671" s="12"/>
      <c r="Z671" s="12"/>
      <c r="AA671" s="12"/>
      <c r="AB671" s="68">
        <v>6.28</v>
      </c>
      <c r="AC671" s="68"/>
      <c r="AD671" s="34"/>
      <c r="AE671" s="8"/>
      <c r="AF671" s="10"/>
      <c r="AG671" s="9"/>
      <c r="AH671" s="8"/>
      <c r="AI671" s="68">
        <v>45.39</v>
      </c>
      <c r="AJ671" s="8"/>
      <c r="AK671" s="8"/>
      <c r="AL671" s="13"/>
      <c r="AM671" s="75">
        <v>3.43</v>
      </c>
      <c r="AN671" s="35"/>
      <c r="AO671" s="47"/>
    </row>
    <row r="672" spans="1:41" x14ac:dyDescent="0.25">
      <c r="A672" s="7">
        <v>26</v>
      </c>
      <c r="B672" s="15" t="s">
        <v>23</v>
      </c>
      <c r="C672" s="15" t="s">
        <v>23</v>
      </c>
      <c r="D672" s="65"/>
      <c r="E672" s="10"/>
      <c r="F672" s="9"/>
      <c r="G672" s="9"/>
      <c r="H672" s="10"/>
      <c r="I672" s="9"/>
      <c r="J672" s="9"/>
      <c r="K672" s="10"/>
      <c r="L672" s="10"/>
      <c r="M672" s="65"/>
      <c r="N672" s="16"/>
      <c r="O672" s="52"/>
      <c r="P672" s="15"/>
      <c r="Q672" s="15"/>
      <c r="R672" s="8"/>
      <c r="S672" s="8"/>
      <c r="T672" s="8"/>
      <c r="U672" s="8"/>
      <c r="V672" s="8"/>
      <c r="W672" s="8"/>
      <c r="X672" s="36"/>
      <c r="Y672" s="12"/>
      <c r="Z672" s="12"/>
      <c r="AA672" s="12"/>
      <c r="AB672" s="68">
        <v>6.29</v>
      </c>
      <c r="AC672" s="68"/>
      <c r="AD672" s="34"/>
      <c r="AE672" s="8"/>
      <c r="AF672" s="10"/>
      <c r="AG672" s="9"/>
      <c r="AH672" s="8"/>
      <c r="AI672" s="68">
        <v>45.42</v>
      </c>
      <c r="AJ672" s="8"/>
      <c r="AK672" s="8"/>
      <c r="AL672" s="13"/>
      <c r="AM672" s="75">
        <v>3.44</v>
      </c>
      <c r="AN672" s="35"/>
      <c r="AO672" s="47"/>
    </row>
    <row r="673" spans="1:41" x14ac:dyDescent="0.25">
      <c r="A673" s="7">
        <v>25</v>
      </c>
      <c r="B673" s="15" t="s">
        <v>23</v>
      </c>
      <c r="C673" s="15" t="s">
        <v>23</v>
      </c>
      <c r="D673" s="65"/>
      <c r="E673" s="10"/>
      <c r="F673" s="9"/>
      <c r="G673" s="9"/>
      <c r="H673" s="10"/>
      <c r="I673" s="9"/>
      <c r="J673" s="9"/>
      <c r="K673" s="10"/>
      <c r="L673" s="10"/>
      <c r="M673" s="65">
        <v>21</v>
      </c>
      <c r="N673" s="16"/>
      <c r="O673" s="52"/>
      <c r="P673" s="15"/>
      <c r="Q673" s="15"/>
      <c r="R673" s="8"/>
      <c r="S673" s="8"/>
      <c r="T673" s="8"/>
      <c r="U673" s="8"/>
      <c r="V673" s="8"/>
      <c r="W673" s="8"/>
      <c r="X673" s="36"/>
      <c r="Y673" s="12"/>
      <c r="Z673" s="12"/>
      <c r="AA673" s="12"/>
      <c r="AB673" s="68">
        <v>6.3</v>
      </c>
      <c r="AC673" s="68"/>
      <c r="AD673" s="34"/>
      <c r="AE673" s="8"/>
      <c r="AF673" s="10"/>
      <c r="AG673" s="13"/>
      <c r="AH673" s="8"/>
      <c r="AI673" s="68">
        <v>45.45</v>
      </c>
      <c r="AJ673" s="8"/>
      <c r="AK673" s="8"/>
      <c r="AL673" s="13"/>
      <c r="AM673" s="75">
        <v>3.45</v>
      </c>
      <c r="AN673" s="35"/>
      <c r="AO673" s="47"/>
    </row>
    <row r="674" spans="1:41" x14ac:dyDescent="0.25">
      <c r="A674" s="7">
        <v>24</v>
      </c>
      <c r="B674" s="15" t="s">
        <v>23</v>
      </c>
      <c r="C674" s="15" t="s">
        <v>23</v>
      </c>
      <c r="D674" s="65"/>
      <c r="E674" s="10"/>
      <c r="F674" s="9"/>
      <c r="G674" s="9"/>
      <c r="H674" s="10"/>
      <c r="I674" s="9"/>
      <c r="J674" s="9"/>
      <c r="K674" s="10"/>
      <c r="L674" s="10"/>
      <c r="M674" s="65"/>
      <c r="N674" s="16"/>
      <c r="O674" s="52"/>
      <c r="P674" s="15"/>
      <c r="Q674" s="15"/>
      <c r="R674" s="8"/>
      <c r="S674" s="8"/>
      <c r="T674" s="8"/>
      <c r="U674" s="8"/>
      <c r="V674" s="8"/>
      <c r="W674" s="8"/>
      <c r="X674" s="36"/>
      <c r="Y674" s="12"/>
      <c r="Z674" s="12"/>
      <c r="AA674" s="12"/>
      <c r="AB674" s="68">
        <v>6.31</v>
      </c>
      <c r="AC674" s="68"/>
      <c r="AD674" s="34"/>
      <c r="AE674" s="8"/>
      <c r="AF674" s="10"/>
      <c r="AG674" s="9"/>
      <c r="AH674" s="8"/>
      <c r="AI674" s="68">
        <v>45.48</v>
      </c>
      <c r="AJ674" s="8"/>
      <c r="AK674" s="8"/>
      <c r="AL674" s="13"/>
      <c r="AM674" s="75">
        <v>3.46</v>
      </c>
      <c r="AN674" s="35"/>
      <c r="AO674" s="47"/>
    </row>
    <row r="675" spans="1:41" x14ac:dyDescent="0.25">
      <c r="A675" s="7">
        <v>23</v>
      </c>
      <c r="B675" s="15" t="s">
        <v>23</v>
      </c>
      <c r="C675" s="15" t="s">
        <v>23</v>
      </c>
      <c r="D675" s="65"/>
      <c r="E675" s="10"/>
      <c r="F675" s="9"/>
      <c r="G675" s="9"/>
      <c r="H675" s="10"/>
      <c r="I675" s="9"/>
      <c r="J675" s="9"/>
      <c r="K675" s="10"/>
      <c r="L675" s="10"/>
      <c r="M675" s="65"/>
      <c r="N675" s="16"/>
      <c r="O675" s="52"/>
      <c r="P675" s="15"/>
      <c r="Q675" s="15"/>
      <c r="R675" s="8"/>
      <c r="S675" s="8"/>
      <c r="T675" s="8"/>
      <c r="U675" s="8"/>
      <c r="V675" s="8"/>
      <c r="W675" s="8"/>
      <c r="X675" s="36"/>
      <c r="Y675" s="12"/>
      <c r="Z675" s="12"/>
      <c r="AA675" s="12"/>
      <c r="AB675" s="68">
        <v>6.32</v>
      </c>
      <c r="AC675" s="68"/>
      <c r="AD675" s="34"/>
      <c r="AE675" s="8"/>
      <c r="AF675" s="10"/>
      <c r="AG675" s="9"/>
      <c r="AH675" s="8"/>
      <c r="AI675" s="68">
        <v>45.51</v>
      </c>
      <c r="AJ675" s="8"/>
      <c r="AK675" s="8"/>
      <c r="AL675" s="13"/>
      <c r="AM675" s="75">
        <v>3.47</v>
      </c>
      <c r="AN675" s="35"/>
      <c r="AO675" s="47"/>
    </row>
    <row r="676" spans="1:41" x14ac:dyDescent="0.25">
      <c r="A676" s="7">
        <v>22</v>
      </c>
      <c r="B676" s="15" t="s">
        <v>23</v>
      </c>
      <c r="C676" s="15" t="s">
        <v>23</v>
      </c>
      <c r="D676" s="65"/>
      <c r="E676" s="10"/>
      <c r="F676" s="9"/>
      <c r="G676" s="9"/>
      <c r="H676" s="10"/>
      <c r="I676" s="9"/>
      <c r="J676" s="9"/>
      <c r="K676" s="10"/>
      <c r="L676" s="10"/>
      <c r="M676" s="65"/>
      <c r="N676" s="16"/>
      <c r="O676" s="52"/>
      <c r="P676" s="15"/>
      <c r="Q676" s="15"/>
      <c r="R676" s="8"/>
      <c r="S676" s="8"/>
      <c r="T676" s="8"/>
      <c r="U676" s="8"/>
      <c r="V676" s="8"/>
      <c r="W676" s="8"/>
      <c r="X676" s="36"/>
      <c r="Y676" s="12"/>
      <c r="Z676" s="12"/>
      <c r="AA676" s="12"/>
      <c r="AB676" s="68">
        <v>6.33</v>
      </c>
      <c r="AC676" s="68"/>
      <c r="AD676" s="34"/>
      <c r="AE676" s="8"/>
      <c r="AF676" s="10"/>
      <c r="AG676" s="9"/>
      <c r="AH676" s="8"/>
      <c r="AI676" s="68">
        <v>45.54</v>
      </c>
      <c r="AJ676" s="8"/>
      <c r="AK676" s="8"/>
      <c r="AL676" s="13"/>
      <c r="AM676" s="75">
        <v>3.48</v>
      </c>
      <c r="AN676" s="35"/>
      <c r="AO676" s="47"/>
    </row>
    <row r="677" spans="1:41" x14ac:dyDescent="0.25">
      <c r="A677" s="7">
        <v>21</v>
      </c>
      <c r="B677" s="15" t="s">
        <v>23</v>
      </c>
      <c r="C677" s="15" t="s">
        <v>23</v>
      </c>
      <c r="D677" s="65"/>
      <c r="E677" s="10"/>
      <c r="F677" s="9"/>
      <c r="G677" s="9"/>
      <c r="H677" s="10"/>
      <c r="I677" s="9"/>
      <c r="J677" s="9"/>
      <c r="K677" s="10"/>
      <c r="L677" s="10"/>
      <c r="M677" s="65"/>
      <c r="N677" s="16"/>
      <c r="O677" s="52"/>
      <c r="P677" s="15"/>
      <c r="Q677" s="15"/>
      <c r="R677" s="8"/>
      <c r="S677" s="8"/>
      <c r="T677" s="8"/>
      <c r="U677" s="8"/>
      <c r="V677" s="8"/>
      <c r="W677" s="8"/>
      <c r="X677" s="36"/>
      <c r="Y677" s="12"/>
      <c r="Z677" s="12"/>
      <c r="AA677" s="12"/>
      <c r="AB677" s="68">
        <v>6.34</v>
      </c>
      <c r="AC677" s="68"/>
      <c r="AD677" s="34"/>
      <c r="AE677" s="8"/>
      <c r="AF677" s="10"/>
      <c r="AG677" s="9"/>
      <c r="AH677" s="8"/>
      <c r="AI677" s="68">
        <v>45.57</v>
      </c>
      <c r="AJ677" s="8"/>
      <c r="AK677" s="8"/>
      <c r="AL677" s="13"/>
      <c r="AM677" s="75">
        <v>3.49</v>
      </c>
      <c r="AN677" s="35"/>
      <c r="AO677" s="47"/>
    </row>
    <row r="678" spans="1:41" ht="15.75" thickBot="1" x14ac:dyDescent="0.3">
      <c r="A678" s="17">
        <v>20</v>
      </c>
      <c r="B678" s="25">
        <v>3</v>
      </c>
      <c r="C678" s="25">
        <v>3</v>
      </c>
      <c r="D678" s="87">
        <v>2</v>
      </c>
      <c r="E678" s="26"/>
      <c r="F678" s="25"/>
      <c r="G678" s="25"/>
      <c r="H678" s="26"/>
      <c r="I678" s="25"/>
      <c r="J678" s="25"/>
      <c r="K678" s="26"/>
      <c r="L678" s="26"/>
      <c r="M678" s="87">
        <v>20</v>
      </c>
      <c r="N678" s="41"/>
      <c r="O678" s="54"/>
      <c r="P678" s="28"/>
      <c r="Q678" s="28"/>
      <c r="R678" s="27"/>
      <c r="S678" s="27"/>
      <c r="T678" s="27"/>
      <c r="U678" s="27"/>
      <c r="V678" s="27"/>
      <c r="W678" s="27"/>
      <c r="X678" s="42"/>
      <c r="Y678" s="29"/>
      <c r="Z678" s="29"/>
      <c r="AA678" s="29"/>
      <c r="AB678" s="91">
        <v>6.35</v>
      </c>
      <c r="AC678" s="91"/>
      <c r="AD678" s="43"/>
      <c r="AE678" s="27"/>
      <c r="AF678" s="27"/>
      <c r="AG678" s="30"/>
      <c r="AH678" s="27"/>
      <c r="AI678" s="91">
        <v>46</v>
      </c>
      <c r="AJ678" s="27"/>
      <c r="AK678" s="27"/>
      <c r="AL678" s="30"/>
      <c r="AM678" s="92">
        <v>3.5</v>
      </c>
      <c r="AN678" s="44"/>
      <c r="AO678" s="49"/>
    </row>
    <row r="679" spans="1:41" ht="15.75" thickTop="1" x14ac:dyDescent="0.25"/>
    <row r="680" spans="1:41" ht="15.75" thickBot="1" x14ac:dyDescent="0.3"/>
    <row r="681" spans="1:41" ht="19.5" thickTop="1" x14ac:dyDescent="0.3">
      <c r="A681" s="1558" t="s">
        <v>80</v>
      </c>
      <c r="B681" s="1559"/>
      <c r="C681" s="1559"/>
      <c r="D681" s="1559"/>
      <c r="E681" s="1559"/>
      <c r="F681" s="1559"/>
      <c r="G681" s="1559"/>
      <c r="H681" s="1559"/>
      <c r="I681" s="1559"/>
      <c r="J681" s="1559"/>
      <c r="K681" s="1559"/>
      <c r="L681" s="1559"/>
      <c r="M681" s="1559"/>
      <c r="N681" s="1559"/>
      <c r="O681" s="1559"/>
      <c r="P681" s="1559"/>
      <c r="Q681" s="1559"/>
      <c r="R681" s="1559"/>
      <c r="S681" s="1559"/>
      <c r="T681" s="1559"/>
      <c r="U681" s="1559"/>
      <c r="V681" s="1559"/>
      <c r="W681" s="1559"/>
      <c r="X681" s="1559"/>
      <c r="Y681" s="1559"/>
      <c r="Z681" s="1559"/>
      <c r="AA681" s="1559"/>
      <c r="AB681" s="1559"/>
      <c r="AC681" s="1559"/>
      <c r="AD681" s="1559"/>
      <c r="AE681" s="1559"/>
      <c r="AF681" s="1559"/>
      <c r="AG681" s="1559"/>
      <c r="AH681" s="1559"/>
      <c r="AI681" s="1559"/>
      <c r="AJ681" s="1559"/>
      <c r="AK681" s="1559"/>
      <c r="AL681" s="1559"/>
      <c r="AM681" s="1559"/>
      <c r="AN681" s="1559"/>
      <c r="AO681" s="1560"/>
    </row>
    <row r="682" spans="1:41" ht="15.75" x14ac:dyDescent="0.25">
      <c r="A682" s="1552" t="s">
        <v>24</v>
      </c>
      <c r="B682" s="1553"/>
      <c r="C682" s="1553"/>
      <c r="D682" s="1553"/>
      <c r="E682" s="1553"/>
      <c r="F682" s="1553"/>
      <c r="G682" s="1553"/>
      <c r="H682" s="1553"/>
      <c r="I682" s="1553"/>
      <c r="J682" s="1553"/>
      <c r="K682" s="1553"/>
      <c r="L682" s="1553"/>
      <c r="M682" s="1553"/>
      <c r="N682" s="1553"/>
      <c r="O682" s="1553"/>
      <c r="P682" s="1553"/>
      <c r="Q682" s="1553"/>
      <c r="R682" s="1553"/>
      <c r="S682" s="1553"/>
      <c r="T682" s="1553"/>
      <c r="U682" s="1553"/>
      <c r="V682" s="1553"/>
      <c r="W682" s="1553"/>
      <c r="X682" s="1553"/>
      <c r="Y682" s="1553"/>
      <c r="Z682" s="1553"/>
      <c r="AA682" s="1553"/>
      <c r="AB682" s="1553"/>
      <c r="AC682" s="1553"/>
      <c r="AD682" s="1553"/>
      <c r="AE682" s="1553"/>
      <c r="AF682" s="1553"/>
      <c r="AG682" s="1553"/>
      <c r="AH682" s="1553"/>
      <c r="AI682" s="1553"/>
      <c r="AJ682" s="1553"/>
      <c r="AK682" s="1553"/>
      <c r="AL682" s="1553"/>
      <c r="AM682" s="1553"/>
      <c r="AN682" s="1553"/>
      <c r="AO682" s="1554"/>
    </row>
    <row r="683" spans="1:41" ht="25.5" x14ac:dyDescent="0.25">
      <c r="A683" s="3" t="s">
        <v>10</v>
      </c>
      <c r="B683" s="4" t="s">
        <v>727</v>
      </c>
      <c r="C683" s="4" t="s">
        <v>728</v>
      </c>
      <c r="D683" s="5">
        <v>3</v>
      </c>
      <c r="E683" s="6">
        <v>4</v>
      </c>
      <c r="F683" s="5">
        <v>5</v>
      </c>
      <c r="G683" s="5">
        <v>6</v>
      </c>
      <c r="H683" s="6">
        <v>7</v>
      </c>
      <c r="I683" s="4">
        <v>8</v>
      </c>
      <c r="J683" s="4">
        <v>9</v>
      </c>
      <c r="K683" s="6" t="s">
        <v>28</v>
      </c>
      <c r="L683" s="6" t="s">
        <v>29</v>
      </c>
      <c r="M683" s="4">
        <v>16</v>
      </c>
      <c r="N683" s="6">
        <v>19</v>
      </c>
      <c r="O683" s="6">
        <v>21</v>
      </c>
      <c r="P683" s="6">
        <v>23</v>
      </c>
      <c r="Q683" s="6">
        <v>24</v>
      </c>
      <c r="R683" s="6">
        <v>27</v>
      </c>
      <c r="S683" s="6">
        <v>28</v>
      </c>
      <c r="T683" s="6">
        <v>29</v>
      </c>
      <c r="U683" s="6">
        <v>30</v>
      </c>
      <c r="V683" s="64" t="s">
        <v>286</v>
      </c>
      <c r="W683" s="64" t="s">
        <v>287</v>
      </c>
      <c r="X683" s="6">
        <v>33</v>
      </c>
      <c r="Y683" s="4">
        <v>34</v>
      </c>
      <c r="Z683" s="4">
        <v>35</v>
      </c>
      <c r="AA683" s="4">
        <v>36</v>
      </c>
      <c r="AB683" s="4">
        <v>37</v>
      </c>
      <c r="AC683" s="1346">
        <v>38</v>
      </c>
      <c r="AD683" s="4">
        <v>39</v>
      </c>
      <c r="AE683" s="4">
        <v>40</v>
      </c>
      <c r="AF683" s="6">
        <v>41</v>
      </c>
      <c r="AG683" s="6">
        <v>42</v>
      </c>
      <c r="AH683" s="4">
        <v>43</v>
      </c>
      <c r="AI683" s="4">
        <v>44</v>
      </c>
      <c r="AJ683" s="6">
        <v>45</v>
      </c>
      <c r="AK683" s="6">
        <v>46</v>
      </c>
      <c r="AL683" s="6">
        <v>47</v>
      </c>
      <c r="AM683" s="4">
        <v>48</v>
      </c>
      <c r="AN683" s="128">
        <v>49</v>
      </c>
      <c r="AO683" s="132">
        <v>50</v>
      </c>
    </row>
    <row r="684" spans="1:41" x14ac:dyDescent="0.25">
      <c r="A684" s="7">
        <v>100</v>
      </c>
      <c r="B684" s="8" t="s">
        <v>23</v>
      </c>
      <c r="C684" s="8" t="s">
        <v>23</v>
      </c>
      <c r="D684" s="9"/>
      <c r="E684" s="10"/>
      <c r="F684" s="9"/>
      <c r="G684" s="9"/>
      <c r="H684" s="10"/>
      <c r="I684" s="9"/>
      <c r="J684" s="9"/>
      <c r="K684" s="10"/>
      <c r="L684" s="10"/>
      <c r="M684" s="9">
        <v>44</v>
      </c>
      <c r="N684" s="11"/>
      <c r="O684" s="11"/>
      <c r="P684" s="8"/>
      <c r="Q684" s="8"/>
      <c r="R684" s="8"/>
      <c r="S684" s="8"/>
      <c r="T684" s="8"/>
      <c r="U684" s="8"/>
      <c r="V684" s="8"/>
      <c r="W684" s="8"/>
      <c r="X684" s="8"/>
      <c r="Y684" s="12">
        <v>15.5</v>
      </c>
      <c r="Z684" s="12">
        <v>31</v>
      </c>
      <c r="AA684" s="12"/>
      <c r="AB684" s="13">
        <v>3.45</v>
      </c>
      <c r="AC684" s="68"/>
      <c r="AD684" s="13"/>
      <c r="AE684" s="32"/>
      <c r="AF684" s="8"/>
      <c r="AG684" s="8"/>
      <c r="AH684" s="13"/>
      <c r="AI684" s="8">
        <v>33.020000000000003</v>
      </c>
      <c r="AJ684" s="8"/>
      <c r="AK684" s="8"/>
      <c r="AL684" s="8"/>
      <c r="AM684" s="13">
        <v>2</v>
      </c>
      <c r="AN684" s="32"/>
      <c r="AO684" s="47"/>
    </row>
    <row r="685" spans="1:41" x14ac:dyDescent="0.25">
      <c r="A685" s="7">
        <v>99</v>
      </c>
      <c r="B685" s="15" t="s">
        <v>23</v>
      </c>
      <c r="C685" s="15" t="s">
        <v>23</v>
      </c>
      <c r="D685" s="9"/>
      <c r="E685" s="10"/>
      <c r="F685" s="9"/>
      <c r="G685" s="9"/>
      <c r="H685" s="10"/>
      <c r="I685" s="9"/>
      <c r="J685" s="9"/>
      <c r="K685" s="10"/>
      <c r="L685" s="10"/>
      <c r="M685" s="9"/>
      <c r="N685" s="16"/>
      <c r="O685" s="11"/>
      <c r="P685" s="15"/>
      <c r="Q685" s="15"/>
      <c r="R685" s="8"/>
      <c r="S685" s="8"/>
      <c r="T685" s="8"/>
      <c r="U685" s="8"/>
      <c r="V685" s="8"/>
      <c r="W685" s="8"/>
      <c r="X685" s="33"/>
      <c r="Y685" s="12"/>
      <c r="Z685" s="12"/>
      <c r="AA685" s="12"/>
      <c r="AB685" s="13"/>
      <c r="AC685" s="68"/>
      <c r="AD685" s="13"/>
      <c r="AE685" s="34"/>
      <c r="AF685" s="8"/>
      <c r="AG685" s="10"/>
      <c r="AH685" s="9"/>
      <c r="AI685" s="8">
        <v>33.03</v>
      </c>
      <c r="AJ685" s="46"/>
      <c r="AK685" s="8"/>
      <c r="AL685" s="11"/>
      <c r="AM685" s="13">
        <v>2.0099999999999998</v>
      </c>
      <c r="AN685" s="35"/>
      <c r="AO685" s="47"/>
    </row>
    <row r="686" spans="1:41" x14ac:dyDescent="0.25">
      <c r="A686" s="7">
        <v>98</v>
      </c>
      <c r="B686" s="15" t="s">
        <v>23</v>
      </c>
      <c r="C686" s="15" t="s">
        <v>23</v>
      </c>
      <c r="D686" s="9"/>
      <c r="E686" s="10"/>
      <c r="F686" s="9"/>
      <c r="G686" s="9"/>
      <c r="H686" s="10"/>
      <c r="I686" s="9"/>
      <c r="J686" s="9"/>
      <c r="K686" s="10"/>
      <c r="L686" s="10"/>
      <c r="M686" s="9"/>
      <c r="N686" s="16"/>
      <c r="O686" s="11"/>
      <c r="P686" s="15"/>
      <c r="Q686" s="15"/>
      <c r="R686" s="8"/>
      <c r="S686" s="8"/>
      <c r="T686" s="8"/>
      <c r="U686" s="8"/>
      <c r="V686" s="8"/>
      <c r="W686" s="8"/>
      <c r="X686" s="36"/>
      <c r="Y686" s="12"/>
      <c r="Z686" s="12">
        <v>31.1</v>
      </c>
      <c r="AA686" s="12"/>
      <c r="AB686" s="13">
        <v>3.46</v>
      </c>
      <c r="AC686" s="68"/>
      <c r="AD686" s="13"/>
      <c r="AE686" s="34"/>
      <c r="AF686" s="8"/>
      <c r="AG686" s="10"/>
      <c r="AH686" s="9"/>
      <c r="AI686" s="8">
        <v>33.04</v>
      </c>
      <c r="AJ686" s="8"/>
      <c r="AK686" s="8"/>
      <c r="AL686" s="11"/>
      <c r="AM686" s="13">
        <v>2.02</v>
      </c>
      <c r="AN686" s="35"/>
      <c r="AO686" s="47"/>
    </row>
    <row r="687" spans="1:41" x14ac:dyDescent="0.25">
      <c r="A687" s="7">
        <v>97</v>
      </c>
      <c r="B687" s="15" t="s">
        <v>23</v>
      </c>
      <c r="C687" s="15" t="s">
        <v>23</v>
      </c>
      <c r="D687" s="9"/>
      <c r="E687" s="10"/>
      <c r="F687" s="9"/>
      <c r="G687" s="9"/>
      <c r="H687" s="10"/>
      <c r="I687" s="9"/>
      <c r="J687" s="9"/>
      <c r="K687" s="10"/>
      <c r="L687" s="10"/>
      <c r="M687" s="9"/>
      <c r="N687" s="16"/>
      <c r="O687" s="11"/>
      <c r="P687" s="15"/>
      <c r="Q687" s="15"/>
      <c r="R687" s="8"/>
      <c r="S687" s="8"/>
      <c r="T687" s="8"/>
      <c r="U687" s="8"/>
      <c r="V687" s="8"/>
      <c r="W687" s="8"/>
      <c r="X687" s="36"/>
      <c r="Y687" s="12"/>
      <c r="Z687" s="12"/>
      <c r="AA687" s="12"/>
      <c r="AB687" s="13"/>
      <c r="AC687" s="68"/>
      <c r="AD687" s="13"/>
      <c r="AE687" s="34"/>
      <c r="AF687" s="8"/>
      <c r="AG687" s="10"/>
      <c r="AH687" s="9"/>
      <c r="AI687" s="8">
        <v>33.049999999999997</v>
      </c>
      <c r="AJ687" s="8"/>
      <c r="AK687" s="8"/>
      <c r="AL687" s="11"/>
      <c r="AM687" s="13">
        <v>2.0299999999999998</v>
      </c>
      <c r="AN687" s="35"/>
      <c r="AO687" s="47"/>
    </row>
    <row r="688" spans="1:41" x14ac:dyDescent="0.25">
      <c r="A688" s="7">
        <v>96</v>
      </c>
      <c r="B688" s="15" t="s">
        <v>23</v>
      </c>
      <c r="C688" s="15" t="s">
        <v>23</v>
      </c>
      <c r="D688" s="9"/>
      <c r="E688" s="10"/>
      <c r="F688" s="9"/>
      <c r="G688" s="9"/>
      <c r="H688" s="10"/>
      <c r="I688" s="9"/>
      <c r="J688" s="9"/>
      <c r="K688" s="10"/>
      <c r="L688" s="10"/>
      <c r="M688" s="9">
        <v>43</v>
      </c>
      <c r="N688" s="16"/>
      <c r="O688" s="11"/>
      <c r="P688" s="15"/>
      <c r="Q688" s="15"/>
      <c r="R688" s="8"/>
      <c r="S688" s="8"/>
      <c r="T688" s="8"/>
      <c r="U688" s="8"/>
      <c r="V688" s="8"/>
      <c r="W688" s="8"/>
      <c r="X688" s="36"/>
      <c r="Y688" s="12">
        <v>15.6</v>
      </c>
      <c r="Z688" s="12">
        <v>31.2</v>
      </c>
      <c r="AA688" s="12"/>
      <c r="AB688" s="13">
        <v>3.47</v>
      </c>
      <c r="AC688" s="68"/>
      <c r="AD688" s="13"/>
      <c r="AE688" s="34"/>
      <c r="AF688" s="8"/>
      <c r="AG688" s="10"/>
      <c r="AH688" s="9"/>
      <c r="AI688" s="8">
        <v>33.06</v>
      </c>
      <c r="AJ688" s="8"/>
      <c r="AK688" s="8"/>
      <c r="AL688" s="11"/>
      <c r="AM688" s="13">
        <v>2.04</v>
      </c>
      <c r="AN688" s="35"/>
      <c r="AO688" s="47"/>
    </row>
    <row r="689" spans="1:41" x14ac:dyDescent="0.25">
      <c r="A689" s="7">
        <v>95</v>
      </c>
      <c r="B689" s="15" t="s">
        <v>23</v>
      </c>
      <c r="C689" s="15" t="s">
        <v>23</v>
      </c>
      <c r="D689" s="9"/>
      <c r="E689" s="10"/>
      <c r="F689" s="9"/>
      <c r="G689" s="9"/>
      <c r="H689" s="10"/>
      <c r="I689" s="9"/>
      <c r="J689" s="9"/>
      <c r="K689" s="10"/>
      <c r="L689" s="10"/>
      <c r="M689" s="9"/>
      <c r="N689" s="16"/>
      <c r="O689" s="11"/>
      <c r="P689" s="15"/>
      <c r="Q689" s="15"/>
      <c r="R689" s="8"/>
      <c r="S689" s="8"/>
      <c r="T689" s="8"/>
      <c r="U689" s="8"/>
      <c r="V689" s="8"/>
      <c r="W689" s="8"/>
      <c r="X689" s="36"/>
      <c r="Y689" s="12"/>
      <c r="Z689" s="12"/>
      <c r="AA689" s="12"/>
      <c r="AB689" s="13"/>
      <c r="AC689" s="68"/>
      <c r="AD689" s="13"/>
      <c r="AE689" s="34"/>
      <c r="AF689" s="8"/>
      <c r="AG689" s="10"/>
      <c r="AH689" s="9"/>
      <c r="AI689" s="8">
        <v>33.07</v>
      </c>
      <c r="AJ689" s="8"/>
      <c r="AK689" s="8"/>
      <c r="AL689" s="11"/>
      <c r="AM689" s="13">
        <v>2.0499999999999998</v>
      </c>
      <c r="AN689" s="35"/>
      <c r="AO689" s="47"/>
    </row>
    <row r="690" spans="1:41" x14ac:dyDescent="0.25">
      <c r="A690" s="7">
        <v>94</v>
      </c>
      <c r="B690" s="15" t="s">
        <v>23</v>
      </c>
      <c r="C690" s="15" t="s">
        <v>23</v>
      </c>
      <c r="D690" s="9"/>
      <c r="E690" s="10"/>
      <c r="F690" s="9"/>
      <c r="G690" s="9"/>
      <c r="H690" s="10"/>
      <c r="I690" s="9"/>
      <c r="J690" s="9"/>
      <c r="K690" s="10"/>
      <c r="L690" s="10"/>
      <c r="M690" s="9"/>
      <c r="N690" s="16"/>
      <c r="O690" s="11"/>
      <c r="P690" s="15"/>
      <c r="Q690" s="15"/>
      <c r="R690" s="8"/>
      <c r="S690" s="8"/>
      <c r="T690" s="8"/>
      <c r="U690" s="8"/>
      <c r="V690" s="8"/>
      <c r="W690" s="8"/>
      <c r="X690" s="36"/>
      <c r="Y690" s="12"/>
      <c r="Z690" s="12">
        <v>31.3</v>
      </c>
      <c r="AA690" s="12"/>
      <c r="AB690" s="13">
        <v>3.48</v>
      </c>
      <c r="AC690" s="68"/>
      <c r="AD690" s="13"/>
      <c r="AE690" s="34"/>
      <c r="AF690" s="8"/>
      <c r="AG690" s="10"/>
      <c r="AH690" s="9"/>
      <c r="AI690" s="8">
        <v>33.08</v>
      </c>
      <c r="AJ690" s="8"/>
      <c r="AK690" s="8"/>
      <c r="AL690" s="11"/>
      <c r="AM690" s="13">
        <v>2.06</v>
      </c>
      <c r="AN690" s="35"/>
      <c r="AO690" s="47"/>
    </row>
    <row r="691" spans="1:41" x14ac:dyDescent="0.25">
      <c r="A691" s="7">
        <v>93</v>
      </c>
      <c r="B691" s="15" t="s">
        <v>23</v>
      </c>
      <c r="C691" s="15" t="s">
        <v>23</v>
      </c>
      <c r="D691" s="9"/>
      <c r="E691" s="10"/>
      <c r="F691" s="9"/>
      <c r="G691" s="9"/>
      <c r="H691" s="10"/>
      <c r="I691" s="9"/>
      <c r="J691" s="9"/>
      <c r="K691" s="10"/>
      <c r="L691" s="10"/>
      <c r="M691" s="9"/>
      <c r="N691" s="16"/>
      <c r="O691" s="11"/>
      <c r="P691" s="15"/>
      <c r="Q691" s="15"/>
      <c r="R691" s="8"/>
      <c r="S691" s="8"/>
      <c r="T691" s="8"/>
      <c r="U691" s="8"/>
      <c r="V691" s="8"/>
      <c r="W691" s="8"/>
      <c r="X691" s="36"/>
      <c r="Y691" s="12"/>
      <c r="Z691" s="12"/>
      <c r="AA691" s="12"/>
      <c r="AB691" s="13"/>
      <c r="AC691" s="68"/>
      <c r="AD691" s="13"/>
      <c r="AE691" s="34"/>
      <c r="AF691" s="8"/>
      <c r="AG691" s="10"/>
      <c r="AH691" s="9"/>
      <c r="AI691" s="8">
        <v>33.090000000000003</v>
      </c>
      <c r="AJ691" s="8"/>
      <c r="AK691" s="8"/>
      <c r="AL691" s="11"/>
      <c r="AM691" s="13">
        <v>2.0699999999999998</v>
      </c>
      <c r="AN691" s="35"/>
      <c r="AO691" s="47"/>
    </row>
    <row r="692" spans="1:41" x14ac:dyDescent="0.25">
      <c r="A692" s="7">
        <v>92</v>
      </c>
      <c r="B692" s="15" t="s">
        <v>23</v>
      </c>
      <c r="C692" s="15" t="s">
        <v>23</v>
      </c>
      <c r="D692" s="9"/>
      <c r="E692" s="10"/>
      <c r="F692" s="9"/>
      <c r="G692" s="9"/>
      <c r="H692" s="10"/>
      <c r="I692" s="9"/>
      <c r="J692" s="9"/>
      <c r="K692" s="10"/>
      <c r="L692" s="10"/>
      <c r="M692" s="9">
        <v>42</v>
      </c>
      <c r="N692" s="16"/>
      <c r="O692" s="11"/>
      <c r="P692" s="15"/>
      <c r="Q692" s="15"/>
      <c r="R692" s="8"/>
      <c r="S692" s="8"/>
      <c r="T692" s="8"/>
      <c r="U692" s="8"/>
      <c r="V692" s="8"/>
      <c r="W692" s="8"/>
      <c r="X692" s="36"/>
      <c r="Y692" s="12">
        <v>15.7</v>
      </c>
      <c r="Z692" s="12">
        <v>31.4</v>
      </c>
      <c r="AA692" s="12"/>
      <c r="AB692" s="13">
        <v>3.49</v>
      </c>
      <c r="AC692" s="68"/>
      <c r="AD692" s="13"/>
      <c r="AE692" s="34"/>
      <c r="AF692" s="8"/>
      <c r="AG692" s="10"/>
      <c r="AH692" s="9"/>
      <c r="AI692" s="8">
        <v>33.1</v>
      </c>
      <c r="AJ692" s="8"/>
      <c r="AK692" s="8"/>
      <c r="AL692" s="8"/>
      <c r="AM692" s="13">
        <v>2.08</v>
      </c>
      <c r="AN692" s="35"/>
      <c r="AO692" s="47"/>
    </row>
    <row r="693" spans="1:41" x14ac:dyDescent="0.25">
      <c r="A693" s="7">
        <v>91</v>
      </c>
      <c r="B693" s="15" t="s">
        <v>23</v>
      </c>
      <c r="C693" s="15" t="s">
        <v>23</v>
      </c>
      <c r="D693" s="9"/>
      <c r="E693" s="10"/>
      <c r="F693" s="9"/>
      <c r="G693" s="9"/>
      <c r="H693" s="10"/>
      <c r="I693" s="9"/>
      <c r="J693" s="9"/>
      <c r="K693" s="10"/>
      <c r="L693" s="10"/>
      <c r="M693" s="9"/>
      <c r="N693" s="16"/>
      <c r="O693" s="11"/>
      <c r="P693" s="15"/>
      <c r="Q693" s="15"/>
      <c r="R693" s="8"/>
      <c r="S693" s="8"/>
      <c r="T693" s="8"/>
      <c r="U693" s="8"/>
      <c r="V693" s="8"/>
      <c r="W693" s="8"/>
      <c r="X693" s="36"/>
      <c r="Y693" s="12"/>
      <c r="Z693" s="12"/>
      <c r="AA693" s="12"/>
      <c r="AB693" s="13"/>
      <c r="AC693" s="68"/>
      <c r="AD693" s="13"/>
      <c r="AE693" s="34"/>
      <c r="AF693" s="8"/>
      <c r="AG693" s="10"/>
      <c r="AH693" s="9"/>
      <c r="AI693" s="8">
        <v>33.11</v>
      </c>
      <c r="AJ693" s="8"/>
      <c r="AK693" s="8"/>
      <c r="AL693" s="8"/>
      <c r="AM693" s="13">
        <v>2.09</v>
      </c>
      <c r="AN693" s="35"/>
      <c r="AO693" s="47"/>
    </row>
    <row r="694" spans="1:41" x14ac:dyDescent="0.25">
      <c r="A694" s="7">
        <v>90</v>
      </c>
      <c r="B694" s="15" t="s">
        <v>23</v>
      </c>
      <c r="C694" s="15" t="s">
        <v>23</v>
      </c>
      <c r="D694" s="9"/>
      <c r="E694" s="10"/>
      <c r="F694" s="9"/>
      <c r="G694" s="9"/>
      <c r="H694" s="10"/>
      <c r="I694" s="9"/>
      <c r="J694" s="9"/>
      <c r="K694" s="10"/>
      <c r="L694" s="10"/>
      <c r="M694" s="9"/>
      <c r="N694" s="16"/>
      <c r="O694" s="11"/>
      <c r="P694" s="15"/>
      <c r="Q694" s="15"/>
      <c r="R694" s="8"/>
      <c r="S694" s="8"/>
      <c r="T694" s="8"/>
      <c r="U694" s="8"/>
      <c r="V694" s="8"/>
      <c r="W694" s="8"/>
      <c r="X694" s="36"/>
      <c r="Y694" s="12"/>
      <c r="Z694" s="12">
        <v>31.5</v>
      </c>
      <c r="AA694" s="12"/>
      <c r="AB694" s="13">
        <v>3.5</v>
      </c>
      <c r="AC694" s="68"/>
      <c r="AD694" s="13"/>
      <c r="AE694" s="34"/>
      <c r="AF694" s="8"/>
      <c r="AG694" s="10"/>
      <c r="AH694" s="9"/>
      <c r="AI694" s="8">
        <v>33.119999999999997</v>
      </c>
      <c r="AJ694" s="8"/>
      <c r="AK694" s="8"/>
      <c r="AL694" s="11"/>
      <c r="AM694" s="13">
        <v>2.1</v>
      </c>
      <c r="AN694" s="35"/>
      <c r="AO694" s="47"/>
    </row>
    <row r="695" spans="1:41" x14ac:dyDescent="0.25">
      <c r="A695" s="7">
        <v>89</v>
      </c>
      <c r="B695" s="15" t="s">
        <v>23</v>
      </c>
      <c r="C695" s="15" t="s">
        <v>23</v>
      </c>
      <c r="D695" s="9"/>
      <c r="E695" s="10"/>
      <c r="F695" s="9"/>
      <c r="G695" s="9"/>
      <c r="H695" s="10"/>
      <c r="I695" s="9"/>
      <c r="J695" s="9"/>
      <c r="K695" s="10"/>
      <c r="L695" s="10"/>
      <c r="M695" s="9"/>
      <c r="N695" s="16"/>
      <c r="O695" s="11"/>
      <c r="P695" s="15"/>
      <c r="Q695" s="15"/>
      <c r="R695" s="8"/>
      <c r="S695" s="8"/>
      <c r="T695" s="8"/>
      <c r="U695" s="8"/>
      <c r="V695" s="8"/>
      <c r="W695" s="8"/>
      <c r="X695" s="36"/>
      <c r="Y695" s="12"/>
      <c r="Z695" s="12"/>
      <c r="AA695" s="12"/>
      <c r="AB695" s="13"/>
      <c r="AC695" s="68"/>
      <c r="AD695" s="13"/>
      <c r="AE695" s="34"/>
      <c r="AF695" s="8"/>
      <c r="AG695" s="10"/>
      <c r="AH695" s="9"/>
      <c r="AI695" s="8">
        <v>33.130000000000003</v>
      </c>
      <c r="AJ695" s="8"/>
      <c r="AK695" s="8"/>
      <c r="AL695" s="11"/>
      <c r="AM695" s="13">
        <v>2.11</v>
      </c>
      <c r="AN695" s="35"/>
      <c r="AO695" s="47"/>
    </row>
    <row r="696" spans="1:41" x14ac:dyDescent="0.25">
      <c r="A696" s="7">
        <v>88</v>
      </c>
      <c r="B696" s="15" t="s">
        <v>23</v>
      </c>
      <c r="C696" s="15" t="s">
        <v>23</v>
      </c>
      <c r="D696" s="9"/>
      <c r="E696" s="10"/>
      <c r="F696" s="9"/>
      <c r="G696" s="9"/>
      <c r="H696" s="10"/>
      <c r="I696" s="9"/>
      <c r="J696" s="9"/>
      <c r="K696" s="10"/>
      <c r="L696" s="10"/>
      <c r="M696" s="9">
        <v>41</v>
      </c>
      <c r="N696" s="16"/>
      <c r="O696" s="11"/>
      <c r="P696" s="15"/>
      <c r="Q696" s="15"/>
      <c r="R696" s="8"/>
      <c r="S696" s="8"/>
      <c r="T696" s="8"/>
      <c r="U696" s="8"/>
      <c r="V696" s="8"/>
      <c r="W696" s="8"/>
      <c r="X696" s="36"/>
      <c r="Y696" s="12">
        <v>15.8</v>
      </c>
      <c r="Z696" s="12">
        <v>31.6</v>
      </c>
      <c r="AA696" s="12"/>
      <c r="AB696" s="13">
        <v>3.51</v>
      </c>
      <c r="AC696" s="68"/>
      <c r="AD696" s="13"/>
      <c r="AE696" s="34"/>
      <c r="AF696" s="8"/>
      <c r="AG696" s="10"/>
      <c r="AH696" s="9"/>
      <c r="AI696" s="8">
        <v>33.14</v>
      </c>
      <c r="AJ696" s="8"/>
      <c r="AK696" s="8"/>
      <c r="AL696" s="8"/>
      <c r="AM696" s="13">
        <v>2.12</v>
      </c>
      <c r="AN696" s="35"/>
      <c r="AO696" s="47"/>
    </row>
    <row r="697" spans="1:41" x14ac:dyDescent="0.25">
      <c r="A697" s="7">
        <v>87</v>
      </c>
      <c r="B697" s="15" t="s">
        <v>23</v>
      </c>
      <c r="C697" s="15" t="s">
        <v>23</v>
      </c>
      <c r="D697" s="9"/>
      <c r="E697" s="10"/>
      <c r="F697" s="9"/>
      <c r="G697" s="9"/>
      <c r="H697" s="10"/>
      <c r="I697" s="9"/>
      <c r="J697" s="9"/>
      <c r="K697" s="10"/>
      <c r="L697" s="10"/>
      <c r="M697" s="9"/>
      <c r="N697" s="16"/>
      <c r="O697" s="11"/>
      <c r="P697" s="15"/>
      <c r="Q697" s="15"/>
      <c r="R697" s="8"/>
      <c r="S697" s="8"/>
      <c r="T697" s="8"/>
      <c r="U697" s="8"/>
      <c r="V697" s="8"/>
      <c r="W697" s="8"/>
      <c r="X697" s="36"/>
      <c r="Y697" s="12"/>
      <c r="Z697" s="12"/>
      <c r="AA697" s="12"/>
      <c r="AB697" s="13"/>
      <c r="AC697" s="68"/>
      <c r="AD697" s="13"/>
      <c r="AE697" s="34"/>
      <c r="AF697" s="8"/>
      <c r="AG697" s="10"/>
      <c r="AH697" s="9"/>
      <c r="AI697" s="8">
        <v>33.15</v>
      </c>
      <c r="AJ697" s="8"/>
      <c r="AK697" s="8"/>
      <c r="AL697" s="8"/>
      <c r="AM697" s="13">
        <v>2.13</v>
      </c>
      <c r="AN697" s="35"/>
      <c r="AO697" s="47"/>
    </row>
    <row r="698" spans="1:41" x14ac:dyDescent="0.25">
      <c r="A698" s="7">
        <v>86</v>
      </c>
      <c r="B698" s="15" t="s">
        <v>23</v>
      </c>
      <c r="C698" s="15" t="s">
        <v>23</v>
      </c>
      <c r="D698" s="9"/>
      <c r="E698" s="10"/>
      <c r="F698" s="9"/>
      <c r="G698" s="9"/>
      <c r="H698" s="10"/>
      <c r="I698" s="9"/>
      <c r="J698" s="9"/>
      <c r="K698" s="10"/>
      <c r="L698" s="10"/>
      <c r="M698" s="9"/>
      <c r="N698" s="16"/>
      <c r="O698" s="11"/>
      <c r="P698" s="15"/>
      <c r="Q698" s="15"/>
      <c r="R698" s="8"/>
      <c r="S698" s="8"/>
      <c r="T698" s="8"/>
      <c r="U698" s="8"/>
      <c r="V698" s="8"/>
      <c r="W698" s="8"/>
      <c r="X698" s="36"/>
      <c r="Y698" s="12"/>
      <c r="Z698" s="12">
        <v>31.7</v>
      </c>
      <c r="AA698" s="12"/>
      <c r="AB698" s="13">
        <v>3.52</v>
      </c>
      <c r="AC698" s="68"/>
      <c r="AD698" s="13"/>
      <c r="AE698" s="34"/>
      <c r="AF698" s="8"/>
      <c r="AG698" s="10"/>
      <c r="AH698" s="9"/>
      <c r="AI698" s="8">
        <v>33.159999999999997</v>
      </c>
      <c r="AJ698" s="8"/>
      <c r="AK698" s="8"/>
      <c r="AL698" s="11"/>
      <c r="AM698" s="13">
        <v>2.14</v>
      </c>
      <c r="AN698" s="35"/>
      <c r="AO698" s="47"/>
    </row>
    <row r="699" spans="1:41" x14ac:dyDescent="0.25">
      <c r="A699" s="7">
        <v>85</v>
      </c>
      <c r="B699" s="15" t="s">
        <v>23</v>
      </c>
      <c r="C699" s="15" t="s">
        <v>23</v>
      </c>
      <c r="D699" s="9"/>
      <c r="E699" s="10"/>
      <c r="F699" s="9"/>
      <c r="G699" s="9"/>
      <c r="H699" s="10"/>
      <c r="I699" s="9"/>
      <c r="J699" s="9"/>
      <c r="K699" s="10"/>
      <c r="L699" s="10"/>
      <c r="M699" s="9"/>
      <c r="N699" s="16"/>
      <c r="O699" s="11"/>
      <c r="P699" s="15"/>
      <c r="Q699" s="15"/>
      <c r="R699" s="8"/>
      <c r="S699" s="8"/>
      <c r="T699" s="8"/>
      <c r="U699" s="8"/>
      <c r="V699" s="8"/>
      <c r="W699" s="8"/>
      <c r="X699" s="36"/>
      <c r="Y699" s="12"/>
      <c r="Z699" s="12"/>
      <c r="AA699" s="12"/>
      <c r="AB699" s="13"/>
      <c r="AC699" s="68"/>
      <c r="AD699" s="13"/>
      <c r="AE699" s="34"/>
      <c r="AF699" s="8"/>
      <c r="AG699" s="10"/>
      <c r="AH699" s="9"/>
      <c r="AI699" s="8">
        <v>33.17</v>
      </c>
      <c r="AJ699" s="8"/>
      <c r="AK699" s="8"/>
      <c r="AL699" s="11"/>
      <c r="AM699" s="13">
        <v>2.15</v>
      </c>
      <c r="AN699" s="35"/>
      <c r="AO699" s="47"/>
    </row>
    <row r="700" spans="1:41" x14ac:dyDescent="0.25">
      <c r="A700" s="7">
        <v>84</v>
      </c>
      <c r="B700" s="15" t="s">
        <v>23</v>
      </c>
      <c r="C700" s="15" t="s">
        <v>23</v>
      </c>
      <c r="D700" s="9"/>
      <c r="E700" s="10"/>
      <c r="F700" s="9"/>
      <c r="G700" s="9"/>
      <c r="H700" s="10"/>
      <c r="I700" s="9"/>
      <c r="J700" s="9"/>
      <c r="K700" s="10"/>
      <c r="L700" s="10"/>
      <c r="M700" s="9">
        <v>40</v>
      </c>
      <c r="N700" s="16"/>
      <c r="O700" s="11"/>
      <c r="P700" s="15"/>
      <c r="Q700" s="15"/>
      <c r="R700" s="8"/>
      <c r="S700" s="8"/>
      <c r="T700" s="8"/>
      <c r="U700" s="8"/>
      <c r="V700" s="8"/>
      <c r="W700" s="8"/>
      <c r="X700" s="36"/>
      <c r="Y700" s="12">
        <v>15.9</v>
      </c>
      <c r="Z700" s="12">
        <v>31.8</v>
      </c>
      <c r="AA700" s="12"/>
      <c r="AB700" s="13">
        <v>3.53</v>
      </c>
      <c r="AC700" s="68"/>
      <c r="AD700" s="13"/>
      <c r="AE700" s="34"/>
      <c r="AF700" s="8"/>
      <c r="AG700" s="10"/>
      <c r="AH700" s="9"/>
      <c r="AI700" s="8">
        <v>33.18</v>
      </c>
      <c r="AJ700" s="8"/>
      <c r="AK700" s="8"/>
      <c r="AL700" s="8"/>
      <c r="AM700" s="13">
        <v>2.16</v>
      </c>
      <c r="AN700" s="35"/>
      <c r="AO700" s="47"/>
    </row>
    <row r="701" spans="1:41" x14ac:dyDescent="0.25">
      <c r="A701" s="7">
        <v>83</v>
      </c>
      <c r="B701" s="15" t="s">
        <v>23</v>
      </c>
      <c r="C701" s="15" t="s">
        <v>23</v>
      </c>
      <c r="D701" s="9"/>
      <c r="E701" s="10"/>
      <c r="F701" s="9"/>
      <c r="G701" s="9"/>
      <c r="H701" s="10"/>
      <c r="I701" s="9"/>
      <c r="J701" s="9"/>
      <c r="K701" s="10"/>
      <c r="L701" s="10"/>
      <c r="M701" s="9"/>
      <c r="N701" s="16"/>
      <c r="O701" s="11"/>
      <c r="P701" s="15"/>
      <c r="Q701" s="15"/>
      <c r="R701" s="8"/>
      <c r="S701" s="8"/>
      <c r="T701" s="8"/>
      <c r="U701" s="8"/>
      <c r="V701" s="8"/>
      <c r="W701" s="8"/>
      <c r="X701" s="36"/>
      <c r="Y701" s="12"/>
      <c r="Z701" s="12"/>
      <c r="AA701" s="12"/>
      <c r="AB701" s="13"/>
      <c r="AC701" s="68"/>
      <c r="AD701" s="13"/>
      <c r="AE701" s="34"/>
      <c r="AF701" s="8"/>
      <c r="AG701" s="10"/>
      <c r="AH701" s="9"/>
      <c r="AI701" s="8">
        <v>33.19</v>
      </c>
      <c r="AJ701" s="8"/>
      <c r="AK701" s="8"/>
      <c r="AL701" s="8"/>
      <c r="AM701" s="13">
        <v>2.17</v>
      </c>
      <c r="AN701" s="35"/>
      <c r="AO701" s="47"/>
    </row>
    <row r="702" spans="1:41" x14ac:dyDescent="0.25">
      <c r="A702" s="7">
        <v>82</v>
      </c>
      <c r="B702" s="15" t="s">
        <v>23</v>
      </c>
      <c r="C702" s="15" t="s">
        <v>23</v>
      </c>
      <c r="D702" s="9"/>
      <c r="E702" s="10"/>
      <c r="F702" s="9"/>
      <c r="G702" s="9"/>
      <c r="H702" s="10"/>
      <c r="I702" s="9"/>
      <c r="J702" s="9"/>
      <c r="K702" s="10"/>
      <c r="L702" s="10"/>
      <c r="M702" s="9"/>
      <c r="N702" s="16"/>
      <c r="O702" s="11"/>
      <c r="P702" s="15"/>
      <c r="Q702" s="15"/>
      <c r="R702" s="8"/>
      <c r="S702" s="8"/>
      <c r="T702" s="8"/>
      <c r="U702" s="8"/>
      <c r="V702" s="8"/>
      <c r="W702" s="8"/>
      <c r="X702" s="36"/>
      <c r="Y702" s="12"/>
      <c r="Z702" s="12">
        <v>31.9</v>
      </c>
      <c r="AA702" s="12"/>
      <c r="AB702" s="13">
        <v>3.54</v>
      </c>
      <c r="AC702" s="68"/>
      <c r="AD702" s="13"/>
      <c r="AE702" s="34"/>
      <c r="AF702" s="8"/>
      <c r="AG702" s="10"/>
      <c r="AH702" s="9"/>
      <c r="AI702" s="8">
        <v>33.200000000000003</v>
      </c>
      <c r="AJ702" s="8"/>
      <c r="AK702" s="8"/>
      <c r="AL702" s="11"/>
      <c r="AM702" s="13">
        <v>2.1800000000000002</v>
      </c>
      <c r="AN702" s="35"/>
      <c r="AO702" s="47"/>
    </row>
    <row r="703" spans="1:41" x14ac:dyDescent="0.25">
      <c r="A703" s="7">
        <v>81</v>
      </c>
      <c r="B703" s="15" t="s">
        <v>23</v>
      </c>
      <c r="C703" s="15" t="s">
        <v>23</v>
      </c>
      <c r="D703" s="9"/>
      <c r="E703" s="10"/>
      <c r="F703" s="9"/>
      <c r="G703" s="9"/>
      <c r="H703" s="10"/>
      <c r="I703" s="9"/>
      <c r="J703" s="9"/>
      <c r="K703" s="10"/>
      <c r="L703" s="10"/>
      <c r="M703" s="9"/>
      <c r="N703" s="16"/>
      <c r="O703" s="11"/>
      <c r="P703" s="15"/>
      <c r="Q703" s="15"/>
      <c r="R703" s="8"/>
      <c r="S703" s="8"/>
      <c r="T703" s="8"/>
      <c r="U703" s="8"/>
      <c r="V703" s="8"/>
      <c r="W703" s="8"/>
      <c r="X703" s="36"/>
      <c r="Y703" s="12"/>
      <c r="Z703" s="12"/>
      <c r="AA703" s="12"/>
      <c r="AB703" s="13"/>
      <c r="AC703" s="68"/>
      <c r="AD703" s="13"/>
      <c r="AE703" s="34"/>
      <c r="AF703" s="8"/>
      <c r="AG703" s="10"/>
      <c r="AH703" s="9"/>
      <c r="AI703" s="8">
        <v>33.21</v>
      </c>
      <c r="AJ703" s="8"/>
      <c r="AK703" s="8"/>
      <c r="AL703" s="11"/>
      <c r="AM703" s="13">
        <v>2.19</v>
      </c>
      <c r="AN703" s="35"/>
      <c r="AO703" s="47"/>
    </row>
    <row r="704" spans="1:41" x14ac:dyDescent="0.25">
      <c r="A704" s="7">
        <v>80</v>
      </c>
      <c r="B704" s="15" t="s">
        <v>23</v>
      </c>
      <c r="C704" s="15" t="s">
        <v>23</v>
      </c>
      <c r="D704" s="9"/>
      <c r="E704" s="10"/>
      <c r="F704" s="9"/>
      <c r="G704" s="9"/>
      <c r="H704" s="10"/>
      <c r="I704" s="9"/>
      <c r="J704" s="9"/>
      <c r="K704" s="10"/>
      <c r="L704" s="10"/>
      <c r="M704" s="9">
        <v>39</v>
      </c>
      <c r="N704" s="16"/>
      <c r="O704" s="11"/>
      <c r="P704" s="15"/>
      <c r="Q704" s="15"/>
      <c r="R704" s="8"/>
      <c r="S704" s="8"/>
      <c r="T704" s="8"/>
      <c r="U704" s="8"/>
      <c r="V704" s="8"/>
      <c r="W704" s="8"/>
      <c r="X704" s="36"/>
      <c r="Y704" s="12">
        <v>16</v>
      </c>
      <c r="Z704" s="12">
        <v>32</v>
      </c>
      <c r="AA704" s="12"/>
      <c r="AB704" s="13">
        <v>3.55</v>
      </c>
      <c r="AC704" s="68"/>
      <c r="AD704" s="13"/>
      <c r="AE704" s="34"/>
      <c r="AF704" s="8"/>
      <c r="AG704" s="8"/>
      <c r="AH704" s="13"/>
      <c r="AI704" s="8">
        <v>33.22</v>
      </c>
      <c r="AJ704" s="8"/>
      <c r="AK704" s="8"/>
      <c r="AL704" s="8"/>
      <c r="AM704" s="13">
        <v>2.2000000000000002</v>
      </c>
      <c r="AN704" s="35"/>
      <c r="AO704" s="47"/>
    </row>
    <row r="705" spans="1:41" x14ac:dyDescent="0.25">
      <c r="A705" s="7">
        <v>79</v>
      </c>
      <c r="B705" s="15" t="s">
        <v>23</v>
      </c>
      <c r="C705" s="15" t="s">
        <v>23</v>
      </c>
      <c r="D705" s="9"/>
      <c r="E705" s="10"/>
      <c r="F705" s="9"/>
      <c r="G705" s="9"/>
      <c r="H705" s="10"/>
      <c r="I705" s="9"/>
      <c r="J705" s="9"/>
      <c r="K705" s="10"/>
      <c r="L705" s="10"/>
      <c r="M705" s="9"/>
      <c r="N705" s="16"/>
      <c r="O705" s="11"/>
      <c r="P705" s="15"/>
      <c r="Q705" s="15"/>
      <c r="R705" s="8"/>
      <c r="S705" s="8"/>
      <c r="T705" s="8"/>
      <c r="U705" s="8"/>
      <c r="V705" s="8"/>
      <c r="W705" s="8"/>
      <c r="X705" s="36"/>
      <c r="Y705" s="12"/>
      <c r="Z705" s="12"/>
      <c r="AA705" s="12"/>
      <c r="AB705" s="13"/>
      <c r="AC705" s="68"/>
      <c r="AD705" s="13"/>
      <c r="AE705" s="34"/>
      <c r="AF705" s="8"/>
      <c r="AG705" s="10"/>
      <c r="AH705" s="9"/>
      <c r="AI705" s="8">
        <v>33.229999999999997</v>
      </c>
      <c r="AJ705" s="8"/>
      <c r="AK705" s="8"/>
      <c r="AL705" s="8"/>
      <c r="AM705" s="13">
        <v>2.21</v>
      </c>
      <c r="AN705" s="35"/>
      <c r="AO705" s="47"/>
    </row>
    <row r="706" spans="1:41" x14ac:dyDescent="0.25">
      <c r="A706" s="7">
        <v>78</v>
      </c>
      <c r="B706" s="15" t="s">
        <v>23</v>
      </c>
      <c r="C706" s="15" t="s">
        <v>23</v>
      </c>
      <c r="D706" s="9"/>
      <c r="E706" s="10"/>
      <c r="F706" s="9"/>
      <c r="G706" s="9"/>
      <c r="H706" s="10"/>
      <c r="I706" s="9"/>
      <c r="J706" s="9"/>
      <c r="K706" s="10"/>
      <c r="L706" s="10"/>
      <c r="M706" s="9"/>
      <c r="N706" s="16"/>
      <c r="O706" s="11"/>
      <c r="P706" s="15"/>
      <c r="Q706" s="15"/>
      <c r="R706" s="8"/>
      <c r="S706" s="8"/>
      <c r="T706" s="8"/>
      <c r="U706" s="8"/>
      <c r="V706" s="8"/>
      <c r="W706" s="8"/>
      <c r="X706" s="36"/>
      <c r="Y706" s="12"/>
      <c r="Z706" s="12">
        <v>32.1</v>
      </c>
      <c r="AA706" s="12"/>
      <c r="AB706" s="13">
        <v>3.56</v>
      </c>
      <c r="AC706" s="68"/>
      <c r="AD706" s="13"/>
      <c r="AE706" s="34"/>
      <c r="AF706" s="8"/>
      <c r="AG706" s="10"/>
      <c r="AH706" s="9"/>
      <c r="AI706" s="8">
        <v>33.24</v>
      </c>
      <c r="AJ706" s="8"/>
      <c r="AK706" s="8"/>
      <c r="AL706" s="11"/>
      <c r="AM706" s="13">
        <v>2.2200000000000002</v>
      </c>
      <c r="AN706" s="35"/>
      <c r="AO706" s="47"/>
    </row>
    <row r="707" spans="1:41" x14ac:dyDescent="0.25">
      <c r="A707" s="7">
        <v>77</v>
      </c>
      <c r="B707" s="15" t="s">
        <v>23</v>
      </c>
      <c r="C707" s="15" t="s">
        <v>23</v>
      </c>
      <c r="D707" s="9"/>
      <c r="E707" s="10"/>
      <c r="F707" s="9"/>
      <c r="G707" s="9"/>
      <c r="H707" s="10"/>
      <c r="I707" s="9"/>
      <c r="J707" s="9"/>
      <c r="K707" s="10"/>
      <c r="L707" s="10"/>
      <c r="M707" s="9"/>
      <c r="N707" s="16"/>
      <c r="O707" s="11"/>
      <c r="P707" s="15"/>
      <c r="Q707" s="15"/>
      <c r="R707" s="8"/>
      <c r="S707" s="8"/>
      <c r="T707" s="8"/>
      <c r="U707" s="8"/>
      <c r="V707" s="8"/>
      <c r="W707" s="8"/>
      <c r="X707" s="36"/>
      <c r="Y707" s="12"/>
      <c r="Z707" s="12"/>
      <c r="AA707" s="12"/>
      <c r="AB707" s="13"/>
      <c r="AC707" s="68"/>
      <c r="AD707" s="13"/>
      <c r="AE707" s="34"/>
      <c r="AF707" s="8"/>
      <c r="AG707" s="10"/>
      <c r="AH707" s="9"/>
      <c r="AI707" s="8">
        <v>33.25</v>
      </c>
      <c r="AJ707" s="8"/>
      <c r="AK707" s="8"/>
      <c r="AL707" s="11"/>
      <c r="AM707" s="13">
        <v>2.23</v>
      </c>
      <c r="AN707" s="35"/>
      <c r="AO707" s="47"/>
    </row>
    <row r="708" spans="1:41" x14ac:dyDescent="0.25">
      <c r="A708" s="7">
        <v>76</v>
      </c>
      <c r="B708" s="15" t="s">
        <v>23</v>
      </c>
      <c r="C708" s="15" t="s">
        <v>23</v>
      </c>
      <c r="D708" s="9"/>
      <c r="E708" s="10"/>
      <c r="F708" s="9"/>
      <c r="G708" s="9"/>
      <c r="H708" s="10"/>
      <c r="I708" s="9"/>
      <c r="J708" s="9"/>
      <c r="K708" s="10"/>
      <c r="L708" s="10"/>
      <c r="M708" s="9">
        <v>38</v>
      </c>
      <c r="N708" s="16"/>
      <c r="O708" s="11"/>
      <c r="P708" s="15"/>
      <c r="Q708" s="15"/>
      <c r="R708" s="8"/>
      <c r="S708" s="8"/>
      <c r="T708" s="8"/>
      <c r="U708" s="8"/>
      <c r="V708" s="8"/>
      <c r="W708" s="8"/>
      <c r="X708" s="36"/>
      <c r="Y708" s="12">
        <v>16.100000000000001</v>
      </c>
      <c r="Z708" s="12">
        <v>32.200000000000003</v>
      </c>
      <c r="AA708" s="12"/>
      <c r="AB708" s="13">
        <v>3.57</v>
      </c>
      <c r="AC708" s="68"/>
      <c r="AD708" s="13"/>
      <c r="AE708" s="34"/>
      <c r="AF708" s="8"/>
      <c r="AG708" s="10"/>
      <c r="AH708" s="9"/>
      <c r="AI708" s="8">
        <v>33.26</v>
      </c>
      <c r="AJ708" s="8"/>
      <c r="AK708" s="8"/>
      <c r="AL708" s="8"/>
      <c r="AM708" s="13">
        <v>2.2400000000000002</v>
      </c>
      <c r="AN708" s="35"/>
      <c r="AO708" s="47"/>
    </row>
    <row r="709" spans="1:41" x14ac:dyDescent="0.25">
      <c r="A709" s="7">
        <v>75</v>
      </c>
      <c r="B709" s="15" t="s">
        <v>23</v>
      </c>
      <c r="C709" s="15" t="s">
        <v>23</v>
      </c>
      <c r="D709" s="9"/>
      <c r="E709" s="10"/>
      <c r="F709" s="9"/>
      <c r="G709" s="9"/>
      <c r="H709" s="10"/>
      <c r="I709" s="9"/>
      <c r="J709" s="9"/>
      <c r="K709" s="10"/>
      <c r="L709" s="10"/>
      <c r="M709" s="9"/>
      <c r="N709" s="16"/>
      <c r="O709" s="11"/>
      <c r="P709" s="15"/>
      <c r="Q709" s="15"/>
      <c r="R709" s="8"/>
      <c r="S709" s="8"/>
      <c r="T709" s="8"/>
      <c r="U709" s="8"/>
      <c r="V709" s="8"/>
      <c r="W709" s="8"/>
      <c r="X709" s="36"/>
      <c r="Y709" s="12"/>
      <c r="Z709" s="12"/>
      <c r="AA709" s="12"/>
      <c r="AB709" s="13"/>
      <c r="AC709" s="68"/>
      <c r="AD709" s="13"/>
      <c r="AE709" s="34"/>
      <c r="AF709" s="8"/>
      <c r="AG709" s="10"/>
      <c r="AH709" s="9"/>
      <c r="AI709" s="8">
        <v>33.270000000000003</v>
      </c>
      <c r="AJ709" s="8"/>
      <c r="AK709" s="8"/>
      <c r="AL709" s="8"/>
      <c r="AM709" s="13">
        <v>2.25</v>
      </c>
      <c r="AN709" s="35"/>
      <c r="AO709" s="47"/>
    </row>
    <row r="710" spans="1:41" x14ac:dyDescent="0.25">
      <c r="A710" s="7">
        <v>74</v>
      </c>
      <c r="B710" s="15" t="s">
        <v>23</v>
      </c>
      <c r="C710" s="15" t="s">
        <v>23</v>
      </c>
      <c r="D710" s="9"/>
      <c r="E710" s="10"/>
      <c r="F710" s="9"/>
      <c r="G710" s="9"/>
      <c r="H710" s="10"/>
      <c r="I710" s="9"/>
      <c r="J710" s="9"/>
      <c r="K710" s="10"/>
      <c r="L710" s="10"/>
      <c r="M710" s="9"/>
      <c r="N710" s="16"/>
      <c r="O710" s="11"/>
      <c r="P710" s="15"/>
      <c r="Q710" s="15"/>
      <c r="R710" s="8"/>
      <c r="S710" s="8"/>
      <c r="T710" s="8"/>
      <c r="U710" s="8"/>
      <c r="V710" s="8"/>
      <c r="W710" s="8"/>
      <c r="X710" s="36"/>
      <c r="Y710" s="12"/>
      <c r="Z710" s="12">
        <v>32.299999999999997</v>
      </c>
      <c r="AA710" s="12"/>
      <c r="AB710" s="13">
        <v>3.58</v>
      </c>
      <c r="AC710" s="68"/>
      <c r="AD710" s="13"/>
      <c r="AE710" s="34"/>
      <c r="AF710" s="8"/>
      <c r="AG710" s="10"/>
      <c r="AH710" s="9"/>
      <c r="AI710" s="8">
        <v>33.28</v>
      </c>
      <c r="AJ710" s="8"/>
      <c r="AK710" s="8"/>
      <c r="AL710" s="11"/>
      <c r="AM710" s="13">
        <v>2.2599999999999998</v>
      </c>
      <c r="AN710" s="35"/>
      <c r="AO710" s="47"/>
    </row>
    <row r="711" spans="1:41" x14ac:dyDescent="0.25">
      <c r="A711" s="7">
        <v>73</v>
      </c>
      <c r="B711" s="15" t="s">
        <v>23</v>
      </c>
      <c r="C711" s="15" t="s">
        <v>23</v>
      </c>
      <c r="D711" s="9"/>
      <c r="E711" s="10"/>
      <c r="F711" s="9"/>
      <c r="G711" s="9"/>
      <c r="H711" s="10"/>
      <c r="I711" s="9"/>
      <c r="J711" s="9"/>
      <c r="K711" s="10"/>
      <c r="L711" s="10"/>
      <c r="M711" s="9"/>
      <c r="N711" s="16"/>
      <c r="O711" s="11"/>
      <c r="P711" s="15"/>
      <c r="Q711" s="15"/>
      <c r="R711" s="8"/>
      <c r="S711" s="8"/>
      <c r="T711" s="8"/>
      <c r="U711" s="8"/>
      <c r="V711" s="8"/>
      <c r="W711" s="8"/>
      <c r="X711" s="36"/>
      <c r="Y711" s="12"/>
      <c r="Z711" s="12"/>
      <c r="AA711" s="12"/>
      <c r="AB711" s="13"/>
      <c r="AC711" s="68"/>
      <c r="AD711" s="13"/>
      <c r="AE711" s="34"/>
      <c r="AF711" s="8"/>
      <c r="AG711" s="10"/>
      <c r="AH711" s="9"/>
      <c r="AI711" s="8">
        <v>33.29</v>
      </c>
      <c r="AJ711" s="8"/>
      <c r="AK711" s="8"/>
      <c r="AL711" s="11"/>
      <c r="AM711" s="13">
        <v>2.27</v>
      </c>
      <c r="AN711" s="35"/>
      <c r="AO711" s="47"/>
    </row>
    <row r="712" spans="1:41" x14ac:dyDescent="0.25">
      <c r="A712" s="7">
        <v>72</v>
      </c>
      <c r="B712" s="15" t="s">
        <v>23</v>
      </c>
      <c r="C712" s="15" t="s">
        <v>23</v>
      </c>
      <c r="D712" s="9"/>
      <c r="E712" s="10"/>
      <c r="F712" s="9"/>
      <c r="G712" s="9"/>
      <c r="H712" s="10"/>
      <c r="I712" s="9"/>
      <c r="J712" s="9"/>
      <c r="K712" s="10"/>
      <c r="L712" s="10"/>
      <c r="M712" s="9">
        <v>37</v>
      </c>
      <c r="N712" s="16"/>
      <c r="O712" s="11"/>
      <c r="P712" s="15"/>
      <c r="Q712" s="15"/>
      <c r="R712" s="8"/>
      <c r="S712" s="8"/>
      <c r="T712" s="8"/>
      <c r="U712" s="8"/>
      <c r="V712" s="8"/>
      <c r="W712" s="8"/>
      <c r="X712" s="36"/>
      <c r="Y712" s="12">
        <v>16.2</v>
      </c>
      <c r="Z712" s="12">
        <v>32.4</v>
      </c>
      <c r="AA712" s="12"/>
      <c r="AB712" s="13">
        <v>3.59</v>
      </c>
      <c r="AC712" s="68"/>
      <c r="AD712" s="13"/>
      <c r="AE712" s="34"/>
      <c r="AF712" s="8"/>
      <c r="AG712" s="10"/>
      <c r="AH712" s="9"/>
      <c r="AI712" s="8">
        <v>33.299999999999997</v>
      </c>
      <c r="AJ712" s="8"/>
      <c r="AK712" s="8"/>
      <c r="AL712" s="8"/>
      <c r="AM712" s="13">
        <v>2.2799999999999998</v>
      </c>
      <c r="AN712" s="35"/>
      <c r="AO712" s="47"/>
    </row>
    <row r="713" spans="1:41" x14ac:dyDescent="0.25">
      <c r="A713" s="7">
        <v>71</v>
      </c>
      <c r="B713" s="15" t="s">
        <v>23</v>
      </c>
      <c r="C713" s="15" t="s">
        <v>23</v>
      </c>
      <c r="D713" s="9"/>
      <c r="E713" s="10"/>
      <c r="F713" s="9"/>
      <c r="G713" s="9"/>
      <c r="H713" s="10"/>
      <c r="I713" s="9"/>
      <c r="J713" s="9"/>
      <c r="K713" s="10"/>
      <c r="L713" s="10"/>
      <c r="M713" s="9"/>
      <c r="N713" s="16"/>
      <c r="O713" s="11"/>
      <c r="P713" s="15"/>
      <c r="Q713" s="15"/>
      <c r="R713" s="8"/>
      <c r="S713" s="8"/>
      <c r="T713" s="8"/>
      <c r="U713" s="8"/>
      <c r="V713" s="8"/>
      <c r="W713" s="8"/>
      <c r="X713" s="36"/>
      <c r="Y713" s="12"/>
      <c r="Z713" s="12"/>
      <c r="AA713" s="12"/>
      <c r="AB713" s="13"/>
      <c r="AC713" s="68"/>
      <c r="AD713" s="13"/>
      <c r="AE713" s="34"/>
      <c r="AF713" s="8"/>
      <c r="AG713" s="10"/>
      <c r="AH713" s="9"/>
      <c r="AI713" s="8">
        <v>33.31</v>
      </c>
      <c r="AJ713" s="8"/>
      <c r="AK713" s="8"/>
      <c r="AL713" s="8"/>
      <c r="AM713" s="13">
        <v>2.29</v>
      </c>
      <c r="AN713" s="35"/>
      <c r="AO713" s="47"/>
    </row>
    <row r="714" spans="1:41" x14ac:dyDescent="0.25">
      <c r="A714" s="7">
        <v>70</v>
      </c>
      <c r="B714" s="15" t="s">
        <v>23</v>
      </c>
      <c r="C714" s="15" t="s">
        <v>23</v>
      </c>
      <c r="D714" s="9"/>
      <c r="E714" s="10"/>
      <c r="F714" s="9"/>
      <c r="G714" s="9"/>
      <c r="H714" s="10"/>
      <c r="I714" s="9"/>
      <c r="J714" s="9"/>
      <c r="K714" s="10"/>
      <c r="L714" s="10"/>
      <c r="M714" s="9"/>
      <c r="N714" s="16"/>
      <c r="O714" s="11"/>
      <c r="P714" s="15"/>
      <c r="Q714" s="15"/>
      <c r="R714" s="8"/>
      <c r="S714" s="8"/>
      <c r="T714" s="8"/>
      <c r="U714" s="8"/>
      <c r="V714" s="8"/>
      <c r="W714" s="8"/>
      <c r="X714" s="36"/>
      <c r="Y714" s="12"/>
      <c r="Z714" s="12">
        <v>32.5</v>
      </c>
      <c r="AA714" s="12"/>
      <c r="AB714" s="13">
        <v>4</v>
      </c>
      <c r="AC714" s="68"/>
      <c r="AD714" s="13"/>
      <c r="AE714" s="34"/>
      <c r="AF714" s="8"/>
      <c r="AG714" s="10"/>
      <c r="AH714" s="9"/>
      <c r="AI714" s="8">
        <v>33.32</v>
      </c>
      <c r="AJ714" s="8"/>
      <c r="AK714" s="8"/>
      <c r="AL714" s="11"/>
      <c r="AM714" s="13">
        <v>2.2999999999999998</v>
      </c>
      <c r="AN714" s="35"/>
      <c r="AO714" s="47"/>
    </row>
    <row r="715" spans="1:41" x14ac:dyDescent="0.25">
      <c r="A715" s="7">
        <v>69</v>
      </c>
      <c r="B715" s="15" t="s">
        <v>23</v>
      </c>
      <c r="C715" s="15" t="s">
        <v>23</v>
      </c>
      <c r="D715" s="9"/>
      <c r="E715" s="10"/>
      <c r="F715" s="9"/>
      <c r="G715" s="9"/>
      <c r="H715" s="10"/>
      <c r="I715" s="9"/>
      <c r="J715" s="9"/>
      <c r="K715" s="10"/>
      <c r="L715" s="10"/>
      <c r="M715" s="9"/>
      <c r="N715" s="16"/>
      <c r="O715" s="11"/>
      <c r="P715" s="15"/>
      <c r="Q715" s="15"/>
      <c r="R715" s="8"/>
      <c r="S715" s="8"/>
      <c r="T715" s="8"/>
      <c r="U715" s="8"/>
      <c r="V715" s="8"/>
      <c r="W715" s="8"/>
      <c r="X715" s="36"/>
      <c r="Y715" s="12"/>
      <c r="Z715" s="12"/>
      <c r="AA715" s="12"/>
      <c r="AB715" s="13"/>
      <c r="AC715" s="68"/>
      <c r="AD715" s="13"/>
      <c r="AE715" s="34"/>
      <c r="AF715" s="8"/>
      <c r="AG715" s="10"/>
      <c r="AH715" s="9"/>
      <c r="AI715" s="8">
        <v>33.33</v>
      </c>
      <c r="AJ715" s="8"/>
      <c r="AK715" s="8"/>
      <c r="AL715" s="11"/>
      <c r="AM715" s="13">
        <v>2.31</v>
      </c>
      <c r="AN715" s="35"/>
      <c r="AO715" s="47"/>
    </row>
    <row r="716" spans="1:41" x14ac:dyDescent="0.25">
      <c r="A716" s="7">
        <v>68</v>
      </c>
      <c r="B716" s="15" t="s">
        <v>23</v>
      </c>
      <c r="C716" s="15" t="s">
        <v>23</v>
      </c>
      <c r="D716" s="9"/>
      <c r="E716" s="10"/>
      <c r="F716" s="9"/>
      <c r="G716" s="9"/>
      <c r="H716" s="10"/>
      <c r="I716" s="9"/>
      <c r="J716" s="9"/>
      <c r="K716" s="10"/>
      <c r="L716" s="10"/>
      <c r="M716" s="9">
        <v>36</v>
      </c>
      <c r="N716" s="16"/>
      <c r="O716" s="11"/>
      <c r="P716" s="15"/>
      <c r="Q716" s="15"/>
      <c r="R716" s="8"/>
      <c r="S716" s="8"/>
      <c r="T716" s="8"/>
      <c r="U716" s="8"/>
      <c r="V716" s="8"/>
      <c r="W716" s="8"/>
      <c r="X716" s="36"/>
      <c r="Y716" s="12">
        <v>16.3</v>
      </c>
      <c r="Z716" s="12">
        <v>32.6</v>
      </c>
      <c r="AA716" s="12"/>
      <c r="AB716" s="13">
        <v>4.01</v>
      </c>
      <c r="AC716" s="68"/>
      <c r="AD716" s="13"/>
      <c r="AE716" s="34"/>
      <c r="AF716" s="8"/>
      <c r="AG716" s="10"/>
      <c r="AH716" s="9"/>
      <c r="AI716" s="8">
        <v>33.36</v>
      </c>
      <c r="AJ716" s="8"/>
      <c r="AK716" s="8"/>
      <c r="AL716" s="8"/>
      <c r="AM716" s="13">
        <v>2.3199999999999998</v>
      </c>
      <c r="AN716" s="35"/>
      <c r="AO716" s="47"/>
    </row>
    <row r="717" spans="1:41" x14ac:dyDescent="0.25">
      <c r="A717" s="7">
        <v>67</v>
      </c>
      <c r="B717" s="15" t="s">
        <v>23</v>
      </c>
      <c r="C717" s="15" t="s">
        <v>23</v>
      </c>
      <c r="D717" s="9"/>
      <c r="E717" s="10"/>
      <c r="F717" s="9"/>
      <c r="G717" s="9"/>
      <c r="H717" s="10"/>
      <c r="I717" s="9"/>
      <c r="J717" s="9"/>
      <c r="K717" s="10"/>
      <c r="L717" s="10"/>
      <c r="M717" s="9"/>
      <c r="N717" s="16"/>
      <c r="O717" s="11"/>
      <c r="P717" s="15"/>
      <c r="Q717" s="15"/>
      <c r="R717" s="8"/>
      <c r="S717" s="8"/>
      <c r="T717" s="8"/>
      <c r="U717" s="8"/>
      <c r="V717" s="8"/>
      <c r="W717" s="8"/>
      <c r="X717" s="36"/>
      <c r="Y717" s="12"/>
      <c r="Z717" s="12"/>
      <c r="AA717" s="12"/>
      <c r="AB717" s="13"/>
      <c r="AC717" s="68"/>
      <c r="AD717" s="13"/>
      <c r="AE717" s="34"/>
      <c r="AF717" s="8"/>
      <c r="AG717" s="10"/>
      <c r="AH717" s="9"/>
      <c r="AI717" s="8">
        <v>33.39</v>
      </c>
      <c r="AJ717" s="8"/>
      <c r="AK717" s="8"/>
      <c r="AL717" s="8"/>
      <c r="AM717" s="13">
        <v>2.33</v>
      </c>
      <c r="AN717" s="35"/>
      <c r="AO717" s="47"/>
    </row>
    <row r="718" spans="1:41" x14ac:dyDescent="0.25">
      <c r="A718" s="7">
        <v>66</v>
      </c>
      <c r="B718" s="15" t="s">
        <v>23</v>
      </c>
      <c r="C718" s="15" t="s">
        <v>23</v>
      </c>
      <c r="D718" s="9"/>
      <c r="E718" s="10"/>
      <c r="F718" s="9"/>
      <c r="G718" s="9"/>
      <c r="H718" s="10"/>
      <c r="I718" s="9"/>
      <c r="J718" s="9"/>
      <c r="K718" s="10"/>
      <c r="L718" s="10"/>
      <c r="M718" s="9"/>
      <c r="N718" s="16"/>
      <c r="O718" s="11"/>
      <c r="P718" s="15"/>
      <c r="Q718" s="15"/>
      <c r="R718" s="8"/>
      <c r="S718" s="8"/>
      <c r="T718" s="8"/>
      <c r="U718" s="8"/>
      <c r="V718" s="8"/>
      <c r="W718" s="8"/>
      <c r="X718" s="36"/>
      <c r="Y718" s="12"/>
      <c r="Z718" s="12">
        <v>32.700000000000003</v>
      </c>
      <c r="AA718" s="12"/>
      <c r="AB718" s="13">
        <v>4.0199999999999996</v>
      </c>
      <c r="AC718" s="68"/>
      <c r="AD718" s="13"/>
      <c r="AE718" s="34"/>
      <c r="AF718" s="8"/>
      <c r="AG718" s="10"/>
      <c r="AH718" s="9"/>
      <c r="AI718" s="8">
        <v>33.42</v>
      </c>
      <c r="AJ718" s="8"/>
      <c r="AK718" s="8"/>
      <c r="AL718" s="11"/>
      <c r="AM718" s="13">
        <v>2.34</v>
      </c>
      <c r="AN718" s="35"/>
      <c r="AO718" s="47"/>
    </row>
    <row r="719" spans="1:41" x14ac:dyDescent="0.25">
      <c r="A719" s="7">
        <v>65</v>
      </c>
      <c r="B719" s="15" t="s">
        <v>23</v>
      </c>
      <c r="C719" s="15" t="s">
        <v>23</v>
      </c>
      <c r="D719" s="9"/>
      <c r="E719" s="10"/>
      <c r="F719" s="9"/>
      <c r="G719" s="9"/>
      <c r="H719" s="10"/>
      <c r="I719" s="9"/>
      <c r="J719" s="9"/>
      <c r="K719" s="10"/>
      <c r="L719" s="10"/>
      <c r="M719" s="9"/>
      <c r="N719" s="16"/>
      <c r="O719" s="11"/>
      <c r="P719" s="15"/>
      <c r="Q719" s="15"/>
      <c r="R719" s="8"/>
      <c r="S719" s="8"/>
      <c r="T719" s="8"/>
      <c r="U719" s="8"/>
      <c r="V719" s="8"/>
      <c r="W719" s="8"/>
      <c r="X719" s="36"/>
      <c r="Y719" s="12"/>
      <c r="Z719" s="12"/>
      <c r="AA719" s="12"/>
      <c r="AB719" s="13"/>
      <c r="AC719" s="68"/>
      <c r="AD719" s="13"/>
      <c r="AE719" s="34"/>
      <c r="AF719" s="8"/>
      <c r="AG719" s="10"/>
      <c r="AH719" s="9"/>
      <c r="AI719" s="8">
        <v>33.450000000000003</v>
      </c>
      <c r="AJ719" s="8"/>
      <c r="AK719" s="8"/>
      <c r="AL719" s="11"/>
      <c r="AM719" s="13">
        <v>2.35</v>
      </c>
      <c r="AN719" s="35"/>
      <c r="AO719" s="47"/>
    </row>
    <row r="720" spans="1:41" x14ac:dyDescent="0.25">
      <c r="A720" s="7">
        <v>64</v>
      </c>
      <c r="B720" s="15" t="s">
        <v>23</v>
      </c>
      <c r="C720" s="15" t="s">
        <v>23</v>
      </c>
      <c r="D720" s="9"/>
      <c r="E720" s="10"/>
      <c r="F720" s="9"/>
      <c r="G720" s="9"/>
      <c r="H720" s="10"/>
      <c r="I720" s="9"/>
      <c r="J720" s="9"/>
      <c r="K720" s="10"/>
      <c r="L720" s="10"/>
      <c r="M720" s="9">
        <v>35</v>
      </c>
      <c r="N720" s="16"/>
      <c r="O720" s="11"/>
      <c r="P720" s="15"/>
      <c r="Q720" s="15"/>
      <c r="R720" s="8"/>
      <c r="S720" s="8"/>
      <c r="T720" s="8"/>
      <c r="U720" s="8"/>
      <c r="V720" s="8"/>
      <c r="W720" s="8"/>
      <c r="X720" s="36"/>
      <c r="Y720" s="12">
        <v>16.399999999999999</v>
      </c>
      <c r="Z720" s="12">
        <v>32.799999999999997</v>
      </c>
      <c r="AA720" s="12"/>
      <c r="AB720" s="13">
        <v>4.03</v>
      </c>
      <c r="AC720" s="68"/>
      <c r="AD720" s="13"/>
      <c r="AE720" s="34"/>
      <c r="AF720" s="8"/>
      <c r="AG720" s="10"/>
      <c r="AH720" s="9"/>
      <c r="AI720" s="8">
        <v>33.479999999999997</v>
      </c>
      <c r="AJ720" s="8"/>
      <c r="AK720" s="8"/>
      <c r="AL720" s="8"/>
      <c r="AM720" s="13">
        <v>2.36</v>
      </c>
      <c r="AN720" s="35"/>
      <c r="AO720" s="47"/>
    </row>
    <row r="721" spans="1:41" x14ac:dyDescent="0.25">
      <c r="A721" s="7">
        <v>63</v>
      </c>
      <c r="B721" s="15" t="s">
        <v>23</v>
      </c>
      <c r="C721" s="15" t="s">
        <v>23</v>
      </c>
      <c r="D721" s="9"/>
      <c r="E721" s="10"/>
      <c r="F721" s="9"/>
      <c r="G721" s="9"/>
      <c r="H721" s="10"/>
      <c r="I721" s="9"/>
      <c r="J721" s="9"/>
      <c r="K721" s="10"/>
      <c r="L721" s="10"/>
      <c r="M721" s="9"/>
      <c r="N721" s="16"/>
      <c r="O721" s="11"/>
      <c r="P721" s="15"/>
      <c r="Q721" s="15"/>
      <c r="R721" s="8"/>
      <c r="S721" s="8"/>
      <c r="T721" s="8"/>
      <c r="U721" s="8"/>
      <c r="V721" s="8"/>
      <c r="W721" s="8"/>
      <c r="X721" s="36"/>
      <c r="Y721" s="12"/>
      <c r="Z721" s="12"/>
      <c r="AA721" s="12"/>
      <c r="AB721" s="13"/>
      <c r="AC721" s="68"/>
      <c r="AD721" s="13"/>
      <c r="AE721" s="34"/>
      <c r="AF721" s="8"/>
      <c r="AG721" s="10"/>
      <c r="AH721" s="9"/>
      <c r="AI721" s="8">
        <v>33.51</v>
      </c>
      <c r="AJ721" s="8"/>
      <c r="AK721" s="8"/>
      <c r="AL721" s="8"/>
      <c r="AM721" s="13">
        <v>2.37</v>
      </c>
      <c r="AN721" s="35"/>
      <c r="AO721" s="47"/>
    </row>
    <row r="722" spans="1:41" x14ac:dyDescent="0.25">
      <c r="A722" s="7">
        <v>62</v>
      </c>
      <c r="B722" s="15" t="s">
        <v>23</v>
      </c>
      <c r="C722" s="15" t="s">
        <v>23</v>
      </c>
      <c r="D722" s="9"/>
      <c r="E722" s="10"/>
      <c r="F722" s="9"/>
      <c r="G722" s="9"/>
      <c r="H722" s="10"/>
      <c r="I722" s="9"/>
      <c r="J722" s="9"/>
      <c r="K722" s="10"/>
      <c r="L722" s="10"/>
      <c r="M722" s="9"/>
      <c r="N722" s="16"/>
      <c r="O722" s="11"/>
      <c r="P722" s="15"/>
      <c r="Q722" s="15"/>
      <c r="R722" s="8"/>
      <c r="S722" s="8"/>
      <c r="T722" s="8"/>
      <c r="U722" s="8"/>
      <c r="V722" s="8"/>
      <c r="W722" s="8"/>
      <c r="X722" s="36"/>
      <c r="Y722" s="12"/>
      <c r="Z722" s="12">
        <v>32.9</v>
      </c>
      <c r="AA722" s="12"/>
      <c r="AB722" s="13">
        <v>4.04</v>
      </c>
      <c r="AC722" s="68"/>
      <c r="AD722" s="13"/>
      <c r="AE722" s="34"/>
      <c r="AF722" s="8"/>
      <c r="AG722" s="10"/>
      <c r="AH722" s="9"/>
      <c r="AI722" s="8">
        <v>33.54</v>
      </c>
      <c r="AJ722" s="8"/>
      <c r="AK722" s="8"/>
      <c r="AL722" s="11"/>
      <c r="AM722" s="13">
        <v>2.38</v>
      </c>
      <c r="AN722" s="35"/>
      <c r="AO722" s="47"/>
    </row>
    <row r="723" spans="1:41" x14ac:dyDescent="0.25">
      <c r="A723" s="7">
        <v>61</v>
      </c>
      <c r="B723" s="15" t="s">
        <v>23</v>
      </c>
      <c r="C723" s="15" t="s">
        <v>23</v>
      </c>
      <c r="D723" s="9"/>
      <c r="E723" s="10"/>
      <c r="F723" s="9"/>
      <c r="G723" s="9"/>
      <c r="H723" s="10"/>
      <c r="I723" s="9"/>
      <c r="J723" s="9"/>
      <c r="K723" s="10"/>
      <c r="L723" s="10"/>
      <c r="M723" s="9"/>
      <c r="N723" s="16"/>
      <c r="O723" s="11"/>
      <c r="P723" s="15"/>
      <c r="Q723" s="15"/>
      <c r="R723" s="8"/>
      <c r="S723" s="8"/>
      <c r="T723" s="8"/>
      <c r="U723" s="8"/>
      <c r="V723" s="8"/>
      <c r="W723" s="8"/>
      <c r="X723" s="36"/>
      <c r="Y723" s="12"/>
      <c r="Z723" s="12"/>
      <c r="AA723" s="12"/>
      <c r="AB723" s="13"/>
      <c r="AC723" s="68"/>
      <c r="AD723" s="13"/>
      <c r="AE723" s="34"/>
      <c r="AF723" s="8"/>
      <c r="AG723" s="10"/>
      <c r="AH723" s="9"/>
      <c r="AI723" s="8">
        <v>33.57</v>
      </c>
      <c r="AJ723" s="8"/>
      <c r="AK723" s="8"/>
      <c r="AL723" s="11"/>
      <c r="AM723" s="13">
        <v>2.39</v>
      </c>
      <c r="AN723" s="35"/>
      <c r="AO723" s="47"/>
    </row>
    <row r="724" spans="1:41" x14ac:dyDescent="0.25">
      <c r="A724" s="7">
        <v>60</v>
      </c>
      <c r="B724" s="18">
        <v>5</v>
      </c>
      <c r="C724" s="18">
        <v>5</v>
      </c>
      <c r="D724" s="18"/>
      <c r="E724" s="19"/>
      <c r="F724" s="18"/>
      <c r="G724" s="18"/>
      <c r="H724" s="19"/>
      <c r="I724" s="18"/>
      <c r="J724" s="18"/>
      <c r="K724" s="19"/>
      <c r="L724" s="19"/>
      <c r="M724" s="18">
        <v>34</v>
      </c>
      <c r="N724" s="37"/>
      <c r="O724" s="24"/>
      <c r="P724" s="21"/>
      <c r="Q724" s="21"/>
      <c r="R724" s="20"/>
      <c r="S724" s="20"/>
      <c r="T724" s="20"/>
      <c r="U724" s="20"/>
      <c r="V724" s="20"/>
      <c r="W724" s="20"/>
      <c r="X724" s="38"/>
      <c r="Y724" s="22">
        <v>16.5</v>
      </c>
      <c r="Z724" s="22">
        <v>33</v>
      </c>
      <c r="AA724" s="22"/>
      <c r="AB724" s="23">
        <v>4.05</v>
      </c>
      <c r="AC724" s="81"/>
      <c r="AD724" s="23"/>
      <c r="AE724" s="39"/>
      <c r="AF724" s="20"/>
      <c r="AG724" s="20"/>
      <c r="AH724" s="23"/>
      <c r="AI724" s="20">
        <v>34</v>
      </c>
      <c r="AJ724" s="20"/>
      <c r="AK724" s="20"/>
      <c r="AL724" s="20"/>
      <c r="AM724" s="23">
        <v>2.4</v>
      </c>
      <c r="AN724" s="40"/>
      <c r="AO724" s="48"/>
    </row>
    <row r="725" spans="1:41" x14ac:dyDescent="0.25">
      <c r="A725" s="7">
        <v>59</v>
      </c>
      <c r="B725" s="15" t="s">
        <v>23</v>
      </c>
      <c r="C725" s="15" t="s">
        <v>23</v>
      </c>
      <c r="D725" s="9"/>
      <c r="E725" s="10"/>
      <c r="F725" s="9"/>
      <c r="G725" s="9"/>
      <c r="H725" s="10"/>
      <c r="I725" s="9"/>
      <c r="J725" s="9"/>
      <c r="K725" s="10"/>
      <c r="L725" s="10"/>
      <c r="M725" s="9"/>
      <c r="N725" s="16"/>
      <c r="O725" s="11"/>
      <c r="P725" s="15"/>
      <c r="Q725" s="15"/>
      <c r="R725" s="8"/>
      <c r="S725" s="8"/>
      <c r="T725" s="8"/>
      <c r="U725" s="8"/>
      <c r="V725" s="8"/>
      <c r="W725" s="8"/>
      <c r="X725" s="36"/>
      <c r="Y725" s="12"/>
      <c r="Z725" s="12"/>
      <c r="AA725" s="12"/>
      <c r="AB725" s="13">
        <v>4.0599999999999996</v>
      </c>
      <c r="AC725" s="68"/>
      <c r="AD725" s="13"/>
      <c r="AE725" s="34"/>
      <c r="AF725" s="8"/>
      <c r="AG725" s="10"/>
      <c r="AH725" s="9"/>
      <c r="AI725" s="8">
        <v>34.06</v>
      </c>
      <c r="AJ725" s="8"/>
      <c r="AK725" s="8"/>
      <c r="AL725" s="11"/>
      <c r="AM725" s="13">
        <v>2.41</v>
      </c>
      <c r="AN725" s="35"/>
      <c r="AO725" s="47"/>
    </row>
    <row r="726" spans="1:41" x14ac:dyDescent="0.25">
      <c r="A726" s="7">
        <v>58</v>
      </c>
      <c r="B726" s="15" t="s">
        <v>23</v>
      </c>
      <c r="C726" s="15" t="s">
        <v>23</v>
      </c>
      <c r="D726" s="9"/>
      <c r="E726" s="10"/>
      <c r="F726" s="9"/>
      <c r="G726" s="9"/>
      <c r="H726" s="10"/>
      <c r="I726" s="9"/>
      <c r="J726" s="9"/>
      <c r="K726" s="10"/>
      <c r="L726" s="10"/>
      <c r="M726" s="9"/>
      <c r="N726" s="16"/>
      <c r="O726" s="11"/>
      <c r="P726" s="15"/>
      <c r="Q726" s="15"/>
      <c r="R726" s="8"/>
      <c r="S726" s="8"/>
      <c r="T726" s="8"/>
      <c r="U726" s="8"/>
      <c r="V726" s="8"/>
      <c r="W726" s="8"/>
      <c r="X726" s="36"/>
      <c r="Y726" s="12"/>
      <c r="Z726" s="12">
        <v>33.1</v>
      </c>
      <c r="AA726" s="12"/>
      <c r="AB726" s="13">
        <v>4.07</v>
      </c>
      <c r="AC726" s="68"/>
      <c r="AD726" s="13"/>
      <c r="AE726" s="34"/>
      <c r="AF726" s="8"/>
      <c r="AG726" s="10"/>
      <c r="AH726" s="9"/>
      <c r="AI726" s="8">
        <v>34.119999999999997</v>
      </c>
      <c r="AJ726" s="8"/>
      <c r="AK726" s="8"/>
      <c r="AL726" s="11"/>
      <c r="AM726" s="13">
        <v>2.42</v>
      </c>
      <c r="AN726" s="35"/>
      <c r="AO726" s="47"/>
    </row>
    <row r="727" spans="1:41" x14ac:dyDescent="0.25">
      <c r="A727" s="7">
        <v>57</v>
      </c>
      <c r="B727" s="15" t="s">
        <v>23</v>
      </c>
      <c r="C727" s="15" t="s">
        <v>23</v>
      </c>
      <c r="D727" s="9"/>
      <c r="E727" s="10"/>
      <c r="F727" s="9"/>
      <c r="G727" s="9"/>
      <c r="H727" s="10"/>
      <c r="I727" s="9"/>
      <c r="J727" s="9"/>
      <c r="K727" s="10"/>
      <c r="L727" s="10"/>
      <c r="M727" s="9"/>
      <c r="N727" s="16"/>
      <c r="O727" s="11"/>
      <c r="P727" s="15"/>
      <c r="Q727" s="15"/>
      <c r="R727" s="8"/>
      <c r="S727" s="8"/>
      <c r="T727" s="8"/>
      <c r="U727" s="8"/>
      <c r="V727" s="8"/>
      <c r="W727" s="8"/>
      <c r="X727" s="36"/>
      <c r="Y727" s="12"/>
      <c r="Z727" s="12"/>
      <c r="AA727" s="12"/>
      <c r="AB727" s="13">
        <v>4.08</v>
      </c>
      <c r="AC727" s="68"/>
      <c r="AD727" s="13"/>
      <c r="AE727" s="34"/>
      <c r="AF727" s="8"/>
      <c r="AG727" s="10"/>
      <c r="AH727" s="9"/>
      <c r="AI727" s="8">
        <v>34.18</v>
      </c>
      <c r="AJ727" s="8"/>
      <c r="AK727" s="8"/>
      <c r="AL727" s="11"/>
      <c r="AM727" s="13">
        <v>2.4300000000000002</v>
      </c>
      <c r="AN727" s="35"/>
      <c r="AO727" s="47"/>
    </row>
    <row r="728" spans="1:41" x14ac:dyDescent="0.25">
      <c r="A728" s="7">
        <v>56</v>
      </c>
      <c r="B728" s="15" t="s">
        <v>23</v>
      </c>
      <c r="C728" s="15" t="s">
        <v>23</v>
      </c>
      <c r="D728" s="9"/>
      <c r="E728" s="10"/>
      <c r="F728" s="9"/>
      <c r="G728" s="9"/>
      <c r="H728" s="10"/>
      <c r="I728" s="9"/>
      <c r="J728" s="9"/>
      <c r="K728" s="10"/>
      <c r="L728" s="10"/>
      <c r="M728" s="9"/>
      <c r="N728" s="16"/>
      <c r="O728" s="11"/>
      <c r="P728" s="15"/>
      <c r="Q728" s="15"/>
      <c r="R728" s="8"/>
      <c r="S728" s="8"/>
      <c r="T728" s="8"/>
      <c r="U728" s="8"/>
      <c r="V728" s="8"/>
      <c r="W728" s="8"/>
      <c r="X728" s="36"/>
      <c r="Y728" s="12">
        <v>16.600000000000001</v>
      </c>
      <c r="Z728" s="12">
        <v>33.200000000000003</v>
      </c>
      <c r="AA728" s="12"/>
      <c r="AB728" s="13">
        <v>4.09</v>
      </c>
      <c r="AC728" s="68"/>
      <c r="AD728" s="13"/>
      <c r="AE728" s="34"/>
      <c r="AF728" s="8"/>
      <c r="AG728" s="10"/>
      <c r="AH728" s="9"/>
      <c r="AI728" s="8">
        <v>34.24</v>
      </c>
      <c r="AJ728" s="8"/>
      <c r="AK728" s="8"/>
      <c r="AL728" s="8"/>
      <c r="AM728" s="13">
        <v>2.44</v>
      </c>
      <c r="AN728" s="35"/>
      <c r="AO728" s="47"/>
    </row>
    <row r="729" spans="1:41" x14ac:dyDescent="0.25">
      <c r="A729" s="7">
        <v>55</v>
      </c>
      <c r="B729" s="15" t="s">
        <v>23</v>
      </c>
      <c r="C729" s="15" t="s">
        <v>23</v>
      </c>
      <c r="D729" s="9"/>
      <c r="E729" s="10"/>
      <c r="F729" s="9"/>
      <c r="G729" s="9"/>
      <c r="H729" s="10"/>
      <c r="I729" s="9"/>
      <c r="J729" s="9"/>
      <c r="K729" s="10"/>
      <c r="L729" s="10"/>
      <c r="M729" s="9">
        <v>33</v>
      </c>
      <c r="N729" s="16"/>
      <c r="O729" s="11"/>
      <c r="P729" s="15"/>
      <c r="Q729" s="15"/>
      <c r="R729" s="8"/>
      <c r="S729" s="8"/>
      <c r="T729" s="8"/>
      <c r="U729" s="8"/>
      <c r="V729" s="8"/>
      <c r="W729" s="8"/>
      <c r="X729" s="36"/>
      <c r="Y729" s="12"/>
      <c r="Z729" s="12"/>
      <c r="AA729" s="12"/>
      <c r="AB729" s="13">
        <v>4.0999999999999996</v>
      </c>
      <c r="AC729" s="68"/>
      <c r="AD729" s="13"/>
      <c r="AE729" s="34"/>
      <c r="AF729" s="8"/>
      <c r="AG729" s="10"/>
      <c r="AH729" s="13"/>
      <c r="AI729" s="8">
        <v>34.299999999999997</v>
      </c>
      <c r="AJ729" s="8"/>
      <c r="AK729" s="8"/>
      <c r="AL729" s="11"/>
      <c r="AM729" s="13">
        <v>2.4500000000000002</v>
      </c>
      <c r="AN729" s="35"/>
      <c r="AO729" s="47"/>
    </row>
    <row r="730" spans="1:41" x14ac:dyDescent="0.25">
      <c r="A730" s="7">
        <v>54</v>
      </c>
      <c r="B730" s="15" t="s">
        <v>23</v>
      </c>
      <c r="C730" s="15" t="s">
        <v>23</v>
      </c>
      <c r="D730" s="9"/>
      <c r="E730" s="10"/>
      <c r="F730" s="9"/>
      <c r="G730" s="9"/>
      <c r="H730" s="10"/>
      <c r="I730" s="9"/>
      <c r="J730" s="9"/>
      <c r="K730" s="10"/>
      <c r="L730" s="10"/>
      <c r="M730" s="9"/>
      <c r="N730" s="16"/>
      <c r="O730" s="11"/>
      <c r="P730" s="15"/>
      <c r="Q730" s="15"/>
      <c r="R730" s="8"/>
      <c r="S730" s="8"/>
      <c r="T730" s="8"/>
      <c r="U730" s="8"/>
      <c r="V730" s="8"/>
      <c r="W730" s="8"/>
      <c r="X730" s="36"/>
      <c r="Y730" s="12"/>
      <c r="Z730" s="12">
        <v>33.299999999999997</v>
      </c>
      <c r="AA730" s="12"/>
      <c r="AB730" s="13">
        <v>4.1100000000000003</v>
      </c>
      <c r="AC730" s="68"/>
      <c r="AD730" s="13"/>
      <c r="AE730" s="34"/>
      <c r="AF730" s="8"/>
      <c r="AG730" s="10"/>
      <c r="AH730" s="9"/>
      <c r="AI730" s="8">
        <v>34.36</v>
      </c>
      <c r="AJ730" s="8"/>
      <c r="AK730" s="8"/>
      <c r="AL730" s="11"/>
      <c r="AM730" s="13">
        <v>2.46</v>
      </c>
      <c r="AN730" s="35"/>
      <c r="AO730" s="47"/>
    </row>
    <row r="731" spans="1:41" x14ac:dyDescent="0.25">
      <c r="A731" s="7">
        <v>53</v>
      </c>
      <c r="B731" s="15" t="s">
        <v>23</v>
      </c>
      <c r="C731" s="15" t="s">
        <v>23</v>
      </c>
      <c r="D731" s="9"/>
      <c r="E731" s="10"/>
      <c r="F731" s="9"/>
      <c r="G731" s="9"/>
      <c r="H731" s="10"/>
      <c r="I731" s="9"/>
      <c r="J731" s="9"/>
      <c r="K731" s="10"/>
      <c r="L731" s="10"/>
      <c r="M731" s="9"/>
      <c r="N731" s="16"/>
      <c r="O731" s="11"/>
      <c r="P731" s="15"/>
      <c r="Q731" s="15"/>
      <c r="R731" s="8"/>
      <c r="S731" s="8"/>
      <c r="T731" s="8"/>
      <c r="U731" s="8"/>
      <c r="V731" s="8"/>
      <c r="W731" s="8"/>
      <c r="X731" s="36"/>
      <c r="Y731" s="12"/>
      <c r="Z731" s="12"/>
      <c r="AA731" s="12"/>
      <c r="AB731" s="13">
        <v>4.12</v>
      </c>
      <c r="AC731" s="68"/>
      <c r="AD731" s="13"/>
      <c r="AE731" s="34"/>
      <c r="AF731" s="8"/>
      <c r="AG731" s="10"/>
      <c r="AH731" s="9"/>
      <c r="AI731" s="8">
        <v>34.42</v>
      </c>
      <c r="AJ731" s="8"/>
      <c r="AK731" s="8"/>
      <c r="AL731" s="11"/>
      <c r="AM731" s="13">
        <v>2.4700000000000002</v>
      </c>
      <c r="AN731" s="35"/>
      <c r="AO731" s="47"/>
    </row>
    <row r="732" spans="1:41" x14ac:dyDescent="0.25">
      <c r="A732" s="7">
        <v>52</v>
      </c>
      <c r="B732" s="15" t="s">
        <v>23</v>
      </c>
      <c r="C732" s="15" t="s">
        <v>23</v>
      </c>
      <c r="D732" s="9"/>
      <c r="E732" s="10"/>
      <c r="F732" s="9"/>
      <c r="G732" s="9"/>
      <c r="H732" s="10"/>
      <c r="I732" s="9"/>
      <c r="J732" s="9"/>
      <c r="K732" s="10"/>
      <c r="L732" s="10"/>
      <c r="M732" s="9"/>
      <c r="N732" s="16"/>
      <c r="O732" s="11"/>
      <c r="P732" s="15"/>
      <c r="Q732" s="15"/>
      <c r="R732" s="8"/>
      <c r="S732" s="8"/>
      <c r="T732" s="8"/>
      <c r="U732" s="8"/>
      <c r="V732" s="8"/>
      <c r="W732" s="8"/>
      <c r="X732" s="36"/>
      <c r="Y732" s="12">
        <v>16.7</v>
      </c>
      <c r="Z732" s="12">
        <v>33.4</v>
      </c>
      <c r="AA732" s="12"/>
      <c r="AB732" s="13">
        <v>4.13</v>
      </c>
      <c r="AC732" s="68"/>
      <c r="AD732" s="13"/>
      <c r="AE732" s="34"/>
      <c r="AF732" s="8"/>
      <c r="AG732" s="10"/>
      <c r="AH732" s="9"/>
      <c r="AI732" s="8">
        <v>34.479999999999997</v>
      </c>
      <c r="AJ732" s="8"/>
      <c r="AK732" s="8"/>
      <c r="AL732" s="8"/>
      <c r="AM732" s="13">
        <v>2.48</v>
      </c>
      <c r="AN732" s="35"/>
      <c r="AO732" s="47"/>
    </row>
    <row r="733" spans="1:41" x14ac:dyDescent="0.25">
      <c r="A733" s="7">
        <v>51</v>
      </c>
      <c r="B733" s="15" t="s">
        <v>23</v>
      </c>
      <c r="C733" s="15" t="s">
        <v>23</v>
      </c>
      <c r="D733" s="9"/>
      <c r="E733" s="10"/>
      <c r="F733" s="9"/>
      <c r="G733" s="9"/>
      <c r="H733" s="10"/>
      <c r="I733" s="9"/>
      <c r="J733" s="9"/>
      <c r="K733" s="10"/>
      <c r="L733" s="10"/>
      <c r="M733" s="9"/>
      <c r="N733" s="16"/>
      <c r="O733" s="11"/>
      <c r="P733" s="15"/>
      <c r="Q733" s="15"/>
      <c r="R733" s="8"/>
      <c r="S733" s="8"/>
      <c r="T733" s="8"/>
      <c r="U733" s="8"/>
      <c r="V733" s="8"/>
      <c r="W733" s="8"/>
      <c r="X733" s="36"/>
      <c r="Y733" s="12"/>
      <c r="Z733" s="12"/>
      <c r="AA733" s="12"/>
      <c r="AB733" s="13">
        <v>4.1399999999999997</v>
      </c>
      <c r="AC733" s="68"/>
      <c r="AD733" s="13"/>
      <c r="AE733" s="34"/>
      <c r="AF733" s="8"/>
      <c r="AG733" s="10"/>
      <c r="AH733" s="9"/>
      <c r="AI733" s="8">
        <v>34.54</v>
      </c>
      <c r="AJ733" s="8"/>
      <c r="AK733" s="8"/>
      <c r="AL733" s="11"/>
      <c r="AM733" s="13">
        <v>2.4900000000000002</v>
      </c>
      <c r="AN733" s="35"/>
      <c r="AO733" s="47"/>
    </row>
    <row r="734" spans="1:41" x14ac:dyDescent="0.25">
      <c r="A734" s="7">
        <v>50</v>
      </c>
      <c r="B734" s="15" t="s">
        <v>23</v>
      </c>
      <c r="C734" s="15" t="s">
        <v>23</v>
      </c>
      <c r="D734" s="9"/>
      <c r="E734" s="10"/>
      <c r="F734" s="9"/>
      <c r="G734" s="9"/>
      <c r="H734" s="10"/>
      <c r="I734" s="9"/>
      <c r="J734" s="9"/>
      <c r="K734" s="10"/>
      <c r="L734" s="10"/>
      <c r="M734" s="9">
        <v>32</v>
      </c>
      <c r="N734" s="16"/>
      <c r="O734" s="11"/>
      <c r="P734" s="15"/>
      <c r="Q734" s="15"/>
      <c r="R734" s="8"/>
      <c r="S734" s="8"/>
      <c r="T734" s="8"/>
      <c r="U734" s="8"/>
      <c r="V734" s="8"/>
      <c r="W734" s="8"/>
      <c r="X734" s="36"/>
      <c r="Y734" s="12"/>
      <c r="Z734" s="12">
        <v>33.5</v>
      </c>
      <c r="AA734" s="12"/>
      <c r="AB734" s="13">
        <v>4.1500000000000004</v>
      </c>
      <c r="AC734" s="68"/>
      <c r="AD734" s="13"/>
      <c r="AE734" s="34"/>
      <c r="AF734" s="8"/>
      <c r="AG734" s="10"/>
      <c r="AH734" s="13"/>
      <c r="AI734" s="8">
        <v>35</v>
      </c>
      <c r="AJ734" s="8"/>
      <c r="AK734" s="8"/>
      <c r="AL734" s="11"/>
      <c r="AM734" s="13">
        <v>2.5</v>
      </c>
      <c r="AN734" s="35"/>
      <c r="AO734" s="47"/>
    </row>
    <row r="735" spans="1:41" x14ac:dyDescent="0.25">
      <c r="A735" s="7">
        <v>49</v>
      </c>
      <c r="B735" s="15" t="s">
        <v>23</v>
      </c>
      <c r="C735" s="15" t="s">
        <v>23</v>
      </c>
      <c r="D735" s="9"/>
      <c r="E735" s="10"/>
      <c r="F735" s="9"/>
      <c r="G735" s="9"/>
      <c r="H735" s="10"/>
      <c r="I735" s="9"/>
      <c r="J735" s="9"/>
      <c r="K735" s="10"/>
      <c r="L735" s="10"/>
      <c r="M735" s="9"/>
      <c r="N735" s="16"/>
      <c r="O735" s="11"/>
      <c r="P735" s="15"/>
      <c r="Q735" s="15"/>
      <c r="R735" s="8"/>
      <c r="S735" s="8"/>
      <c r="T735" s="8"/>
      <c r="U735" s="8"/>
      <c r="V735" s="8"/>
      <c r="W735" s="8"/>
      <c r="X735" s="36"/>
      <c r="Y735" s="12"/>
      <c r="Z735" s="12"/>
      <c r="AA735" s="12"/>
      <c r="AB735" s="13">
        <v>4.16</v>
      </c>
      <c r="AC735" s="68"/>
      <c r="AD735" s="13"/>
      <c r="AE735" s="34"/>
      <c r="AF735" s="8"/>
      <c r="AG735" s="10"/>
      <c r="AH735" s="9"/>
      <c r="AI735" s="8">
        <v>35.06</v>
      </c>
      <c r="AJ735" s="8"/>
      <c r="AK735" s="8"/>
      <c r="AL735" s="8"/>
      <c r="AM735" s="13">
        <v>2.5099999999999998</v>
      </c>
      <c r="AN735" s="35"/>
      <c r="AO735" s="47"/>
    </row>
    <row r="736" spans="1:41" x14ac:dyDescent="0.25">
      <c r="A736" s="7">
        <v>48</v>
      </c>
      <c r="B736" s="15" t="s">
        <v>23</v>
      </c>
      <c r="C736" s="15" t="s">
        <v>23</v>
      </c>
      <c r="D736" s="9"/>
      <c r="E736" s="10"/>
      <c r="F736" s="9"/>
      <c r="G736" s="9"/>
      <c r="H736" s="10"/>
      <c r="I736" s="9"/>
      <c r="J736" s="9"/>
      <c r="K736" s="10"/>
      <c r="L736" s="10"/>
      <c r="M736" s="9"/>
      <c r="N736" s="16"/>
      <c r="O736" s="11"/>
      <c r="P736" s="15"/>
      <c r="Q736" s="15"/>
      <c r="R736" s="8"/>
      <c r="S736" s="8"/>
      <c r="T736" s="8"/>
      <c r="U736" s="8"/>
      <c r="V736" s="8"/>
      <c r="W736" s="8"/>
      <c r="X736" s="36"/>
      <c r="Y736" s="12">
        <v>16.8</v>
      </c>
      <c r="Z736" s="12">
        <v>33.6</v>
      </c>
      <c r="AA736" s="12"/>
      <c r="AB736" s="13">
        <v>4.17</v>
      </c>
      <c r="AC736" s="68"/>
      <c r="AD736" s="13"/>
      <c r="AE736" s="34"/>
      <c r="AF736" s="8"/>
      <c r="AG736" s="10"/>
      <c r="AH736" s="9"/>
      <c r="AI736" s="8">
        <v>35.119999999999997</v>
      </c>
      <c r="AJ736" s="8"/>
      <c r="AK736" s="8"/>
      <c r="AL736" s="8"/>
      <c r="AM736" s="13">
        <v>2.52</v>
      </c>
      <c r="AN736" s="35"/>
      <c r="AO736" s="47"/>
    </row>
    <row r="737" spans="1:41" x14ac:dyDescent="0.25">
      <c r="A737" s="7">
        <v>47</v>
      </c>
      <c r="B737" s="15" t="s">
        <v>23</v>
      </c>
      <c r="C737" s="15" t="s">
        <v>23</v>
      </c>
      <c r="D737" s="9"/>
      <c r="E737" s="10"/>
      <c r="F737" s="9"/>
      <c r="G737" s="9"/>
      <c r="H737" s="10"/>
      <c r="I737" s="9"/>
      <c r="J737" s="9"/>
      <c r="K737" s="10"/>
      <c r="L737" s="10"/>
      <c r="M737" s="9"/>
      <c r="N737" s="16"/>
      <c r="O737" s="11"/>
      <c r="P737" s="15"/>
      <c r="Q737" s="15"/>
      <c r="R737" s="8"/>
      <c r="S737" s="8"/>
      <c r="T737" s="8"/>
      <c r="U737" s="8"/>
      <c r="V737" s="8"/>
      <c r="W737" s="8"/>
      <c r="X737" s="36"/>
      <c r="Y737" s="12"/>
      <c r="Z737" s="12"/>
      <c r="AA737" s="12"/>
      <c r="AB737" s="13">
        <v>4.18</v>
      </c>
      <c r="AC737" s="68"/>
      <c r="AD737" s="13"/>
      <c r="AE737" s="34"/>
      <c r="AF737" s="8"/>
      <c r="AG737" s="10"/>
      <c r="AH737" s="9"/>
      <c r="AI737" s="8">
        <v>35.18</v>
      </c>
      <c r="AJ737" s="8"/>
      <c r="AK737" s="8"/>
      <c r="AL737" s="11"/>
      <c r="AM737" s="13">
        <v>2.5299999999999998</v>
      </c>
      <c r="AN737" s="35"/>
      <c r="AO737" s="47"/>
    </row>
    <row r="738" spans="1:41" x14ac:dyDescent="0.25">
      <c r="A738" s="7">
        <v>46</v>
      </c>
      <c r="B738" s="15" t="s">
        <v>23</v>
      </c>
      <c r="C738" s="15" t="s">
        <v>23</v>
      </c>
      <c r="D738" s="9"/>
      <c r="E738" s="10"/>
      <c r="F738" s="9"/>
      <c r="G738" s="9"/>
      <c r="H738" s="10"/>
      <c r="I738" s="9"/>
      <c r="J738" s="9"/>
      <c r="K738" s="10"/>
      <c r="L738" s="10"/>
      <c r="M738" s="9"/>
      <c r="N738" s="16"/>
      <c r="O738" s="11"/>
      <c r="P738" s="15"/>
      <c r="Q738" s="15"/>
      <c r="R738" s="8"/>
      <c r="S738" s="8"/>
      <c r="T738" s="8"/>
      <c r="U738" s="8"/>
      <c r="V738" s="8"/>
      <c r="W738" s="8"/>
      <c r="X738" s="36"/>
      <c r="Y738" s="12"/>
      <c r="Z738" s="12">
        <v>33.700000000000003</v>
      </c>
      <c r="AA738" s="12"/>
      <c r="AB738" s="13">
        <v>4.1900000000000004</v>
      </c>
      <c r="AC738" s="68"/>
      <c r="AD738" s="13"/>
      <c r="AE738" s="34"/>
      <c r="AF738" s="8"/>
      <c r="AG738" s="10"/>
      <c r="AH738" s="9"/>
      <c r="AI738" s="8">
        <v>35.24</v>
      </c>
      <c r="AJ738" s="8"/>
      <c r="AK738" s="8"/>
      <c r="AL738" s="11"/>
      <c r="AM738" s="13">
        <v>2.54</v>
      </c>
      <c r="AN738" s="35"/>
      <c r="AO738" s="47"/>
    </row>
    <row r="739" spans="1:41" x14ac:dyDescent="0.25">
      <c r="A739" s="7">
        <v>45</v>
      </c>
      <c r="B739" s="15" t="s">
        <v>23</v>
      </c>
      <c r="C739" s="15" t="s">
        <v>23</v>
      </c>
      <c r="D739" s="9"/>
      <c r="E739" s="10"/>
      <c r="F739" s="9"/>
      <c r="G739" s="9"/>
      <c r="H739" s="10"/>
      <c r="I739" s="9"/>
      <c r="J739" s="9"/>
      <c r="K739" s="10"/>
      <c r="L739" s="10"/>
      <c r="M739" s="9">
        <v>31</v>
      </c>
      <c r="N739" s="16"/>
      <c r="O739" s="11"/>
      <c r="P739" s="15"/>
      <c r="Q739" s="15"/>
      <c r="R739" s="8"/>
      <c r="S739" s="8"/>
      <c r="T739" s="8"/>
      <c r="U739" s="8"/>
      <c r="V739" s="8"/>
      <c r="W739" s="8"/>
      <c r="X739" s="36"/>
      <c r="Y739" s="12"/>
      <c r="Z739" s="12"/>
      <c r="AA739" s="12"/>
      <c r="AB739" s="13">
        <v>4.2</v>
      </c>
      <c r="AC739" s="68"/>
      <c r="AD739" s="13"/>
      <c r="AE739" s="34"/>
      <c r="AF739" s="8"/>
      <c r="AG739" s="10"/>
      <c r="AH739" s="13"/>
      <c r="AI739" s="8">
        <v>35.299999999999997</v>
      </c>
      <c r="AJ739" s="8"/>
      <c r="AK739" s="8"/>
      <c r="AL739" s="8"/>
      <c r="AM739" s="13">
        <v>2.5499999999999998</v>
      </c>
      <c r="AN739" s="35"/>
      <c r="AO739" s="47"/>
    </row>
    <row r="740" spans="1:41" x14ac:dyDescent="0.25">
      <c r="A740" s="7">
        <v>44</v>
      </c>
      <c r="B740" s="15" t="s">
        <v>23</v>
      </c>
      <c r="C740" s="15" t="s">
        <v>23</v>
      </c>
      <c r="D740" s="9"/>
      <c r="E740" s="10"/>
      <c r="F740" s="9"/>
      <c r="G740" s="9"/>
      <c r="H740" s="10"/>
      <c r="I740" s="9"/>
      <c r="J740" s="9"/>
      <c r="K740" s="10"/>
      <c r="L740" s="10"/>
      <c r="M740" s="9"/>
      <c r="N740" s="16"/>
      <c r="O740" s="11"/>
      <c r="P740" s="15"/>
      <c r="Q740" s="15"/>
      <c r="R740" s="8"/>
      <c r="S740" s="8"/>
      <c r="T740" s="8"/>
      <c r="U740" s="8"/>
      <c r="V740" s="8"/>
      <c r="W740" s="8"/>
      <c r="X740" s="36"/>
      <c r="Y740" s="12">
        <v>16.899999999999999</v>
      </c>
      <c r="Z740" s="12">
        <v>33.799999999999997</v>
      </c>
      <c r="AA740" s="12"/>
      <c r="AB740" s="13">
        <v>4.21</v>
      </c>
      <c r="AC740" s="68"/>
      <c r="AD740" s="13"/>
      <c r="AE740" s="34"/>
      <c r="AF740" s="8"/>
      <c r="AG740" s="10"/>
      <c r="AH740" s="9"/>
      <c r="AI740" s="8">
        <v>35.36</v>
      </c>
      <c r="AJ740" s="8"/>
      <c r="AK740" s="8"/>
      <c r="AL740" s="8"/>
      <c r="AM740" s="13">
        <v>2.56</v>
      </c>
      <c r="AN740" s="35"/>
      <c r="AO740" s="47"/>
    </row>
    <row r="741" spans="1:41" x14ac:dyDescent="0.25">
      <c r="A741" s="7">
        <v>43</v>
      </c>
      <c r="B741" s="15" t="s">
        <v>23</v>
      </c>
      <c r="C741" s="15" t="s">
        <v>23</v>
      </c>
      <c r="D741" s="9"/>
      <c r="E741" s="10"/>
      <c r="F741" s="9"/>
      <c r="G741" s="9"/>
      <c r="H741" s="10"/>
      <c r="I741" s="9"/>
      <c r="J741" s="9"/>
      <c r="K741" s="10"/>
      <c r="L741" s="10"/>
      <c r="M741" s="9"/>
      <c r="N741" s="16"/>
      <c r="O741" s="11"/>
      <c r="P741" s="15"/>
      <c r="Q741" s="15"/>
      <c r="R741" s="8"/>
      <c r="S741" s="8"/>
      <c r="T741" s="8"/>
      <c r="U741" s="8"/>
      <c r="V741" s="8"/>
      <c r="W741" s="8"/>
      <c r="X741" s="36"/>
      <c r="Y741" s="12"/>
      <c r="Z741" s="12"/>
      <c r="AA741" s="12"/>
      <c r="AB741" s="13">
        <v>4.22</v>
      </c>
      <c r="AC741" s="68"/>
      <c r="AD741" s="13"/>
      <c r="AE741" s="34"/>
      <c r="AF741" s="8"/>
      <c r="AG741" s="10"/>
      <c r="AH741" s="9"/>
      <c r="AI741" s="8">
        <v>35.42</v>
      </c>
      <c r="AJ741" s="8"/>
      <c r="AK741" s="8"/>
      <c r="AL741" s="11"/>
      <c r="AM741" s="13">
        <v>2.57</v>
      </c>
      <c r="AN741" s="35"/>
      <c r="AO741" s="47"/>
    </row>
    <row r="742" spans="1:41" x14ac:dyDescent="0.25">
      <c r="A742" s="7">
        <v>42</v>
      </c>
      <c r="B742" s="15" t="s">
        <v>23</v>
      </c>
      <c r="C742" s="15" t="s">
        <v>23</v>
      </c>
      <c r="D742" s="9"/>
      <c r="E742" s="10"/>
      <c r="F742" s="9"/>
      <c r="G742" s="9"/>
      <c r="H742" s="10"/>
      <c r="I742" s="9"/>
      <c r="J742" s="9"/>
      <c r="K742" s="10"/>
      <c r="L742" s="10"/>
      <c r="M742" s="9"/>
      <c r="N742" s="16"/>
      <c r="O742" s="11"/>
      <c r="P742" s="15"/>
      <c r="Q742" s="15"/>
      <c r="R742" s="8"/>
      <c r="S742" s="8"/>
      <c r="T742" s="8"/>
      <c r="U742" s="8"/>
      <c r="V742" s="8"/>
      <c r="W742" s="8"/>
      <c r="X742" s="36"/>
      <c r="Y742" s="12"/>
      <c r="Z742" s="12">
        <v>33.9</v>
      </c>
      <c r="AA742" s="12"/>
      <c r="AB742" s="13">
        <v>4.2300000000000004</v>
      </c>
      <c r="AC742" s="68"/>
      <c r="AD742" s="13"/>
      <c r="AE742" s="34"/>
      <c r="AF742" s="8"/>
      <c r="AG742" s="10"/>
      <c r="AH742" s="9"/>
      <c r="AI742" s="8">
        <v>35.479999999999997</v>
      </c>
      <c r="AJ742" s="8"/>
      <c r="AK742" s="8"/>
      <c r="AL742" s="11"/>
      <c r="AM742" s="13">
        <v>2.58</v>
      </c>
      <c r="AN742" s="35"/>
      <c r="AO742" s="47"/>
    </row>
    <row r="743" spans="1:41" x14ac:dyDescent="0.25">
      <c r="A743" s="7">
        <v>41</v>
      </c>
      <c r="B743" s="15" t="s">
        <v>23</v>
      </c>
      <c r="C743" s="15" t="s">
        <v>23</v>
      </c>
      <c r="D743" s="9"/>
      <c r="E743" s="10"/>
      <c r="F743" s="9"/>
      <c r="G743" s="9"/>
      <c r="H743" s="10"/>
      <c r="I743" s="9"/>
      <c r="J743" s="9"/>
      <c r="K743" s="10"/>
      <c r="L743" s="10"/>
      <c r="M743" s="9"/>
      <c r="N743" s="16"/>
      <c r="O743" s="11"/>
      <c r="P743" s="15"/>
      <c r="Q743" s="15"/>
      <c r="R743" s="8"/>
      <c r="S743" s="8"/>
      <c r="T743" s="8"/>
      <c r="U743" s="8"/>
      <c r="V743" s="8"/>
      <c r="W743" s="8"/>
      <c r="X743" s="36"/>
      <c r="Y743" s="12"/>
      <c r="Z743" s="12"/>
      <c r="AA743" s="12"/>
      <c r="AB743" s="13">
        <v>4.24</v>
      </c>
      <c r="AC743" s="68"/>
      <c r="AD743" s="13"/>
      <c r="AE743" s="34"/>
      <c r="AF743" s="8"/>
      <c r="AG743" s="10"/>
      <c r="AH743" s="9"/>
      <c r="AI743" s="8">
        <v>35.54</v>
      </c>
      <c r="AJ743" s="8"/>
      <c r="AK743" s="8"/>
      <c r="AL743" s="11"/>
      <c r="AM743" s="13">
        <v>2.59</v>
      </c>
      <c r="AN743" s="35"/>
      <c r="AO743" s="47"/>
    </row>
    <row r="744" spans="1:41" x14ac:dyDescent="0.25">
      <c r="A744" s="7">
        <v>40</v>
      </c>
      <c r="B744" s="18">
        <v>4</v>
      </c>
      <c r="C744" s="18">
        <v>4</v>
      </c>
      <c r="D744" s="18"/>
      <c r="E744" s="19"/>
      <c r="F744" s="18"/>
      <c r="G744" s="18"/>
      <c r="H744" s="19"/>
      <c r="I744" s="18"/>
      <c r="J744" s="18"/>
      <c r="K744" s="19"/>
      <c r="L744" s="19"/>
      <c r="M744" s="18">
        <v>30</v>
      </c>
      <c r="N744" s="37"/>
      <c r="O744" s="24"/>
      <c r="P744" s="21"/>
      <c r="Q744" s="21"/>
      <c r="R744" s="20"/>
      <c r="S744" s="20"/>
      <c r="T744" s="20"/>
      <c r="U744" s="20"/>
      <c r="V744" s="20"/>
      <c r="W744" s="20"/>
      <c r="X744" s="38"/>
      <c r="Y744" s="22">
        <v>17</v>
      </c>
      <c r="Z744" s="22">
        <v>34</v>
      </c>
      <c r="AA744" s="22"/>
      <c r="AB744" s="23">
        <v>4.25</v>
      </c>
      <c r="AC744" s="81"/>
      <c r="AD744" s="23"/>
      <c r="AE744" s="39"/>
      <c r="AF744" s="20"/>
      <c r="AG744" s="45"/>
      <c r="AH744" s="23"/>
      <c r="AI744" s="20">
        <v>36</v>
      </c>
      <c r="AJ744" s="20"/>
      <c r="AK744" s="20"/>
      <c r="AL744" s="20"/>
      <c r="AM744" s="23">
        <v>3</v>
      </c>
      <c r="AN744" s="40"/>
      <c r="AO744" s="48"/>
    </row>
    <row r="745" spans="1:41" x14ac:dyDescent="0.25">
      <c r="A745" s="7">
        <v>39</v>
      </c>
      <c r="B745" s="15" t="s">
        <v>23</v>
      </c>
      <c r="C745" s="15" t="s">
        <v>23</v>
      </c>
      <c r="D745" s="9"/>
      <c r="E745" s="10"/>
      <c r="F745" s="9"/>
      <c r="G745" s="9"/>
      <c r="H745" s="10"/>
      <c r="I745" s="9"/>
      <c r="J745" s="9"/>
      <c r="K745" s="10"/>
      <c r="L745" s="10"/>
      <c r="M745" s="9"/>
      <c r="N745" s="16"/>
      <c r="O745" s="11"/>
      <c r="P745" s="15"/>
      <c r="Q745" s="15"/>
      <c r="R745" s="8"/>
      <c r="S745" s="8"/>
      <c r="T745" s="8"/>
      <c r="U745" s="8"/>
      <c r="V745" s="8"/>
      <c r="W745" s="8"/>
      <c r="X745" s="36"/>
      <c r="Y745" s="12"/>
      <c r="Z745" s="12"/>
      <c r="AA745" s="12"/>
      <c r="AB745" s="13">
        <v>4.26</v>
      </c>
      <c r="AC745" s="68"/>
      <c r="AD745" s="13"/>
      <c r="AE745" s="34"/>
      <c r="AF745" s="8"/>
      <c r="AG745" s="10"/>
      <c r="AH745" s="9"/>
      <c r="AI745" s="8">
        <v>36.090000000000003</v>
      </c>
      <c r="AJ745" s="8"/>
      <c r="AK745" s="8"/>
      <c r="AL745" s="11"/>
      <c r="AM745" s="13">
        <v>3.01</v>
      </c>
      <c r="AN745" s="35"/>
      <c r="AO745" s="47"/>
    </row>
    <row r="746" spans="1:41" x14ac:dyDescent="0.25">
      <c r="A746" s="7">
        <v>38</v>
      </c>
      <c r="B746" s="15" t="s">
        <v>23</v>
      </c>
      <c r="C746" s="15" t="s">
        <v>23</v>
      </c>
      <c r="D746" s="9"/>
      <c r="E746" s="10"/>
      <c r="F746" s="9"/>
      <c r="G746" s="9"/>
      <c r="H746" s="10"/>
      <c r="I746" s="9"/>
      <c r="J746" s="9"/>
      <c r="K746" s="10"/>
      <c r="L746" s="10"/>
      <c r="M746" s="9"/>
      <c r="N746" s="16"/>
      <c r="O746" s="11"/>
      <c r="P746" s="15"/>
      <c r="Q746" s="15"/>
      <c r="R746" s="8"/>
      <c r="S746" s="8"/>
      <c r="T746" s="8"/>
      <c r="U746" s="8"/>
      <c r="V746" s="8"/>
      <c r="W746" s="8"/>
      <c r="X746" s="36"/>
      <c r="Y746" s="12"/>
      <c r="Z746" s="12">
        <v>34.1</v>
      </c>
      <c r="AA746" s="12"/>
      <c r="AB746" s="13">
        <v>4.2699999999999996</v>
      </c>
      <c r="AC746" s="68"/>
      <c r="AD746" s="13"/>
      <c r="AE746" s="34"/>
      <c r="AF746" s="8"/>
      <c r="AG746" s="10"/>
      <c r="AH746" s="9"/>
      <c r="AI746" s="8">
        <v>36.18</v>
      </c>
      <c r="AJ746" s="8"/>
      <c r="AK746" s="8"/>
      <c r="AL746" s="11"/>
      <c r="AM746" s="13">
        <v>3.02</v>
      </c>
      <c r="AN746" s="35"/>
      <c r="AO746" s="47"/>
    </row>
    <row r="747" spans="1:41" x14ac:dyDescent="0.25">
      <c r="A747" s="7">
        <v>37</v>
      </c>
      <c r="B747" s="15" t="s">
        <v>23</v>
      </c>
      <c r="C747" s="15" t="s">
        <v>23</v>
      </c>
      <c r="D747" s="9"/>
      <c r="E747" s="10"/>
      <c r="F747" s="9"/>
      <c r="G747" s="9"/>
      <c r="H747" s="10"/>
      <c r="I747" s="9"/>
      <c r="J747" s="9"/>
      <c r="K747" s="10"/>
      <c r="L747" s="10"/>
      <c r="M747" s="9"/>
      <c r="N747" s="16"/>
      <c r="O747" s="11"/>
      <c r="P747" s="15"/>
      <c r="Q747" s="15"/>
      <c r="R747" s="8"/>
      <c r="S747" s="8"/>
      <c r="T747" s="8"/>
      <c r="U747" s="8"/>
      <c r="V747" s="8"/>
      <c r="W747" s="8"/>
      <c r="X747" s="36"/>
      <c r="Y747" s="12"/>
      <c r="Z747" s="12"/>
      <c r="AA747" s="12"/>
      <c r="AB747" s="13">
        <v>4.28</v>
      </c>
      <c r="AC747" s="68"/>
      <c r="AD747" s="13"/>
      <c r="AE747" s="34"/>
      <c r="AF747" s="8"/>
      <c r="AG747" s="10"/>
      <c r="AH747" s="9"/>
      <c r="AI747" s="8">
        <v>36.270000000000003</v>
      </c>
      <c r="AJ747" s="8"/>
      <c r="AK747" s="8"/>
      <c r="AL747" s="11"/>
      <c r="AM747" s="13">
        <v>3.03</v>
      </c>
      <c r="AN747" s="35"/>
      <c r="AO747" s="47"/>
    </row>
    <row r="748" spans="1:41" x14ac:dyDescent="0.25">
      <c r="A748" s="7">
        <v>36</v>
      </c>
      <c r="B748" s="15" t="s">
        <v>23</v>
      </c>
      <c r="C748" s="15" t="s">
        <v>23</v>
      </c>
      <c r="D748" s="9"/>
      <c r="E748" s="10"/>
      <c r="F748" s="9"/>
      <c r="G748" s="9"/>
      <c r="H748" s="10"/>
      <c r="I748" s="9"/>
      <c r="J748" s="9"/>
      <c r="K748" s="10"/>
      <c r="L748" s="10"/>
      <c r="M748" s="9"/>
      <c r="N748" s="16"/>
      <c r="O748" s="11"/>
      <c r="P748" s="15"/>
      <c r="Q748" s="15"/>
      <c r="R748" s="8"/>
      <c r="S748" s="8"/>
      <c r="T748" s="8"/>
      <c r="U748" s="8"/>
      <c r="V748" s="8"/>
      <c r="W748" s="8"/>
      <c r="X748" s="36"/>
      <c r="Y748" s="12">
        <v>17.2</v>
      </c>
      <c r="Z748" s="12">
        <v>34.200000000000003</v>
      </c>
      <c r="AA748" s="12"/>
      <c r="AB748" s="13">
        <v>4.29</v>
      </c>
      <c r="AC748" s="68"/>
      <c r="AD748" s="13"/>
      <c r="AE748" s="34"/>
      <c r="AF748" s="8"/>
      <c r="AG748" s="10"/>
      <c r="AH748" s="9"/>
      <c r="AI748" s="8">
        <v>36.36</v>
      </c>
      <c r="AJ748" s="8"/>
      <c r="AK748" s="8"/>
      <c r="AL748" s="8"/>
      <c r="AM748" s="13">
        <v>3.04</v>
      </c>
      <c r="AN748" s="35"/>
      <c r="AO748" s="47"/>
    </row>
    <row r="749" spans="1:41" x14ac:dyDescent="0.25">
      <c r="A749" s="7">
        <v>35</v>
      </c>
      <c r="B749" s="15" t="s">
        <v>23</v>
      </c>
      <c r="C749" s="15" t="s">
        <v>23</v>
      </c>
      <c r="D749" s="9"/>
      <c r="E749" s="10"/>
      <c r="F749" s="9"/>
      <c r="G749" s="9"/>
      <c r="H749" s="10"/>
      <c r="I749" s="9"/>
      <c r="J749" s="9"/>
      <c r="K749" s="10"/>
      <c r="L749" s="10"/>
      <c r="M749" s="9">
        <v>29</v>
      </c>
      <c r="N749" s="16"/>
      <c r="O749" s="11"/>
      <c r="P749" s="15"/>
      <c r="Q749" s="15"/>
      <c r="R749" s="8"/>
      <c r="S749" s="8"/>
      <c r="T749" s="8"/>
      <c r="U749" s="8"/>
      <c r="V749" s="8"/>
      <c r="W749" s="8"/>
      <c r="X749" s="36"/>
      <c r="Y749" s="12"/>
      <c r="Z749" s="12"/>
      <c r="AA749" s="12"/>
      <c r="AB749" s="13">
        <v>4.3</v>
      </c>
      <c r="AC749" s="68"/>
      <c r="AD749" s="13"/>
      <c r="AE749" s="34"/>
      <c r="AF749" s="8"/>
      <c r="AG749" s="10"/>
      <c r="AH749" s="9"/>
      <c r="AI749" s="8">
        <v>36.450000000000003</v>
      </c>
      <c r="AJ749" s="8"/>
      <c r="AK749" s="8"/>
      <c r="AL749" s="11"/>
      <c r="AM749" s="13">
        <v>3.05</v>
      </c>
      <c r="AN749" s="35"/>
      <c r="AO749" s="47"/>
    </row>
    <row r="750" spans="1:41" x14ac:dyDescent="0.25">
      <c r="A750" s="7">
        <v>34</v>
      </c>
      <c r="B750" s="15" t="s">
        <v>23</v>
      </c>
      <c r="C750" s="15" t="s">
        <v>23</v>
      </c>
      <c r="D750" s="9"/>
      <c r="E750" s="10"/>
      <c r="F750" s="9"/>
      <c r="G750" s="9"/>
      <c r="H750" s="10"/>
      <c r="I750" s="9"/>
      <c r="J750" s="9"/>
      <c r="K750" s="10"/>
      <c r="L750" s="10"/>
      <c r="M750" s="9"/>
      <c r="N750" s="16"/>
      <c r="O750" s="11"/>
      <c r="P750" s="15"/>
      <c r="Q750" s="15"/>
      <c r="R750" s="8"/>
      <c r="S750" s="8"/>
      <c r="T750" s="8"/>
      <c r="U750" s="8"/>
      <c r="V750" s="8"/>
      <c r="W750" s="8"/>
      <c r="X750" s="36"/>
      <c r="Y750" s="12"/>
      <c r="Z750" s="12">
        <v>34.299999999999997</v>
      </c>
      <c r="AA750" s="12"/>
      <c r="AB750" s="13">
        <v>4.3099999999999996</v>
      </c>
      <c r="AC750" s="68"/>
      <c r="AD750" s="13"/>
      <c r="AE750" s="34"/>
      <c r="AF750" s="8"/>
      <c r="AG750" s="10"/>
      <c r="AH750" s="9"/>
      <c r="AI750" s="8">
        <v>36.54</v>
      </c>
      <c r="AJ750" s="8"/>
      <c r="AK750" s="8"/>
      <c r="AL750" s="11"/>
      <c r="AM750" s="13">
        <v>3.06</v>
      </c>
      <c r="AN750" s="35"/>
      <c r="AO750" s="47"/>
    </row>
    <row r="751" spans="1:41" x14ac:dyDescent="0.25">
      <c r="A751" s="7">
        <v>33</v>
      </c>
      <c r="B751" s="15" t="s">
        <v>23</v>
      </c>
      <c r="C751" s="15" t="s">
        <v>23</v>
      </c>
      <c r="D751" s="9"/>
      <c r="E751" s="10"/>
      <c r="F751" s="9"/>
      <c r="G751" s="9"/>
      <c r="H751" s="10"/>
      <c r="I751" s="9"/>
      <c r="J751" s="9"/>
      <c r="K751" s="10"/>
      <c r="L751" s="10"/>
      <c r="M751" s="9"/>
      <c r="N751" s="16"/>
      <c r="O751" s="11"/>
      <c r="P751" s="15"/>
      <c r="Q751" s="15"/>
      <c r="R751" s="8"/>
      <c r="S751" s="8"/>
      <c r="T751" s="8"/>
      <c r="U751" s="8"/>
      <c r="V751" s="8"/>
      <c r="W751" s="8"/>
      <c r="X751" s="36"/>
      <c r="Y751" s="12"/>
      <c r="Z751" s="12"/>
      <c r="AA751" s="12"/>
      <c r="AB751" s="13">
        <v>4.32</v>
      </c>
      <c r="AC751" s="68"/>
      <c r="AD751" s="13"/>
      <c r="AE751" s="34"/>
      <c r="AF751" s="8"/>
      <c r="AG751" s="10"/>
      <c r="AH751" s="9"/>
      <c r="AI751" s="8">
        <v>37.03</v>
      </c>
      <c r="AJ751" s="8"/>
      <c r="AK751" s="8"/>
      <c r="AL751" s="11"/>
      <c r="AM751" s="13">
        <v>3.07</v>
      </c>
      <c r="AN751" s="35"/>
      <c r="AO751" s="47"/>
    </row>
    <row r="752" spans="1:41" x14ac:dyDescent="0.25">
      <c r="A752" s="7">
        <v>32</v>
      </c>
      <c r="B752" s="15" t="s">
        <v>23</v>
      </c>
      <c r="C752" s="15" t="s">
        <v>23</v>
      </c>
      <c r="D752" s="9"/>
      <c r="E752" s="10"/>
      <c r="F752" s="9"/>
      <c r="G752" s="9"/>
      <c r="H752" s="10"/>
      <c r="I752" s="9"/>
      <c r="J752" s="9"/>
      <c r="K752" s="10"/>
      <c r="L752" s="10"/>
      <c r="M752" s="9"/>
      <c r="N752" s="16"/>
      <c r="O752" s="11"/>
      <c r="P752" s="15"/>
      <c r="Q752" s="15"/>
      <c r="R752" s="8"/>
      <c r="S752" s="8"/>
      <c r="T752" s="8"/>
      <c r="U752" s="8"/>
      <c r="V752" s="8"/>
      <c r="W752" s="8"/>
      <c r="X752" s="36"/>
      <c r="Y752" s="12">
        <v>17.399999999999999</v>
      </c>
      <c r="Z752" s="12">
        <v>34.4</v>
      </c>
      <c r="AA752" s="12"/>
      <c r="AB752" s="13">
        <v>4.33</v>
      </c>
      <c r="AC752" s="68"/>
      <c r="AD752" s="13"/>
      <c r="AE752" s="34"/>
      <c r="AF752" s="8"/>
      <c r="AG752" s="10"/>
      <c r="AH752" s="9"/>
      <c r="AI752" s="8">
        <v>37.119999999999997</v>
      </c>
      <c r="AJ752" s="8"/>
      <c r="AK752" s="8"/>
      <c r="AL752" s="8"/>
      <c r="AM752" s="13">
        <v>3.08</v>
      </c>
      <c r="AN752" s="35"/>
      <c r="AO752" s="47"/>
    </row>
    <row r="753" spans="1:41" x14ac:dyDescent="0.25">
      <c r="A753" s="7">
        <v>31</v>
      </c>
      <c r="B753" s="15" t="s">
        <v>23</v>
      </c>
      <c r="C753" s="15" t="s">
        <v>23</v>
      </c>
      <c r="D753" s="9"/>
      <c r="E753" s="10"/>
      <c r="F753" s="9"/>
      <c r="G753" s="9"/>
      <c r="H753" s="10"/>
      <c r="I753" s="9"/>
      <c r="J753" s="9"/>
      <c r="K753" s="10"/>
      <c r="L753" s="10"/>
      <c r="M753" s="9"/>
      <c r="N753" s="16"/>
      <c r="O753" s="11"/>
      <c r="P753" s="15"/>
      <c r="Q753" s="15"/>
      <c r="R753" s="8"/>
      <c r="S753" s="8"/>
      <c r="T753" s="8"/>
      <c r="U753" s="8"/>
      <c r="V753" s="8"/>
      <c r="W753" s="8"/>
      <c r="X753" s="36"/>
      <c r="Y753" s="12"/>
      <c r="Z753" s="12"/>
      <c r="AA753" s="12"/>
      <c r="AB753" s="13">
        <v>4.34</v>
      </c>
      <c r="AC753" s="68"/>
      <c r="AD753" s="13"/>
      <c r="AE753" s="34"/>
      <c r="AF753" s="8"/>
      <c r="AG753" s="10"/>
      <c r="AH753" s="9"/>
      <c r="AI753" s="8">
        <v>37.21</v>
      </c>
      <c r="AJ753" s="8"/>
      <c r="AK753" s="8"/>
      <c r="AL753" s="11"/>
      <c r="AM753" s="13">
        <v>3.09</v>
      </c>
      <c r="AN753" s="35"/>
      <c r="AO753" s="47"/>
    </row>
    <row r="754" spans="1:41" x14ac:dyDescent="0.25">
      <c r="A754" s="7">
        <v>30</v>
      </c>
      <c r="B754" s="15" t="s">
        <v>23</v>
      </c>
      <c r="C754" s="15" t="s">
        <v>23</v>
      </c>
      <c r="D754" s="9"/>
      <c r="E754" s="10"/>
      <c r="F754" s="9"/>
      <c r="G754" s="9"/>
      <c r="H754" s="10"/>
      <c r="I754" s="9"/>
      <c r="J754" s="9"/>
      <c r="K754" s="10"/>
      <c r="L754" s="10"/>
      <c r="M754" s="9">
        <v>28</v>
      </c>
      <c r="N754" s="16"/>
      <c r="O754" s="11"/>
      <c r="P754" s="15"/>
      <c r="Q754" s="15"/>
      <c r="R754" s="8"/>
      <c r="S754" s="8"/>
      <c r="T754" s="8"/>
      <c r="U754" s="8"/>
      <c r="V754" s="8"/>
      <c r="W754" s="8"/>
      <c r="X754" s="36"/>
      <c r="Y754" s="12"/>
      <c r="Z754" s="12">
        <v>34.5</v>
      </c>
      <c r="AA754" s="12"/>
      <c r="AB754" s="13">
        <v>4.3499999999999996</v>
      </c>
      <c r="AC754" s="68"/>
      <c r="AD754" s="13"/>
      <c r="AE754" s="34"/>
      <c r="AF754" s="8"/>
      <c r="AG754" s="8"/>
      <c r="AH754" s="13"/>
      <c r="AI754" s="8">
        <v>37.299999999999997</v>
      </c>
      <c r="AJ754" s="8"/>
      <c r="AK754" s="8"/>
      <c r="AL754" s="11"/>
      <c r="AM754" s="13">
        <v>3.1</v>
      </c>
      <c r="AN754" s="35"/>
      <c r="AO754" s="47"/>
    </row>
    <row r="755" spans="1:41" x14ac:dyDescent="0.25">
      <c r="A755" s="7">
        <v>29</v>
      </c>
      <c r="B755" s="15" t="s">
        <v>23</v>
      </c>
      <c r="C755" s="15" t="s">
        <v>23</v>
      </c>
      <c r="D755" s="9"/>
      <c r="E755" s="10"/>
      <c r="F755" s="9"/>
      <c r="G755" s="9"/>
      <c r="H755" s="10"/>
      <c r="I755" s="9"/>
      <c r="J755" s="9"/>
      <c r="K755" s="10"/>
      <c r="L755" s="10"/>
      <c r="M755" s="9"/>
      <c r="N755" s="16"/>
      <c r="O755" s="11"/>
      <c r="P755" s="15"/>
      <c r="Q755" s="15"/>
      <c r="R755" s="8"/>
      <c r="S755" s="8"/>
      <c r="T755" s="8"/>
      <c r="U755" s="8"/>
      <c r="V755" s="8"/>
      <c r="W755" s="8"/>
      <c r="X755" s="36"/>
      <c r="Y755" s="12"/>
      <c r="Z755" s="12"/>
      <c r="AA755" s="12"/>
      <c r="AB755" s="13">
        <v>4.3600000000000003</v>
      </c>
      <c r="AC755" s="68"/>
      <c r="AD755" s="13"/>
      <c r="AE755" s="34"/>
      <c r="AF755" s="8"/>
      <c r="AG755" s="10"/>
      <c r="AH755" s="9"/>
      <c r="AI755" s="8">
        <v>37.39</v>
      </c>
      <c r="AJ755" s="8"/>
      <c r="AK755" s="8"/>
      <c r="AL755" s="11"/>
      <c r="AM755" s="13">
        <v>3.11</v>
      </c>
      <c r="AN755" s="35"/>
      <c r="AO755" s="47"/>
    </row>
    <row r="756" spans="1:41" x14ac:dyDescent="0.25">
      <c r="A756" s="7">
        <v>28</v>
      </c>
      <c r="B756" s="15" t="s">
        <v>23</v>
      </c>
      <c r="C756" s="15" t="s">
        <v>23</v>
      </c>
      <c r="D756" s="9"/>
      <c r="E756" s="10"/>
      <c r="F756" s="9"/>
      <c r="G756" s="9"/>
      <c r="H756" s="10"/>
      <c r="I756" s="9"/>
      <c r="J756" s="9"/>
      <c r="K756" s="10"/>
      <c r="L756" s="10"/>
      <c r="M756" s="9"/>
      <c r="N756" s="16"/>
      <c r="O756" s="11"/>
      <c r="P756" s="15"/>
      <c r="Q756" s="15"/>
      <c r="R756" s="8"/>
      <c r="S756" s="8"/>
      <c r="T756" s="8"/>
      <c r="U756" s="8"/>
      <c r="V756" s="8"/>
      <c r="W756" s="8"/>
      <c r="X756" s="36"/>
      <c r="Y756" s="12">
        <v>17.600000000000001</v>
      </c>
      <c r="Z756" s="12">
        <v>34.6</v>
      </c>
      <c r="AA756" s="12"/>
      <c r="AB756" s="13">
        <v>4.37</v>
      </c>
      <c r="AC756" s="68"/>
      <c r="AD756" s="13"/>
      <c r="AE756" s="34"/>
      <c r="AF756" s="8"/>
      <c r="AG756" s="10"/>
      <c r="AH756" s="9"/>
      <c r="AI756" s="8">
        <v>37.479999999999997</v>
      </c>
      <c r="AJ756" s="8"/>
      <c r="AK756" s="8"/>
      <c r="AL756" s="8"/>
      <c r="AM756" s="13">
        <v>3.12</v>
      </c>
      <c r="AN756" s="35"/>
      <c r="AO756" s="47"/>
    </row>
    <row r="757" spans="1:41" x14ac:dyDescent="0.25">
      <c r="A757" s="7">
        <v>27</v>
      </c>
      <c r="B757" s="15" t="s">
        <v>23</v>
      </c>
      <c r="C757" s="15" t="s">
        <v>23</v>
      </c>
      <c r="D757" s="9"/>
      <c r="E757" s="10"/>
      <c r="F757" s="9"/>
      <c r="G757" s="9"/>
      <c r="H757" s="10"/>
      <c r="I757" s="9"/>
      <c r="J757" s="9"/>
      <c r="K757" s="10"/>
      <c r="L757" s="10"/>
      <c r="M757" s="9"/>
      <c r="N757" s="16"/>
      <c r="O757" s="11"/>
      <c r="P757" s="15"/>
      <c r="Q757" s="15"/>
      <c r="R757" s="8"/>
      <c r="S757" s="8"/>
      <c r="T757" s="8"/>
      <c r="U757" s="8"/>
      <c r="V757" s="8"/>
      <c r="W757" s="8"/>
      <c r="X757" s="36"/>
      <c r="Y757" s="12"/>
      <c r="Z757" s="12"/>
      <c r="AA757" s="12"/>
      <c r="AB757" s="13">
        <v>4.38</v>
      </c>
      <c r="AC757" s="68"/>
      <c r="AD757" s="13"/>
      <c r="AE757" s="34"/>
      <c r="AF757" s="8"/>
      <c r="AG757" s="10"/>
      <c r="AH757" s="9"/>
      <c r="AI757" s="8">
        <v>37.57</v>
      </c>
      <c r="AJ757" s="8"/>
      <c r="AK757" s="8"/>
      <c r="AL757" s="11"/>
      <c r="AM757" s="13">
        <v>3.13</v>
      </c>
      <c r="AN757" s="35"/>
      <c r="AO757" s="47"/>
    </row>
    <row r="758" spans="1:41" x14ac:dyDescent="0.25">
      <c r="A758" s="7">
        <v>26</v>
      </c>
      <c r="B758" s="15" t="s">
        <v>23</v>
      </c>
      <c r="C758" s="15" t="s">
        <v>23</v>
      </c>
      <c r="D758" s="9"/>
      <c r="E758" s="10"/>
      <c r="F758" s="9"/>
      <c r="G758" s="9"/>
      <c r="H758" s="10"/>
      <c r="I758" s="9"/>
      <c r="J758" s="9"/>
      <c r="K758" s="10"/>
      <c r="L758" s="10"/>
      <c r="M758" s="9"/>
      <c r="N758" s="16"/>
      <c r="O758" s="11"/>
      <c r="P758" s="15"/>
      <c r="Q758" s="15"/>
      <c r="R758" s="8"/>
      <c r="S758" s="8"/>
      <c r="T758" s="8"/>
      <c r="U758" s="8"/>
      <c r="V758" s="8"/>
      <c r="W758" s="8"/>
      <c r="X758" s="36"/>
      <c r="Y758" s="12"/>
      <c r="Z758" s="12">
        <v>34.700000000000003</v>
      </c>
      <c r="AA758" s="12"/>
      <c r="AB758" s="13">
        <v>4.3899999999999997</v>
      </c>
      <c r="AC758" s="68"/>
      <c r="AD758" s="13"/>
      <c r="AE758" s="34"/>
      <c r="AF758" s="8"/>
      <c r="AG758" s="10"/>
      <c r="AH758" s="9"/>
      <c r="AI758" s="8">
        <v>38.06</v>
      </c>
      <c r="AJ758" s="8"/>
      <c r="AK758" s="8"/>
      <c r="AL758" s="11"/>
      <c r="AM758" s="13">
        <v>3.14</v>
      </c>
      <c r="AN758" s="35"/>
      <c r="AO758" s="47"/>
    </row>
    <row r="759" spans="1:41" x14ac:dyDescent="0.25">
      <c r="A759" s="7">
        <v>25</v>
      </c>
      <c r="B759" s="15" t="s">
        <v>23</v>
      </c>
      <c r="C759" s="15" t="s">
        <v>23</v>
      </c>
      <c r="D759" s="9"/>
      <c r="E759" s="10"/>
      <c r="F759" s="9"/>
      <c r="G759" s="9"/>
      <c r="H759" s="10"/>
      <c r="I759" s="9"/>
      <c r="J759" s="9"/>
      <c r="K759" s="10"/>
      <c r="L759" s="10"/>
      <c r="M759" s="9">
        <v>27</v>
      </c>
      <c r="N759" s="16"/>
      <c r="O759" s="11"/>
      <c r="P759" s="15"/>
      <c r="Q759" s="15"/>
      <c r="R759" s="8"/>
      <c r="S759" s="8"/>
      <c r="T759" s="8"/>
      <c r="U759" s="8"/>
      <c r="V759" s="8"/>
      <c r="W759" s="8"/>
      <c r="X759" s="36"/>
      <c r="Y759" s="12"/>
      <c r="Z759" s="12"/>
      <c r="AA759" s="12"/>
      <c r="AB759" s="13">
        <v>4.4000000000000004</v>
      </c>
      <c r="AC759" s="68"/>
      <c r="AD759" s="13"/>
      <c r="AE759" s="34"/>
      <c r="AF759" s="8"/>
      <c r="AG759" s="10"/>
      <c r="AH759" s="13"/>
      <c r="AI759" s="8">
        <v>38.15</v>
      </c>
      <c r="AJ759" s="8"/>
      <c r="AK759" s="8"/>
      <c r="AL759" s="11"/>
      <c r="AM759" s="13">
        <v>3.15</v>
      </c>
      <c r="AN759" s="35"/>
      <c r="AO759" s="47"/>
    </row>
    <row r="760" spans="1:41" x14ac:dyDescent="0.25">
      <c r="A760" s="7">
        <v>24</v>
      </c>
      <c r="B760" s="15" t="s">
        <v>23</v>
      </c>
      <c r="C760" s="15" t="s">
        <v>23</v>
      </c>
      <c r="D760" s="9"/>
      <c r="E760" s="10"/>
      <c r="F760" s="9"/>
      <c r="G760" s="9"/>
      <c r="H760" s="10"/>
      <c r="I760" s="9"/>
      <c r="J760" s="9"/>
      <c r="K760" s="10"/>
      <c r="L760" s="10"/>
      <c r="M760" s="9"/>
      <c r="N760" s="16"/>
      <c r="O760" s="11"/>
      <c r="P760" s="15"/>
      <c r="Q760" s="15"/>
      <c r="R760" s="8"/>
      <c r="S760" s="8"/>
      <c r="T760" s="8"/>
      <c r="U760" s="8"/>
      <c r="V760" s="8"/>
      <c r="W760" s="8"/>
      <c r="X760" s="36"/>
      <c r="Y760" s="12">
        <v>17.8</v>
      </c>
      <c r="Z760" s="12">
        <v>34.799999999999997</v>
      </c>
      <c r="AA760" s="12"/>
      <c r="AB760" s="13">
        <v>4.41</v>
      </c>
      <c r="AC760" s="68"/>
      <c r="AD760" s="13"/>
      <c r="AE760" s="34"/>
      <c r="AF760" s="8"/>
      <c r="AG760" s="10"/>
      <c r="AH760" s="9"/>
      <c r="AI760" s="8">
        <v>38.24</v>
      </c>
      <c r="AJ760" s="8"/>
      <c r="AK760" s="8"/>
      <c r="AL760" s="8"/>
      <c r="AM760" s="13">
        <v>3.16</v>
      </c>
      <c r="AN760" s="35"/>
      <c r="AO760" s="47"/>
    </row>
    <row r="761" spans="1:41" x14ac:dyDescent="0.25">
      <c r="A761" s="7">
        <v>23</v>
      </c>
      <c r="B761" s="15" t="s">
        <v>23</v>
      </c>
      <c r="C761" s="15" t="s">
        <v>23</v>
      </c>
      <c r="D761" s="9"/>
      <c r="E761" s="10"/>
      <c r="F761" s="9"/>
      <c r="G761" s="9"/>
      <c r="H761" s="10"/>
      <c r="I761" s="9"/>
      <c r="J761" s="9"/>
      <c r="K761" s="10"/>
      <c r="L761" s="10"/>
      <c r="M761" s="9"/>
      <c r="N761" s="16"/>
      <c r="O761" s="11"/>
      <c r="P761" s="15"/>
      <c r="Q761" s="15"/>
      <c r="R761" s="8"/>
      <c r="S761" s="8"/>
      <c r="T761" s="8"/>
      <c r="U761" s="8"/>
      <c r="V761" s="8"/>
      <c r="W761" s="8"/>
      <c r="X761" s="36"/>
      <c r="Y761" s="12"/>
      <c r="Z761" s="12"/>
      <c r="AA761" s="12"/>
      <c r="AB761" s="13">
        <v>4.42</v>
      </c>
      <c r="AC761" s="68"/>
      <c r="AD761" s="13"/>
      <c r="AE761" s="34"/>
      <c r="AF761" s="8"/>
      <c r="AG761" s="10"/>
      <c r="AH761" s="9"/>
      <c r="AI761" s="8">
        <v>38.33</v>
      </c>
      <c r="AJ761" s="8"/>
      <c r="AK761" s="8"/>
      <c r="AL761" s="11"/>
      <c r="AM761" s="13">
        <v>3.17</v>
      </c>
      <c r="AN761" s="35"/>
      <c r="AO761" s="47"/>
    </row>
    <row r="762" spans="1:41" x14ac:dyDescent="0.25">
      <c r="A762" s="7">
        <v>22</v>
      </c>
      <c r="B762" s="15" t="s">
        <v>23</v>
      </c>
      <c r="C762" s="15" t="s">
        <v>23</v>
      </c>
      <c r="D762" s="9"/>
      <c r="E762" s="10"/>
      <c r="F762" s="9"/>
      <c r="G762" s="9"/>
      <c r="H762" s="10"/>
      <c r="I762" s="9"/>
      <c r="J762" s="9"/>
      <c r="K762" s="10"/>
      <c r="L762" s="10"/>
      <c r="M762" s="9"/>
      <c r="N762" s="16"/>
      <c r="O762" s="11"/>
      <c r="P762" s="15"/>
      <c r="Q762" s="15"/>
      <c r="R762" s="8"/>
      <c r="S762" s="8"/>
      <c r="T762" s="8"/>
      <c r="U762" s="8"/>
      <c r="V762" s="8"/>
      <c r="W762" s="8"/>
      <c r="X762" s="36"/>
      <c r="Y762" s="12"/>
      <c r="Z762" s="12">
        <v>34.9</v>
      </c>
      <c r="AA762" s="12"/>
      <c r="AB762" s="13">
        <v>4.43</v>
      </c>
      <c r="AC762" s="68"/>
      <c r="AD762" s="13"/>
      <c r="AE762" s="34"/>
      <c r="AF762" s="8"/>
      <c r="AG762" s="10"/>
      <c r="AH762" s="9"/>
      <c r="AI762" s="8">
        <v>38.42</v>
      </c>
      <c r="AJ762" s="8"/>
      <c r="AK762" s="8"/>
      <c r="AL762" s="11"/>
      <c r="AM762" s="13">
        <v>3.18</v>
      </c>
      <c r="AN762" s="35"/>
      <c r="AO762" s="47"/>
    </row>
    <row r="763" spans="1:41" x14ac:dyDescent="0.25">
      <c r="A763" s="7">
        <v>21</v>
      </c>
      <c r="B763" s="15" t="s">
        <v>23</v>
      </c>
      <c r="C763" s="15" t="s">
        <v>23</v>
      </c>
      <c r="D763" s="9"/>
      <c r="E763" s="10"/>
      <c r="F763" s="9"/>
      <c r="G763" s="9"/>
      <c r="H763" s="10"/>
      <c r="I763" s="9"/>
      <c r="J763" s="9"/>
      <c r="K763" s="10"/>
      <c r="L763" s="10"/>
      <c r="M763" s="9"/>
      <c r="N763" s="16"/>
      <c r="O763" s="11"/>
      <c r="P763" s="15"/>
      <c r="Q763" s="15"/>
      <c r="R763" s="8"/>
      <c r="S763" s="8"/>
      <c r="T763" s="8"/>
      <c r="U763" s="8"/>
      <c r="V763" s="8"/>
      <c r="W763" s="8"/>
      <c r="X763" s="36"/>
      <c r="Y763" s="12"/>
      <c r="Z763" s="12"/>
      <c r="AA763" s="12"/>
      <c r="AB763" s="13">
        <v>4.4400000000000004</v>
      </c>
      <c r="AC763" s="68"/>
      <c r="AD763" s="13"/>
      <c r="AE763" s="34"/>
      <c r="AF763" s="8"/>
      <c r="AG763" s="10"/>
      <c r="AH763" s="9"/>
      <c r="AI763" s="8">
        <v>38.51</v>
      </c>
      <c r="AJ763" s="8"/>
      <c r="AK763" s="8"/>
      <c r="AL763" s="11"/>
      <c r="AM763" s="13">
        <v>3.19</v>
      </c>
      <c r="AN763" s="35"/>
      <c r="AO763" s="47"/>
    </row>
    <row r="764" spans="1:41" ht="15.75" thickBot="1" x14ac:dyDescent="0.3">
      <c r="A764" s="17">
        <v>20</v>
      </c>
      <c r="B764" s="25">
        <v>3</v>
      </c>
      <c r="C764" s="25">
        <v>3</v>
      </c>
      <c r="D764" s="25"/>
      <c r="E764" s="26"/>
      <c r="F764" s="25"/>
      <c r="G764" s="25"/>
      <c r="H764" s="26"/>
      <c r="I764" s="25"/>
      <c r="J764" s="25"/>
      <c r="K764" s="26"/>
      <c r="L764" s="26"/>
      <c r="M764" s="25">
        <v>26</v>
      </c>
      <c r="N764" s="41"/>
      <c r="O764" s="31"/>
      <c r="P764" s="28"/>
      <c r="Q764" s="28"/>
      <c r="R764" s="27"/>
      <c r="S764" s="27"/>
      <c r="T764" s="27"/>
      <c r="U764" s="27"/>
      <c r="V764" s="27"/>
      <c r="W764" s="27"/>
      <c r="X764" s="42"/>
      <c r="Y764" s="29">
        <v>18</v>
      </c>
      <c r="Z764" s="29">
        <v>35</v>
      </c>
      <c r="AA764" s="29"/>
      <c r="AB764" s="30">
        <v>4.45</v>
      </c>
      <c r="AC764" s="91"/>
      <c r="AD764" s="30"/>
      <c r="AE764" s="43"/>
      <c r="AF764" s="27"/>
      <c r="AG764" s="27"/>
      <c r="AH764" s="30"/>
      <c r="AI764" s="27">
        <v>39</v>
      </c>
      <c r="AJ764" s="27"/>
      <c r="AK764" s="27"/>
      <c r="AL764" s="31"/>
      <c r="AM764" s="30">
        <v>3.2</v>
      </c>
      <c r="AN764" s="44"/>
      <c r="AO764" s="49"/>
    </row>
    <row r="765" spans="1:41" ht="15.75" thickTop="1" x14ac:dyDescent="0.25"/>
    <row r="767" spans="1:41" ht="15.75" x14ac:dyDescent="0.25">
      <c r="A767" s="1552" t="s">
        <v>30</v>
      </c>
      <c r="B767" s="1553"/>
      <c r="C767" s="1553"/>
      <c r="D767" s="1553"/>
      <c r="E767" s="1553"/>
      <c r="F767" s="1553"/>
      <c r="G767" s="1553"/>
      <c r="H767" s="1553"/>
      <c r="I767" s="1553"/>
      <c r="J767" s="1553"/>
      <c r="K767" s="1553"/>
      <c r="L767" s="1553"/>
      <c r="M767" s="1553"/>
      <c r="N767" s="1553"/>
      <c r="O767" s="1553"/>
      <c r="P767" s="1553"/>
      <c r="Q767" s="1553"/>
      <c r="R767" s="1553"/>
      <c r="S767" s="1553"/>
      <c r="T767" s="1553"/>
      <c r="U767" s="1553"/>
      <c r="V767" s="1553"/>
      <c r="W767" s="1553"/>
      <c r="X767" s="1553"/>
      <c r="Y767" s="1553"/>
      <c r="Z767" s="1553"/>
      <c r="AA767" s="1553"/>
      <c r="AB767" s="1553"/>
      <c r="AC767" s="1553"/>
      <c r="AD767" s="1553"/>
      <c r="AE767" s="1553"/>
      <c r="AF767" s="1553"/>
      <c r="AG767" s="1553"/>
      <c r="AH767" s="1553"/>
      <c r="AI767" s="1553"/>
      <c r="AJ767" s="1553"/>
      <c r="AK767" s="1553"/>
      <c r="AL767" s="1553"/>
      <c r="AM767" s="1553"/>
      <c r="AN767" s="1553"/>
      <c r="AO767" s="1554"/>
    </row>
    <row r="768" spans="1:41" ht="25.5" x14ac:dyDescent="0.25">
      <c r="A768" s="3" t="s">
        <v>10</v>
      </c>
      <c r="B768" s="4" t="s">
        <v>727</v>
      </c>
      <c r="C768" s="4" t="s">
        <v>728</v>
      </c>
      <c r="D768" s="5">
        <v>3</v>
      </c>
      <c r="E768" s="6">
        <v>4</v>
      </c>
      <c r="F768" s="5">
        <v>5</v>
      </c>
      <c r="G768" s="5">
        <v>6</v>
      </c>
      <c r="H768" s="6">
        <v>7</v>
      </c>
      <c r="I768" s="4">
        <v>8</v>
      </c>
      <c r="J768" s="4">
        <v>9</v>
      </c>
      <c r="K768" s="6" t="s">
        <v>28</v>
      </c>
      <c r="L768" s="6" t="s">
        <v>29</v>
      </c>
      <c r="M768" s="4">
        <v>16</v>
      </c>
      <c r="N768" s="6">
        <v>19</v>
      </c>
      <c r="O768" s="6">
        <v>21</v>
      </c>
      <c r="P768" s="6">
        <v>23</v>
      </c>
      <c r="Q768" s="6">
        <v>24</v>
      </c>
      <c r="R768" s="6">
        <v>27</v>
      </c>
      <c r="S768" s="6">
        <v>28</v>
      </c>
      <c r="T768" s="6">
        <v>29</v>
      </c>
      <c r="U768" s="6">
        <v>30</v>
      </c>
      <c r="V768" s="64" t="s">
        <v>286</v>
      </c>
      <c r="W768" s="64" t="s">
        <v>287</v>
      </c>
      <c r="X768" s="6">
        <v>33</v>
      </c>
      <c r="Y768" s="4">
        <v>34</v>
      </c>
      <c r="Z768" s="4">
        <v>35</v>
      </c>
      <c r="AA768" s="4">
        <v>36</v>
      </c>
      <c r="AB768" s="4">
        <v>37</v>
      </c>
      <c r="AC768" s="1346">
        <v>38</v>
      </c>
      <c r="AD768" s="4">
        <v>39</v>
      </c>
      <c r="AE768" s="4">
        <v>40</v>
      </c>
      <c r="AF768" s="6">
        <v>41</v>
      </c>
      <c r="AG768" s="6">
        <v>42</v>
      </c>
      <c r="AH768" s="4">
        <v>43</v>
      </c>
      <c r="AI768" s="4">
        <v>44</v>
      </c>
      <c r="AJ768" s="6">
        <v>45</v>
      </c>
      <c r="AK768" s="6">
        <v>46</v>
      </c>
      <c r="AL768" s="6">
        <v>47</v>
      </c>
      <c r="AM768" s="4">
        <v>48</v>
      </c>
      <c r="AN768" s="128">
        <v>49</v>
      </c>
      <c r="AO768" s="132">
        <v>50</v>
      </c>
    </row>
    <row r="769" spans="1:41" x14ac:dyDescent="0.25">
      <c r="A769" s="7">
        <v>100</v>
      </c>
      <c r="B769" s="8" t="s">
        <v>23</v>
      </c>
      <c r="C769" s="8" t="s">
        <v>23</v>
      </c>
      <c r="D769" s="9"/>
      <c r="E769" s="10"/>
      <c r="F769" s="9"/>
      <c r="G769" s="9"/>
      <c r="H769" s="10"/>
      <c r="I769" s="9"/>
      <c r="J769" s="9"/>
      <c r="K769" s="10"/>
      <c r="L769" s="10"/>
      <c r="M769" s="9">
        <v>39</v>
      </c>
      <c r="N769" s="11"/>
      <c r="O769" s="11"/>
      <c r="P769" s="8"/>
      <c r="Q769" s="8"/>
      <c r="R769" s="8"/>
      <c r="S769" s="8"/>
      <c r="T769" s="8"/>
      <c r="U769" s="8"/>
      <c r="V769" s="8"/>
      <c r="W769" s="8"/>
      <c r="X769" s="8"/>
      <c r="Y769" s="12">
        <v>16.100000000000001</v>
      </c>
      <c r="Z769" s="12">
        <v>33</v>
      </c>
      <c r="AA769" s="12"/>
      <c r="AB769" s="13">
        <v>4.0999999999999996</v>
      </c>
      <c r="AC769" s="68"/>
      <c r="AD769" s="13"/>
      <c r="AE769" s="32"/>
      <c r="AF769" s="8"/>
      <c r="AG769" s="8"/>
      <c r="AH769" s="13"/>
      <c r="AI769" s="8">
        <v>34.200000000000003</v>
      </c>
      <c r="AJ769" s="8"/>
      <c r="AK769" s="8"/>
      <c r="AL769" s="8"/>
      <c r="AM769" s="13">
        <v>2.25</v>
      </c>
      <c r="AN769" s="32"/>
      <c r="AO769" s="47"/>
    </row>
    <row r="770" spans="1:41" x14ac:dyDescent="0.25">
      <c r="A770" s="7">
        <v>99</v>
      </c>
      <c r="B770" s="15" t="s">
        <v>23</v>
      </c>
      <c r="C770" s="15" t="s">
        <v>23</v>
      </c>
      <c r="D770" s="9"/>
      <c r="E770" s="10"/>
      <c r="F770" s="9"/>
      <c r="G770" s="9"/>
      <c r="H770" s="10"/>
      <c r="I770" s="9"/>
      <c r="J770" s="9"/>
      <c r="K770" s="10"/>
      <c r="L770" s="10"/>
      <c r="M770" s="9"/>
      <c r="N770" s="16"/>
      <c r="O770" s="11"/>
      <c r="P770" s="15"/>
      <c r="Q770" s="15"/>
      <c r="R770" s="8"/>
      <c r="S770" s="8"/>
      <c r="T770" s="8"/>
      <c r="U770" s="8"/>
      <c r="V770" s="8"/>
      <c r="W770" s="8"/>
      <c r="X770" s="33"/>
      <c r="Y770" s="12"/>
      <c r="Z770" s="12"/>
      <c r="AA770" s="12"/>
      <c r="AB770" s="13"/>
      <c r="AC770" s="68"/>
      <c r="AD770" s="13"/>
      <c r="AE770" s="34"/>
      <c r="AF770" s="8"/>
      <c r="AG770" s="10"/>
      <c r="AH770" s="9"/>
      <c r="AI770" s="8">
        <v>34.229999999999997</v>
      </c>
      <c r="AJ770" s="46"/>
      <c r="AK770" s="8"/>
      <c r="AL770" s="11"/>
      <c r="AM770" s="13"/>
      <c r="AN770" s="35"/>
      <c r="AO770" s="47"/>
    </row>
    <row r="771" spans="1:41" x14ac:dyDescent="0.25">
      <c r="A771" s="7">
        <v>98</v>
      </c>
      <c r="B771" s="15" t="s">
        <v>23</v>
      </c>
      <c r="C771" s="15" t="s">
        <v>23</v>
      </c>
      <c r="D771" s="9"/>
      <c r="E771" s="10"/>
      <c r="F771" s="9"/>
      <c r="G771" s="9"/>
      <c r="H771" s="10"/>
      <c r="I771" s="9"/>
      <c r="J771" s="9"/>
      <c r="K771" s="10"/>
      <c r="L771" s="10"/>
      <c r="M771" s="9"/>
      <c r="N771" s="16"/>
      <c r="O771" s="11"/>
      <c r="P771" s="15"/>
      <c r="Q771" s="15"/>
      <c r="R771" s="8"/>
      <c r="S771" s="8"/>
      <c r="T771" s="8"/>
      <c r="U771" s="8"/>
      <c r="V771" s="8"/>
      <c r="W771" s="8"/>
      <c r="X771" s="36"/>
      <c r="Y771" s="12"/>
      <c r="Z771" s="12">
        <v>33.1</v>
      </c>
      <c r="AA771" s="12"/>
      <c r="AB771" s="13">
        <v>4.1100000000000003</v>
      </c>
      <c r="AC771" s="68"/>
      <c r="AD771" s="13"/>
      <c r="AE771" s="34"/>
      <c r="AF771" s="8"/>
      <c r="AG771" s="10"/>
      <c r="AH771" s="9"/>
      <c r="AI771" s="8">
        <v>34.26</v>
      </c>
      <c r="AJ771" s="8"/>
      <c r="AK771" s="8"/>
      <c r="AL771" s="11"/>
      <c r="AM771" s="13">
        <v>2.2599999999999998</v>
      </c>
      <c r="AN771" s="35"/>
      <c r="AO771" s="47"/>
    </row>
    <row r="772" spans="1:41" x14ac:dyDescent="0.25">
      <c r="A772" s="7">
        <v>97</v>
      </c>
      <c r="B772" s="15" t="s">
        <v>23</v>
      </c>
      <c r="C772" s="15" t="s">
        <v>23</v>
      </c>
      <c r="D772" s="9"/>
      <c r="E772" s="10"/>
      <c r="F772" s="9"/>
      <c r="G772" s="9"/>
      <c r="H772" s="10"/>
      <c r="I772" s="9"/>
      <c r="J772" s="9"/>
      <c r="K772" s="10"/>
      <c r="L772" s="10"/>
      <c r="M772" s="9"/>
      <c r="N772" s="16"/>
      <c r="O772" s="11"/>
      <c r="P772" s="15"/>
      <c r="Q772" s="15"/>
      <c r="R772" s="8"/>
      <c r="S772" s="8"/>
      <c r="T772" s="8"/>
      <c r="U772" s="8"/>
      <c r="V772" s="8"/>
      <c r="W772" s="8"/>
      <c r="X772" s="36"/>
      <c r="Y772" s="12"/>
      <c r="Z772" s="12"/>
      <c r="AA772" s="12"/>
      <c r="AB772" s="13"/>
      <c r="AC772" s="68"/>
      <c r="AD772" s="13"/>
      <c r="AE772" s="34"/>
      <c r="AF772" s="8"/>
      <c r="AG772" s="10"/>
      <c r="AH772" s="9"/>
      <c r="AI772" s="8">
        <v>34.29</v>
      </c>
      <c r="AJ772" s="8"/>
      <c r="AK772" s="8"/>
      <c r="AL772" s="11"/>
      <c r="AM772" s="13"/>
      <c r="AN772" s="35"/>
      <c r="AO772" s="47"/>
    </row>
    <row r="773" spans="1:41" x14ac:dyDescent="0.25">
      <c r="A773" s="7">
        <v>96</v>
      </c>
      <c r="B773" s="15" t="s">
        <v>23</v>
      </c>
      <c r="C773" s="15" t="s">
        <v>23</v>
      </c>
      <c r="D773" s="9"/>
      <c r="E773" s="10"/>
      <c r="F773" s="9"/>
      <c r="G773" s="9"/>
      <c r="H773" s="10"/>
      <c r="I773" s="9"/>
      <c r="J773" s="9"/>
      <c r="K773" s="10"/>
      <c r="L773" s="10"/>
      <c r="M773" s="9"/>
      <c r="N773" s="16"/>
      <c r="O773" s="11"/>
      <c r="P773" s="15"/>
      <c r="Q773" s="15"/>
      <c r="R773" s="8"/>
      <c r="S773" s="8"/>
      <c r="T773" s="8"/>
      <c r="U773" s="8"/>
      <c r="V773" s="8"/>
      <c r="W773" s="8"/>
      <c r="X773" s="36"/>
      <c r="Y773" s="12">
        <v>16.2</v>
      </c>
      <c r="Z773" s="12">
        <v>33.200000000000003</v>
      </c>
      <c r="AA773" s="12"/>
      <c r="AB773" s="13">
        <v>4.12</v>
      </c>
      <c r="AC773" s="68"/>
      <c r="AD773" s="13"/>
      <c r="AE773" s="34"/>
      <c r="AF773" s="8"/>
      <c r="AG773" s="10"/>
      <c r="AH773" s="9"/>
      <c r="AI773" s="8">
        <v>34.32</v>
      </c>
      <c r="AJ773" s="8"/>
      <c r="AK773" s="8"/>
      <c r="AL773" s="11"/>
      <c r="AM773" s="13">
        <v>2.27</v>
      </c>
      <c r="AN773" s="35"/>
      <c r="AO773" s="47"/>
    </row>
    <row r="774" spans="1:41" x14ac:dyDescent="0.25">
      <c r="A774" s="7">
        <v>95</v>
      </c>
      <c r="B774" s="15" t="s">
        <v>23</v>
      </c>
      <c r="C774" s="15" t="s">
        <v>23</v>
      </c>
      <c r="D774" s="9"/>
      <c r="E774" s="10"/>
      <c r="F774" s="9"/>
      <c r="G774" s="9"/>
      <c r="H774" s="10"/>
      <c r="I774" s="9"/>
      <c r="J774" s="9"/>
      <c r="K774" s="10"/>
      <c r="L774" s="10"/>
      <c r="M774" s="9">
        <v>38</v>
      </c>
      <c r="N774" s="16"/>
      <c r="O774" s="11"/>
      <c r="P774" s="15"/>
      <c r="Q774" s="15"/>
      <c r="R774" s="8"/>
      <c r="S774" s="8"/>
      <c r="T774" s="8"/>
      <c r="U774" s="8"/>
      <c r="V774" s="8"/>
      <c r="W774" s="8"/>
      <c r="X774" s="36"/>
      <c r="Y774" s="12"/>
      <c r="Z774" s="12"/>
      <c r="AA774" s="12"/>
      <c r="AB774" s="13"/>
      <c r="AC774" s="68"/>
      <c r="AD774" s="13"/>
      <c r="AE774" s="34"/>
      <c r="AF774" s="8"/>
      <c r="AG774" s="10"/>
      <c r="AH774" s="9"/>
      <c r="AI774" s="8">
        <v>34.35</v>
      </c>
      <c r="AJ774" s="8"/>
      <c r="AK774" s="8"/>
      <c r="AL774" s="11"/>
      <c r="AM774" s="13"/>
      <c r="AN774" s="35"/>
      <c r="AO774" s="47"/>
    </row>
    <row r="775" spans="1:41" x14ac:dyDescent="0.25">
      <c r="A775" s="7">
        <v>94</v>
      </c>
      <c r="B775" s="15" t="s">
        <v>23</v>
      </c>
      <c r="C775" s="15" t="s">
        <v>23</v>
      </c>
      <c r="D775" s="9"/>
      <c r="E775" s="10"/>
      <c r="F775" s="9"/>
      <c r="G775" s="9"/>
      <c r="H775" s="10"/>
      <c r="I775" s="9"/>
      <c r="J775" s="9"/>
      <c r="K775" s="10"/>
      <c r="L775" s="10"/>
      <c r="M775" s="9"/>
      <c r="N775" s="16"/>
      <c r="O775" s="11"/>
      <c r="P775" s="15"/>
      <c r="Q775" s="15"/>
      <c r="R775" s="8"/>
      <c r="S775" s="8"/>
      <c r="T775" s="8"/>
      <c r="U775" s="8"/>
      <c r="V775" s="8"/>
      <c r="W775" s="8"/>
      <c r="X775" s="36"/>
      <c r="Y775" s="12"/>
      <c r="Z775" s="12">
        <v>33.299999999999997</v>
      </c>
      <c r="AA775" s="12"/>
      <c r="AB775" s="13">
        <v>4.13</v>
      </c>
      <c r="AC775" s="68"/>
      <c r="AD775" s="13"/>
      <c r="AE775" s="34"/>
      <c r="AF775" s="8"/>
      <c r="AG775" s="10"/>
      <c r="AH775" s="9"/>
      <c r="AI775" s="8">
        <v>34.380000000000003</v>
      </c>
      <c r="AJ775" s="8"/>
      <c r="AK775" s="8"/>
      <c r="AL775" s="11"/>
      <c r="AM775" s="13">
        <v>2.2799999999999998</v>
      </c>
      <c r="AN775" s="35"/>
      <c r="AO775" s="47"/>
    </row>
    <row r="776" spans="1:41" x14ac:dyDescent="0.25">
      <c r="A776" s="7">
        <v>93</v>
      </c>
      <c r="B776" s="15" t="s">
        <v>23</v>
      </c>
      <c r="C776" s="15" t="s">
        <v>23</v>
      </c>
      <c r="D776" s="9"/>
      <c r="E776" s="10"/>
      <c r="F776" s="9"/>
      <c r="G776" s="9"/>
      <c r="H776" s="10"/>
      <c r="I776" s="9"/>
      <c r="J776" s="9"/>
      <c r="K776" s="10"/>
      <c r="L776" s="10"/>
      <c r="M776" s="9"/>
      <c r="N776" s="16"/>
      <c r="O776" s="11"/>
      <c r="P776" s="15"/>
      <c r="Q776" s="15"/>
      <c r="R776" s="8"/>
      <c r="S776" s="8"/>
      <c r="T776" s="8"/>
      <c r="U776" s="8"/>
      <c r="V776" s="8"/>
      <c r="W776" s="8"/>
      <c r="X776" s="36"/>
      <c r="Y776" s="12"/>
      <c r="Z776" s="12"/>
      <c r="AA776" s="12"/>
      <c r="AB776" s="13"/>
      <c r="AC776" s="68"/>
      <c r="AD776" s="13"/>
      <c r="AE776" s="34"/>
      <c r="AF776" s="8"/>
      <c r="AG776" s="10"/>
      <c r="AH776" s="9"/>
      <c r="AI776" s="8">
        <v>34.409999999999997</v>
      </c>
      <c r="AJ776" s="8"/>
      <c r="AK776" s="8"/>
      <c r="AL776" s="11"/>
      <c r="AM776" s="13"/>
      <c r="AN776" s="35"/>
      <c r="AO776" s="47"/>
    </row>
    <row r="777" spans="1:41" x14ac:dyDescent="0.25">
      <c r="A777" s="7">
        <v>92</v>
      </c>
      <c r="B777" s="15" t="s">
        <v>23</v>
      </c>
      <c r="C777" s="15" t="s">
        <v>23</v>
      </c>
      <c r="D777" s="9"/>
      <c r="E777" s="10"/>
      <c r="F777" s="9"/>
      <c r="G777" s="9"/>
      <c r="H777" s="10"/>
      <c r="I777" s="9"/>
      <c r="J777" s="9"/>
      <c r="K777" s="10"/>
      <c r="L777" s="10"/>
      <c r="M777" s="9"/>
      <c r="N777" s="16"/>
      <c r="O777" s="11"/>
      <c r="P777" s="15"/>
      <c r="Q777" s="15"/>
      <c r="R777" s="8"/>
      <c r="S777" s="8"/>
      <c r="T777" s="8"/>
      <c r="U777" s="8"/>
      <c r="V777" s="8"/>
      <c r="W777" s="8"/>
      <c r="X777" s="36"/>
      <c r="Y777" s="12">
        <v>16.3</v>
      </c>
      <c r="Z777" s="12">
        <v>33.4</v>
      </c>
      <c r="AA777" s="12"/>
      <c r="AB777" s="13">
        <v>4.1399999999999997</v>
      </c>
      <c r="AC777" s="68"/>
      <c r="AD777" s="13"/>
      <c r="AE777" s="34"/>
      <c r="AF777" s="8"/>
      <c r="AG777" s="10"/>
      <c r="AH777" s="9"/>
      <c r="AI777" s="8">
        <v>34.44</v>
      </c>
      <c r="AJ777" s="8"/>
      <c r="AK777" s="8"/>
      <c r="AL777" s="8"/>
      <c r="AM777" s="13">
        <v>2.29</v>
      </c>
      <c r="AN777" s="35"/>
      <c r="AO777" s="47"/>
    </row>
    <row r="778" spans="1:41" x14ac:dyDescent="0.25">
      <c r="A778" s="7">
        <v>91</v>
      </c>
      <c r="B778" s="15" t="s">
        <v>23</v>
      </c>
      <c r="C778" s="15" t="s">
        <v>23</v>
      </c>
      <c r="D778" s="9"/>
      <c r="E778" s="10"/>
      <c r="F778" s="9"/>
      <c r="G778" s="9"/>
      <c r="H778" s="10"/>
      <c r="I778" s="9"/>
      <c r="J778" s="9"/>
      <c r="K778" s="10"/>
      <c r="L778" s="10"/>
      <c r="M778" s="9"/>
      <c r="N778" s="16"/>
      <c r="O778" s="11"/>
      <c r="P778" s="15"/>
      <c r="Q778" s="15"/>
      <c r="R778" s="8"/>
      <c r="S778" s="8"/>
      <c r="T778" s="8"/>
      <c r="U778" s="8"/>
      <c r="V778" s="8"/>
      <c r="W778" s="8"/>
      <c r="X778" s="36"/>
      <c r="Y778" s="12"/>
      <c r="Z778" s="12"/>
      <c r="AA778" s="12"/>
      <c r="AB778" s="13"/>
      <c r="AC778" s="68"/>
      <c r="AD778" s="13"/>
      <c r="AE778" s="34"/>
      <c r="AF778" s="8"/>
      <c r="AG778" s="10"/>
      <c r="AH778" s="9"/>
      <c r="AI778" s="8">
        <v>34.47</v>
      </c>
      <c r="AJ778" s="8"/>
      <c r="AK778" s="8"/>
      <c r="AL778" s="8"/>
      <c r="AM778" s="13"/>
      <c r="AN778" s="35"/>
      <c r="AO778" s="47"/>
    </row>
    <row r="779" spans="1:41" x14ac:dyDescent="0.25">
      <c r="A779" s="7">
        <v>90</v>
      </c>
      <c r="B779" s="15" t="s">
        <v>23</v>
      </c>
      <c r="C779" s="15" t="s">
        <v>23</v>
      </c>
      <c r="D779" s="9"/>
      <c r="E779" s="10"/>
      <c r="F779" s="9"/>
      <c r="G779" s="9"/>
      <c r="H779" s="10"/>
      <c r="I779" s="9"/>
      <c r="J779" s="9"/>
      <c r="K779" s="10"/>
      <c r="L779" s="10"/>
      <c r="M779" s="9">
        <v>37</v>
      </c>
      <c r="N779" s="16"/>
      <c r="O779" s="11"/>
      <c r="P779" s="15"/>
      <c r="Q779" s="15"/>
      <c r="R779" s="8"/>
      <c r="S779" s="8"/>
      <c r="T779" s="8"/>
      <c r="U779" s="8"/>
      <c r="V779" s="8"/>
      <c r="W779" s="8"/>
      <c r="X779" s="36"/>
      <c r="Y779" s="12"/>
      <c r="Z779" s="12">
        <v>33.5</v>
      </c>
      <c r="AA779" s="12"/>
      <c r="AB779" s="13">
        <v>4.1500000000000004</v>
      </c>
      <c r="AC779" s="68"/>
      <c r="AD779" s="13"/>
      <c r="AE779" s="34"/>
      <c r="AF779" s="8"/>
      <c r="AG779" s="10"/>
      <c r="AH779" s="9"/>
      <c r="AI779" s="8">
        <v>34.5</v>
      </c>
      <c r="AJ779" s="8"/>
      <c r="AK779" s="8"/>
      <c r="AL779" s="11"/>
      <c r="AM779" s="13">
        <v>2.2999999999999998</v>
      </c>
      <c r="AN779" s="35"/>
      <c r="AO779" s="47"/>
    </row>
    <row r="780" spans="1:41" x14ac:dyDescent="0.25">
      <c r="A780" s="7">
        <v>89</v>
      </c>
      <c r="B780" s="15" t="s">
        <v>23</v>
      </c>
      <c r="C780" s="15" t="s">
        <v>23</v>
      </c>
      <c r="D780" s="9"/>
      <c r="E780" s="10"/>
      <c r="F780" s="9"/>
      <c r="G780" s="9"/>
      <c r="H780" s="10"/>
      <c r="I780" s="9"/>
      <c r="J780" s="9"/>
      <c r="K780" s="10"/>
      <c r="L780" s="10"/>
      <c r="M780" s="9"/>
      <c r="N780" s="16"/>
      <c r="O780" s="11"/>
      <c r="P780" s="15"/>
      <c r="Q780" s="15"/>
      <c r="R780" s="8"/>
      <c r="S780" s="8"/>
      <c r="T780" s="8"/>
      <c r="U780" s="8"/>
      <c r="V780" s="8"/>
      <c r="W780" s="8"/>
      <c r="X780" s="36"/>
      <c r="Y780" s="12"/>
      <c r="Z780" s="12"/>
      <c r="AA780" s="12"/>
      <c r="AB780" s="13"/>
      <c r="AC780" s="68"/>
      <c r="AD780" s="13"/>
      <c r="AE780" s="34"/>
      <c r="AF780" s="8"/>
      <c r="AG780" s="10"/>
      <c r="AH780" s="9"/>
      <c r="AI780" s="8">
        <v>34.53</v>
      </c>
      <c r="AJ780" s="8"/>
      <c r="AK780" s="8"/>
      <c r="AL780" s="11"/>
      <c r="AM780" s="13"/>
      <c r="AN780" s="35"/>
      <c r="AO780" s="47"/>
    </row>
    <row r="781" spans="1:41" x14ac:dyDescent="0.25">
      <c r="A781" s="7">
        <v>88</v>
      </c>
      <c r="B781" s="15" t="s">
        <v>23</v>
      </c>
      <c r="C781" s="15" t="s">
        <v>23</v>
      </c>
      <c r="D781" s="9"/>
      <c r="E781" s="10"/>
      <c r="F781" s="9"/>
      <c r="G781" s="9"/>
      <c r="H781" s="10"/>
      <c r="I781" s="9"/>
      <c r="J781" s="9"/>
      <c r="K781" s="10"/>
      <c r="L781" s="10"/>
      <c r="M781" s="9"/>
      <c r="N781" s="16"/>
      <c r="O781" s="11"/>
      <c r="P781" s="15"/>
      <c r="Q781" s="15"/>
      <c r="R781" s="8"/>
      <c r="S781" s="8"/>
      <c r="T781" s="8"/>
      <c r="U781" s="8"/>
      <c r="V781" s="8"/>
      <c r="W781" s="8"/>
      <c r="X781" s="36"/>
      <c r="Y781" s="12">
        <v>16.399999999999999</v>
      </c>
      <c r="Z781" s="12">
        <v>33.6</v>
      </c>
      <c r="AA781" s="12"/>
      <c r="AB781" s="13">
        <v>4.16</v>
      </c>
      <c r="AC781" s="68"/>
      <c r="AD781" s="13"/>
      <c r="AE781" s="34"/>
      <c r="AF781" s="8"/>
      <c r="AG781" s="10"/>
      <c r="AH781" s="9"/>
      <c r="AI781" s="8">
        <v>34.56</v>
      </c>
      <c r="AJ781" s="8"/>
      <c r="AK781" s="8"/>
      <c r="AL781" s="8"/>
      <c r="AM781" s="13">
        <v>2.31</v>
      </c>
      <c r="AN781" s="35"/>
      <c r="AO781" s="47"/>
    </row>
    <row r="782" spans="1:41" x14ac:dyDescent="0.25">
      <c r="A782" s="7">
        <v>87</v>
      </c>
      <c r="B782" s="15" t="s">
        <v>23</v>
      </c>
      <c r="C782" s="15" t="s">
        <v>23</v>
      </c>
      <c r="D782" s="9"/>
      <c r="E782" s="10"/>
      <c r="F782" s="9"/>
      <c r="G782" s="9"/>
      <c r="H782" s="10"/>
      <c r="I782" s="9"/>
      <c r="J782" s="9"/>
      <c r="K782" s="10"/>
      <c r="L782" s="10"/>
      <c r="M782" s="9"/>
      <c r="N782" s="16"/>
      <c r="O782" s="11"/>
      <c r="P782" s="15"/>
      <c r="Q782" s="15"/>
      <c r="R782" s="8"/>
      <c r="S782" s="8"/>
      <c r="T782" s="8"/>
      <c r="U782" s="8"/>
      <c r="V782" s="8"/>
      <c r="W782" s="8"/>
      <c r="X782" s="36"/>
      <c r="Y782" s="12"/>
      <c r="Z782" s="12"/>
      <c r="AA782" s="12"/>
      <c r="AB782" s="13"/>
      <c r="AC782" s="68"/>
      <c r="AD782" s="13"/>
      <c r="AE782" s="34"/>
      <c r="AF782" s="8"/>
      <c r="AG782" s="10"/>
      <c r="AH782" s="9"/>
      <c r="AI782" s="8">
        <v>34.590000000000003</v>
      </c>
      <c r="AJ782" s="8"/>
      <c r="AK782" s="8"/>
      <c r="AL782" s="8"/>
      <c r="AM782" s="13"/>
      <c r="AN782" s="35"/>
      <c r="AO782" s="47"/>
    </row>
    <row r="783" spans="1:41" x14ac:dyDescent="0.25">
      <c r="A783" s="7">
        <v>86</v>
      </c>
      <c r="B783" s="15" t="s">
        <v>23</v>
      </c>
      <c r="C783" s="15" t="s">
        <v>23</v>
      </c>
      <c r="D783" s="9"/>
      <c r="E783" s="10"/>
      <c r="F783" s="9"/>
      <c r="G783" s="9"/>
      <c r="H783" s="10"/>
      <c r="I783" s="9"/>
      <c r="J783" s="9"/>
      <c r="K783" s="10"/>
      <c r="L783" s="10"/>
      <c r="M783" s="9"/>
      <c r="N783" s="16"/>
      <c r="O783" s="11"/>
      <c r="P783" s="15"/>
      <c r="Q783" s="15"/>
      <c r="R783" s="8"/>
      <c r="S783" s="8"/>
      <c r="T783" s="8"/>
      <c r="U783" s="8"/>
      <c r="V783" s="8"/>
      <c r="W783" s="8"/>
      <c r="X783" s="36"/>
      <c r="Y783" s="12"/>
      <c r="Z783" s="12">
        <v>33.700000000000003</v>
      </c>
      <c r="AA783" s="12"/>
      <c r="AB783" s="13">
        <v>4.17</v>
      </c>
      <c r="AC783" s="68"/>
      <c r="AD783" s="13"/>
      <c r="AE783" s="34"/>
      <c r="AF783" s="8"/>
      <c r="AG783" s="10"/>
      <c r="AH783" s="9"/>
      <c r="AI783" s="8">
        <v>35.020000000000003</v>
      </c>
      <c r="AJ783" s="8"/>
      <c r="AK783" s="8"/>
      <c r="AL783" s="11"/>
      <c r="AM783" s="13">
        <v>2.3199999999999998</v>
      </c>
      <c r="AN783" s="35"/>
      <c r="AO783" s="47"/>
    </row>
    <row r="784" spans="1:41" x14ac:dyDescent="0.25">
      <c r="A784" s="7">
        <v>85</v>
      </c>
      <c r="B784" s="15" t="s">
        <v>23</v>
      </c>
      <c r="C784" s="15" t="s">
        <v>23</v>
      </c>
      <c r="D784" s="9"/>
      <c r="E784" s="10"/>
      <c r="F784" s="9"/>
      <c r="G784" s="9"/>
      <c r="H784" s="10"/>
      <c r="I784" s="9"/>
      <c r="J784" s="9"/>
      <c r="K784" s="10"/>
      <c r="L784" s="10"/>
      <c r="M784" s="9">
        <v>36</v>
      </c>
      <c r="N784" s="16"/>
      <c r="O784" s="11"/>
      <c r="P784" s="15"/>
      <c r="Q784" s="15"/>
      <c r="R784" s="8"/>
      <c r="S784" s="8"/>
      <c r="T784" s="8"/>
      <c r="U784" s="8"/>
      <c r="V784" s="8"/>
      <c r="W784" s="8"/>
      <c r="X784" s="36"/>
      <c r="Y784" s="12"/>
      <c r="Z784" s="12"/>
      <c r="AA784" s="12"/>
      <c r="AB784" s="13"/>
      <c r="AC784" s="68"/>
      <c r="AD784" s="13"/>
      <c r="AE784" s="34"/>
      <c r="AF784" s="8"/>
      <c r="AG784" s="10"/>
      <c r="AH784" s="9"/>
      <c r="AI784" s="8">
        <v>35.049999999999997</v>
      </c>
      <c r="AJ784" s="8"/>
      <c r="AK784" s="8"/>
      <c r="AL784" s="11"/>
      <c r="AM784" s="13"/>
      <c r="AN784" s="35"/>
      <c r="AO784" s="47"/>
    </row>
    <row r="785" spans="1:41" x14ac:dyDescent="0.25">
      <c r="A785" s="7">
        <v>84</v>
      </c>
      <c r="B785" s="15" t="s">
        <v>23</v>
      </c>
      <c r="C785" s="15" t="s">
        <v>23</v>
      </c>
      <c r="D785" s="9"/>
      <c r="E785" s="10"/>
      <c r="F785" s="9"/>
      <c r="G785" s="9"/>
      <c r="H785" s="10"/>
      <c r="I785" s="9"/>
      <c r="J785" s="9"/>
      <c r="K785" s="10"/>
      <c r="L785" s="10"/>
      <c r="M785" s="9"/>
      <c r="N785" s="16"/>
      <c r="O785" s="11"/>
      <c r="P785" s="15"/>
      <c r="Q785" s="15"/>
      <c r="R785" s="8"/>
      <c r="S785" s="8"/>
      <c r="T785" s="8"/>
      <c r="U785" s="8"/>
      <c r="V785" s="8"/>
      <c r="W785" s="8"/>
      <c r="X785" s="36"/>
      <c r="Y785" s="12">
        <v>16.5</v>
      </c>
      <c r="Z785" s="12">
        <v>33.799999999999997</v>
      </c>
      <c r="AA785" s="12"/>
      <c r="AB785" s="13">
        <v>4.18</v>
      </c>
      <c r="AC785" s="68"/>
      <c r="AD785" s="13"/>
      <c r="AE785" s="34"/>
      <c r="AF785" s="8"/>
      <c r="AG785" s="10"/>
      <c r="AH785" s="9"/>
      <c r="AI785" s="8">
        <v>35.08</v>
      </c>
      <c r="AJ785" s="8"/>
      <c r="AK785" s="8"/>
      <c r="AL785" s="8"/>
      <c r="AM785" s="13">
        <v>2.33</v>
      </c>
      <c r="AN785" s="35"/>
      <c r="AO785" s="47"/>
    </row>
    <row r="786" spans="1:41" x14ac:dyDescent="0.25">
      <c r="A786" s="7">
        <v>83</v>
      </c>
      <c r="B786" s="15" t="s">
        <v>23</v>
      </c>
      <c r="C786" s="15" t="s">
        <v>23</v>
      </c>
      <c r="D786" s="9"/>
      <c r="E786" s="10"/>
      <c r="F786" s="9"/>
      <c r="G786" s="9"/>
      <c r="H786" s="10"/>
      <c r="I786" s="9"/>
      <c r="J786" s="9"/>
      <c r="K786" s="10"/>
      <c r="L786" s="10"/>
      <c r="M786" s="9"/>
      <c r="N786" s="16"/>
      <c r="O786" s="11"/>
      <c r="P786" s="15"/>
      <c r="Q786" s="15"/>
      <c r="R786" s="8"/>
      <c r="S786" s="8"/>
      <c r="T786" s="8"/>
      <c r="U786" s="8"/>
      <c r="V786" s="8"/>
      <c r="W786" s="8"/>
      <c r="X786" s="36"/>
      <c r="Y786" s="12"/>
      <c r="Z786" s="12"/>
      <c r="AA786" s="12"/>
      <c r="AB786" s="13"/>
      <c r="AC786" s="68"/>
      <c r="AD786" s="13"/>
      <c r="AE786" s="34"/>
      <c r="AF786" s="8"/>
      <c r="AG786" s="10"/>
      <c r="AH786" s="9"/>
      <c r="AI786" s="8">
        <v>35.11</v>
      </c>
      <c r="AJ786" s="8"/>
      <c r="AK786" s="8"/>
      <c r="AL786" s="8"/>
      <c r="AM786" s="13"/>
      <c r="AN786" s="35"/>
      <c r="AO786" s="47"/>
    </row>
    <row r="787" spans="1:41" x14ac:dyDescent="0.25">
      <c r="A787" s="7">
        <v>82</v>
      </c>
      <c r="B787" s="15" t="s">
        <v>23</v>
      </c>
      <c r="C787" s="15" t="s">
        <v>23</v>
      </c>
      <c r="D787" s="9"/>
      <c r="E787" s="10"/>
      <c r="F787" s="9"/>
      <c r="G787" s="9"/>
      <c r="H787" s="10"/>
      <c r="I787" s="9"/>
      <c r="J787" s="9"/>
      <c r="K787" s="10"/>
      <c r="L787" s="10"/>
      <c r="M787" s="9"/>
      <c r="N787" s="16"/>
      <c r="O787" s="11"/>
      <c r="P787" s="15"/>
      <c r="Q787" s="15"/>
      <c r="R787" s="8"/>
      <c r="S787" s="8"/>
      <c r="T787" s="8"/>
      <c r="U787" s="8"/>
      <c r="V787" s="8"/>
      <c r="W787" s="8"/>
      <c r="X787" s="36"/>
      <c r="Y787" s="12"/>
      <c r="Z787" s="12">
        <v>33.9</v>
      </c>
      <c r="AA787" s="12"/>
      <c r="AB787" s="13">
        <v>4.1900000000000004</v>
      </c>
      <c r="AC787" s="68"/>
      <c r="AD787" s="13"/>
      <c r="AE787" s="34"/>
      <c r="AF787" s="8"/>
      <c r="AG787" s="10"/>
      <c r="AH787" s="9"/>
      <c r="AI787" s="8">
        <v>35.14</v>
      </c>
      <c r="AJ787" s="8"/>
      <c r="AK787" s="8"/>
      <c r="AL787" s="11"/>
      <c r="AM787" s="13">
        <v>2.34</v>
      </c>
      <c r="AN787" s="35"/>
      <c r="AO787" s="47"/>
    </row>
    <row r="788" spans="1:41" x14ac:dyDescent="0.25">
      <c r="A788" s="7">
        <v>81</v>
      </c>
      <c r="B788" s="15" t="s">
        <v>23</v>
      </c>
      <c r="C788" s="15" t="s">
        <v>23</v>
      </c>
      <c r="D788" s="9"/>
      <c r="E788" s="10"/>
      <c r="F788" s="9"/>
      <c r="G788" s="9"/>
      <c r="H788" s="10"/>
      <c r="I788" s="9"/>
      <c r="J788" s="9"/>
      <c r="K788" s="10"/>
      <c r="L788" s="10"/>
      <c r="M788" s="9"/>
      <c r="N788" s="16"/>
      <c r="O788" s="11"/>
      <c r="P788" s="15"/>
      <c r="Q788" s="15"/>
      <c r="R788" s="8"/>
      <c r="S788" s="8"/>
      <c r="T788" s="8"/>
      <c r="U788" s="8"/>
      <c r="V788" s="8"/>
      <c r="W788" s="8"/>
      <c r="X788" s="36"/>
      <c r="Y788" s="12"/>
      <c r="Z788" s="12"/>
      <c r="AA788" s="12"/>
      <c r="AB788" s="13"/>
      <c r="AC788" s="68"/>
      <c r="AD788" s="13"/>
      <c r="AE788" s="34"/>
      <c r="AF788" s="8"/>
      <c r="AG788" s="10"/>
      <c r="AH788" s="9"/>
      <c r="AI788" s="8">
        <v>35.17</v>
      </c>
      <c r="AJ788" s="8"/>
      <c r="AK788" s="8"/>
      <c r="AL788" s="11"/>
      <c r="AM788" s="13"/>
      <c r="AN788" s="35"/>
      <c r="AO788" s="47"/>
    </row>
    <row r="789" spans="1:41" x14ac:dyDescent="0.25">
      <c r="A789" s="7">
        <v>80</v>
      </c>
      <c r="B789" s="15" t="s">
        <v>23</v>
      </c>
      <c r="C789" s="15" t="s">
        <v>23</v>
      </c>
      <c r="D789" s="9"/>
      <c r="E789" s="10"/>
      <c r="F789" s="9"/>
      <c r="G789" s="9"/>
      <c r="H789" s="10"/>
      <c r="I789" s="9"/>
      <c r="J789" s="9"/>
      <c r="K789" s="10"/>
      <c r="L789" s="10"/>
      <c r="M789" s="9">
        <v>35</v>
      </c>
      <c r="N789" s="16"/>
      <c r="O789" s="11"/>
      <c r="P789" s="15"/>
      <c r="Q789" s="15"/>
      <c r="R789" s="8"/>
      <c r="S789" s="8"/>
      <c r="T789" s="8"/>
      <c r="U789" s="8"/>
      <c r="V789" s="8"/>
      <c r="W789" s="8"/>
      <c r="X789" s="36"/>
      <c r="Y789" s="12">
        <v>16.600000000000001</v>
      </c>
      <c r="Z789" s="12">
        <v>34</v>
      </c>
      <c r="AA789" s="12"/>
      <c r="AB789" s="13">
        <v>4.2</v>
      </c>
      <c r="AC789" s="68"/>
      <c r="AD789" s="13"/>
      <c r="AE789" s="34"/>
      <c r="AF789" s="8"/>
      <c r="AG789" s="8"/>
      <c r="AH789" s="13"/>
      <c r="AI789" s="8">
        <v>35.200000000000003</v>
      </c>
      <c r="AJ789" s="8"/>
      <c r="AK789" s="8"/>
      <c r="AL789" s="8"/>
      <c r="AM789" s="13">
        <v>2.35</v>
      </c>
      <c r="AN789" s="35"/>
      <c r="AO789" s="47"/>
    </row>
    <row r="790" spans="1:41" x14ac:dyDescent="0.25">
      <c r="A790" s="7">
        <v>79</v>
      </c>
      <c r="B790" s="15" t="s">
        <v>23</v>
      </c>
      <c r="C790" s="15" t="s">
        <v>23</v>
      </c>
      <c r="D790" s="9"/>
      <c r="E790" s="10"/>
      <c r="F790" s="9"/>
      <c r="G790" s="9"/>
      <c r="H790" s="10"/>
      <c r="I790" s="9"/>
      <c r="J790" s="9"/>
      <c r="K790" s="10"/>
      <c r="L790" s="10"/>
      <c r="M790" s="9"/>
      <c r="N790" s="16"/>
      <c r="O790" s="11"/>
      <c r="P790" s="15"/>
      <c r="Q790" s="15"/>
      <c r="R790" s="8"/>
      <c r="S790" s="8"/>
      <c r="T790" s="8"/>
      <c r="U790" s="8"/>
      <c r="V790" s="8"/>
      <c r="W790" s="8"/>
      <c r="X790" s="36"/>
      <c r="Y790" s="12"/>
      <c r="Z790" s="12"/>
      <c r="AA790" s="12"/>
      <c r="AB790" s="13"/>
      <c r="AC790" s="68"/>
      <c r="AD790" s="13"/>
      <c r="AE790" s="34"/>
      <c r="AF790" s="8"/>
      <c r="AG790" s="10"/>
      <c r="AH790" s="9"/>
      <c r="AI790" s="8">
        <v>35.229999999999997</v>
      </c>
      <c r="AJ790" s="8"/>
      <c r="AK790" s="8"/>
      <c r="AL790" s="8"/>
      <c r="AM790" s="13"/>
      <c r="AN790" s="35"/>
      <c r="AO790" s="47"/>
    </row>
    <row r="791" spans="1:41" x14ac:dyDescent="0.25">
      <c r="A791" s="7">
        <v>78</v>
      </c>
      <c r="B791" s="15" t="s">
        <v>23</v>
      </c>
      <c r="C791" s="15" t="s">
        <v>23</v>
      </c>
      <c r="D791" s="9"/>
      <c r="E791" s="10"/>
      <c r="F791" s="9"/>
      <c r="G791" s="9"/>
      <c r="H791" s="10"/>
      <c r="I791" s="9"/>
      <c r="J791" s="9"/>
      <c r="K791" s="10"/>
      <c r="L791" s="10"/>
      <c r="M791" s="9"/>
      <c r="N791" s="16"/>
      <c r="O791" s="11"/>
      <c r="P791" s="15"/>
      <c r="Q791" s="15"/>
      <c r="R791" s="8"/>
      <c r="S791" s="8"/>
      <c r="T791" s="8"/>
      <c r="U791" s="8"/>
      <c r="V791" s="8"/>
      <c r="W791" s="8"/>
      <c r="X791" s="36"/>
      <c r="Y791" s="12"/>
      <c r="Z791" s="12">
        <v>34.1</v>
      </c>
      <c r="AA791" s="12"/>
      <c r="AB791" s="13">
        <v>4.21</v>
      </c>
      <c r="AC791" s="68"/>
      <c r="AD791" s="13"/>
      <c r="AE791" s="34"/>
      <c r="AF791" s="8"/>
      <c r="AG791" s="10"/>
      <c r="AH791" s="9"/>
      <c r="AI791" s="8">
        <v>35.26</v>
      </c>
      <c r="AJ791" s="8"/>
      <c r="AK791" s="8"/>
      <c r="AL791" s="11"/>
      <c r="AM791" s="13">
        <v>2.36</v>
      </c>
      <c r="AN791" s="35"/>
      <c r="AO791" s="47"/>
    </row>
    <row r="792" spans="1:41" x14ac:dyDescent="0.25">
      <c r="A792" s="7">
        <v>77</v>
      </c>
      <c r="B792" s="15" t="s">
        <v>23</v>
      </c>
      <c r="C792" s="15" t="s">
        <v>23</v>
      </c>
      <c r="D792" s="9"/>
      <c r="E792" s="10"/>
      <c r="F792" s="9"/>
      <c r="G792" s="9"/>
      <c r="H792" s="10"/>
      <c r="I792" s="9"/>
      <c r="J792" s="9"/>
      <c r="K792" s="10"/>
      <c r="L792" s="10"/>
      <c r="M792" s="9"/>
      <c r="N792" s="16"/>
      <c r="O792" s="11"/>
      <c r="P792" s="15"/>
      <c r="Q792" s="15"/>
      <c r="R792" s="8"/>
      <c r="S792" s="8"/>
      <c r="T792" s="8"/>
      <c r="U792" s="8"/>
      <c r="V792" s="8"/>
      <c r="W792" s="8"/>
      <c r="X792" s="36"/>
      <c r="Y792" s="12"/>
      <c r="Z792" s="12"/>
      <c r="AA792" s="12"/>
      <c r="AB792" s="13"/>
      <c r="AC792" s="68"/>
      <c r="AD792" s="13"/>
      <c r="AE792" s="34"/>
      <c r="AF792" s="8"/>
      <c r="AG792" s="10"/>
      <c r="AH792" s="9"/>
      <c r="AI792" s="8">
        <v>35.29</v>
      </c>
      <c r="AJ792" s="8"/>
      <c r="AK792" s="8"/>
      <c r="AL792" s="11"/>
      <c r="AM792" s="13"/>
      <c r="AN792" s="35"/>
      <c r="AO792" s="47"/>
    </row>
    <row r="793" spans="1:41" x14ac:dyDescent="0.25">
      <c r="A793" s="7">
        <v>76</v>
      </c>
      <c r="B793" s="15" t="s">
        <v>23</v>
      </c>
      <c r="C793" s="15" t="s">
        <v>23</v>
      </c>
      <c r="D793" s="9"/>
      <c r="E793" s="10"/>
      <c r="F793" s="9"/>
      <c r="G793" s="9"/>
      <c r="H793" s="10"/>
      <c r="I793" s="9"/>
      <c r="J793" s="9"/>
      <c r="K793" s="10"/>
      <c r="L793" s="10"/>
      <c r="M793" s="9"/>
      <c r="N793" s="16"/>
      <c r="O793" s="11"/>
      <c r="P793" s="15"/>
      <c r="Q793" s="15"/>
      <c r="R793" s="8"/>
      <c r="S793" s="8"/>
      <c r="T793" s="8"/>
      <c r="U793" s="8"/>
      <c r="V793" s="8"/>
      <c r="W793" s="8"/>
      <c r="X793" s="36"/>
      <c r="Y793" s="12">
        <v>16.7</v>
      </c>
      <c r="Z793" s="12">
        <v>34.200000000000003</v>
      </c>
      <c r="AA793" s="12"/>
      <c r="AB793" s="13">
        <v>4.22</v>
      </c>
      <c r="AC793" s="68"/>
      <c r="AD793" s="13"/>
      <c r="AE793" s="34"/>
      <c r="AF793" s="8"/>
      <c r="AG793" s="10"/>
      <c r="AH793" s="9"/>
      <c r="AI793" s="8">
        <v>35.32</v>
      </c>
      <c r="AJ793" s="8"/>
      <c r="AK793" s="8"/>
      <c r="AL793" s="8"/>
      <c r="AM793" s="13">
        <v>2.37</v>
      </c>
      <c r="AN793" s="35"/>
      <c r="AO793" s="47"/>
    </row>
    <row r="794" spans="1:41" x14ac:dyDescent="0.25">
      <c r="A794" s="7">
        <v>75</v>
      </c>
      <c r="B794" s="15" t="s">
        <v>23</v>
      </c>
      <c r="C794" s="15" t="s">
        <v>23</v>
      </c>
      <c r="D794" s="9"/>
      <c r="E794" s="10"/>
      <c r="F794" s="9"/>
      <c r="G794" s="9"/>
      <c r="H794" s="10"/>
      <c r="I794" s="9"/>
      <c r="J794" s="9"/>
      <c r="K794" s="10"/>
      <c r="L794" s="10"/>
      <c r="M794" s="9">
        <v>33</v>
      </c>
      <c r="N794" s="16"/>
      <c r="O794" s="11"/>
      <c r="P794" s="15"/>
      <c r="Q794" s="15"/>
      <c r="R794" s="8"/>
      <c r="S794" s="8"/>
      <c r="T794" s="8"/>
      <c r="U794" s="8"/>
      <c r="V794" s="8"/>
      <c r="W794" s="8"/>
      <c r="X794" s="36"/>
      <c r="Y794" s="12"/>
      <c r="Z794" s="12"/>
      <c r="AA794" s="12"/>
      <c r="AB794" s="13"/>
      <c r="AC794" s="68"/>
      <c r="AD794" s="13"/>
      <c r="AE794" s="34"/>
      <c r="AF794" s="8"/>
      <c r="AG794" s="10"/>
      <c r="AH794" s="9"/>
      <c r="AI794" s="8">
        <v>35.35</v>
      </c>
      <c r="AJ794" s="8"/>
      <c r="AK794" s="8"/>
      <c r="AL794" s="8"/>
      <c r="AM794" s="13"/>
      <c r="AN794" s="35"/>
      <c r="AO794" s="47"/>
    </row>
    <row r="795" spans="1:41" x14ac:dyDescent="0.25">
      <c r="A795" s="7">
        <v>74</v>
      </c>
      <c r="B795" s="15" t="s">
        <v>23</v>
      </c>
      <c r="C795" s="15" t="s">
        <v>23</v>
      </c>
      <c r="D795" s="9"/>
      <c r="E795" s="10"/>
      <c r="F795" s="9"/>
      <c r="G795" s="9"/>
      <c r="H795" s="10"/>
      <c r="I795" s="9"/>
      <c r="J795" s="9"/>
      <c r="K795" s="10"/>
      <c r="L795" s="10"/>
      <c r="M795" s="9"/>
      <c r="N795" s="16"/>
      <c r="O795" s="11"/>
      <c r="P795" s="15"/>
      <c r="Q795" s="15"/>
      <c r="R795" s="8"/>
      <c r="S795" s="8"/>
      <c r="T795" s="8"/>
      <c r="U795" s="8"/>
      <c r="V795" s="8"/>
      <c r="W795" s="8"/>
      <c r="X795" s="36"/>
      <c r="Y795" s="12"/>
      <c r="Z795" s="12">
        <v>34.299999999999997</v>
      </c>
      <c r="AA795" s="12"/>
      <c r="AB795" s="13">
        <v>4.2300000000000004</v>
      </c>
      <c r="AC795" s="68"/>
      <c r="AD795" s="13"/>
      <c r="AE795" s="34"/>
      <c r="AF795" s="8"/>
      <c r="AG795" s="10"/>
      <c r="AH795" s="9"/>
      <c r="AI795" s="8">
        <v>35.380000000000003</v>
      </c>
      <c r="AJ795" s="8"/>
      <c r="AK795" s="8"/>
      <c r="AL795" s="11"/>
      <c r="AM795" s="13">
        <v>2.38</v>
      </c>
      <c r="AN795" s="35"/>
      <c r="AO795" s="47"/>
    </row>
    <row r="796" spans="1:41" x14ac:dyDescent="0.25">
      <c r="A796" s="7">
        <v>73</v>
      </c>
      <c r="B796" s="15" t="s">
        <v>23</v>
      </c>
      <c r="C796" s="15" t="s">
        <v>23</v>
      </c>
      <c r="D796" s="9"/>
      <c r="E796" s="10"/>
      <c r="F796" s="9"/>
      <c r="G796" s="9"/>
      <c r="H796" s="10"/>
      <c r="I796" s="9"/>
      <c r="J796" s="9"/>
      <c r="K796" s="10"/>
      <c r="L796" s="10"/>
      <c r="M796" s="9"/>
      <c r="N796" s="16"/>
      <c r="O796" s="11"/>
      <c r="P796" s="15"/>
      <c r="Q796" s="15"/>
      <c r="R796" s="8"/>
      <c r="S796" s="8"/>
      <c r="T796" s="8"/>
      <c r="U796" s="8"/>
      <c r="V796" s="8"/>
      <c r="W796" s="8"/>
      <c r="X796" s="36"/>
      <c r="Y796" s="12"/>
      <c r="Z796" s="12"/>
      <c r="AA796" s="12"/>
      <c r="AB796" s="13"/>
      <c r="AC796" s="68"/>
      <c r="AD796" s="13"/>
      <c r="AE796" s="34"/>
      <c r="AF796" s="8"/>
      <c r="AG796" s="10"/>
      <c r="AH796" s="9"/>
      <c r="AI796" s="8">
        <v>35.21</v>
      </c>
      <c r="AJ796" s="8"/>
      <c r="AK796" s="8"/>
      <c r="AL796" s="11"/>
      <c r="AM796" s="13"/>
      <c r="AN796" s="35"/>
      <c r="AO796" s="47"/>
    </row>
    <row r="797" spans="1:41" x14ac:dyDescent="0.25">
      <c r="A797" s="7">
        <v>72</v>
      </c>
      <c r="B797" s="15" t="s">
        <v>23</v>
      </c>
      <c r="C797" s="15" t="s">
        <v>23</v>
      </c>
      <c r="D797" s="9"/>
      <c r="E797" s="10"/>
      <c r="F797" s="9"/>
      <c r="G797" s="9"/>
      <c r="H797" s="10"/>
      <c r="I797" s="9"/>
      <c r="J797" s="9"/>
      <c r="K797" s="10"/>
      <c r="L797" s="10"/>
      <c r="M797" s="9"/>
      <c r="N797" s="16"/>
      <c r="O797" s="11"/>
      <c r="P797" s="15"/>
      <c r="Q797" s="15"/>
      <c r="R797" s="8"/>
      <c r="S797" s="8"/>
      <c r="T797" s="8"/>
      <c r="U797" s="8"/>
      <c r="V797" s="8"/>
      <c r="W797" s="8"/>
      <c r="X797" s="36"/>
      <c r="Y797" s="12">
        <v>16.8</v>
      </c>
      <c r="Z797" s="12">
        <v>34.4</v>
      </c>
      <c r="AA797" s="12"/>
      <c r="AB797" s="13">
        <v>4.24</v>
      </c>
      <c r="AC797" s="68"/>
      <c r="AD797" s="13"/>
      <c r="AE797" s="34"/>
      <c r="AF797" s="8"/>
      <c r="AG797" s="10"/>
      <c r="AH797" s="9"/>
      <c r="AI797" s="8">
        <v>35.24</v>
      </c>
      <c r="AJ797" s="8"/>
      <c r="AK797" s="8"/>
      <c r="AL797" s="8"/>
      <c r="AM797" s="13">
        <v>2.39</v>
      </c>
      <c r="AN797" s="35"/>
      <c r="AO797" s="47"/>
    </row>
    <row r="798" spans="1:41" x14ac:dyDescent="0.25">
      <c r="A798" s="7">
        <v>71</v>
      </c>
      <c r="B798" s="15" t="s">
        <v>23</v>
      </c>
      <c r="C798" s="15" t="s">
        <v>23</v>
      </c>
      <c r="D798" s="9"/>
      <c r="E798" s="10"/>
      <c r="F798" s="9"/>
      <c r="G798" s="9"/>
      <c r="H798" s="10"/>
      <c r="I798" s="9"/>
      <c r="J798" s="9"/>
      <c r="K798" s="10"/>
      <c r="L798" s="10"/>
      <c r="M798" s="9"/>
      <c r="N798" s="16"/>
      <c r="O798" s="11"/>
      <c r="P798" s="15"/>
      <c r="Q798" s="15"/>
      <c r="R798" s="8"/>
      <c r="S798" s="8"/>
      <c r="T798" s="8"/>
      <c r="U798" s="8"/>
      <c r="V798" s="8"/>
      <c r="W798" s="8"/>
      <c r="X798" s="36"/>
      <c r="Y798" s="12"/>
      <c r="Z798" s="12"/>
      <c r="AA798" s="12"/>
      <c r="AB798" s="13"/>
      <c r="AC798" s="68"/>
      <c r="AD798" s="13"/>
      <c r="AE798" s="34"/>
      <c r="AF798" s="8"/>
      <c r="AG798" s="10"/>
      <c r="AH798" s="9"/>
      <c r="AI798" s="8">
        <v>35.270000000000003</v>
      </c>
      <c r="AJ798" s="8"/>
      <c r="AK798" s="8"/>
      <c r="AL798" s="8"/>
      <c r="AM798" s="13"/>
      <c r="AN798" s="35"/>
      <c r="AO798" s="47"/>
    </row>
    <row r="799" spans="1:41" x14ac:dyDescent="0.25">
      <c r="A799" s="7">
        <v>70</v>
      </c>
      <c r="B799" s="15" t="s">
        <v>23</v>
      </c>
      <c r="C799" s="15" t="s">
        <v>23</v>
      </c>
      <c r="D799" s="9"/>
      <c r="E799" s="10"/>
      <c r="F799" s="9"/>
      <c r="G799" s="9"/>
      <c r="H799" s="10"/>
      <c r="I799" s="9"/>
      <c r="J799" s="9"/>
      <c r="K799" s="10"/>
      <c r="L799" s="10"/>
      <c r="M799" s="9">
        <v>32</v>
      </c>
      <c r="N799" s="16"/>
      <c r="O799" s="11"/>
      <c r="P799" s="15"/>
      <c r="Q799" s="15"/>
      <c r="R799" s="8"/>
      <c r="S799" s="8"/>
      <c r="T799" s="8"/>
      <c r="U799" s="8"/>
      <c r="V799" s="8"/>
      <c r="W799" s="8"/>
      <c r="X799" s="36"/>
      <c r="Y799" s="12"/>
      <c r="Z799" s="12">
        <v>34.5</v>
      </c>
      <c r="AA799" s="12"/>
      <c r="AB799" s="13">
        <v>4.25</v>
      </c>
      <c r="AC799" s="68"/>
      <c r="AD799" s="13"/>
      <c r="AE799" s="34"/>
      <c r="AF799" s="8"/>
      <c r="AG799" s="10"/>
      <c r="AH799" s="9"/>
      <c r="AI799" s="8">
        <v>35.299999999999997</v>
      </c>
      <c r="AJ799" s="8"/>
      <c r="AK799" s="8"/>
      <c r="AL799" s="11"/>
      <c r="AM799" s="13">
        <v>2.4</v>
      </c>
      <c r="AN799" s="35"/>
      <c r="AO799" s="47"/>
    </row>
    <row r="800" spans="1:41" x14ac:dyDescent="0.25">
      <c r="A800" s="7">
        <v>69</v>
      </c>
      <c r="B800" s="15" t="s">
        <v>23</v>
      </c>
      <c r="C800" s="15" t="s">
        <v>23</v>
      </c>
      <c r="D800" s="9"/>
      <c r="E800" s="10"/>
      <c r="F800" s="9"/>
      <c r="G800" s="9"/>
      <c r="H800" s="10"/>
      <c r="I800" s="9"/>
      <c r="J800" s="9"/>
      <c r="K800" s="10"/>
      <c r="L800" s="10"/>
      <c r="M800" s="9"/>
      <c r="N800" s="16"/>
      <c r="O800" s="11"/>
      <c r="P800" s="15"/>
      <c r="Q800" s="15"/>
      <c r="R800" s="8"/>
      <c r="S800" s="8"/>
      <c r="T800" s="8"/>
      <c r="U800" s="8"/>
      <c r="V800" s="8"/>
      <c r="W800" s="8"/>
      <c r="X800" s="36"/>
      <c r="Y800" s="12"/>
      <c r="Z800" s="12"/>
      <c r="AA800" s="12"/>
      <c r="AB800" s="13"/>
      <c r="AC800" s="68"/>
      <c r="AD800" s="13"/>
      <c r="AE800" s="34"/>
      <c r="AF800" s="8"/>
      <c r="AG800" s="10"/>
      <c r="AH800" s="9"/>
      <c r="AI800" s="8">
        <v>35.33</v>
      </c>
      <c r="AJ800" s="8"/>
      <c r="AK800" s="8"/>
      <c r="AL800" s="11"/>
      <c r="AM800" s="13"/>
      <c r="AN800" s="35"/>
      <c r="AO800" s="47"/>
    </row>
    <row r="801" spans="1:41" x14ac:dyDescent="0.25">
      <c r="A801" s="7">
        <v>68</v>
      </c>
      <c r="B801" s="15" t="s">
        <v>23</v>
      </c>
      <c r="C801" s="15" t="s">
        <v>23</v>
      </c>
      <c r="D801" s="9"/>
      <c r="E801" s="10"/>
      <c r="F801" s="9"/>
      <c r="G801" s="9"/>
      <c r="H801" s="10"/>
      <c r="I801" s="9"/>
      <c r="J801" s="9"/>
      <c r="K801" s="10"/>
      <c r="L801" s="10"/>
      <c r="M801" s="9"/>
      <c r="N801" s="16"/>
      <c r="O801" s="11"/>
      <c r="P801" s="15"/>
      <c r="Q801" s="15"/>
      <c r="R801" s="8"/>
      <c r="S801" s="8"/>
      <c r="T801" s="8"/>
      <c r="U801" s="8"/>
      <c r="V801" s="8"/>
      <c r="W801" s="8"/>
      <c r="X801" s="36"/>
      <c r="Y801" s="12">
        <v>16.899999999999999</v>
      </c>
      <c r="Z801" s="12">
        <v>34.6</v>
      </c>
      <c r="AA801" s="12"/>
      <c r="AB801" s="13">
        <v>4.26</v>
      </c>
      <c r="AC801" s="68"/>
      <c r="AD801" s="13"/>
      <c r="AE801" s="34"/>
      <c r="AF801" s="8"/>
      <c r="AG801" s="10"/>
      <c r="AH801" s="9"/>
      <c r="AI801" s="8">
        <v>35.36</v>
      </c>
      <c r="AJ801" s="8"/>
      <c r="AK801" s="8"/>
      <c r="AL801" s="8"/>
      <c r="AM801" s="13">
        <v>2.41</v>
      </c>
      <c r="AN801" s="35"/>
      <c r="AO801" s="47"/>
    </row>
    <row r="802" spans="1:41" x14ac:dyDescent="0.25">
      <c r="A802" s="7">
        <v>67</v>
      </c>
      <c r="B802" s="15" t="s">
        <v>23</v>
      </c>
      <c r="C802" s="15" t="s">
        <v>23</v>
      </c>
      <c r="D802" s="9"/>
      <c r="E802" s="10"/>
      <c r="F802" s="9"/>
      <c r="G802" s="9"/>
      <c r="H802" s="10"/>
      <c r="I802" s="9"/>
      <c r="J802" s="9"/>
      <c r="K802" s="10"/>
      <c r="L802" s="10"/>
      <c r="M802" s="9"/>
      <c r="N802" s="16"/>
      <c r="O802" s="11"/>
      <c r="P802" s="15"/>
      <c r="Q802" s="15"/>
      <c r="R802" s="8"/>
      <c r="S802" s="8"/>
      <c r="T802" s="8"/>
      <c r="U802" s="8"/>
      <c r="V802" s="8"/>
      <c r="W802" s="8"/>
      <c r="X802" s="36"/>
      <c r="Y802" s="12"/>
      <c r="Z802" s="12"/>
      <c r="AA802" s="12"/>
      <c r="AB802" s="13"/>
      <c r="AC802" s="68"/>
      <c r="AD802" s="13"/>
      <c r="AE802" s="34"/>
      <c r="AF802" s="8"/>
      <c r="AG802" s="10"/>
      <c r="AH802" s="9"/>
      <c r="AI802" s="8">
        <v>35.39</v>
      </c>
      <c r="AJ802" s="8"/>
      <c r="AK802" s="8"/>
      <c r="AL802" s="8"/>
      <c r="AM802" s="13"/>
      <c r="AN802" s="35"/>
      <c r="AO802" s="47"/>
    </row>
    <row r="803" spans="1:41" x14ac:dyDescent="0.25">
      <c r="A803" s="7">
        <v>66</v>
      </c>
      <c r="B803" s="15" t="s">
        <v>23</v>
      </c>
      <c r="C803" s="15" t="s">
        <v>23</v>
      </c>
      <c r="D803" s="9"/>
      <c r="E803" s="10"/>
      <c r="F803" s="9"/>
      <c r="G803" s="9"/>
      <c r="H803" s="10"/>
      <c r="I803" s="9"/>
      <c r="J803" s="9"/>
      <c r="K803" s="10"/>
      <c r="L803" s="10"/>
      <c r="M803" s="9"/>
      <c r="N803" s="16"/>
      <c r="O803" s="11"/>
      <c r="P803" s="15"/>
      <c r="Q803" s="15"/>
      <c r="R803" s="8"/>
      <c r="S803" s="8"/>
      <c r="T803" s="8"/>
      <c r="U803" s="8"/>
      <c r="V803" s="8"/>
      <c r="W803" s="8"/>
      <c r="X803" s="36"/>
      <c r="Y803" s="12"/>
      <c r="Z803" s="12">
        <v>34.700000000000003</v>
      </c>
      <c r="AA803" s="12"/>
      <c r="AB803" s="13">
        <v>4.2699999999999996</v>
      </c>
      <c r="AC803" s="68"/>
      <c r="AD803" s="13"/>
      <c r="AE803" s="34"/>
      <c r="AF803" s="8"/>
      <c r="AG803" s="10"/>
      <c r="AH803" s="9"/>
      <c r="AI803" s="8">
        <v>35.42</v>
      </c>
      <c r="AJ803" s="8"/>
      <c r="AK803" s="8"/>
      <c r="AL803" s="11"/>
      <c r="AM803" s="13">
        <v>2.42</v>
      </c>
      <c r="AN803" s="35"/>
      <c r="AO803" s="47"/>
    </row>
    <row r="804" spans="1:41" x14ac:dyDescent="0.25">
      <c r="A804" s="7">
        <v>65</v>
      </c>
      <c r="B804" s="15" t="s">
        <v>23</v>
      </c>
      <c r="C804" s="15" t="s">
        <v>23</v>
      </c>
      <c r="D804" s="9"/>
      <c r="E804" s="10"/>
      <c r="F804" s="9"/>
      <c r="G804" s="9"/>
      <c r="H804" s="10"/>
      <c r="I804" s="9"/>
      <c r="J804" s="9"/>
      <c r="K804" s="10"/>
      <c r="L804" s="10"/>
      <c r="M804" s="9">
        <v>31</v>
      </c>
      <c r="N804" s="16"/>
      <c r="O804" s="11"/>
      <c r="P804" s="15"/>
      <c r="Q804" s="15"/>
      <c r="R804" s="8"/>
      <c r="S804" s="8"/>
      <c r="T804" s="8"/>
      <c r="U804" s="8"/>
      <c r="V804" s="8"/>
      <c r="W804" s="8"/>
      <c r="X804" s="36"/>
      <c r="Y804" s="12"/>
      <c r="Z804" s="12"/>
      <c r="AA804" s="12"/>
      <c r="AB804" s="13"/>
      <c r="AC804" s="68"/>
      <c r="AD804" s="13"/>
      <c r="AE804" s="34"/>
      <c r="AF804" s="8"/>
      <c r="AG804" s="10"/>
      <c r="AH804" s="9"/>
      <c r="AI804" s="8">
        <v>35.450000000000003</v>
      </c>
      <c r="AJ804" s="8"/>
      <c r="AK804" s="8"/>
      <c r="AL804" s="11"/>
      <c r="AM804" s="13"/>
      <c r="AN804" s="35"/>
      <c r="AO804" s="47"/>
    </row>
    <row r="805" spans="1:41" x14ac:dyDescent="0.25">
      <c r="A805" s="7">
        <v>64</v>
      </c>
      <c r="B805" s="15" t="s">
        <v>23</v>
      </c>
      <c r="C805" s="15" t="s">
        <v>23</v>
      </c>
      <c r="D805" s="9"/>
      <c r="E805" s="10"/>
      <c r="F805" s="9"/>
      <c r="G805" s="9"/>
      <c r="H805" s="10"/>
      <c r="I805" s="9"/>
      <c r="J805" s="9"/>
      <c r="K805" s="10"/>
      <c r="L805" s="10"/>
      <c r="M805" s="9"/>
      <c r="N805" s="16"/>
      <c r="O805" s="11"/>
      <c r="P805" s="15"/>
      <c r="Q805" s="15"/>
      <c r="R805" s="8"/>
      <c r="S805" s="8"/>
      <c r="T805" s="8"/>
      <c r="U805" s="8"/>
      <c r="V805" s="8"/>
      <c r="W805" s="8"/>
      <c r="X805" s="36"/>
      <c r="Y805" s="12">
        <v>17</v>
      </c>
      <c r="Z805" s="12">
        <v>34.799999999999997</v>
      </c>
      <c r="AA805" s="12"/>
      <c r="AB805" s="13">
        <v>4.28</v>
      </c>
      <c r="AC805" s="68"/>
      <c r="AD805" s="13"/>
      <c r="AE805" s="34"/>
      <c r="AF805" s="8"/>
      <c r="AG805" s="10"/>
      <c r="AH805" s="9"/>
      <c r="AI805" s="8">
        <v>35.479999999999997</v>
      </c>
      <c r="AJ805" s="8"/>
      <c r="AK805" s="8"/>
      <c r="AL805" s="8"/>
      <c r="AM805" s="13">
        <v>2.4300000000000002</v>
      </c>
      <c r="AN805" s="35"/>
      <c r="AO805" s="47"/>
    </row>
    <row r="806" spans="1:41" x14ac:dyDescent="0.25">
      <c r="A806" s="7">
        <v>63</v>
      </c>
      <c r="B806" s="15" t="s">
        <v>23</v>
      </c>
      <c r="C806" s="15" t="s">
        <v>23</v>
      </c>
      <c r="D806" s="9"/>
      <c r="E806" s="10"/>
      <c r="F806" s="9"/>
      <c r="G806" s="9"/>
      <c r="H806" s="10"/>
      <c r="I806" s="9"/>
      <c r="J806" s="9"/>
      <c r="K806" s="10"/>
      <c r="L806" s="10"/>
      <c r="M806" s="9"/>
      <c r="N806" s="16"/>
      <c r="O806" s="11"/>
      <c r="P806" s="15"/>
      <c r="Q806" s="15"/>
      <c r="R806" s="8"/>
      <c r="S806" s="8"/>
      <c r="T806" s="8"/>
      <c r="U806" s="8"/>
      <c r="V806" s="8"/>
      <c r="W806" s="8"/>
      <c r="X806" s="36"/>
      <c r="Y806" s="12"/>
      <c r="Z806" s="12"/>
      <c r="AA806" s="12"/>
      <c r="AB806" s="13"/>
      <c r="AC806" s="68"/>
      <c r="AD806" s="13"/>
      <c r="AE806" s="34"/>
      <c r="AF806" s="8"/>
      <c r="AG806" s="10"/>
      <c r="AH806" s="9"/>
      <c r="AI806" s="8">
        <v>35.51</v>
      </c>
      <c r="AJ806" s="8"/>
      <c r="AK806" s="8"/>
      <c r="AL806" s="8"/>
      <c r="AM806" s="13"/>
      <c r="AN806" s="35"/>
      <c r="AO806" s="47"/>
    </row>
    <row r="807" spans="1:41" x14ac:dyDescent="0.25">
      <c r="A807" s="7">
        <v>62</v>
      </c>
      <c r="B807" s="15" t="s">
        <v>23</v>
      </c>
      <c r="C807" s="15" t="s">
        <v>23</v>
      </c>
      <c r="D807" s="9"/>
      <c r="E807" s="10"/>
      <c r="F807" s="9"/>
      <c r="G807" s="9"/>
      <c r="H807" s="10"/>
      <c r="I807" s="9"/>
      <c r="J807" s="9"/>
      <c r="K807" s="10"/>
      <c r="L807" s="10"/>
      <c r="M807" s="9"/>
      <c r="N807" s="16"/>
      <c r="O807" s="11"/>
      <c r="P807" s="15"/>
      <c r="Q807" s="15"/>
      <c r="R807" s="8"/>
      <c r="S807" s="8"/>
      <c r="T807" s="8"/>
      <c r="U807" s="8"/>
      <c r="V807" s="8"/>
      <c r="W807" s="8"/>
      <c r="X807" s="36"/>
      <c r="Y807" s="12"/>
      <c r="Z807" s="12">
        <v>34.9</v>
      </c>
      <c r="AA807" s="12"/>
      <c r="AB807" s="13">
        <v>4.29</v>
      </c>
      <c r="AC807" s="68"/>
      <c r="AD807" s="13"/>
      <c r="AE807" s="34"/>
      <c r="AF807" s="8"/>
      <c r="AG807" s="10"/>
      <c r="AH807" s="9"/>
      <c r="AI807" s="8">
        <v>35.54</v>
      </c>
      <c r="AJ807" s="8"/>
      <c r="AK807" s="8"/>
      <c r="AL807" s="11"/>
      <c r="AM807" s="13">
        <v>2.44</v>
      </c>
      <c r="AN807" s="35"/>
      <c r="AO807" s="47"/>
    </row>
    <row r="808" spans="1:41" x14ac:dyDescent="0.25">
      <c r="A808" s="7">
        <v>61</v>
      </c>
      <c r="B808" s="15" t="s">
        <v>23</v>
      </c>
      <c r="C808" s="15" t="s">
        <v>23</v>
      </c>
      <c r="D808" s="9"/>
      <c r="E808" s="10"/>
      <c r="F808" s="9"/>
      <c r="G808" s="9"/>
      <c r="H808" s="10"/>
      <c r="I808" s="9"/>
      <c r="J808" s="9"/>
      <c r="K808" s="10"/>
      <c r="L808" s="10"/>
      <c r="M808" s="9"/>
      <c r="N808" s="16"/>
      <c r="O808" s="11"/>
      <c r="P808" s="15"/>
      <c r="Q808" s="15"/>
      <c r="R808" s="8"/>
      <c r="S808" s="8"/>
      <c r="T808" s="8"/>
      <c r="U808" s="8"/>
      <c r="V808" s="8"/>
      <c r="W808" s="8"/>
      <c r="X808" s="36"/>
      <c r="Y808" s="12"/>
      <c r="Z808" s="12"/>
      <c r="AA808" s="12"/>
      <c r="AB808" s="13"/>
      <c r="AC808" s="68"/>
      <c r="AD808" s="13"/>
      <c r="AE808" s="34"/>
      <c r="AF808" s="8"/>
      <c r="AG808" s="10"/>
      <c r="AH808" s="9"/>
      <c r="AI808" s="8">
        <v>35.57</v>
      </c>
      <c r="AJ808" s="8"/>
      <c r="AK808" s="8"/>
      <c r="AL808" s="11"/>
      <c r="AM808" s="13"/>
      <c r="AN808" s="35"/>
      <c r="AO808" s="47"/>
    </row>
    <row r="809" spans="1:41" x14ac:dyDescent="0.25">
      <c r="A809" s="7">
        <v>60</v>
      </c>
      <c r="B809" s="18">
        <v>5</v>
      </c>
      <c r="C809" s="18">
        <v>5</v>
      </c>
      <c r="D809" s="18"/>
      <c r="E809" s="19"/>
      <c r="F809" s="18"/>
      <c r="G809" s="18"/>
      <c r="H809" s="19"/>
      <c r="I809" s="18"/>
      <c r="J809" s="18"/>
      <c r="K809" s="19"/>
      <c r="L809" s="19"/>
      <c r="M809" s="18">
        <v>30</v>
      </c>
      <c r="N809" s="37"/>
      <c r="O809" s="24"/>
      <c r="P809" s="21"/>
      <c r="Q809" s="21"/>
      <c r="R809" s="20"/>
      <c r="S809" s="20"/>
      <c r="T809" s="20"/>
      <c r="U809" s="20"/>
      <c r="V809" s="20"/>
      <c r="W809" s="20"/>
      <c r="X809" s="38"/>
      <c r="Y809" s="22">
        <v>17.100000000000001</v>
      </c>
      <c r="Z809" s="22">
        <v>35</v>
      </c>
      <c r="AA809" s="22"/>
      <c r="AB809" s="23">
        <v>4.3</v>
      </c>
      <c r="AC809" s="81"/>
      <c r="AD809" s="23"/>
      <c r="AE809" s="39"/>
      <c r="AF809" s="20"/>
      <c r="AG809" s="20"/>
      <c r="AH809" s="23"/>
      <c r="AI809" s="20">
        <v>36</v>
      </c>
      <c r="AJ809" s="20"/>
      <c r="AK809" s="20"/>
      <c r="AL809" s="20"/>
      <c r="AM809" s="23">
        <v>2.4500000000000002</v>
      </c>
      <c r="AN809" s="40"/>
      <c r="AO809" s="48"/>
    </row>
    <row r="810" spans="1:41" x14ac:dyDescent="0.25">
      <c r="A810" s="7">
        <v>59</v>
      </c>
      <c r="B810" s="15" t="s">
        <v>23</v>
      </c>
      <c r="C810" s="15" t="s">
        <v>23</v>
      </c>
      <c r="D810" s="9"/>
      <c r="E810" s="10"/>
      <c r="F810" s="9"/>
      <c r="G810" s="9"/>
      <c r="H810" s="10"/>
      <c r="I810" s="9"/>
      <c r="J810" s="9"/>
      <c r="K810" s="10"/>
      <c r="L810" s="10"/>
      <c r="M810" s="9"/>
      <c r="N810" s="16"/>
      <c r="O810" s="11"/>
      <c r="P810" s="15"/>
      <c r="Q810" s="15"/>
      <c r="R810" s="8"/>
      <c r="S810" s="8"/>
      <c r="T810" s="8"/>
      <c r="U810" s="8"/>
      <c r="V810" s="8"/>
      <c r="W810" s="8"/>
      <c r="X810" s="36"/>
      <c r="Y810" s="12"/>
      <c r="Z810" s="12"/>
      <c r="AA810" s="12"/>
      <c r="AB810" s="13">
        <v>4.3099999999999996</v>
      </c>
      <c r="AC810" s="68"/>
      <c r="AD810" s="13"/>
      <c r="AE810" s="34"/>
      <c r="AF810" s="8"/>
      <c r="AG810" s="10"/>
      <c r="AH810" s="9"/>
      <c r="AI810" s="8">
        <v>36.06</v>
      </c>
      <c r="AJ810" s="8"/>
      <c r="AK810" s="8"/>
      <c r="AL810" s="11"/>
      <c r="AM810" s="13">
        <v>2.46</v>
      </c>
      <c r="AN810" s="35"/>
      <c r="AO810" s="47"/>
    </row>
    <row r="811" spans="1:41" x14ac:dyDescent="0.25">
      <c r="A811" s="7">
        <v>58</v>
      </c>
      <c r="B811" s="15" t="s">
        <v>23</v>
      </c>
      <c r="C811" s="15" t="s">
        <v>23</v>
      </c>
      <c r="D811" s="9"/>
      <c r="E811" s="10"/>
      <c r="F811" s="9"/>
      <c r="G811" s="9"/>
      <c r="H811" s="10"/>
      <c r="I811" s="9"/>
      <c r="J811" s="9"/>
      <c r="K811" s="10"/>
      <c r="L811" s="10"/>
      <c r="M811" s="9"/>
      <c r="N811" s="16"/>
      <c r="O811" s="11"/>
      <c r="P811" s="15"/>
      <c r="Q811" s="15"/>
      <c r="R811" s="8"/>
      <c r="S811" s="8"/>
      <c r="T811" s="8"/>
      <c r="U811" s="8"/>
      <c r="V811" s="8"/>
      <c r="W811" s="8"/>
      <c r="X811" s="36"/>
      <c r="Y811" s="12"/>
      <c r="Z811" s="12">
        <v>35.1</v>
      </c>
      <c r="AA811" s="12"/>
      <c r="AB811" s="13">
        <v>4.32</v>
      </c>
      <c r="AC811" s="68"/>
      <c r="AD811" s="13"/>
      <c r="AE811" s="34"/>
      <c r="AF811" s="8"/>
      <c r="AG811" s="10"/>
      <c r="AH811" s="9"/>
      <c r="AI811" s="8">
        <v>36.119999999999997</v>
      </c>
      <c r="AJ811" s="8"/>
      <c r="AK811" s="8"/>
      <c r="AL811" s="11"/>
      <c r="AM811" s="13">
        <v>2.4700000000000002</v>
      </c>
      <c r="AN811" s="35"/>
      <c r="AO811" s="47"/>
    </row>
    <row r="812" spans="1:41" x14ac:dyDescent="0.25">
      <c r="A812" s="7">
        <v>57</v>
      </c>
      <c r="B812" s="15" t="s">
        <v>23</v>
      </c>
      <c r="C812" s="15" t="s">
        <v>23</v>
      </c>
      <c r="D812" s="9"/>
      <c r="E812" s="10"/>
      <c r="F812" s="9"/>
      <c r="G812" s="9"/>
      <c r="H812" s="10"/>
      <c r="I812" s="9"/>
      <c r="J812" s="9"/>
      <c r="K812" s="10"/>
      <c r="L812" s="10"/>
      <c r="M812" s="9"/>
      <c r="N812" s="16"/>
      <c r="O812" s="11"/>
      <c r="P812" s="15"/>
      <c r="Q812" s="15"/>
      <c r="R812" s="8"/>
      <c r="S812" s="8"/>
      <c r="T812" s="8"/>
      <c r="U812" s="8"/>
      <c r="V812" s="8"/>
      <c r="W812" s="8"/>
      <c r="X812" s="36"/>
      <c r="Y812" s="12"/>
      <c r="Z812" s="12"/>
      <c r="AA812" s="12"/>
      <c r="AB812" s="13">
        <v>4.33</v>
      </c>
      <c r="AC812" s="68"/>
      <c r="AD812" s="13"/>
      <c r="AE812" s="34"/>
      <c r="AF812" s="8"/>
      <c r="AG812" s="10"/>
      <c r="AH812" s="9"/>
      <c r="AI812" s="8">
        <v>36.18</v>
      </c>
      <c r="AJ812" s="8"/>
      <c r="AK812" s="8"/>
      <c r="AL812" s="11"/>
      <c r="AM812" s="13">
        <v>2.48</v>
      </c>
      <c r="AN812" s="35"/>
      <c r="AO812" s="47"/>
    </row>
    <row r="813" spans="1:41" x14ac:dyDescent="0.25">
      <c r="A813" s="7">
        <v>56</v>
      </c>
      <c r="B813" s="15" t="s">
        <v>23</v>
      </c>
      <c r="C813" s="15" t="s">
        <v>23</v>
      </c>
      <c r="D813" s="9"/>
      <c r="E813" s="10"/>
      <c r="F813" s="9"/>
      <c r="G813" s="9"/>
      <c r="H813" s="10"/>
      <c r="I813" s="9"/>
      <c r="J813" s="9"/>
      <c r="K813" s="10"/>
      <c r="L813" s="10"/>
      <c r="M813" s="9"/>
      <c r="N813" s="16"/>
      <c r="O813" s="11"/>
      <c r="P813" s="15"/>
      <c r="Q813" s="15"/>
      <c r="R813" s="8"/>
      <c r="S813" s="8"/>
      <c r="T813" s="8"/>
      <c r="U813" s="8"/>
      <c r="V813" s="8"/>
      <c r="W813" s="8"/>
      <c r="X813" s="36"/>
      <c r="Y813" s="12">
        <v>17.2</v>
      </c>
      <c r="Z813" s="12">
        <v>35.200000000000003</v>
      </c>
      <c r="AA813" s="12"/>
      <c r="AB813" s="13">
        <v>4.34</v>
      </c>
      <c r="AC813" s="68"/>
      <c r="AD813" s="13"/>
      <c r="AE813" s="34"/>
      <c r="AF813" s="8"/>
      <c r="AG813" s="10"/>
      <c r="AH813" s="9"/>
      <c r="AI813" s="8">
        <v>36.24</v>
      </c>
      <c r="AJ813" s="8"/>
      <c r="AK813" s="8"/>
      <c r="AL813" s="8"/>
      <c r="AM813" s="13">
        <v>2.4900000000000002</v>
      </c>
      <c r="AN813" s="35"/>
      <c r="AO813" s="47"/>
    </row>
    <row r="814" spans="1:41" x14ac:dyDescent="0.25">
      <c r="A814" s="7">
        <v>55</v>
      </c>
      <c r="B814" s="15" t="s">
        <v>23</v>
      </c>
      <c r="C814" s="15" t="s">
        <v>23</v>
      </c>
      <c r="D814" s="9"/>
      <c r="E814" s="10"/>
      <c r="F814" s="9"/>
      <c r="G814" s="9"/>
      <c r="H814" s="10"/>
      <c r="I814" s="9"/>
      <c r="J814" s="9"/>
      <c r="K814" s="10"/>
      <c r="L814" s="10"/>
      <c r="M814" s="9">
        <v>29</v>
      </c>
      <c r="N814" s="16"/>
      <c r="O814" s="11"/>
      <c r="P814" s="15"/>
      <c r="Q814" s="15"/>
      <c r="R814" s="8"/>
      <c r="S814" s="8"/>
      <c r="T814" s="8"/>
      <c r="U814" s="8"/>
      <c r="V814" s="8"/>
      <c r="W814" s="8"/>
      <c r="X814" s="36"/>
      <c r="Y814" s="12"/>
      <c r="Z814" s="12"/>
      <c r="AA814" s="12"/>
      <c r="AB814" s="13">
        <v>4.3499999999999996</v>
      </c>
      <c r="AC814" s="68"/>
      <c r="AD814" s="13"/>
      <c r="AE814" s="34"/>
      <c r="AF814" s="8"/>
      <c r="AG814" s="10"/>
      <c r="AH814" s="13"/>
      <c r="AI814" s="8">
        <v>36.299999999999997</v>
      </c>
      <c r="AJ814" s="8"/>
      <c r="AK814" s="8"/>
      <c r="AL814" s="11"/>
      <c r="AM814" s="13">
        <v>2.5</v>
      </c>
      <c r="AN814" s="35"/>
      <c r="AO814" s="47"/>
    </row>
    <row r="815" spans="1:41" x14ac:dyDescent="0.25">
      <c r="A815" s="7">
        <v>54</v>
      </c>
      <c r="B815" s="15" t="s">
        <v>23</v>
      </c>
      <c r="C815" s="15" t="s">
        <v>23</v>
      </c>
      <c r="D815" s="9"/>
      <c r="E815" s="10"/>
      <c r="F815" s="9"/>
      <c r="G815" s="9"/>
      <c r="H815" s="10"/>
      <c r="I815" s="9"/>
      <c r="J815" s="9"/>
      <c r="K815" s="10"/>
      <c r="L815" s="10"/>
      <c r="M815" s="9"/>
      <c r="N815" s="16"/>
      <c r="O815" s="11"/>
      <c r="P815" s="15"/>
      <c r="Q815" s="15"/>
      <c r="R815" s="8"/>
      <c r="S815" s="8"/>
      <c r="T815" s="8"/>
      <c r="U815" s="8"/>
      <c r="V815" s="8"/>
      <c r="W815" s="8"/>
      <c r="X815" s="36"/>
      <c r="Y815" s="12"/>
      <c r="Z815" s="12">
        <v>35.299999999999997</v>
      </c>
      <c r="AA815" s="12"/>
      <c r="AB815" s="13">
        <v>4.3600000000000003</v>
      </c>
      <c r="AC815" s="68"/>
      <c r="AD815" s="13"/>
      <c r="AE815" s="34"/>
      <c r="AF815" s="8"/>
      <c r="AG815" s="10"/>
      <c r="AH815" s="9"/>
      <c r="AI815" s="8">
        <v>36.36</v>
      </c>
      <c r="AJ815" s="8"/>
      <c r="AK815" s="8"/>
      <c r="AL815" s="11"/>
      <c r="AM815" s="13">
        <v>2.5099999999999998</v>
      </c>
      <c r="AN815" s="35"/>
      <c r="AO815" s="47"/>
    </row>
    <row r="816" spans="1:41" x14ac:dyDescent="0.25">
      <c r="A816" s="7">
        <v>53</v>
      </c>
      <c r="B816" s="15" t="s">
        <v>23</v>
      </c>
      <c r="C816" s="15" t="s">
        <v>23</v>
      </c>
      <c r="D816" s="9"/>
      <c r="E816" s="10"/>
      <c r="F816" s="9"/>
      <c r="G816" s="9"/>
      <c r="H816" s="10"/>
      <c r="I816" s="9"/>
      <c r="J816" s="9"/>
      <c r="K816" s="10"/>
      <c r="L816" s="10"/>
      <c r="M816" s="9"/>
      <c r="N816" s="16"/>
      <c r="O816" s="11"/>
      <c r="P816" s="15"/>
      <c r="Q816" s="15"/>
      <c r="R816" s="8"/>
      <c r="S816" s="8"/>
      <c r="T816" s="8"/>
      <c r="U816" s="8"/>
      <c r="V816" s="8"/>
      <c r="W816" s="8"/>
      <c r="X816" s="36"/>
      <c r="Y816" s="12"/>
      <c r="Z816" s="12"/>
      <c r="AA816" s="12"/>
      <c r="AB816" s="13">
        <v>4.37</v>
      </c>
      <c r="AC816" s="68"/>
      <c r="AD816" s="13"/>
      <c r="AE816" s="34"/>
      <c r="AF816" s="8"/>
      <c r="AG816" s="10"/>
      <c r="AH816" s="9"/>
      <c r="AI816" s="8">
        <v>36.42</v>
      </c>
      <c r="AJ816" s="8"/>
      <c r="AK816" s="8"/>
      <c r="AL816" s="11"/>
      <c r="AM816" s="13">
        <v>2.52</v>
      </c>
      <c r="AN816" s="35"/>
      <c r="AO816" s="47"/>
    </row>
    <row r="817" spans="1:41" x14ac:dyDescent="0.25">
      <c r="A817" s="7">
        <v>52</v>
      </c>
      <c r="B817" s="15" t="s">
        <v>23</v>
      </c>
      <c r="C817" s="15" t="s">
        <v>23</v>
      </c>
      <c r="D817" s="9"/>
      <c r="E817" s="10"/>
      <c r="F817" s="9"/>
      <c r="G817" s="9"/>
      <c r="H817" s="10"/>
      <c r="I817" s="9"/>
      <c r="J817" s="9"/>
      <c r="K817" s="10"/>
      <c r="L817" s="10"/>
      <c r="M817" s="9"/>
      <c r="N817" s="16"/>
      <c r="O817" s="11"/>
      <c r="P817" s="15"/>
      <c r="Q817" s="15"/>
      <c r="R817" s="8"/>
      <c r="S817" s="8"/>
      <c r="T817" s="8"/>
      <c r="U817" s="8"/>
      <c r="V817" s="8"/>
      <c r="W817" s="8"/>
      <c r="X817" s="36"/>
      <c r="Y817" s="12">
        <v>17.3</v>
      </c>
      <c r="Z817" s="12">
        <v>35.4</v>
      </c>
      <c r="AA817" s="12"/>
      <c r="AB817" s="13">
        <v>4.38</v>
      </c>
      <c r="AC817" s="68"/>
      <c r="AD817" s="13"/>
      <c r="AE817" s="34"/>
      <c r="AF817" s="8"/>
      <c r="AG817" s="10"/>
      <c r="AH817" s="9"/>
      <c r="AI817" s="8">
        <v>36.479999999999997</v>
      </c>
      <c r="AJ817" s="8"/>
      <c r="AK817" s="8"/>
      <c r="AL817" s="8"/>
      <c r="AM817" s="13">
        <v>2.5299999999999998</v>
      </c>
      <c r="AN817" s="35"/>
      <c r="AO817" s="47"/>
    </row>
    <row r="818" spans="1:41" x14ac:dyDescent="0.25">
      <c r="A818" s="7">
        <v>51</v>
      </c>
      <c r="B818" s="15" t="s">
        <v>23</v>
      </c>
      <c r="C818" s="15" t="s">
        <v>23</v>
      </c>
      <c r="D818" s="9"/>
      <c r="E818" s="10"/>
      <c r="F818" s="9"/>
      <c r="G818" s="9"/>
      <c r="H818" s="10"/>
      <c r="I818" s="9"/>
      <c r="J818" s="9"/>
      <c r="K818" s="10"/>
      <c r="L818" s="10"/>
      <c r="M818" s="9"/>
      <c r="N818" s="16"/>
      <c r="O818" s="11"/>
      <c r="P818" s="15"/>
      <c r="Q818" s="15"/>
      <c r="R818" s="8"/>
      <c r="S818" s="8"/>
      <c r="T818" s="8"/>
      <c r="U818" s="8"/>
      <c r="V818" s="8"/>
      <c r="W818" s="8"/>
      <c r="X818" s="36"/>
      <c r="Y818" s="12"/>
      <c r="Z818" s="12"/>
      <c r="AA818" s="12"/>
      <c r="AB818" s="13">
        <v>4.3899999999999997</v>
      </c>
      <c r="AC818" s="68"/>
      <c r="AD818" s="13"/>
      <c r="AE818" s="34"/>
      <c r="AF818" s="8"/>
      <c r="AG818" s="10"/>
      <c r="AH818" s="9"/>
      <c r="AI818" s="8">
        <v>36.54</v>
      </c>
      <c r="AJ818" s="8"/>
      <c r="AK818" s="8"/>
      <c r="AL818" s="11"/>
      <c r="AM818" s="13">
        <v>2.54</v>
      </c>
      <c r="AN818" s="35"/>
      <c r="AO818" s="47"/>
    </row>
    <row r="819" spans="1:41" x14ac:dyDescent="0.25">
      <c r="A819" s="7">
        <v>50</v>
      </c>
      <c r="B819" s="15" t="s">
        <v>23</v>
      </c>
      <c r="C819" s="15" t="s">
        <v>23</v>
      </c>
      <c r="D819" s="9"/>
      <c r="E819" s="10"/>
      <c r="F819" s="9"/>
      <c r="G819" s="9"/>
      <c r="H819" s="10"/>
      <c r="I819" s="9"/>
      <c r="J819" s="9"/>
      <c r="K819" s="10"/>
      <c r="L819" s="10"/>
      <c r="M819" s="9">
        <v>28</v>
      </c>
      <c r="N819" s="16"/>
      <c r="O819" s="11"/>
      <c r="P819" s="15"/>
      <c r="Q819" s="15"/>
      <c r="R819" s="8"/>
      <c r="S819" s="8"/>
      <c r="T819" s="8"/>
      <c r="U819" s="8"/>
      <c r="V819" s="8"/>
      <c r="W819" s="8"/>
      <c r="X819" s="36"/>
      <c r="Y819" s="12"/>
      <c r="Z819" s="12">
        <v>35.5</v>
      </c>
      <c r="AA819" s="12"/>
      <c r="AB819" s="13">
        <v>4.4000000000000004</v>
      </c>
      <c r="AC819" s="68"/>
      <c r="AD819" s="13"/>
      <c r="AE819" s="34"/>
      <c r="AF819" s="8"/>
      <c r="AG819" s="10"/>
      <c r="AH819" s="13"/>
      <c r="AI819" s="8">
        <v>37</v>
      </c>
      <c r="AJ819" s="8"/>
      <c r="AK819" s="8"/>
      <c r="AL819" s="11"/>
      <c r="AM819" s="13">
        <v>2.5499999999999998</v>
      </c>
      <c r="AN819" s="35"/>
      <c r="AO819" s="47"/>
    </row>
    <row r="820" spans="1:41" x14ac:dyDescent="0.25">
      <c r="A820" s="7">
        <v>49</v>
      </c>
      <c r="B820" s="15" t="s">
        <v>23</v>
      </c>
      <c r="C820" s="15" t="s">
        <v>23</v>
      </c>
      <c r="D820" s="9"/>
      <c r="E820" s="10"/>
      <c r="F820" s="9"/>
      <c r="G820" s="9"/>
      <c r="H820" s="10"/>
      <c r="I820" s="9"/>
      <c r="J820" s="9"/>
      <c r="K820" s="10"/>
      <c r="L820" s="10"/>
      <c r="M820" s="9"/>
      <c r="N820" s="16"/>
      <c r="O820" s="11"/>
      <c r="P820" s="15"/>
      <c r="Q820" s="15"/>
      <c r="R820" s="8"/>
      <c r="S820" s="8"/>
      <c r="T820" s="8"/>
      <c r="U820" s="8"/>
      <c r="V820" s="8"/>
      <c r="W820" s="8"/>
      <c r="X820" s="36"/>
      <c r="Y820" s="12"/>
      <c r="Z820" s="12"/>
      <c r="AA820" s="12"/>
      <c r="AB820" s="13">
        <v>4.41</v>
      </c>
      <c r="AC820" s="68"/>
      <c r="AD820" s="13"/>
      <c r="AE820" s="34"/>
      <c r="AF820" s="8"/>
      <c r="AG820" s="10"/>
      <c r="AH820" s="9"/>
      <c r="AI820" s="8">
        <v>37.06</v>
      </c>
      <c r="AJ820" s="8"/>
      <c r="AK820" s="8"/>
      <c r="AL820" s="8"/>
      <c r="AM820" s="13">
        <v>2.56</v>
      </c>
      <c r="AN820" s="35"/>
      <c r="AO820" s="47"/>
    </row>
    <row r="821" spans="1:41" x14ac:dyDescent="0.25">
      <c r="A821" s="7">
        <v>48</v>
      </c>
      <c r="B821" s="15" t="s">
        <v>23</v>
      </c>
      <c r="C821" s="15" t="s">
        <v>23</v>
      </c>
      <c r="D821" s="9"/>
      <c r="E821" s="10"/>
      <c r="F821" s="9"/>
      <c r="G821" s="9"/>
      <c r="H821" s="10"/>
      <c r="I821" s="9"/>
      <c r="J821" s="9"/>
      <c r="K821" s="10"/>
      <c r="L821" s="10"/>
      <c r="M821" s="9"/>
      <c r="N821" s="16"/>
      <c r="O821" s="11"/>
      <c r="P821" s="15"/>
      <c r="Q821" s="15"/>
      <c r="R821" s="8"/>
      <c r="S821" s="8"/>
      <c r="T821" s="8"/>
      <c r="U821" s="8"/>
      <c r="V821" s="8"/>
      <c r="W821" s="8"/>
      <c r="X821" s="36"/>
      <c r="Y821" s="12">
        <v>17.399999999999999</v>
      </c>
      <c r="Z821" s="12">
        <v>35.6</v>
      </c>
      <c r="AA821" s="12"/>
      <c r="AB821" s="13">
        <v>4.42</v>
      </c>
      <c r="AC821" s="68"/>
      <c r="AD821" s="13"/>
      <c r="AE821" s="34"/>
      <c r="AF821" s="8"/>
      <c r="AG821" s="10"/>
      <c r="AH821" s="9"/>
      <c r="AI821" s="8">
        <v>37.119999999999997</v>
      </c>
      <c r="AJ821" s="8"/>
      <c r="AK821" s="8"/>
      <c r="AL821" s="8"/>
      <c r="AM821" s="13">
        <v>2.57</v>
      </c>
      <c r="AN821" s="35"/>
      <c r="AO821" s="47"/>
    </row>
    <row r="822" spans="1:41" x14ac:dyDescent="0.25">
      <c r="A822" s="7">
        <v>47</v>
      </c>
      <c r="B822" s="15" t="s">
        <v>23</v>
      </c>
      <c r="C822" s="15" t="s">
        <v>23</v>
      </c>
      <c r="D822" s="9"/>
      <c r="E822" s="10"/>
      <c r="F822" s="9"/>
      <c r="G822" s="9"/>
      <c r="H822" s="10"/>
      <c r="I822" s="9"/>
      <c r="J822" s="9"/>
      <c r="K822" s="10"/>
      <c r="L822" s="10"/>
      <c r="M822" s="9"/>
      <c r="N822" s="16"/>
      <c r="O822" s="11"/>
      <c r="P822" s="15"/>
      <c r="Q822" s="15"/>
      <c r="R822" s="8"/>
      <c r="S822" s="8"/>
      <c r="T822" s="8"/>
      <c r="U822" s="8"/>
      <c r="V822" s="8"/>
      <c r="W822" s="8"/>
      <c r="X822" s="36"/>
      <c r="Y822" s="12"/>
      <c r="Z822" s="12"/>
      <c r="AA822" s="12"/>
      <c r="AB822" s="13">
        <v>4.43</v>
      </c>
      <c r="AC822" s="68"/>
      <c r="AD822" s="13"/>
      <c r="AE822" s="34"/>
      <c r="AF822" s="8"/>
      <c r="AG822" s="10"/>
      <c r="AH822" s="9"/>
      <c r="AI822" s="8">
        <v>37.18</v>
      </c>
      <c r="AJ822" s="8"/>
      <c r="AK822" s="8"/>
      <c r="AL822" s="11"/>
      <c r="AM822" s="13">
        <v>2.58</v>
      </c>
      <c r="AN822" s="35"/>
      <c r="AO822" s="47"/>
    </row>
    <row r="823" spans="1:41" x14ac:dyDescent="0.25">
      <c r="A823" s="7">
        <v>46</v>
      </c>
      <c r="B823" s="15" t="s">
        <v>23</v>
      </c>
      <c r="C823" s="15" t="s">
        <v>23</v>
      </c>
      <c r="D823" s="9"/>
      <c r="E823" s="10"/>
      <c r="F823" s="9"/>
      <c r="G823" s="9"/>
      <c r="H823" s="10"/>
      <c r="I823" s="9"/>
      <c r="J823" s="9"/>
      <c r="K823" s="10"/>
      <c r="L823" s="10"/>
      <c r="M823" s="9"/>
      <c r="N823" s="16"/>
      <c r="O823" s="11"/>
      <c r="P823" s="15"/>
      <c r="Q823" s="15"/>
      <c r="R823" s="8"/>
      <c r="S823" s="8"/>
      <c r="T823" s="8"/>
      <c r="U823" s="8"/>
      <c r="V823" s="8"/>
      <c r="W823" s="8"/>
      <c r="X823" s="36"/>
      <c r="Y823" s="12"/>
      <c r="Z823" s="12">
        <v>35.700000000000003</v>
      </c>
      <c r="AA823" s="12"/>
      <c r="AB823" s="13">
        <v>4.4400000000000004</v>
      </c>
      <c r="AC823" s="68"/>
      <c r="AD823" s="13"/>
      <c r="AE823" s="34"/>
      <c r="AF823" s="8"/>
      <c r="AG823" s="10"/>
      <c r="AH823" s="9"/>
      <c r="AI823" s="8">
        <v>37.24</v>
      </c>
      <c r="AJ823" s="8"/>
      <c r="AK823" s="8"/>
      <c r="AL823" s="11"/>
      <c r="AM823" s="13">
        <v>2.59</v>
      </c>
      <c r="AN823" s="35"/>
      <c r="AO823" s="47"/>
    </row>
    <row r="824" spans="1:41" x14ac:dyDescent="0.25">
      <c r="A824" s="7">
        <v>45</v>
      </c>
      <c r="B824" s="15" t="s">
        <v>23</v>
      </c>
      <c r="C824" s="15" t="s">
        <v>23</v>
      </c>
      <c r="D824" s="9"/>
      <c r="E824" s="10"/>
      <c r="F824" s="9"/>
      <c r="G824" s="9"/>
      <c r="H824" s="10"/>
      <c r="I824" s="9"/>
      <c r="J824" s="9"/>
      <c r="K824" s="10"/>
      <c r="L824" s="10"/>
      <c r="M824" s="9">
        <v>27</v>
      </c>
      <c r="N824" s="16"/>
      <c r="O824" s="11"/>
      <c r="P824" s="15"/>
      <c r="Q824" s="15"/>
      <c r="R824" s="8"/>
      <c r="S824" s="8"/>
      <c r="T824" s="8"/>
      <c r="U824" s="8"/>
      <c r="V824" s="8"/>
      <c r="W824" s="8"/>
      <c r="X824" s="36"/>
      <c r="Y824" s="12"/>
      <c r="Z824" s="12"/>
      <c r="AA824" s="12"/>
      <c r="AB824" s="13">
        <v>4.45</v>
      </c>
      <c r="AC824" s="68"/>
      <c r="AD824" s="13"/>
      <c r="AE824" s="34"/>
      <c r="AF824" s="8"/>
      <c r="AG824" s="10"/>
      <c r="AH824" s="13"/>
      <c r="AI824" s="8">
        <v>37.299999999999997</v>
      </c>
      <c r="AJ824" s="8"/>
      <c r="AK824" s="8"/>
      <c r="AL824" s="8"/>
      <c r="AM824" s="13">
        <v>3</v>
      </c>
      <c r="AN824" s="35"/>
      <c r="AO824" s="47"/>
    </row>
    <row r="825" spans="1:41" x14ac:dyDescent="0.25">
      <c r="A825" s="7">
        <v>44</v>
      </c>
      <c r="B825" s="15" t="s">
        <v>23</v>
      </c>
      <c r="C825" s="15" t="s">
        <v>23</v>
      </c>
      <c r="D825" s="9"/>
      <c r="E825" s="10"/>
      <c r="F825" s="9"/>
      <c r="G825" s="9"/>
      <c r="H825" s="10"/>
      <c r="I825" s="9"/>
      <c r="J825" s="9"/>
      <c r="K825" s="10"/>
      <c r="L825" s="10"/>
      <c r="M825" s="9"/>
      <c r="N825" s="16"/>
      <c r="O825" s="11"/>
      <c r="P825" s="15"/>
      <c r="Q825" s="15"/>
      <c r="R825" s="8"/>
      <c r="S825" s="8"/>
      <c r="T825" s="8"/>
      <c r="U825" s="8"/>
      <c r="V825" s="8"/>
      <c r="W825" s="8"/>
      <c r="X825" s="36"/>
      <c r="Y825" s="12">
        <v>17.5</v>
      </c>
      <c r="Z825" s="12">
        <v>35.799999999999997</v>
      </c>
      <c r="AA825" s="12"/>
      <c r="AB825" s="13">
        <v>4.46</v>
      </c>
      <c r="AC825" s="68"/>
      <c r="AD825" s="13"/>
      <c r="AE825" s="34"/>
      <c r="AF825" s="8"/>
      <c r="AG825" s="10"/>
      <c r="AH825" s="9"/>
      <c r="AI825" s="8">
        <v>37.36</v>
      </c>
      <c r="AJ825" s="8"/>
      <c r="AK825" s="8"/>
      <c r="AL825" s="8"/>
      <c r="AM825" s="13">
        <v>3.01</v>
      </c>
      <c r="AN825" s="35"/>
      <c r="AO825" s="47"/>
    </row>
    <row r="826" spans="1:41" x14ac:dyDescent="0.25">
      <c r="A826" s="7">
        <v>43</v>
      </c>
      <c r="B826" s="15" t="s">
        <v>23</v>
      </c>
      <c r="C826" s="15" t="s">
        <v>23</v>
      </c>
      <c r="D826" s="9"/>
      <c r="E826" s="10"/>
      <c r="F826" s="9"/>
      <c r="G826" s="9"/>
      <c r="H826" s="10"/>
      <c r="I826" s="9"/>
      <c r="J826" s="9"/>
      <c r="K826" s="10"/>
      <c r="L826" s="10"/>
      <c r="M826" s="9"/>
      <c r="N826" s="16"/>
      <c r="O826" s="11"/>
      <c r="P826" s="15"/>
      <c r="Q826" s="15"/>
      <c r="R826" s="8"/>
      <c r="S826" s="8"/>
      <c r="T826" s="8"/>
      <c r="U826" s="8"/>
      <c r="V826" s="8"/>
      <c r="W826" s="8"/>
      <c r="X826" s="36"/>
      <c r="Y826" s="12"/>
      <c r="Z826" s="12"/>
      <c r="AA826" s="12"/>
      <c r="AB826" s="13">
        <v>4.47</v>
      </c>
      <c r="AC826" s="68"/>
      <c r="AD826" s="13"/>
      <c r="AE826" s="34"/>
      <c r="AF826" s="8"/>
      <c r="AG826" s="10"/>
      <c r="AH826" s="9"/>
      <c r="AI826" s="8">
        <v>37.42</v>
      </c>
      <c r="AJ826" s="8"/>
      <c r="AK826" s="8"/>
      <c r="AL826" s="11"/>
      <c r="AM826" s="13">
        <v>3.02</v>
      </c>
      <c r="AN826" s="35"/>
      <c r="AO826" s="47"/>
    </row>
    <row r="827" spans="1:41" x14ac:dyDescent="0.25">
      <c r="A827" s="7">
        <v>42</v>
      </c>
      <c r="B827" s="15" t="s">
        <v>23</v>
      </c>
      <c r="C827" s="15" t="s">
        <v>23</v>
      </c>
      <c r="D827" s="9"/>
      <c r="E827" s="10"/>
      <c r="F827" s="9"/>
      <c r="G827" s="9"/>
      <c r="H827" s="10"/>
      <c r="I827" s="9"/>
      <c r="J827" s="9"/>
      <c r="K827" s="10"/>
      <c r="L827" s="10"/>
      <c r="M827" s="9"/>
      <c r="N827" s="16"/>
      <c r="O827" s="11"/>
      <c r="P827" s="15"/>
      <c r="Q827" s="15"/>
      <c r="R827" s="8"/>
      <c r="S827" s="8"/>
      <c r="T827" s="8"/>
      <c r="U827" s="8"/>
      <c r="V827" s="8"/>
      <c r="W827" s="8"/>
      <c r="X827" s="36"/>
      <c r="Y827" s="12"/>
      <c r="Z827" s="12">
        <v>35.9</v>
      </c>
      <c r="AA827" s="12"/>
      <c r="AB827" s="13">
        <v>4.4800000000000004</v>
      </c>
      <c r="AC827" s="68"/>
      <c r="AD827" s="13"/>
      <c r="AE827" s="34"/>
      <c r="AF827" s="8"/>
      <c r="AG827" s="10"/>
      <c r="AH827" s="9"/>
      <c r="AI827" s="8">
        <v>37.479999999999997</v>
      </c>
      <c r="AJ827" s="8"/>
      <c r="AK827" s="8"/>
      <c r="AL827" s="11"/>
      <c r="AM827" s="13">
        <v>3.03</v>
      </c>
      <c r="AN827" s="35"/>
      <c r="AO827" s="47"/>
    </row>
    <row r="828" spans="1:41" x14ac:dyDescent="0.25">
      <c r="A828" s="7">
        <v>41</v>
      </c>
      <c r="B828" s="15" t="s">
        <v>23</v>
      </c>
      <c r="C828" s="15" t="s">
        <v>23</v>
      </c>
      <c r="D828" s="9"/>
      <c r="E828" s="10"/>
      <c r="F828" s="9"/>
      <c r="G828" s="9"/>
      <c r="H828" s="10"/>
      <c r="I828" s="9"/>
      <c r="J828" s="9"/>
      <c r="K828" s="10"/>
      <c r="L828" s="10"/>
      <c r="M828" s="9"/>
      <c r="N828" s="16"/>
      <c r="O828" s="11"/>
      <c r="P828" s="15"/>
      <c r="Q828" s="15"/>
      <c r="R828" s="8"/>
      <c r="S828" s="8"/>
      <c r="T828" s="8"/>
      <c r="U828" s="8"/>
      <c r="V828" s="8"/>
      <c r="W828" s="8"/>
      <c r="X828" s="36"/>
      <c r="Y828" s="12"/>
      <c r="Z828" s="12"/>
      <c r="AA828" s="12"/>
      <c r="AB828" s="13">
        <v>4.49</v>
      </c>
      <c r="AC828" s="68"/>
      <c r="AD828" s="13"/>
      <c r="AE828" s="34"/>
      <c r="AF828" s="8"/>
      <c r="AG828" s="10"/>
      <c r="AH828" s="9"/>
      <c r="AI828" s="8">
        <v>37.54</v>
      </c>
      <c r="AJ828" s="8"/>
      <c r="AK828" s="8"/>
      <c r="AL828" s="11"/>
      <c r="AM828" s="13">
        <v>3.04</v>
      </c>
      <c r="AN828" s="35"/>
      <c r="AO828" s="47"/>
    </row>
    <row r="829" spans="1:41" x14ac:dyDescent="0.25">
      <c r="A829" s="7">
        <v>40</v>
      </c>
      <c r="B829" s="18">
        <v>4</v>
      </c>
      <c r="C829" s="18">
        <v>4</v>
      </c>
      <c r="D829" s="18"/>
      <c r="E829" s="19"/>
      <c r="F829" s="18"/>
      <c r="G829" s="18"/>
      <c r="H829" s="19"/>
      <c r="I829" s="18"/>
      <c r="J829" s="18"/>
      <c r="K829" s="19"/>
      <c r="L829" s="19"/>
      <c r="M829" s="18">
        <v>26</v>
      </c>
      <c r="N829" s="37"/>
      <c r="O829" s="24"/>
      <c r="P829" s="21"/>
      <c r="Q829" s="21"/>
      <c r="R829" s="20"/>
      <c r="S829" s="20"/>
      <c r="T829" s="20"/>
      <c r="U829" s="20"/>
      <c r="V829" s="20"/>
      <c r="W829" s="20"/>
      <c r="X829" s="38"/>
      <c r="Y829" s="22">
        <v>17.600000000000001</v>
      </c>
      <c r="Z829" s="22">
        <v>36</v>
      </c>
      <c r="AA829" s="22"/>
      <c r="AB829" s="23">
        <v>4.5</v>
      </c>
      <c r="AC829" s="81"/>
      <c r="AD829" s="23"/>
      <c r="AE829" s="39"/>
      <c r="AF829" s="20"/>
      <c r="AG829" s="45"/>
      <c r="AH829" s="23"/>
      <c r="AI829" s="20">
        <v>38</v>
      </c>
      <c r="AJ829" s="20"/>
      <c r="AK829" s="20"/>
      <c r="AL829" s="20"/>
      <c r="AM829" s="23">
        <v>3.05</v>
      </c>
      <c r="AN829" s="40"/>
      <c r="AO829" s="48"/>
    </row>
    <row r="830" spans="1:41" x14ac:dyDescent="0.25">
      <c r="A830" s="7">
        <v>39</v>
      </c>
      <c r="B830" s="15" t="s">
        <v>23</v>
      </c>
      <c r="C830" s="15" t="s">
        <v>23</v>
      </c>
      <c r="D830" s="9"/>
      <c r="E830" s="10"/>
      <c r="F830" s="9"/>
      <c r="G830" s="9"/>
      <c r="H830" s="10"/>
      <c r="I830" s="9"/>
      <c r="J830" s="9"/>
      <c r="K830" s="10"/>
      <c r="L830" s="10"/>
      <c r="M830" s="9"/>
      <c r="N830" s="16"/>
      <c r="O830" s="11"/>
      <c r="P830" s="15"/>
      <c r="Q830" s="15"/>
      <c r="R830" s="8"/>
      <c r="S830" s="8"/>
      <c r="T830" s="8"/>
      <c r="U830" s="8"/>
      <c r="V830" s="8"/>
      <c r="W830" s="8"/>
      <c r="X830" s="36"/>
      <c r="Y830" s="12"/>
      <c r="Z830" s="12"/>
      <c r="AA830" s="12"/>
      <c r="AB830" s="13">
        <v>4.51</v>
      </c>
      <c r="AC830" s="68"/>
      <c r="AD830" s="13"/>
      <c r="AE830" s="34"/>
      <c r="AF830" s="8"/>
      <c r="AG830" s="10"/>
      <c r="AH830" s="9"/>
      <c r="AI830" s="8">
        <v>38.090000000000003</v>
      </c>
      <c r="AJ830" s="8"/>
      <c r="AK830" s="8"/>
      <c r="AL830" s="11"/>
      <c r="AM830" s="13">
        <v>3.06</v>
      </c>
      <c r="AN830" s="35"/>
      <c r="AO830" s="47"/>
    </row>
    <row r="831" spans="1:41" x14ac:dyDescent="0.25">
      <c r="A831" s="7">
        <v>38</v>
      </c>
      <c r="B831" s="15" t="s">
        <v>23</v>
      </c>
      <c r="C831" s="15" t="s">
        <v>23</v>
      </c>
      <c r="D831" s="9"/>
      <c r="E831" s="10"/>
      <c r="F831" s="9"/>
      <c r="G831" s="9"/>
      <c r="H831" s="10"/>
      <c r="I831" s="9"/>
      <c r="J831" s="9"/>
      <c r="K831" s="10"/>
      <c r="L831" s="10"/>
      <c r="M831" s="9"/>
      <c r="N831" s="16"/>
      <c r="O831" s="11"/>
      <c r="P831" s="15"/>
      <c r="Q831" s="15"/>
      <c r="R831" s="8"/>
      <c r="S831" s="8"/>
      <c r="T831" s="8"/>
      <c r="U831" s="8"/>
      <c r="V831" s="8"/>
      <c r="W831" s="8"/>
      <c r="X831" s="36"/>
      <c r="Y831" s="12"/>
      <c r="Z831" s="12">
        <v>36.1</v>
      </c>
      <c r="AA831" s="12"/>
      <c r="AB831" s="13">
        <v>4.5199999999999996</v>
      </c>
      <c r="AC831" s="68"/>
      <c r="AD831" s="13"/>
      <c r="AE831" s="34"/>
      <c r="AF831" s="8"/>
      <c r="AG831" s="10"/>
      <c r="AH831" s="9"/>
      <c r="AI831" s="8">
        <v>38.18</v>
      </c>
      <c r="AJ831" s="8"/>
      <c r="AK831" s="8"/>
      <c r="AL831" s="11"/>
      <c r="AM831" s="13">
        <v>3.07</v>
      </c>
      <c r="AN831" s="35"/>
      <c r="AO831" s="47"/>
    </row>
    <row r="832" spans="1:41" x14ac:dyDescent="0.25">
      <c r="A832" s="7">
        <v>37</v>
      </c>
      <c r="B832" s="15" t="s">
        <v>23</v>
      </c>
      <c r="C832" s="15" t="s">
        <v>23</v>
      </c>
      <c r="D832" s="9"/>
      <c r="E832" s="10"/>
      <c r="F832" s="9"/>
      <c r="G832" s="9"/>
      <c r="H832" s="10"/>
      <c r="I832" s="9"/>
      <c r="J832" s="9"/>
      <c r="K832" s="10"/>
      <c r="L832" s="10"/>
      <c r="M832" s="9"/>
      <c r="N832" s="16"/>
      <c r="O832" s="11"/>
      <c r="P832" s="15"/>
      <c r="Q832" s="15"/>
      <c r="R832" s="8"/>
      <c r="S832" s="8"/>
      <c r="T832" s="8"/>
      <c r="U832" s="8"/>
      <c r="V832" s="8"/>
      <c r="W832" s="8"/>
      <c r="X832" s="36"/>
      <c r="Y832" s="12"/>
      <c r="Z832" s="12"/>
      <c r="AA832" s="12"/>
      <c r="AB832" s="13">
        <v>4.53</v>
      </c>
      <c r="AC832" s="68"/>
      <c r="AD832" s="13"/>
      <c r="AE832" s="34"/>
      <c r="AF832" s="8"/>
      <c r="AG832" s="10"/>
      <c r="AH832" s="9"/>
      <c r="AI832" s="8">
        <v>38.270000000000003</v>
      </c>
      <c r="AJ832" s="8"/>
      <c r="AK832" s="8"/>
      <c r="AL832" s="11"/>
      <c r="AM832" s="13">
        <v>3.08</v>
      </c>
      <c r="AN832" s="35"/>
      <c r="AO832" s="47"/>
    </row>
    <row r="833" spans="1:41" x14ac:dyDescent="0.25">
      <c r="A833" s="7">
        <v>36</v>
      </c>
      <c r="B833" s="15" t="s">
        <v>23</v>
      </c>
      <c r="C833" s="15" t="s">
        <v>23</v>
      </c>
      <c r="D833" s="9"/>
      <c r="E833" s="10"/>
      <c r="F833" s="9"/>
      <c r="G833" s="9"/>
      <c r="H833" s="10"/>
      <c r="I833" s="9"/>
      <c r="J833" s="9"/>
      <c r="K833" s="10"/>
      <c r="L833" s="10"/>
      <c r="M833" s="9"/>
      <c r="N833" s="16"/>
      <c r="O833" s="11"/>
      <c r="P833" s="15"/>
      <c r="Q833" s="15"/>
      <c r="R833" s="8"/>
      <c r="S833" s="8"/>
      <c r="T833" s="8"/>
      <c r="U833" s="8"/>
      <c r="V833" s="8"/>
      <c r="W833" s="8"/>
      <c r="X833" s="36"/>
      <c r="Y833" s="12">
        <v>17.8</v>
      </c>
      <c r="Z833" s="12">
        <v>36.200000000000003</v>
      </c>
      <c r="AA833" s="12"/>
      <c r="AB833" s="13">
        <v>4.54</v>
      </c>
      <c r="AC833" s="68"/>
      <c r="AD833" s="13"/>
      <c r="AE833" s="34"/>
      <c r="AF833" s="8"/>
      <c r="AG833" s="10"/>
      <c r="AH833" s="9"/>
      <c r="AI833" s="8">
        <v>38.36</v>
      </c>
      <c r="AJ833" s="8"/>
      <c r="AK833" s="8"/>
      <c r="AL833" s="8"/>
      <c r="AM833" s="13">
        <v>3.09</v>
      </c>
      <c r="AN833" s="35"/>
      <c r="AO833" s="47"/>
    </row>
    <row r="834" spans="1:41" x14ac:dyDescent="0.25">
      <c r="A834" s="7">
        <v>35</v>
      </c>
      <c r="B834" s="15" t="s">
        <v>23</v>
      </c>
      <c r="C834" s="15" t="s">
        <v>23</v>
      </c>
      <c r="D834" s="9"/>
      <c r="E834" s="10"/>
      <c r="F834" s="9"/>
      <c r="G834" s="9"/>
      <c r="H834" s="10"/>
      <c r="I834" s="9"/>
      <c r="J834" s="9"/>
      <c r="K834" s="10"/>
      <c r="L834" s="10"/>
      <c r="M834" s="9">
        <v>25</v>
      </c>
      <c r="N834" s="16"/>
      <c r="O834" s="11"/>
      <c r="P834" s="15"/>
      <c r="Q834" s="15"/>
      <c r="R834" s="8"/>
      <c r="S834" s="8"/>
      <c r="T834" s="8"/>
      <c r="U834" s="8"/>
      <c r="V834" s="8"/>
      <c r="W834" s="8"/>
      <c r="X834" s="36"/>
      <c r="Y834" s="12"/>
      <c r="Z834" s="12"/>
      <c r="AA834" s="12"/>
      <c r="AB834" s="13">
        <v>4.55</v>
      </c>
      <c r="AC834" s="68"/>
      <c r="AD834" s="13"/>
      <c r="AE834" s="34"/>
      <c r="AF834" s="8"/>
      <c r="AG834" s="10"/>
      <c r="AH834" s="9"/>
      <c r="AI834" s="8">
        <v>38.450000000000003</v>
      </c>
      <c r="AJ834" s="8"/>
      <c r="AK834" s="8"/>
      <c r="AL834" s="11"/>
      <c r="AM834" s="13">
        <v>3.1</v>
      </c>
      <c r="AN834" s="35"/>
      <c r="AO834" s="47"/>
    </row>
    <row r="835" spans="1:41" x14ac:dyDescent="0.25">
      <c r="A835" s="7">
        <v>34</v>
      </c>
      <c r="B835" s="15" t="s">
        <v>23</v>
      </c>
      <c r="C835" s="15" t="s">
        <v>23</v>
      </c>
      <c r="D835" s="9"/>
      <c r="E835" s="10"/>
      <c r="F835" s="9"/>
      <c r="G835" s="9"/>
      <c r="H835" s="10"/>
      <c r="I835" s="9"/>
      <c r="J835" s="9"/>
      <c r="K835" s="10"/>
      <c r="L835" s="10"/>
      <c r="M835" s="9"/>
      <c r="N835" s="16"/>
      <c r="O835" s="11"/>
      <c r="P835" s="15"/>
      <c r="Q835" s="15"/>
      <c r="R835" s="8"/>
      <c r="S835" s="8"/>
      <c r="T835" s="8"/>
      <c r="U835" s="8"/>
      <c r="V835" s="8"/>
      <c r="W835" s="8"/>
      <c r="X835" s="36"/>
      <c r="Y835" s="12"/>
      <c r="Z835" s="12">
        <v>36.299999999999997</v>
      </c>
      <c r="AA835" s="12"/>
      <c r="AB835" s="13">
        <v>4.5599999999999996</v>
      </c>
      <c r="AC835" s="68"/>
      <c r="AD835" s="13"/>
      <c r="AE835" s="34"/>
      <c r="AF835" s="8"/>
      <c r="AG835" s="10"/>
      <c r="AH835" s="9"/>
      <c r="AI835" s="8">
        <v>38.54</v>
      </c>
      <c r="AJ835" s="8"/>
      <c r="AK835" s="8"/>
      <c r="AL835" s="11"/>
      <c r="AM835" s="13">
        <v>3.11</v>
      </c>
      <c r="AN835" s="35"/>
      <c r="AO835" s="47"/>
    </row>
    <row r="836" spans="1:41" x14ac:dyDescent="0.25">
      <c r="A836" s="7">
        <v>33</v>
      </c>
      <c r="B836" s="15" t="s">
        <v>23</v>
      </c>
      <c r="C836" s="15" t="s">
        <v>23</v>
      </c>
      <c r="D836" s="9"/>
      <c r="E836" s="10"/>
      <c r="F836" s="9"/>
      <c r="G836" s="9"/>
      <c r="H836" s="10"/>
      <c r="I836" s="9"/>
      <c r="J836" s="9"/>
      <c r="K836" s="10"/>
      <c r="L836" s="10"/>
      <c r="M836" s="9"/>
      <c r="N836" s="16"/>
      <c r="O836" s="11"/>
      <c r="P836" s="15"/>
      <c r="Q836" s="15"/>
      <c r="R836" s="8"/>
      <c r="S836" s="8"/>
      <c r="T836" s="8"/>
      <c r="U836" s="8"/>
      <c r="V836" s="8"/>
      <c r="W836" s="8"/>
      <c r="X836" s="36"/>
      <c r="Y836" s="12"/>
      <c r="Z836" s="12"/>
      <c r="AA836" s="12"/>
      <c r="AB836" s="13">
        <v>4.57</v>
      </c>
      <c r="AC836" s="68"/>
      <c r="AD836" s="13"/>
      <c r="AE836" s="34"/>
      <c r="AF836" s="8"/>
      <c r="AG836" s="10"/>
      <c r="AH836" s="9"/>
      <c r="AI836" s="8">
        <v>39.03</v>
      </c>
      <c r="AJ836" s="8"/>
      <c r="AK836" s="8"/>
      <c r="AL836" s="11"/>
      <c r="AM836" s="13">
        <v>3.12</v>
      </c>
      <c r="AN836" s="35"/>
      <c r="AO836" s="47"/>
    </row>
    <row r="837" spans="1:41" x14ac:dyDescent="0.25">
      <c r="A837" s="7">
        <v>32</v>
      </c>
      <c r="B837" s="15" t="s">
        <v>23</v>
      </c>
      <c r="C837" s="15" t="s">
        <v>23</v>
      </c>
      <c r="D837" s="9"/>
      <c r="E837" s="10"/>
      <c r="F837" s="9"/>
      <c r="G837" s="9"/>
      <c r="H837" s="10"/>
      <c r="I837" s="9"/>
      <c r="J837" s="9"/>
      <c r="K837" s="10"/>
      <c r="L837" s="10"/>
      <c r="M837" s="9"/>
      <c r="N837" s="16"/>
      <c r="O837" s="11"/>
      <c r="P837" s="15"/>
      <c r="Q837" s="15"/>
      <c r="R837" s="8"/>
      <c r="S837" s="8"/>
      <c r="T837" s="8"/>
      <c r="U837" s="8"/>
      <c r="V837" s="8"/>
      <c r="W837" s="8"/>
      <c r="X837" s="36"/>
      <c r="Y837" s="12">
        <v>18</v>
      </c>
      <c r="Z837" s="12">
        <v>36.4</v>
      </c>
      <c r="AA837" s="12"/>
      <c r="AB837" s="13">
        <v>4.58</v>
      </c>
      <c r="AC837" s="68"/>
      <c r="AD837" s="13"/>
      <c r="AE837" s="34"/>
      <c r="AF837" s="8"/>
      <c r="AG837" s="10"/>
      <c r="AH837" s="9"/>
      <c r="AI837" s="8">
        <v>39.119999999999997</v>
      </c>
      <c r="AJ837" s="8"/>
      <c r="AK837" s="8"/>
      <c r="AL837" s="8"/>
      <c r="AM837" s="13">
        <v>3.13</v>
      </c>
      <c r="AN837" s="35"/>
      <c r="AO837" s="47"/>
    </row>
    <row r="838" spans="1:41" x14ac:dyDescent="0.25">
      <c r="A838" s="7">
        <v>31</v>
      </c>
      <c r="B838" s="15" t="s">
        <v>23</v>
      </c>
      <c r="C838" s="15" t="s">
        <v>23</v>
      </c>
      <c r="D838" s="9"/>
      <c r="E838" s="10"/>
      <c r="F838" s="9"/>
      <c r="G838" s="9"/>
      <c r="H838" s="10"/>
      <c r="I838" s="9"/>
      <c r="J838" s="9"/>
      <c r="K838" s="10"/>
      <c r="L838" s="10"/>
      <c r="M838" s="9"/>
      <c r="N838" s="16"/>
      <c r="O838" s="11"/>
      <c r="P838" s="15"/>
      <c r="Q838" s="15"/>
      <c r="R838" s="8"/>
      <c r="S838" s="8"/>
      <c r="T838" s="8"/>
      <c r="U838" s="8"/>
      <c r="V838" s="8"/>
      <c r="W838" s="8"/>
      <c r="X838" s="36"/>
      <c r="Y838" s="12"/>
      <c r="Z838" s="12"/>
      <c r="AA838" s="12"/>
      <c r="AB838" s="13">
        <v>4.59</v>
      </c>
      <c r="AC838" s="68"/>
      <c r="AD838" s="13"/>
      <c r="AE838" s="34"/>
      <c r="AF838" s="8"/>
      <c r="AG838" s="10"/>
      <c r="AH838" s="9"/>
      <c r="AI838" s="8">
        <v>39.21</v>
      </c>
      <c r="AJ838" s="8"/>
      <c r="AK838" s="8"/>
      <c r="AL838" s="11"/>
      <c r="AM838" s="13">
        <v>3.14</v>
      </c>
      <c r="AN838" s="35"/>
      <c r="AO838" s="47"/>
    </row>
    <row r="839" spans="1:41" x14ac:dyDescent="0.25">
      <c r="A839" s="7">
        <v>30</v>
      </c>
      <c r="B839" s="15" t="s">
        <v>23</v>
      </c>
      <c r="C839" s="15" t="s">
        <v>23</v>
      </c>
      <c r="D839" s="9"/>
      <c r="E839" s="10"/>
      <c r="F839" s="9"/>
      <c r="G839" s="9"/>
      <c r="H839" s="10"/>
      <c r="I839" s="9"/>
      <c r="J839" s="9"/>
      <c r="K839" s="10"/>
      <c r="L839" s="10"/>
      <c r="M839" s="9">
        <v>24</v>
      </c>
      <c r="N839" s="16"/>
      <c r="O839" s="11"/>
      <c r="P839" s="15"/>
      <c r="Q839" s="15"/>
      <c r="R839" s="8"/>
      <c r="S839" s="8"/>
      <c r="T839" s="8"/>
      <c r="U839" s="8"/>
      <c r="V839" s="8"/>
      <c r="W839" s="8"/>
      <c r="X839" s="36"/>
      <c r="Y839" s="12"/>
      <c r="Z839" s="12">
        <v>36.5</v>
      </c>
      <c r="AA839" s="12"/>
      <c r="AB839" s="13">
        <v>5</v>
      </c>
      <c r="AC839" s="68"/>
      <c r="AD839" s="13"/>
      <c r="AE839" s="34"/>
      <c r="AF839" s="8"/>
      <c r="AG839" s="8"/>
      <c r="AH839" s="13"/>
      <c r="AI839" s="8">
        <v>39.299999999999997</v>
      </c>
      <c r="AJ839" s="8"/>
      <c r="AK839" s="8"/>
      <c r="AL839" s="11"/>
      <c r="AM839" s="13">
        <v>3.15</v>
      </c>
      <c r="AN839" s="35"/>
      <c r="AO839" s="47"/>
    </row>
    <row r="840" spans="1:41" x14ac:dyDescent="0.25">
      <c r="A840" s="7">
        <v>29</v>
      </c>
      <c r="B840" s="15" t="s">
        <v>23</v>
      </c>
      <c r="C840" s="15" t="s">
        <v>23</v>
      </c>
      <c r="D840" s="9"/>
      <c r="E840" s="10"/>
      <c r="F840" s="9"/>
      <c r="G840" s="9"/>
      <c r="H840" s="10"/>
      <c r="I840" s="9"/>
      <c r="J840" s="9"/>
      <c r="K840" s="10"/>
      <c r="L840" s="10"/>
      <c r="M840" s="9"/>
      <c r="N840" s="16"/>
      <c r="O840" s="11"/>
      <c r="P840" s="15"/>
      <c r="Q840" s="15"/>
      <c r="R840" s="8"/>
      <c r="S840" s="8"/>
      <c r="T840" s="8"/>
      <c r="U840" s="8"/>
      <c r="V840" s="8"/>
      <c r="W840" s="8"/>
      <c r="X840" s="36"/>
      <c r="Y840" s="12"/>
      <c r="Z840" s="12"/>
      <c r="AA840" s="12"/>
      <c r="AB840" s="13">
        <v>5.01</v>
      </c>
      <c r="AC840" s="68"/>
      <c r="AD840" s="13"/>
      <c r="AE840" s="34"/>
      <c r="AF840" s="8"/>
      <c r="AG840" s="10"/>
      <c r="AH840" s="9"/>
      <c r="AI840" s="8">
        <v>39.39</v>
      </c>
      <c r="AJ840" s="8"/>
      <c r="AK840" s="8"/>
      <c r="AL840" s="11"/>
      <c r="AM840" s="13">
        <v>3.16</v>
      </c>
      <c r="AN840" s="35"/>
      <c r="AO840" s="47"/>
    </row>
    <row r="841" spans="1:41" x14ac:dyDescent="0.25">
      <c r="A841" s="7">
        <v>28</v>
      </c>
      <c r="B841" s="15" t="s">
        <v>23</v>
      </c>
      <c r="C841" s="15" t="s">
        <v>23</v>
      </c>
      <c r="D841" s="9"/>
      <c r="E841" s="10"/>
      <c r="F841" s="9"/>
      <c r="G841" s="9"/>
      <c r="H841" s="10"/>
      <c r="I841" s="9"/>
      <c r="J841" s="9"/>
      <c r="K841" s="10"/>
      <c r="L841" s="10"/>
      <c r="M841" s="9"/>
      <c r="N841" s="16"/>
      <c r="O841" s="11"/>
      <c r="P841" s="15"/>
      <c r="Q841" s="15"/>
      <c r="R841" s="8"/>
      <c r="S841" s="8"/>
      <c r="T841" s="8"/>
      <c r="U841" s="8"/>
      <c r="V841" s="8"/>
      <c r="W841" s="8"/>
      <c r="X841" s="36"/>
      <c r="Y841" s="12">
        <v>18.2</v>
      </c>
      <c r="Z841" s="12">
        <v>36.6</v>
      </c>
      <c r="AA841" s="12"/>
      <c r="AB841" s="13">
        <v>5.0199999999999996</v>
      </c>
      <c r="AC841" s="68"/>
      <c r="AD841" s="13"/>
      <c r="AE841" s="34"/>
      <c r="AF841" s="8"/>
      <c r="AG841" s="10"/>
      <c r="AH841" s="9"/>
      <c r="AI841" s="8">
        <v>39.479999999999997</v>
      </c>
      <c r="AJ841" s="8"/>
      <c r="AK841" s="8"/>
      <c r="AL841" s="8"/>
      <c r="AM841" s="13">
        <v>3.17</v>
      </c>
      <c r="AN841" s="35"/>
      <c r="AO841" s="47"/>
    </row>
    <row r="842" spans="1:41" x14ac:dyDescent="0.25">
      <c r="A842" s="7">
        <v>27</v>
      </c>
      <c r="B842" s="15" t="s">
        <v>23</v>
      </c>
      <c r="C842" s="15" t="s">
        <v>23</v>
      </c>
      <c r="D842" s="9"/>
      <c r="E842" s="10"/>
      <c r="F842" s="9"/>
      <c r="G842" s="9"/>
      <c r="H842" s="10"/>
      <c r="I842" s="9"/>
      <c r="J842" s="9"/>
      <c r="K842" s="10"/>
      <c r="L842" s="10"/>
      <c r="M842" s="9"/>
      <c r="N842" s="16"/>
      <c r="O842" s="11"/>
      <c r="P842" s="15"/>
      <c r="Q842" s="15"/>
      <c r="R842" s="8"/>
      <c r="S842" s="8"/>
      <c r="T842" s="8"/>
      <c r="U842" s="8"/>
      <c r="V842" s="8"/>
      <c r="W842" s="8"/>
      <c r="X842" s="36"/>
      <c r="Y842" s="12"/>
      <c r="Z842" s="12"/>
      <c r="AA842" s="12"/>
      <c r="AB842" s="13">
        <v>5.03</v>
      </c>
      <c r="AC842" s="68"/>
      <c r="AD842" s="13"/>
      <c r="AE842" s="34"/>
      <c r="AF842" s="8"/>
      <c r="AG842" s="10"/>
      <c r="AH842" s="9"/>
      <c r="AI842" s="8">
        <v>39.57</v>
      </c>
      <c r="AJ842" s="8"/>
      <c r="AK842" s="8"/>
      <c r="AL842" s="11"/>
      <c r="AM842" s="13">
        <v>3.18</v>
      </c>
      <c r="AN842" s="35"/>
      <c r="AO842" s="47"/>
    </row>
    <row r="843" spans="1:41" x14ac:dyDescent="0.25">
      <c r="A843" s="7">
        <v>26</v>
      </c>
      <c r="B843" s="15" t="s">
        <v>23</v>
      </c>
      <c r="C843" s="15" t="s">
        <v>23</v>
      </c>
      <c r="D843" s="9"/>
      <c r="E843" s="10"/>
      <c r="F843" s="9"/>
      <c r="G843" s="9"/>
      <c r="H843" s="10"/>
      <c r="I843" s="9"/>
      <c r="J843" s="9"/>
      <c r="K843" s="10"/>
      <c r="L843" s="10"/>
      <c r="M843" s="9"/>
      <c r="N843" s="16"/>
      <c r="O843" s="11"/>
      <c r="P843" s="15"/>
      <c r="Q843" s="15"/>
      <c r="R843" s="8"/>
      <c r="S843" s="8"/>
      <c r="T843" s="8"/>
      <c r="U843" s="8"/>
      <c r="V843" s="8"/>
      <c r="W843" s="8"/>
      <c r="X843" s="36"/>
      <c r="Y843" s="12"/>
      <c r="Z843" s="12">
        <v>36.700000000000003</v>
      </c>
      <c r="AA843" s="12"/>
      <c r="AB843" s="13">
        <v>5.04</v>
      </c>
      <c r="AC843" s="68"/>
      <c r="AD843" s="13"/>
      <c r="AE843" s="34"/>
      <c r="AF843" s="8"/>
      <c r="AG843" s="10"/>
      <c r="AH843" s="9"/>
      <c r="AI843" s="8">
        <v>40.06</v>
      </c>
      <c r="AJ843" s="8"/>
      <c r="AK843" s="8"/>
      <c r="AL843" s="11"/>
      <c r="AM843" s="13">
        <v>3.19</v>
      </c>
      <c r="AN843" s="35"/>
      <c r="AO843" s="47"/>
    </row>
    <row r="844" spans="1:41" x14ac:dyDescent="0.25">
      <c r="A844" s="7">
        <v>25</v>
      </c>
      <c r="B844" s="15" t="s">
        <v>23</v>
      </c>
      <c r="C844" s="15" t="s">
        <v>23</v>
      </c>
      <c r="D844" s="9"/>
      <c r="E844" s="10"/>
      <c r="F844" s="9"/>
      <c r="G844" s="9"/>
      <c r="H844" s="10"/>
      <c r="I844" s="9"/>
      <c r="J844" s="9"/>
      <c r="K844" s="10"/>
      <c r="L844" s="10"/>
      <c r="M844" s="9">
        <v>23</v>
      </c>
      <c r="N844" s="16"/>
      <c r="O844" s="11"/>
      <c r="P844" s="15"/>
      <c r="Q844" s="15"/>
      <c r="R844" s="8"/>
      <c r="S844" s="8"/>
      <c r="T844" s="8"/>
      <c r="U844" s="8"/>
      <c r="V844" s="8"/>
      <c r="W844" s="8"/>
      <c r="X844" s="36"/>
      <c r="Y844" s="12"/>
      <c r="Z844" s="12"/>
      <c r="AA844" s="12"/>
      <c r="AB844" s="13">
        <v>5.05</v>
      </c>
      <c r="AC844" s="68"/>
      <c r="AD844" s="13"/>
      <c r="AE844" s="34"/>
      <c r="AF844" s="8"/>
      <c r="AG844" s="10"/>
      <c r="AH844" s="13"/>
      <c r="AI844" s="8">
        <v>40.15</v>
      </c>
      <c r="AJ844" s="8"/>
      <c r="AK844" s="8"/>
      <c r="AL844" s="11"/>
      <c r="AM844" s="13">
        <v>3.2</v>
      </c>
      <c r="AN844" s="35"/>
      <c r="AO844" s="47"/>
    </row>
    <row r="845" spans="1:41" x14ac:dyDescent="0.25">
      <c r="A845" s="7">
        <v>24</v>
      </c>
      <c r="B845" s="15" t="s">
        <v>23</v>
      </c>
      <c r="C845" s="15" t="s">
        <v>23</v>
      </c>
      <c r="D845" s="9"/>
      <c r="E845" s="10"/>
      <c r="F845" s="9"/>
      <c r="G845" s="9"/>
      <c r="H845" s="10"/>
      <c r="I845" s="9"/>
      <c r="J845" s="9"/>
      <c r="K845" s="10"/>
      <c r="L845" s="10"/>
      <c r="M845" s="9"/>
      <c r="N845" s="16"/>
      <c r="O845" s="11"/>
      <c r="P845" s="15"/>
      <c r="Q845" s="15"/>
      <c r="R845" s="8"/>
      <c r="S845" s="8"/>
      <c r="T845" s="8"/>
      <c r="U845" s="8"/>
      <c r="V845" s="8"/>
      <c r="W845" s="8"/>
      <c r="X845" s="36"/>
      <c r="Y845" s="12">
        <v>18.399999999999999</v>
      </c>
      <c r="Z845" s="12">
        <v>36.799999999999997</v>
      </c>
      <c r="AA845" s="12"/>
      <c r="AB845" s="13">
        <v>5.0599999999999996</v>
      </c>
      <c r="AC845" s="68"/>
      <c r="AD845" s="13"/>
      <c r="AE845" s="34"/>
      <c r="AF845" s="8"/>
      <c r="AG845" s="10"/>
      <c r="AH845" s="9"/>
      <c r="AI845" s="8">
        <v>40.24</v>
      </c>
      <c r="AJ845" s="8"/>
      <c r="AK845" s="8"/>
      <c r="AL845" s="8"/>
      <c r="AM845" s="13">
        <v>3.21</v>
      </c>
      <c r="AN845" s="35"/>
      <c r="AO845" s="47"/>
    </row>
    <row r="846" spans="1:41" x14ac:dyDescent="0.25">
      <c r="A846" s="7">
        <v>23</v>
      </c>
      <c r="B846" s="15" t="s">
        <v>23</v>
      </c>
      <c r="C846" s="15" t="s">
        <v>23</v>
      </c>
      <c r="D846" s="9"/>
      <c r="E846" s="10"/>
      <c r="F846" s="9"/>
      <c r="G846" s="9"/>
      <c r="H846" s="10"/>
      <c r="I846" s="9"/>
      <c r="J846" s="9"/>
      <c r="K846" s="10"/>
      <c r="L846" s="10"/>
      <c r="M846" s="9"/>
      <c r="N846" s="16"/>
      <c r="O846" s="11"/>
      <c r="P846" s="15"/>
      <c r="Q846" s="15"/>
      <c r="R846" s="8"/>
      <c r="S846" s="8"/>
      <c r="T846" s="8"/>
      <c r="U846" s="8"/>
      <c r="V846" s="8"/>
      <c r="W846" s="8"/>
      <c r="X846" s="36"/>
      <c r="Y846" s="12"/>
      <c r="Z846" s="12"/>
      <c r="AA846" s="12"/>
      <c r="AB846" s="13">
        <v>5.07</v>
      </c>
      <c r="AC846" s="68"/>
      <c r="AD846" s="13"/>
      <c r="AE846" s="34"/>
      <c r="AF846" s="8"/>
      <c r="AG846" s="10"/>
      <c r="AH846" s="9"/>
      <c r="AI846" s="8">
        <v>40.33</v>
      </c>
      <c r="AJ846" s="8"/>
      <c r="AK846" s="8"/>
      <c r="AL846" s="11"/>
      <c r="AM846" s="13">
        <v>3.22</v>
      </c>
      <c r="AN846" s="35"/>
      <c r="AO846" s="47"/>
    </row>
    <row r="847" spans="1:41" x14ac:dyDescent="0.25">
      <c r="A847" s="7">
        <v>22</v>
      </c>
      <c r="B847" s="15" t="s">
        <v>23</v>
      </c>
      <c r="C847" s="15" t="s">
        <v>23</v>
      </c>
      <c r="D847" s="9"/>
      <c r="E847" s="10"/>
      <c r="F847" s="9"/>
      <c r="G847" s="9"/>
      <c r="H847" s="10"/>
      <c r="I847" s="9"/>
      <c r="J847" s="9"/>
      <c r="K847" s="10"/>
      <c r="L847" s="10"/>
      <c r="M847" s="9"/>
      <c r="N847" s="16"/>
      <c r="O847" s="11"/>
      <c r="P847" s="15"/>
      <c r="Q847" s="15"/>
      <c r="R847" s="8"/>
      <c r="S847" s="8"/>
      <c r="T847" s="8"/>
      <c r="U847" s="8"/>
      <c r="V847" s="8"/>
      <c r="W847" s="8"/>
      <c r="X847" s="36"/>
      <c r="Y847" s="12"/>
      <c r="Z847" s="12">
        <v>36.9</v>
      </c>
      <c r="AA847" s="12"/>
      <c r="AB847" s="13">
        <v>5.08</v>
      </c>
      <c r="AC847" s="68"/>
      <c r="AD847" s="13"/>
      <c r="AE847" s="34"/>
      <c r="AF847" s="8"/>
      <c r="AG847" s="10"/>
      <c r="AH847" s="9"/>
      <c r="AI847" s="8">
        <v>40.42</v>
      </c>
      <c r="AJ847" s="8"/>
      <c r="AK847" s="8"/>
      <c r="AL847" s="11"/>
      <c r="AM847" s="13">
        <v>3.23</v>
      </c>
      <c r="AN847" s="35"/>
      <c r="AO847" s="47"/>
    </row>
    <row r="848" spans="1:41" x14ac:dyDescent="0.25">
      <c r="A848" s="7">
        <v>21</v>
      </c>
      <c r="B848" s="15" t="s">
        <v>23</v>
      </c>
      <c r="C848" s="15" t="s">
        <v>23</v>
      </c>
      <c r="D848" s="9"/>
      <c r="E848" s="10"/>
      <c r="F848" s="9"/>
      <c r="G848" s="9"/>
      <c r="H848" s="10"/>
      <c r="I848" s="9"/>
      <c r="J848" s="9"/>
      <c r="K848" s="10"/>
      <c r="L848" s="10"/>
      <c r="M848" s="9"/>
      <c r="N848" s="16"/>
      <c r="O848" s="11"/>
      <c r="P848" s="15"/>
      <c r="Q848" s="15"/>
      <c r="R848" s="8"/>
      <c r="S848" s="8"/>
      <c r="T848" s="8"/>
      <c r="U848" s="8"/>
      <c r="V848" s="8"/>
      <c r="W848" s="8"/>
      <c r="X848" s="36"/>
      <c r="Y848" s="12"/>
      <c r="Z848" s="12"/>
      <c r="AA848" s="12"/>
      <c r="AB848" s="13">
        <v>5.09</v>
      </c>
      <c r="AC848" s="68"/>
      <c r="AD848" s="13"/>
      <c r="AE848" s="34"/>
      <c r="AF848" s="8"/>
      <c r="AG848" s="10"/>
      <c r="AH848" s="9"/>
      <c r="AI848" s="8">
        <v>40.51</v>
      </c>
      <c r="AJ848" s="8"/>
      <c r="AK848" s="8"/>
      <c r="AL848" s="11"/>
      <c r="AM848" s="13">
        <v>3.24</v>
      </c>
      <c r="AN848" s="35"/>
      <c r="AO848" s="47"/>
    </row>
    <row r="849" spans="1:41" ht="15.75" thickBot="1" x14ac:dyDescent="0.3">
      <c r="A849" s="17">
        <v>20</v>
      </c>
      <c r="B849" s="25">
        <v>3</v>
      </c>
      <c r="C849" s="25">
        <v>3</v>
      </c>
      <c r="D849" s="25"/>
      <c r="E849" s="26"/>
      <c r="F849" s="25"/>
      <c r="G849" s="25"/>
      <c r="H849" s="26"/>
      <c r="I849" s="25"/>
      <c r="J849" s="25"/>
      <c r="K849" s="26"/>
      <c r="L849" s="26"/>
      <c r="M849" s="25">
        <v>22</v>
      </c>
      <c r="N849" s="41"/>
      <c r="O849" s="31"/>
      <c r="P849" s="28"/>
      <c r="Q849" s="28"/>
      <c r="R849" s="27"/>
      <c r="S849" s="27"/>
      <c r="T849" s="27"/>
      <c r="U849" s="27"/>
      <c r="V849" s="27"/>
      <c r="W849" s="27"/>
      <c r="X849" s="42"/>
      <c r="Y849" s="29">
        <v>18.600000000000001</v>
      </c>
      <c r="Z849" s="29">
        <v>37</v>
      </c>
      <c r="AA849" s="29"/>
      <c r="AB849" s="30">
        <v>5.0999999999999996</v>
      </c>
      <c r="AC849" s="91"/>
      <c r="AD849" s="30"/>
      <c r="AE849" s="43"/>
      <c r="AF849" s="27"/>
      <c r="AG849" s="27"/>
      <c r="AH849" s="30"/>
      <c r="AI849" s="27">
        <v>41</v>
      </c>
      <c r="AJ849" s="27"/>
      <c r="AK849" s="27"/>
      <c r="AL849" s="31"/>
      <c r="AM849" s="30">
        <v>3.25</v>
      </c>
      <c r="AN849" s="44"/>
      <c r="AO849" s="49"/>
    </row>
    <row r="850" spans="1:41" ht="15.75" thickTop="1" x14ac:dyDescent="0.25"/>
    <row r="852" spans="1:41" ht="15.75" x14ac:dyDescent="0.25">
      <c r="A852" s="1552" t="s">
        <v>74</v>
      </c>
      <c r="B852" s="1553"/>
      <c r="C852" s="1553"/>
      <c r="D852" s="1553"/>
      <c r="E852" s="1553"/>
      <c r="F852" s="1553"/>
      <c r="G852" s="1553"/>
      <c r="H852" s="1553"/>
      <c r="I852" s="1553"/>
      <c r="J852" s="1553"/>
      <c r="K852" s="1553"/>
      <c r="L852" s="1553"/>
      <c r="M852" s="1553"/>
      <c r="N852" s="1553"/>
      <c r="O852" s="1553"/>
      <c r="P852" s="1553"/>
      <c r="Q852" s="1553"/>
      <c r="R852" s="1553"/>
      <c r="S852" s="1553"/>
      <c r="T852" s="1553"/>
      <c r="U852" s="1553"/>
      <c r="V852" s="1553"/>
      <c r="W852" s="1553"/>
      <c r="X852" s="1553"/>
      <c r="Y852" s="1553"/>
      <c r="Z852" s="1553"/>
      <c r="AA852" s="1553"/>
      <c r="AB852" s="1553"/>
      <c r="AC852" s="1553"/>
      <c r="AD852" s="1553"/>
      <c r="AE852" s="1553"/>
      <c r="AF852" s="1553"/>
      <c r="AG852" s="1553"/>
      <c r="AH852" s="1553"/>
      <c r="AI852" s="1553"/>
      <c r="AJ852" s="1553"/>
      <c r="AK852" s="1553"/>
      <c r="AL852" s="1553"/>
      <c r="AM852" s="1553"/>
      <c r="AN852" s="1553"/>
      <c r="AO852" s="1554"/>
    </row>
    <row r="853" spans="1:41" ht="25.5" x14ac:dyDescent="0.25">
      <c r="A853" s="3" t="s">
        <v>10</v>
      </c>
      <c r="B853" s="4" t="s">
        <v>727</v>
      </c>
      <c r="C853" s="4" t="s">
        <v>728</v>
      </c>
      <c r="D853" s="5">
        <v>3</v>
      </c>
      <c r="E853" s="6">
        <v>4</v>
      </c>
      <c r="F853" s="5">
        <v>5</v>
      </c>
      <c r="G853" s="5">
        <v>6</v>
      </c>
      <c r="H853" s="6">
        <v>7</v>
      </c>
      <c r="I853" s="4">
        <v>8</v>
      </c>
      <c r="J853" s="4">
        <v>9</v>
      </c>
      <c r="K853" s="6" t="s">
        <v>28</v>
      </c>
      <c r="L853" s="6" t="s">
        <v>29</v>
      </c>
      <c r="M853" s="4">
        <v>16</v>
      </c>
      <c r="N853" s="6">
        <v>19</v>
      </c>
      <c r="O853" s="6">
        <v>21</v>
      </c>
      <c r="P853" s="6">
        <v>23</v>
      </c>
      <c r="Q853" s="6">
        <v>24</v>
      </c>
      <c r="R853" s="6">
        <v>27</v>
      </c>
      <c r="S853" s="6">
        <v>28</v>
      </c>
      <c r="T853" s="6">
        <v>29</v>
      </c>
      <c r="U853" s="6">
        <v>30</v>
      </c>
      <c r="V853" s="64" t="s">
        <v>286</v>
      </c>
      <c r="W853" s="64" t="s">
        <v>287</v>
      </c>
      <c r="X853" s="6">
        <v>33</v>
      </c>
      <c r="Y853" s="4">
        <v>34</v>
      </c>
      <c r="Z853" s="4">
        <v>35</v>
      </c>
      <c r="AA853" s="4">
        <v>36</v>
      </c>
      <c r="AB853" s="4">
        <v>37</v>
      </c>
      <c r="AC853" s="1346">
        <v>38</v>
      </c>
      <c r="AD853" s="4">
        <v>39</v>
      </c>
      <c r="AE853" s="4">
        <v>40</v>
      </c>
      <c r="AF853" s="6">
        <v>41</v>
      </c>
      <c r="AG853" s="6">
        <v>42</v>
      </c>
      <c r="AH853" s="4">
        <v>43</v>
      </c>
      <c r="AI853" s="4">
        <v>44</v>
      </c>
      <c r="AJ853" s="6">
        <v>45</v>
      </c>
      <c r="AK853" s="6">
        <v>46</v>
      </c>
      <c r="AL853" s="6">
        <v>47</v>
      </c>
      <c r="AM853" s="4">
        <v>48</v>
      </c>
      <c r="AN853" s="128">
        <v>49</v>
      </c>
      <c r="AO853" s="132">
        <v>50</v>
      </c>
    </row>
    <row r="854" spans="1:41" x14ac:dyDescent="0.25">
      <c r="A854" s="7">
        <v>100</v>
      </c>
      <c r="B854" s="8" t="s">
        <v>23</v>
      </c>
      <c r="C854" s="8" t="s">
        <v>23</v>
      </c>
      <c r="D854" s="9"/>
      <c r="E854" s="10"/>
      <c r="F854" s="9"/>
      <c r="G854" s="9"/>
      <c r="H854" s="10"/>
      <c r="I854" s="9"/>
      <c r="J854" s="9"/>
      <c r="K854" s="10"/>
      <c r="L854" s="10"/>
      <c r="M854" s="9">
        <v>34</v>
      </c>
      <c r="N854" s="11"/>
      <c r="O854" s="11"/>
      <c r="P854" s="8"/>
      <c r="Q854" s="8"/>
      <c r="R854" s="8"/>
      <c r="S854" s="8"/>
      <c r="T854" s="8"/>
      <c r="U854" s="8"/>
      <c r="V854" s="8"/>
      <c r="W854" s="8"/>
      <c r="X854" s="8"/>
      <c r="Y854" s="12"/>
      <c r="Z854" s="12"/>
      <c r="AA854" s="12"/>
      <c r="AB854" s="13">
        <v>4.3</v>
      </c>
      <c r="AC854" s="68"/>
      <c r="AD854" s="13"/>
      <c r="AE854" s="32"/>
      <c r="AF854" s="8"/>
      <c r="AG854" s="8"/>
      <c r="AH854" s="13"/>
      <c r="AI854" s="8">
        <v>36</v>
      </c>
      <c r="AJ854" s="8"/>
      <c r="AK854" s="8"/>
      <c r="AL854" s="8"/>
      <c r="AM854" s="13">
        <v>2.4</v>
      </c>
      <c r="AN854" s="32"/>
      <c r="AO854" s="47"/>
    </row>
    <row r="855" spans="1:41" x14ac:dyDescent="0.25">
      <c r="A855" s="7">
        <v>99</v>
      </c>
      <c r="B855" s="15" t="s">
        <v>23</v>
      </c>
      <c r="C855" s="15" t="s">
        <v>23</v>
      </c>
      <c r="D855" s="9"/>
      <c r="E855" s="10"/>
      <c r="F855" s="9"/>
      <c r="G855" s="9"/>
      <c r="H855" s="10"/>
      <c r="I855" s="9"/>
      <c r="J855" s="9"/>
      <c r="K855" s="10"/>
      <c r="L855" s="10"/>
      <c r="M855" s="9"/>
      <c r="N855" s="16"/>
      <c r="O855" s="11"/>
      <c r="P855" s="15"/>
      <c r="Q855" s="15"/>
      <c r="R855" s="8"/>
      <c r="S855" s="8"/>
      <c r="T855" s="8"/>
      <c r="U855" s="8"/>
      <c r="V855" s="8"/>
      <c r="W855" s="8"/>
      <c r="X855" s="33"/>
      <c r="Y855" s="12"/>
      <c r="Z855" s="12"/>
      <c r="AA855" s="12"/>
      <c r="AB855" s="13"/>
      <c r="AC855" s="68"/>
      <c r="AD855" s="13"/>
      <c r="AE855" s="34"/>
      <c r="AF855" s="8"/>
      <c r="AG855" s="10"/>
      <c r="AH855" s="9"/>
      <c r="AI855" s="8">
        <v>36.03</v>
      </c>
      <c r="AJ855" s="46"/>
      <c r="AK855" s="8"/>
      <c r="AL855" s="11"/>
      <c r="AM855" s="13"/>
      <c r="AN855" s="35"/>
      <c r="AO855" s="47"/>
    </row>
    <row r="856" spans="1:41" x14ac:dyDescent="0.25">
      <c r="A856" s="7">
        <v>98</v>
      </c>
      <c r="B856" s="15" t="s">
        <v>23</v>
      </c>
      <c r="C856" s="15" t="s">
        <v>23</v>
      </c>
      <c r="D856" s="9"/>
      <c r="E856" s="10"/>
      <c r="F856" s="9"/>
      <c r="G856" s="9"/>
      <c r="H856" s="10"/>
      <c r="I856" s="9"/>
      <c r="J856" s="9"/>
      <c r="K856" s="10"/>
      <c r="L856" s="10"/>
      <c r="M856" s="9"/>
      <c r="N856" s="16"/>
      <c r="O856" s="11"/>
      <c r="P856" s="15"/>
      <c r="Q856" s="15"/>
      <c r="R856" s="8"/>
      <c r="S856" s="8"/>
      <c r="T856" s="8"/>
      <c r="U856" s="8"/>
      <c r="V856" s="8"/>
      <c r="W856" s="8"/>
      <c r="X856" s="36"/>
      <c r="Y856" s="12"/>
      <c r="Z856" s="12"/>
      <c r="AA856" s="12"/>
      <c r="AB856" s="13">
        <v>4.3099999999999996</v>
      </c>
      <c r="AC856" s="68"/>
      <c r="AD856" s="13"/>
      <c r="AE856" s="34"/>
      <c r="AF856" s="8"/>
      <c r="AG856" s="10"/>
      <c r="AH856" s="9"/>
      <c r="AI856" s="8">
        <v>36.06</v>
      </c>
      <c r="AJ856" s="8"/>
      <c r="AK856" s="8"/>
      <c r="AL856" s="11"/>
      <c r="AM856" s="13">
        <v>2.41</v>
      </c>
      <c r="AN856" s="35"/>
      <c r="AO856" s="47"/>
    </row>
    <row r="857" spans="1:41" x14ac:dyDescent="0.25">
      <c r="A857" s="7">
        <v>97</v>
      </c>
      <c r="B857" s="15" t="s">
        <v>23</v>
      </c>
      <c r="C857" s="15" t="s">
        <v>23</v>
      </c>
      <c r="D857" s="9"/>
      <c r="E857" s="10"/>
      <c r="F857" s="9"/>
      <c r="G857" s="9"/>
      <c r="H857" s="10"/>
      <c r="I857" s="9"/>
      <c r="J857" s="9"/>
      <c r="K857" s="10"/>
      <c r="L857" s="10"/>
      <c r="M857" s="9"/>
      <c r="N857" s="16"/>
      <c r="O857" s="11"/>
      <c r="P857" s="15"/>
      <c r="Q857" s="15"/>
      <c r="R857" s="8"/>
      <c r="S857" s="8"/>
      <c r="T857" s="8"/>
      <c r="U857" s="8"/>
      <c r="V857" s="8"/>
      <c r="W857" s="8"/>
      <c r="X857" s="36"/>
      <c r="Y857" s="12"/>
      <c r="Z857" s="12"/>
      <c r="AA857" s="12"/>
      <c r="AB857" s="13"/>
      <c r="AC857" s="68"/>
      <c r="AD857" s="13"/>
      <c r="AE857" s="34"/>
      <c r="AF857" s="8"/>
      <c r="AG857" s="10"/>
      <c r="AH857" s="9"/>
      <c r="AI857" s="8">
        <v>36.090000000000003</v>
      </c>
      <c r="AJ857" s="8"/>
      <c r="AK857" s="8"/>
      <c r="AL857" s="11"/>
      <c r="AM857" s="13"/>
      <c r="AN857" s="35"/>
      <c r="AO857" s="47"/>
    </row>
    <row r="858" spans="1:41" x14ac:dyDescent="0.25">
      <c r="A858" s="7">
        <v>96</v>
      </c>
      <c r="B858" s="15" t="s">
        <v>23</v>
      </c>
      <c r="C858" s="15" t="s">
        <v>23</v>
      </c>
      <c r="D858" s="9"/>
      <c r="E858" s="10"/>
      <c r="F858" s="9"/>
      <c r="G858" s="9"/>
      <c r="H858" s="10"/>
      <c r="I858" s="9"/>
      <c r="J858" s="9"/>
      <c r="K858" s="10"/>
      <c r="L858" s="10"/>
      <c r="M858" s="9"/>
      <c r="N858" s="16"/>
      <c r="O858" s="11"/>
      <c r="P858" s="15"/>
      <c r="Q858" s="15"/>
      <c r="R858" s="8"/>
      <c r="S858" s="8"/>
      <c r="T858" s="8"/>
      <c r="U858" s="8"/>
      <c r="V858" s="8"/>
      <c r="W858" s="8"/>
      <c r="X858" s="36"/>
      <c r="Y858" s="12"/>
      <c r="Z858" s="12"/>
      <c r="AA858" s="12"/>
      <c r="AB858" s="13">
        <v>4.32</v>
      </c>
      <c r="AC858" s="68"/>
      <c r="AD858" s="13"/>
      <c r="AE858" s="34"/>
      <c r="AF858" s="8"/>
      <c r="AG858" s="10"/>
      <c r="AH858" s="9"/>
      <c r="AI858" s="8">
        <v>36.119999999999997</v>
      </c>
      <c r="AJ858" s="8"/>
      <c r="AK858" s="8"/>
      <c r="AL858" s="11"/>
      <c r="AM858" s="13">
        <v>2.42</v>
      </c>
      <c r="AN858" s="35"/>
      <c r="AO858" s="47"/>
    </row>
    <row r="859" spans="1:41" x14ac:dyDescent="0.25">
      <c r="A859" s="7">
        <v>95</v>
      </c>
      <c r="B859" s="15" t="s">
        <v>23</v>
      </c>
      <c r="C859" s="15" t="s">
        <v>23</v>
      </c>
      <c r="D859" s="9"/>
      <c r="E859" s="10"/>
      <c r="F859" s="9"/>
      <c r="G859" s="9"/>
      <c r="H859" s="10"/>
      <c r="I859" s="9"/>
      <c r="J859" s="9"/>
      <c r="K859" s="10"/>
      <c r="L859" s="10"/>
      <c r="M859" s="9">
        <v>33</v>
      </c>
      <c r="N859" s="16"/>
      <c r="O859" s="11"/>
      <c r="P859" s="15"/>
      <c r="Q859" s="15"/>
      <c r="R859" s="8"/>
      <c r="S859" s="8"/>
      <c r="T859" s="8"/>
      <c r="U859" s="8"/>
      <c r="V859" s="8"/>
      <c r="W859" s="8"/>
      <c r="X859" s="36"/>
      <c r="Y859" s="12"/>
      <c r="Z859" s="12"/>
      <c r="AA859" s="12"/>
      <c r="AB859" s="13"/>
      <c r="AC859" s="68"/>
      <c r="AD859" s="13"/>
      <c r="AE859" s="34"/>
      <c r="AF859" s="8"/>
      <c r="AG859" s="10"/>
      <c r="AH859" s="9"/>
      <c r="AI859" s="8">
        <v>36.15</v>
      </c>
      <c r="AJ859" s="8"/>
      <c r="AK859" s="8"/>
      <c r="AL859" s="11"/>
      <c r="AM859" s="13"/>
      <c r="AN859" s="35"/>
      <c r="AO859" s="47"/>
    </row>
    <row r="860" spans="1:41" x14ac:dyDescent="0.25">
      <c r="A860" s="7">
        <v>94</v>
      </c>
      <c r="B860" s="15" t="s">
        <v>23</v>
      </c>
      <c r="C860" s="15" t="s">
        <v>23</v>
      </c>
      <c r="D860" s="9"/>
      <c r="E860" s="10"/>
      <c r="F860" s="9"/>
      <c r="G860" s="9"/>
      <c r="H860" s="10"/>
      <c r="I860" s="9"/>
      <c r="J860" s="9"/>
      <c r="K860" s="10"/>
      <c r="L860" s="10"/>
      <c r="M860" s="9"/>
      <c r="N860" s="16"/>
      <c r="O860" s="11"/>
      <c r="P860" s="15"/>
      <c r="Q860" s="15"/>
      <c r="R860" s="8"/>
      <c r="S860" s="8"/>
      <c r="T860" s="8"/>
      <c r="U860" s="8"/>
      <c r="V860" s="8"/>
      <c r="W860" s="8"/>
      <c r="X860" s="36"/>
      <c r="Y860" s="12"/>
      <c r="Z860" s="12"/>
      <c r="AA860" s="12"/>
      <c r="AB860" s="13">
        <v>4.33</v>
      </c>
      <c r="AC860" s="68"/>
      <c r="AD860" s="13"/>
      <c r="AE860" s="34"/>
      <c r="AF860" s="8"/>
      <c r="AG860" s="10"/>
      <c r="AH860" s="9"/>
      <c r="AI860" s="8">
        <v>36.18</v>
      </c>
      <c r="AJ860" s="8"/>
      <c r="AK860" s="8"/>
      <c r="AL860" s="11"/>
      <c r="AM860" s="13">
        <v>2.4300000000000002</v>
      </c>
      <c r="AN860" s="35"/>
      <c r="AO860" s="47"/>
    </row>
    <row r="861" spans="1:41" x14ac:dyDescent="0.25">
      <c r="A861" s="7">
        <v>93</v>
      </c>
      <c r="B861" s="15" t="s">
        <v>23</v>
      </c>
      <c r="C861" s="15" t="s">
        <v>23</v>
      </c>
      <c r="D861" s="9"/>
      <c r="E861" s="10"/>
      <c r="F861" s="9"/>
      <c r="G861" s="9"/>
      <c r="H861" s="10"/>
      <c r="I861" s="9"/>
      <c r="J861" s="9"/>
      <c r="K861" s="10"/>
      <c r="L861" s="10"/>
      <c r="M861" s="9"/>
      <c r="N861" s="16"/>
      <c r="O861" s="11"/>
      <c r="P861" s="15"/>
      <c r="Q861" s="15"/>
      <c r="R861" s="8"/>
      <c r="S861" s="8"/>
      <c r="T861" s="8"/>
      <c r="U861" s="8"/>
      <c r="V861" s="8"/>
      <c r="W861" s="8"/>
      <c r="X861" s="36"/>
      <c r="Y861" s="12"/>
      <c r="Z861" s="12"/>
      <c r="AA861" s="12"/>
      <c r="AB861" s="13"/>
      <c r="AC861" s="68"/>
      <c r="AD861" s="13"/>
      <c r="AE861" s="34"/>
      <c r="AF861" s="8"/>
      <c r="AG861" s="10"/>
      <c r="AH861" s="9"/>
      <c r="AI861" s="8">
        <v>36.21</v>
      </c>
      <c r="AJ861" s="8"/>
      <c r="AK861" s="8"/>
      <c r="AL861" s="11"/>
      <c r="AM861" s="13"/>
      <c r="AN861" s="35"/>
      <c r="AO861" s="47"/>
    </row>
    <row r="862" spans="1:41" x14ac:dyDescent="0.25">
      <c r="A862" s="7">
        <v>92</v>
      </c>
      <c r="B862" s="15" t="s">
        <v>23</v>
      </c>
      <c r="C862" s="15" t="s">
        <v>23</v>
      </c>
      <c r="D862" s="9"/>
      <c r="E862" s="10"/>
      <c r="F862" s="9"/>
      <c r="G862" s="9"/>
      <c r="H862" s="10"/>
      <c r="I862" s="9"/>
      <c r="J862" s="9"/>
      <c r="K862" s="10"/>
      <c r="L862" s="10"/>
      <c r="M862" s="9"/>
      <c r="N862" s="16"/>
      <c r="O862" s="11"/>
      <c r="P862" s="15"/>
      <c r="Q862" s="15"/>
      <c r="R862" s="8"/>
      <c r="S862" s="8"/>
      <c r="T862" s="8"/>
      <c r="U862" s="8"/>
      <c r="V862" s="8"/>
      <c r="W862" s="8"/>
      <c r="X862" s="36"/>
      <c r="Y862" s="12"/>
      <c r="Z862" s="12"/>
      <c r="AA862" s="12"/>
      <c r="AB862" s="13">
        <v>4.34</v>
      </c>
      <c r="AC862" s="68"/>
      <c r="AD862" s="13"/>
      <c r="AE862" s="34"/>
      <c r="AF862" s="8"/>
      <c r="AG862" s="10"/>
      <c r="AH862" s="9"/>
      <c r="AI862" s="8">
        <v>36.24</v>
      </c>
      <c r="AJ862" s="8"/>
      <c r="AK862" s="8"/>
      <c r="AL862" s="8"/>
      <c r="AM862" s="13">
        <v>2.44</v>
      </c>
      <c r="AN862" s="35"/>
      <c r="AO862" s="47"/>
    </row>
    <row r="863" spans="1:41" x14ac:dyDescent="0.25">
      <c r="A863" s="7">
        <v>91</v>
      </c>
      <c r="B863" s="15" t="s">
        <v>23</v>
      </c>
      <c r="C863" s="15" t="s">
        <v>23</v>
      </c>
      <c r="D863" s="9"/>
      <c r="E863" s="10"/>
      <c r="F863" s="9"/>
      <c r="G863" s="9"/>
      <c r="H863" s="10"/>
      <c r="I863" s="9"/>
      <c r="J863" s="9"/>
      <c r="K863" s="10"/>
      <c r="L863" s="10"/>
      <c r="M863" s="9"/>
      <c r="N863" s="16"/>
      <c r="O863" s="11"/>
      <c r="P863" s="15"/>
      <c r="Q863" s="15"/>
      <c r="R863" s="8"/>
      <c r="S863" s="8"/>
      <c r="T863" s="8"/>
      <c r="U863" s="8"/>
      <c r="V863" s="8"/>
      <c r="W863" s="8"/>
      <c r="X863" s="36"/>
      <c r="Y863" s="12"/>
      <c r="Z863" s="12"/>
      <c r="AA863" s="12"/>
      <c r="AB863" s="13"/>
      <c r="AC863" s="68"/>
      <c r="AD863" s="13"/>
      <c r="AE863" s="34"/>
      <c r="AF863" s="8"/>
      <c r="AG863" s="10"/>
      <c r="AH863" s="9"/>
      <c r="AI863" s="8">
        <v>36.270000000000003</v>
      </c>
      <c r="AJ863" s="8"/>
      <c r="AK863" s="8"/>
      <c r="AL863" s="8"/>
      <c r="AM863" s="13"/>
      <c r="AN863" s="35"/>
      <c r="AO863" s="47"/>
    </row>
    <row r="864" spans="1:41" x14ac:dyDescent="0.25">
      <c r="A864" s="7">
        <v>90</v>
      </c>
      <c r="B864" s="15" t="s">
        <v>23</v>
      </c>
      <c r="C864" s="15" t="s">
        <v>23</v>
      </c>
      <c r="D864" s="9"/>
      <c r="E864" s="10"/>
      <c r="F864" s="9"/>
      <c r="G864" s="9"/>
      <c r="H864" s="10"/>
      <c r="I864" s="9"/>
      <c r="J864" s="9"/>
      <c r="K864" s="10"/>
      <c r="L864" s="10"/>
      <c r="M864" s="9">
        <v>32</v>
      </c>
      <c r="N864" s="16"/>
      <c r="O864" s="11"/>
      <c r="P864" s="15"/>
      <c r="Q864" s="15"/>
      <c r="R864" s="8"/>
      <c r="S864" s="8"/>
      <c r="T864" s="8"/>
      <c r="U864" s="8"/>
      <c r="V864" s="8"/>
      <c r="W864" s="8"/>
      <c r="X864" s="36"/>
      <c r="Y864" s="12"/>
      <c r="Z864" s="12"/>
      <c r="AA864" s="12"/>
      <c r="AB864" s="13">
        <v>4.3499999999999996</v>
      </c>
      <c r="AC864" s="68"/>
      <c r="AD864" s="13"/>
      <c r="AE864" s="34"/>
      <c r="AF864" s="8"/>
      <c r="AG864" s="10"/>
      <c r="AH864" s="9"/>
      <c r="AI864" s="8">
        <v>36.299999999999997</v>
      </c>
      <c r="AJ864" s="8"/>
      <c r="AK864" s="8"/>
      <c r="AL864" s="11"/>
      <c r="AM864" s="13">
        <v>2.4500000000000002</v>
      </c>
      <c r="AN864" s="35"/>
      <c r="AO864" s="47"/>
    </row>
    <row r="865" spans="1:41" x14ac:dyDescent="0.25">
      <c r="A865" s="7">
        <v>89</v>
      </c>
      <c r="B865" s="15" t="s">
        <v>23</v>
      </c>
      <c r="C865" s="15" t="s">
        <v>23</v>
      </c>
      <c r="D865" s="9"/>
      <c r="E865" s="10"/>
      <c r="F865" s="9"/>
      <c r="G865" s="9"/>
      <c r="H865" s="10"/>
      <c r="I865" s="9"/>
      <c r="J865" s="9"/>
      <c r="K865" s="10"/>
      <c r="L865" s="10"/>
      <c r="M865" s="9"/>
      <c r="N865" s="16"/>
      <c r="O865" s="11"/>
      <c r="P865" s="15"/>
      <c r="Q865" s="15"/>
      <c r="R865" s="8"/>
      <c r="S865" s="8"/>
      <c r="T865" s="8"/>
      <c r="U865" s="8"/>
      <c r="V865" s="8"/>
      <c r="W865" s="8"/>
      <c r="X865" s="36"/>
      <c r="Y865" s="12"/>
      <c r="Z865" s="12"/>
      <c r="AA865" s="12"/>
      <c r="AB865" s="13"/>
      <c r="AC865" s="68"/>
      <c r="AD865" s="13"/>
      <c r="AE865" s="34"/>
      <c r="AF865" s="8"/>
      <c r="AG865" s="10"/>
      <c r="AH865" s="9"/>
      <c r="AI865" s="8">
        <v>36.33</v>
      </c>
      <c r="AJ865" s="8"/>
      <c r="AK865" s="8"/>
      <c r="AL865" s="11"/>
      <c r="AM865" s="13"/>
      <c r="AN865" s="35"/>
      <c r="AO865" s="47"/>
    </row>
    <row r="866" spans="1:41" x14ac:dyDescent="0.25">
      <c r="A866" s="7">
        <v>88</v>
      </c>
      <c r="B866" s="15" t="s">
        <v>23</v>
      </c>
      <c r="C866" s="15" t="s">
        <v>23</v>
      </c>
      <c r="D866" s="9"/>
      <c r="E866" s="10"/>
      <c r="F866" s="9"/>
      <c r="G866" s="9"/>
      <c r="H866" s="10"/>
      <c r="I866" s="9"/>
      <c r="J866" s="9"/>
      <c r="K866" s="10"/>
      <c r="L866" s="10"/>
      <c r="M866" s="9"/>
      <c r="N866" s="16"/>
      <c r="O866" s="11"/>
      <c r="P866" s="15"/>
      <c r="Q866" s="15"/>
      <c r="R866" s="8"/>
      <c r="S866" s="8"/>
      <c r="T866" s="8"/>
      <c r="U866" s="8"/>
      <c r="V866" s="8"/>
      <c r="W866" s="8"/>
      <c r="X866" s="36"/>
      <c r="Y866" s="12"/>
      <c r="Z866" s="12"/>
      <c r="AA866" s="12"/>
      <c r="AB866" s="13">
        <v>4.3600000000000003</v>
      </c>
      <c r="AC866" s="68"/>
      <c r="AD866" s="13"/>
      <c r="AE866" s="34"/>
      <c r="AF866" s="8"/>
      <c r="AG866" s="10"/>
      <c r="AH866" s="9"/>
      <c r="AI866" s="8">
        <v>36.36</v>
      </c>
      <c r="AJ866" s="8"/>
      <c r="AK866" s="8"/>
      <c r="AL866" s="8"/>
      <c r="AM866" s="13">
        <v>2.46</v>
      </c>
      <c r="AN866" s="35"/>
      <c r="AO866" s="47"/>
    </row>
    <row r="867" spans="1:41" x14ac:dyDescent="0.25">
      <c r="A867" s="7">
        <v>87</v>
      </c>
      <c r="B867" s="15" t="s">
        <v>23</v>
      </c>
      <c r="C867" s="15" t="s">
        <v>23</v>
      </c>
      <c r="D867" s="9"/>
      <c r="E867" s="10"/>
      <c r="F867" s="9"/>
      <c r="G867" s="9"/>
      <c r="H867" s="10"/>
      <c r="I867" s="9"/>
      <c r="J867" s="9"/>
      <c r="K867" s="10"/>
      <c r="L867" s="10"/>
      <c r="M867" s="9"/>
      <c r="N867" s="16"/>
      <c r="O867" s="11"/>
      <c r="P867" s="15"/>
      <c r="Q867" s="15"/>
      <c r="R867" s="8"/>
      <c r="S867" s="8"/>
      <c r="T867" s="8"/>
      <c r="U867" s="8"/>
      <c r="V867" s="8"/>
      <c r="W867" s="8"/>
      <c r="X867" s="36"/>
      <c r="Y867" s="12"/>
      <c r="Z867" s="12"/>
      <c r="AA867" s="12"/>
      <c r="AB867" s="13"/>
      <c r="AC867" s="68"/>
      <c r="AD867" s="13"/>
      <c r="AE867" s="34"/>
      <c r="AF867" s="8"/>
      <c r="AG867" s="10"/>
      <c r="AH867" s="9"/>
      <c r="AI867" s="8">
        <v>36.39</v>
      </c>
      <c r="AJ867" s="8"/>
      <c r="AK867" s="8"/>
      <c r="AL867" s="8"/>
      <c r="AM867" s="13"/>
      <c r="AN867" s="35"/>
      <c r="AO867" s="47"/>
    </row>
    <row r="868" spans="1:41" x14ac:dyDescent="0.25">
      <c r="A868" s="7">
        <v>86</v>
      </c>
      <c r="B868" s="15" t="s">
        <v>23</v>
      </c>
      <c r="C868" s="15" t="s">
        <v>23</v>
      </c>
      <c r="D868" s="9"/>
      <c r="E868" s="10"/>
      <c r="F868" s="9"/>
      <c r="G868" s="9"/>
      <c r="H868" s="10"/>
      <c r="I868" s="9"/>
      <c r="J868" s="9"/>
      <c r="K868" s="10"/>
      <c r="L868" s="10"/>
      <c r="M868" s="9"/>
      <c r="N868" s="16"/>
      <c r="O868" s="11"/>
      <c r="P868" s="15"/>
      <c r="Q868" s="15"/>
      <c r="R868" s="8"/>
      <c r="S868" s="8"/>
      <c r="T868" s="8"/>
      <c r="U868" s="8"/>
      <c r="V868" s="8"/>
      <c r="W868" s="8"/>
      <c r="X868" s="36"/>
      <c r="Y868" s="12"/>
      <c r="Z868" s="12"/>
      <c r="AA868" s="12"/>
      <c r="AB868" s="13">
        <v>4.37</v>
      </c>
      <c r="AC868" s="68"/>
      <c r="AD868" s="13"/>
      <c r="AE868" s="34"/>
      <c r="AF868" s="8"/>
      <c r="AG868" s="10"/>
      <c r="AH868" s="9"/>
      <c r="AI868" s="8">
        <v>36.42</v>
      </c>
      <c r="AJ868" s="8"/>
      <c r="AK868" s="8"/>
      <c r="AL868" s="11"/>
      <c r="AM868" s="13">
        <v>2.4700000000000002</v>
      </c>
      <c r="AN868" s="35"/>
      <c r="AO868" s="47"/>
    </row>
    <row r="869" spans="1:41" x14ac:dyDescent="0.25">
      <c r="A869" s="7">
        <v>85</v>
      </c>
      <c r="B869" s="15" t="s">
        <v>23</v>
      </c>
      <c r="C869" s="15" t="s">
        <v>23</v>
      </c>
      <c r="D869" s="9"/>
      <c r="E869" s="10"/>
      <c r="F869" s="9"/>
      <c r="G869" s="9"/>
      <c r="H869" s="10"/>
      <c r="I869" s="9"/>
      <c r="J869" s="9"/>
      <c r="K869" s="10"/>
      <c r="L869" s="10"/>
      <c r="M869" s="9">
        <v>31</v>
      </c>
      <c r="N869" s="16"/>
      <c r="O869" s="11"/>
      <c r="P869" s="15"/>
      <c r="Q869" s="15"/>
      <c r="R869" s="8"/>
      <c r="S869" s="8"/>
      <c r="T869" s="8"/>
      <c r="U869" s="8"/>
      <c r="V869" s="8"/>
      <c r="W869" s="8"/>
      <c r="X869" s="36"/>
      <c r="Y869" s="12"/>
      <c r="Z869" s="12"/>
      <c r="AA869" s="12"/>
      <c r="AB869" s="13"/>
      <c r="AC869" s="68"/>
      <c r="AD869" s="13"/>
      <c r="AE869" s="34"/>
      <c r="AF869" s="8"/>
      <c r="AG869" s="10"/>
      <c r="AH869" s="9"/>
      <c r="AI869" s="8">
        <v>36.450000000000003</v>
      </c>
      <c r="AJ869" s="8"/>
      <c r="AK869" s="8"/>
      <c r="AL869" s="11"/>
      <c r="AM869" s="13"/>
      <c r="AN869" s="35"/>
      <c r="AO869" s="47"/>
    </row>
    <row r="870" spans="1:41" x14ac:dyDescent="0.25">
      <c r="A870" s="7">
        <v>84</v>
      </c>
      <c r="B870" s="15" t="s">
        <v>23</v>
      </c>
      <c r="C870" s="15" t="s">
        <v>23</v>
      </c>
      <c r="D870" s="9"/>
      <c r="E870" s="10"/>
      <c r="F870" s="9"/>
      <c r="G870" s="9"/>
      <c r="H870" s="10"/>
      <c r="I870" s="9"/>
      <c r="J870" s="9"/>
      <c r="K870" s="10"/>
      <c r="L870" s="10"/>
      <c r="M870" s="9"/>
      <c r="N870" s="16"/>
      <c r="O870" s="11"/>
      <c r="P870" s="15"/>
      <c r="Q870" s="15"/>
      <c r="R870" s="8"/>
      <c r="S870" s="8"/>
      <c r="T870" s="8"/>
      <c r="U870" s="8"/>
      <c r="V870" s="8"/>
      <c r="W870" s="8"/>
      <c r="X870" s="36"/>
      <c r="Y870" s="12"/>
      <c r="Z870" s="12"/>
      <c r="AA870" s="12"/>
      <c r="AB870" s="13">
        <v>4.38</v>
      </c>
      <c r="AC870" s="68"/>
      <c r="AD870" s="13"/>
      <c r="AE870" s="34"/>
      <c r="AF870" s="8"/>
      <c r="AG870" s="10"/>
      <c r="AH870" s="9"/>
      <c r="AI870" s="8">
        <v>36.479999999999997</v>
      </c>
      <c r="AJ870" s="8"/>
      <c r="AK870" s="8"/>
      <c r="AL870" s="8"/>
      <c r="AM870" s="13">
        <v>2.48</v>
      </c>
      <c r="AN870" s="35"/>
      <c r="AO870" s="47"/>
    </row>
    <row r="871" spans="1:41" x14ac:dyDescent="0.25">
      <c r="A871" s="7">
        <v>83</v>
      </c>
      <c r="B871" s="15" t="s">
        <v>23</v>
      </c>
      <c r="C871" s="15" t="s">
        <v>23</v>
      </c>
      <c r="D871" s="9"/>
      <c r="E871" s="10"/>
      <c r="F871" s="9"/>
      <c r="G871" s="9"/>
      <c r="H871" s="10"/>
      <c r="I871" s="9"/>
      <c r="J871" s="9"/>
      <c r="K871" s="10"/>
      <c r="L871" s="10"/>
      <c r="M871" s="9"/>
      <c r="N871" s="16"/>
      <c r="O871" s="11"/>
      <c r="P871" s="15"/>
      <c r="Q871" s="15"/>
      <c r="R871" s="8"/>
      <c r="S871" s="8"/>
      <c r="T871" s="8"/>
      <c r="U871" s="8"/>
      <c r="V871" s="8"/>
      <c r="W871" s="8"/>
      <c r="X871" s="36"/>
      <c r="Y871" s="12"/>
      <c r="Z871" s="12"/>
      <c r="AA871" s="12"/>
      <c r="AB871" s="13"/>
      <c r="AC871" s="68"/>
      <c r="AD871" s="13"/>
      <c r="AE871" s="34"/>
      <c r="AF871" s="8"/>
      <c r="AG871" s="10"/>
      <c r="AH871" s="9"/>
      <c r="AI871" s="8">
        <v>36.51</v>
      </c>
      <c r="AJ871" s="8"/>
      <c r="AK871" s="8"/>
      <c r="AL871" s="8"/>
      <c r="AM871" s="13"/>
      <c r="AN871" s="35"/>
      <c r="AO871" s="47"/>
    </row>
    <row r="872" spans="1:41" x14ac:dyDescent="0.25">
      <c r="A872" s="7">
        <v>82</v>
      </c>
      <c r="B872" s="15" t="s">
        <v>23</v>
      </c>
      <c r="C872" s="15" t="s">
        <v>23</v>
      </c>
      <c r="D872" s="9"/>
      <c r="E872" s="10"/>
      <c r="F872" s="9"/>
      <c r="G872" s="9"/>
      <c r="H872" s="10"/>
      <c r="I872" s="9"/>
      <c r="J872" s="9"/>
      <c r="K872" s="10"/>
      <c r="L872" s="10"/>
      <c r="M872" s="9"/>
      <c r="N872" s="16"/>
      <c r="O872" s="11"/>
      <c r="P872" s="15"/>
      <c r="Q872" s="15"/>
      <c r="R872" s="8"/>
      <c r="S872" s="8"/>
      <c r="T872" s="8"/>
      <c r="U872" s="8"/>
      <c r="V872" s="8"/>
      <c r="W872" s="8"/>
      <c r="X872" s="36"/>
      <c r="Y872" s="12"/>
      <c r="Z872" s="12"/>
      <c r="AA872" s="12"/>
      <c r="AB872" s="13">
        <v>4.3899999999999997</v>
      </c>
      <c r="AC872" s="68"/>
      <c r="AD872" s="13"/>
      <c r="AE872" s="34"/>
      <c r="AF872" s="8"/>
      <c r="AG872" s="10"/>
      <c r="AH872" s="9"/>
      <c r="AI872" s="8">
        <v>36.54</v>
      </c>
      <c r="AJ872" s="8"/>
      <c r="AK872" s="8"/>
      <c r="AL872" s="11"/>
      <c r="AM872" s="13">
        <v>2.4900000000000002</v>
      </c>
      <c r="AN872" s="35"/>
      <c r="AO872" s="47"/>
    </row>
    <row r="873" spans="1:41" x14ac:dyDescent="0.25">
      <c r="A873" s="7">
        <v>81</v>
      </c>
      <c r="B873" s="15" t="s">
        <v>23</v>
      </c>
      <c r="C873" s="15" t="s">
        <v>23</v>
      </c>
      <c r="D873" s="9"/>
      <c r="E873" s="10"/>
      <c r="F873" s="9"/>
      <c r="G873" s="9"/>
      <c r="H873" s="10"/>
      <c r="I873" s="9"/>
      <c r="J873" s="9"/>
      <c r="K873" s="10"/>
      <c r="L873" s="10"/>
      <c r="M873" s="9"/>
      <c r="N873" s="16"/>
      <c r="O873" s="11"/>
      <c r="P873" s="15"/>
      <c r="Q873" s="15"/>
      <c r="R873" s="8"/>
      <c r="S873" s="8"/>
      <c r="T873" s="8"/>
      <c r="U873" s="8"/>
      <c r="V873" s="8"/>
      <c r="W873" s="8"/>
      <c r="X873" s="36"/>
      <c r="Y873" s="12"/>
      <c r="Z873" s="12"/>
      <c r="AA873" s="12"/>
      <c r="AB873" s="13"/>
      <c r="AC873" s="68"/>
      <c r="AD873" s="13"/>
      <c r="AE873" s="34"/>
      <c r="AF873" s="8"/>
      <c r="AG873" s="10"/>
      <c r="AH873" s="9"/>
      <c r="AI873" s="8">
        <v>36.57</v>
      </c>
      <c r="AJ873" s="8"/>
      <c r="AK873" s="8"/>
      <c r="AL873" s="11"/>
      <c r="AM873" s="13"/>
      <c r="AN873" s="35"/>
      <c r="AO873" s="47"/>
    </row>
    <row r="874" spans="1:41" x14ac:dyDescent="0.25">
      <c r="A874" s="7">
        <v>80</v>
      </c>
      <c r="B874" s="15" t="s">
        <v>23</v>
      </c>
      <c r="C874" s="15" t="s">
        <v>23</v>
      </c>
      <c r="D874" s="9"/>
      <c r="E874" s="10"/>
      <c r="F874" s="9"/>
      <c r="G874" s="9"/>
      <c r="H874" s="10"/>
      <c r="I874" s="9"/>
      <c r="J874" s="9"/>
      <c r="K874" s="10"/>
      <c r="L874" s="10"/>
      <c r="M874" s="9">
        <v>30</v>
      </c>
      <c r="N874" s="16"/>
      <c r="O874" s="11"/>
      <c r="P874" s="15"/>
      <c r="Q874" s="15"/>
      <c r="R874" s="8"/>
      <c r="S874" s="8"/>
      <c r="T874" s="8"/>
      <c r="U874" s="8"/>
      <c r="V874" s="8"/>
      <c r="W874" s="8"/>
      <c r="X874" s="36"/>
      <c r="Y874" s="12"/>
      <c r="Z874" s="12"/>
      <c r="AA874" s="12"/>
      <c r="AB874" s="13">
        <v>4.4000000000000004</v>
      </c>
      <c r="AC874" s="68"/>
      <c r="AD874" s="13"/>
      <c r="AE874" s="34"/>
      <c r="AF874" s="8"/>
      <c r="AG874" s="8"/>
      <c r="AH874" s="13"/>
      <c r="AI874" s="8">
        <v>37</v>
      </c>
      <c r="AJ874" s="8"/>
      <c r="AK874" s="8"/>
      <c r="AL874" s="8"/>
      <c r="AM874" s="13">
        <v>2.5</v>
      </c>
      <c r="AN874" s="35"/>
      <c r="AO874" s="47"/>
    </row>
    <row r="875" spans="1:41" x14ac:dyDescent="0.25">
      <c r="A875" s="7">
        <v>79</v>
      </c>
      <c r="B875" s="15" t="s">
        <v>23</v>
      </c>
      <c r="C875" s="15" t="s">
        <v>23</v>
      </c>
      <c r="D875" s="9"/>
      <c r="E875" s="10"/>
      <c r="F875" s="9"/>
      <c r="G875" s="9"/>
      <c r="H875" s="10"/>
      <c r="I875" s="9"/>
      <c r="J875" s="9"/>
      <c r="K875" s="10"/>
      <c r="L875" s="10"/>
      <c r="M875" s="9"/>
      <c r="N875" s="16"/>
      <c r="O875" s="11"/>
      <c r="P875" s="15"/>
      <c r="Q875" s="15"/>
      <c r="R875" s="8"/>
      <c r="S875" s="8"/>
      <c r="T875" s="8"/>
      <c r="U875" s="8"/>
      <c r="V875" s="8"/>
      <c r="W875" s="8"/>
      <c r="X875" s="36"/>
      <c r="Y875" s="12"/>
      <c r="Z875" s="12"/>
      <c r="AA875" s="12"/>
      <c r="AB875" s="13"/>
      <c r="AC875" s="68"/>
      <c r="AD875" s="13"/>
      <c r="AE875" s="34"/>
      <c r="AF875" s="8"/>
      <c r="AG875" s="10"/>
      <c r="AH875" s="9"/>
      <c r="AI875" s="8">
        <v>37.03</v>
      </c>
      <c r="AJ875" s="8"/>
      <c r="AK875" s="8"/>
      <c r="AL875" s="8"/>
      <c r="AM875" s="13"/>
      <c r="AN875" s="35"/>
      <c r="AO875" s="47"/>
    </row>
    <row r="876" spans="1:41" x14ac:dyDescent="0.25">
      <c r="A876" s="7">
        <v>78</v>
      </c>
      <c r="B876" s="15" t="s">
        <v>23</v>
      </c>
      <c r="C876" s="15" t="s">
        <v>23</v>
      </c>
      <c r="D876" s="9"/>
      <c r="E876" s="10"/>
      <c r="F876" s="9"/>
      <c r="G876" s="9"/>
      <c r="H876" s="10"/>
      <c r="I876" s="9"/>
      <c r="J876" s="9"/>
      <c r="K876" s="10"/>
      <c r="L876" s="10"/>
      <c r="M876" s="9"/>
      <c r="N876" s="16"/>
      <c r="O876" s="11"/>
      <c r="P876" s="15"/>
      <c r="Q876" s="15"/>
      <c r="R876" s="8"/>
      <c r="S876" s="8"/>
      <c r="T876" s="8"/>
      <c r="U876" s="8"/>
      <c r="V876" s="8"/>
      <c r="W876" s="8"/>
      <c r="X876" s="36"/>
      <c r="Y876" s="12"/>
      <c r="Z876" s="12"/>
      <c r="AA876" s="12"/>
      <c r="AB876" s="13">
        <v>4.41</v>
      </c>
      <c r="AC876" s="68"/>
      <c r="AD876" s="13"/>
      <c r="AE876" s="34"/>
      <c r="AF876" s="8"/>
      <c r="AG876" s="10"/>
      <c r="AH876" s="9"/>
      <c r="AI876" s="8">
        <v>37.06</v>
      </c>
      <c r="AJ876" s="8"/>
      <c r="AK876" s="8"/>
      <c r="AL876" s="11"/>
      <c r="AM876" s="13">
        <v>2.5099999999999998</v>
      </c>
      <c r="AN876" s="35"/>
      <c r="AO876" s="47"/>
    </row>
    <row r="877" spans="1:41" x14ac:dyDescent="0.25">
      <c r="A877" s="7">
        <v>77</v>
      </c>
      <c r="B877" s="15" t="s">
        <v>23</v>
      </c>
      <c r="C877" s="15" t="s">
        <v>23</v>
      </c>
      <c r="D877" s="9"/>
      <c r="E877" s="10"/>
      <c r="F877" s="9"/>
      <c r="G877" s="9"/>
      <c r="H877" s="10"/>
      <c r="I877" s="9"/>
      <c r="J877" s="9"/>
      <c r="K877" s="10"/>
      <c r="L877" s="10"/>
      <c r="M877" s="9"/>
      <c r="N877" s="16"/>
      <c r="O877" s="11"/>
      <c r="P877" s="15"/>
      <c r="Q877" s="15"/>
      <c r="R877" s="8"/>
      <c r="S877" s="8"/>
      <c r="T877" s="8"/>
      <c r="U877" s="8"/>
      <c r="V877" s="8"/>
      <c r="W877" s="8"/>
      <c r="X877" s="36"/>
      <c r="Y877" s="12"/>
      <c r="Z877" s="12"/>
      <c r="AA877" s="12"/>
      <c r="AB877" s="13"/>
      <c r="AC877" s="68"/>
      <c r="AD877" s="13"/>
      <c r="AE877" s="34"/>
      <c r="AF877" s="8"/>
      <c r="AG877" s="10"/>
      <c r="AH877" s="9"/>
      <c r="AI877" s="8">
        <v>37.090000000000003</v>
      </c>
      <c r="AJ877" s="8"/>
      <c r="AK877" s="8"/>
      <c r="AL877" s="11"/>
      <c r="AM877" s="13"/>
      <c r="AN877" s="35"/>
      <c r="AO877" s="47"/>
    </row>
    <row r="878" spans="1:41" x14ac:dyDescent="0.25">
      <c r="A878" s="7">
        <v>76</v>
      </c>
      <c r="B878" s="15" t="s">
        <v>23</v>
      </c>
      <c r="C878" s="15" t="s">
        <v>23</v>
      </c>
      <c r="D878" s="9"/>
      <c r="E878" s="10"/>
      <c r="F878" s="9"/>
      <c r="G878" s="9"/>
      <c r="H878" s="10"/>
      <c r="I878" s="9"/>
      <c r="J878" s="9"/>
      <c r="K878" s="10"/>
      <c r="L878" s="10"/>
      <c r="M878" s="9"/>
      <c r="N878" s="16"/>
      <c r="O878" s="11"/>
      <c r="P878" s="15"/>
      <c r="Q878" s="15"/>
      <c r="R878" s="8"/>
      <c r="S878" s="8"/>
      <c r="T878" s="8"/>
      <c r="U878" s="8"/>
      <c r="V878" s="8"/>
      <c r="W878" s="8"/>
      <c r="X878" s="36"/>
      <c r="Y878" s="12"/>
      <c r="Z878" s="12"/>
      <c r="AA878" s="12"/>
      <c r="AB878" s="13">
        <v>4.42</v>
      </c>
      <c r="AC878" s="68"/>
      <c r="AD878" s="13"/>
      <c r="AE878" s="34"/>
      <c r="AF878" s="8"/>
      <c r="AG878" s="10"/>
      <c r="AH878" s="9"/>
      <c r="AI878" s="8">
        <v>37.119999999999997</v>
      </c>
      <c r="AJ878" s="8"/>
      <c r="AK878" s="8"/>
      <c r="AL878" s="8"/>
      <c r="AM878" s="13">
        <v>2.52</v>
      </c>
      <c r="AN878" s="35"/>
      <c r="AO878" s="47"/>
    </row>
    <row r="879" spans="1:41" x14ac:dyDescent="0.25">
      <c r="A879" s="7">
        <v>75</v>
      </c>
      <c r="B879" s="15" t="s">
        <v>23</v>
      </c>
      <c r="C879" s="15" t="s">
        <v>23</v>
      </c>
      <c r="D879" s="9"/>
      <c r="E879" s="10"/>
      <c r="F879" s="9"/>
      <c r="G879" s="9"/>
      <c r="H879" s="10"/>
      <c r="I879" s="9"/>
      <c r="J879" s="9"/>
      <c r="K879" s="10"/>
      <c r="L879" s="10"/>
      <c r="M879" s="9">
        <v>29</v>
      </c>
      <c r="N879" s="16"/>
      <c r="O879" s="11"/>
      <c r="P879" s="15"/>
      <c r="Q879" s="15"/>
      <c r="R879" s="8"/>
      <c r="S879" s="8"/>
      <c r="T879" s="8"/>
      <c r="U879" s="8"/>
      <c r="V879" s="8"/>
      <c r="W879" s="8"/>
      <c r="X879" s="36"/>
      <c r="Y879" s="12"/>
      <c r="Z879" s="12"/>
      <c r="AA879" s="12"/>
      <c r="AB879" s="13"/>
      <c r="AC879" s="68"/>
      <c r="AD879" s="13"/>
      <c r="AE879" s="34"/>
      <c r="AF879" s="8"/>
      <c r="AG879" s="10"/>
      <c r="AH879" s="9"/>
      <c r="AI879" s="8">
        <v>37.15</v>
      </c>
      <c r="AJ879" s="8"/>
      <c r="AK879" s="8"/>
      <c r="AL879" s="8"/>
      <c r="AM879" s="13"/>
      <c r="AN879" s="35"/>
      <c r="AO879" s="47"/>
    </row>
    <row r="880" spans="1:41" x14ac:dyDescent="0.25">
      <c r="A880" s="7">
        <v>74</v>
      </c>
      <c r="B880" s="15" t="s">
        <v>23</v>
      </c>
      <c r="C880" s="15" t="s">
        <v>23</v>
      </c>
      <c r="D880" s="9"/>
      <c r="E880" s="10"/>
      <c r="F880" s="9"/>
      <c r="G880" s="9"/>
      <c r="H880" s="10"/>
      <c r="I880" s="9"/>
      <c r="J880" s="9"/>
      <c r="K880" s="10"/>
      <c r="L880" s="10"/>
      <c r="M880" s="9"/>
      <c r="N880" s="16"/>
      <c r="O880" s="11"/>
      <c r="P880" s="15"/>
      <c r="Q880" s="15"/>
      <c r="R880" s="8"/>
      <c r="S880" s="8"/>
      <c r="T880" s="8"/>
      <c r="U880" s="8"/>
      <c r="V880" s="8"/>
      <c r="W880" s="8"/>
      <c r="X880" s="36"/>
      <c r="Y880" s="12"/>
      <c r="Z880" s="12"/>
      <c r="AA880" s="12"/>
      <c r="AB880" s="13">
        <v>4.43</v>
      </c>
      <c r="AC880" s="68"/>
      <c r="AD880" s="13"/>
      <c r="AE880" s="34"/>
      <c r="AF880" s="8"/>
      <c r="AG880" s="10"/>
      <c r="AH880" s="9"/>
      <c r="AI880" s="8">
        <v>37.18</v>
      </c>
      <c r="AJ880" s="8"/>
      <c r="AK880" s="8"/>
      <c r="AL880" s="11"/>
      <c r="AM880" s="13">
        <v>2.5299999999999998</v>
      </c>
      <c r="AN880" s="35"/>
      <c r="AO880" s="47"/>
    </row>
    <row r="881" spans="1:41" x14ac:dyDescent="0.25">
      <c r="A881" s="7">
        <v>73</v>
      </c>
      <c r="B881" s="15" t="s">
        <v>23</v>
      </c>
      <c r="C881" s="15" t="s">
        <v>23</v>
      </c>
      <c r="D881" s="9"/>
      <c r="E881" s="10"/>
      <c r="F881" s="9"/>
      <c r="G881" s="9"/>
      <c r="H881" s="10"/>
      <c r="I881" s="9"/>
      <c r="J881" s="9"/>
      <c r="K881" s="10"/>
      <c r="L881" s="10"/>
      <c r="M881" s="9"/>
      <c r="N881" s="16"/>
      <c r="O881" s="11"/>
      <c r="P881" s="15"/>
      <c r="Q881" s="15"/>
      <c r="R881" s="8"/>
      <c r="S881" s="8"/>
      <c r="T881" s="8"/>
      <c r="U881" s="8"/>
      <c r="V881" s="8"/>
      <c r="W881" s="8"/>
      <c r="X881" s="36"/>
      <c r="Y881" s="12"/>
      <c r="Z881" s="12"/>
      <c r="AA881" s="12"/>
      <c r="AB881" s="13"/>
      <c r="AC881" s="68"/>
      <c r="AD881" s="13"/>
      <c r="AE881" s="34"/>
      <c r="AF881" s="8"/>
      <c r="AG881" s="10"/>
      <c r="AH881" s="9"/>
      <c r="AI881" s="8">
        <v>37.21</v>
      </c>
      <c r="AJ881" s="8"/>
      <c r="AK881" s="8"/>
      <c r="AL881" s="11"/>
      <c r="AM881" s="13"/>
      <c r="AN881" s="35"/>
      <c r="AO881" s="47"/>
    </row>
    <row r="882" spans="1:41" x14ac:dyDescent="0.25">
      <c r="A882" s="7">
        <v>72</v>
      </c>
      <c r="B882" s="15" t="s">
        <v>23</v>
      </c>
      <c r="C882" s="15" t="s">
        <v>23</v>
      </c>
      <c r="D882" s="9"/>
      <c r="E882" s="10"/>
      <c r="F882" s="9"/>
      <c r="G882" s="9"/>
      <c r="H882" s="10"/>
      <c r="I882" s="9"/>
      <c r="J882" s="9"/>
      <c r="K882" s="10"/>
      <c r="L882" s="10"/>
      <c r="M882" s="9"/>
      <c r="N882" s="16"/>
      <c r="O882" s="11"/>
      <c r="P882" s="15"/>
      <c r="Q882" s="15"/>
      <c r="R882" s="8"/>
      <c r="S882" s="8"/>
      <c r="T882" s="8"/>
      <c r="U882" s="8"/>
      <c r="V882" s="8"/>
      <c r="W882" s="8"/>
      <c r="X882" s="36"/>
      <c r="Y882" s="12"/>
      <c r="Z882" s="12"/>
      <c r="AA882" s="12"/>
      <c r="AB882" s="13">
        <v>4.4400000000000004</v>
      </c>
      <c r="AC882" s="68"/>
      <c r="AD882" s="13"/>
      <c r="AE882" s="34"/>
      <c r="AF882" s="8"/>
      <c r="AG882" s="10"/>
      <c r="AH882" s="9"/>
      <c r="AI882" s="8">
        <v>37.24</v>
      </c>
      <c r="AJ882" s="8"/>
      <c r="AK882" s="8"/>
      <c r="AL882" s="8"/>
      <c r="AM882" s="13">
        <v>2.54</v>
      </c>
      <c r="AN882" s="35"/>
      <c r="AO882" s="47"/>
    </row>
    <row r="883" spans="1:41" x14ac:dyDescent="0.25">
      <c r="A883" s="7">
        <v>71</v>
      </c>
      <c r="B883" s="15" t="s">
        <v>23</v>
      </c>
      <c r="C883" s="15" t="s">
        <v>23</v>
      </c>
      <c r="D883" s="9"/>
      <c r="E883" s="10"/>
      <c r="F883" s="9"/>
      <c r="G883" s="9"/>
      <c r="H883" s="10"/>
      <c r="I883" s="9"/>
      <c r="J883" s="9"/>
      <c r="K883" s="10"/>
      <c r="L883" s="10"/>
      <c r="M883" s="9"/>
      <c r="N883" s="16"/>
      <c r="O883" s="11"/>
      <c r="P883" s="15"/>
      <c r="Q883" s="15"/>
      <c r="R883" s="8"/>
      <c r="S883" s="8"/>
      <c r="T883" s="8"/>
      <c r="U883" s="8"/>
      <c r="V883" s="8"/>
      <c r="W883" s="8"/>
      <c r="X883" s="36"/>
      <c r="Y883" s="12"/>
      <c r="Z883" s="12"/>
      <c r="AA883" s="12"/>
      <c r="AB883" s="13"/>
      <c r="AC883" s="68"/>
      <c r="AD883" s="13"/>
      <c r="AE883" s="34"/>
      <c r="AF883" s="8"/>
      <c r="AG883" s="10"/>
      <c r="AH883" s="9"/>
      <c r="AI883" s="8">
        <v>37.270000000000003</v>
      </c>
      <c r="AJ883" s="8"/>
      <c r="AK883" s="8"/>
      <c r="AL883" s="8"/>
      <c r="AM883" s="13"/>
      <c r="AN883" s="35"/>
      <c r="AO883" s="47"/>
    </row>
    <row r="884" spans="1:41" x14ac:dyDescent="0.25">
      <c r="A884" s="7">
        <v>70</v>
      </c>
      <c r="B884" s="15" t="s">
        <v>23</v>
      </c>
      <c r="C884" s="15" t="s">
        <v>23</v>
      </c>
      <c r="D884" s="9"/>
      <c r="E884" s="10"/>
      <c r="F884" s="9"/>
      <c r="G884" s="9"/>
      <c r="H884" s="10"/>
      <c r="I884" s="9"/>
      <c r="J884" s="9"/>
      <c r="K884" s="10"/>
      <c r="L884" s="10"/>
      <c r="M884" s="9">
        <v>28</v>
      </c>
      <c r="N884" s="16"/>
      <c r="O884" s="11"/>
      <c r="P884" s="15"/>
      <c r="Q884" s="15"/>
      <c r="R884" s="8"/>
      <c r="S884" s="8"/>
      <c r="T884" s="8"/>
      <c r="U884" s="8"/>
      <c r="V884" s="8"/>
      <c r="W884" s="8"/>
      <c r="X884" s="36"/>
      <c r="Y884" s="12"/>
      <c r="Z884" s="12"/>
      <c r="AA884" s="12"/>
      <c r="AB884" s="13">
        <v>4.45</v>
      </c>
      <c r="AC884" s="68"/>
      <c r="AD884" s="13"/>
      <c r="AE884" s="34"/>
      <c r="AF884" s="8"/>
      <c r="AG884" s="10"/>
      <c r="AH884" s="9"/>
      <c r="AI884" s="8">
        <v>37.299999999999997</v>
      </c>
      <c r="AJ884" s="8"/>
      <c r="AK884" s="8"/>
      <c r="AL884" s="11"/>
      <c r="AM884" s="13">
        <v>2.5499999999999998</v>
      </c>
      <c r="AN884" s="35"/>
      <c r="AO884" s="47"/>
    </row>
    <row r="885" spans="1:41" x14ac:dyDescent="0.25">
      <c r="A885" s="7">
        <v>69</v>
      </c>
      <c r="B885" s="15" t="s">
        <v>23</v>
      </c>
      <c r="C885" s="15" t="s">
        <v>23</v>
      </c>
      <c r="D885" s="9"/>
      <c r="E885" s="10"/>
      <c r="F885" s="9"/>
      <c r="G885" s="9"/>
      <c r="H885" s="10"/>
      <c r="I885" s="9"/>
      <c r="J885" s="9"/>
      <c r="K885" s="10"/>
      <c r="L885" s="10"/>
      <c r="M885" s="9"/>
      <c r="N885" s="16"/>
      <c r="O885" s="11"/>
      <c r="P885" s="15"/>
      <c r="Q885" s="15"/>
      <c r="R885" s="8"/>
      <c r="S885" s="8"/>
      <c r="T885" s="8"/>
      <c r="U885" s="8"/>
      <c r="V885" s="8"/>
      <c r="W885" s="8"/>
      <c r="X885" s="36"/>
      <c r="Y885" s="12"/>
      <c r="Z885" s="12"/>
      <c r="AA885" s="12"/>
      <c r="AB885" s="13"/>
      <c r="AC885" s="68"/>
      <c r="AD885" s="13"/>
      <c r="AE885" s="34"/>
      <c r="AF885" s="8"/>
      <c r="AG885" s="10"/>
      <c r="AH885" s="9"/>
      <c r="AI885" s="8">
        <v>37.33</v>
      </c>
      <c r="AJ885" s="8"/>
      <c r="AK885" s="8"/>
      <c r="AL885" s="11"/>
      <c r="AM885" s="13"/>
      <c r="AN885" s="35"/>
      <c r="AO885" s="47"/>
    </row>
    <row r="886" spans="1:41" x14ac:dyDescent="0.25">
      <c r="A886" s="7">
        <v>68</v>
      </c>
      <c r="B886" s="15" t="s">
        <v>23</v>
      </c>
      <c r="C886" s="15" t="s">
        <v>23</v>
      </c>
      <c r="D886" s="9"/>
      <c r="E886" s="10"/>
      <c r="F886" s="9"/>
      <c r="G886" s="9"/>
      <c r="H886" s="10"/>
      <c r="I886" s="9"/>
      <c r="J886" s="9"/>
      <c r="K886" s="10"/>
      <c r="L886" s="10"/>
      <c r="M886" s="9"/>
      <c r="N886" s="16"/>
      <c r="O886" s="11"/>
      <c r="P886" s="15"/>
      <c r="Q886" s="15"/>
      <c r="R886" s="8"/>
      <c r="S886" s="8"/>
      <c r="T886" s="8"/>
      <c r="U886" s="8"/>
      <c r="V886" s="8"/>
      <c r="W886" s="8"/>
      <c r="X886" s="36"/>
      <c r="Y886" s="12"/>
      <c r="Z886" s="12"/>
      <c r="AA886" s="12"/>
      <c r="AB886" s="13">
        <v>4.46</v>
      </c>
      <c r="AC886" s="68"/>
      <c r="AD886" s="13"/>
      <c r="AE886" s="34"/>
      <c r="AF886" s="8"/>
      <c r="AG886" s="10"/>
      <c r="AH886" s="9"/>
      <c r="AI886" s="8">
        <v>37.36</v>
      </c>
      <c r="AJ886" s="8"/>
      <c r="AK886" s="8"/>
      <c r="AL886" s="8"/>
      <c r="AM886" s="13">
        <v>2.56</v>
      </c>
      <c r="AN886" s="35"/>
      <c r="AO886" s="47"/>
    </row>
    <row r="887" spans="1:41" x14ac:dyDescent="0.25">
      <c r="A887" s="7">
        <v>67</v>
      </c>
      <c r="B887" s="15" t="s">
        <v>23</v>
      </c>
      <c r="C887" s="15" t="s">
        <v>23</v>
      </c>
      <c r="D887" s="9"/>
      <c r="E887" s="10"/>
      <c r="F887" s="9"/>
      <c r="G887" s="9"/>
      <c r="H887" s="10"/>
      <c r="I887" s="9"/>
      <c r="J887" s="9"/>
      <c r="K887" s="10"/>
      <c r="L887" s="10"/>
      <c r="M887" s="9"/>
      <c r="N887" s="16"/>
      <c r="O887" s="11"/>
      <c r="P887" s="15"/>
      <c r="Q887" s="15"/>
      <c r="R887" s="8"/>
      <c r="S887" s="8"/>
      <c r="T887" s="8"/>
      <c r="U887" s="8"/>
      <c r="V887" s="8"/>
      <c r="W887" s="8"/>
      <c r="X887" s="36"/>
      <c r="Y887" s="12"/>
      <c r="Z887" s="12"/>
      <c r="AA887" s="12"/>
      <c r="AB887" s="13"/>
      <c r="AC887" s="68"/>
      <c r="AD887" s="13"/>
      <c r="AE887" s="34"/>
      <c r="AF887" s="8"/>
      <c r="AG887" s="10"/>
      <c r="AH887" s="9"/>
      <c r="AI887" s="8">
        <v>37.39</v>
      </c>
      <c r="AJ887" s="8"/>
      <c r="AK887" s="8"/>
      <c r="AL887" s="8"/>
      <c r="AM887" s="13"/>
      <c r="AN887" s="35"/>
      <c r="AO887" s="47"/>
    </row>
    <row r="888" spans="1:41" x14ac:dyDescent="0.25">
      <c r="A888" s="7">
        <v>66</v>
      </c>
      <c r="B888" s="15" t="s">
        <v>23</v>
      </c>
      <c r="C888" s="15" t="s">
        <v>23</v>
      </c>
      <c r="D888" s="9"/>
      <c r="E888" s="10"/>
      <c r="F888" s="9"/>
      <c r="G888" s="9"/>
      <c r="H888" s="10"/>
      <c r="I888" s="9"/>
      <c r="J888" s="9"/>
      <c r="K888" s="10"/>
      <c r="L888" s="10"/>
      <c r="M888" s="9"/>
      <c r="N888" s="16"/>
      <c r="O888" s="11"/>
      <c r="P888" s="15"/>
      <c r="Q888" s="15"/>
      <c r="R888" s="8"/>
      <c r="S888" s="8"/>
      <c r="T888" s="8"/>
      <c r="U888" s="8"/>
      <c r="V888" s="8"/>
      <c r="W888" s="8"/>
      <c r="X888" s="36"/>
      <c r="Y888" s="12"/>
      <c r="Z888" s="12"/>
      <c r="AA888" s="12"/>
      <c r="AB888" s="13">
        <v>4.47</v>
      </c>
      <c r="AC888" s="68"/>
      <c r="AD888" s="13"/>
      <c r="AE888" s="34"/>
      <c r="AF888" s="8"/>
      <c r="AG888" s="10"/>
      <c r="AH888" s="9"/>
      <c r="AI888" s="8">
        <v>37.42</v>
      </c>
      <c r="AJ888" s="8"/>
      <c r="AK888" s="8"/>
      <c r="AL888" s="11"/>
      <c r="AM888" s="13">
        <v>2.57</v>
      </c>
      <c r="AN888" s="35"/>
      <c r="AO888" s="47"/>
    </row>
    <row r="889" spans="1:41" x14ac:dyDescent="0.25">
      <c r="A889" s="7">
        <v>65</v>
      </c>
      <c r="B889" s="15" t="s">
        <v>23</v>
      </c>
      <c r="C889" s="15" t="s">
        <v>23</v>
      </c>
      <c r="D889" s="9"/>
      <c r="E889" s="10"/>
      <c r="F889" s="9"/>
      <c r="G889" s="9"/>
      <c r="H889" s="10"/>
      <c r="I889" s="9"/>
      <c r="J889" s="9"/>
      <c r="K889" s="10"/>
      <c r="L889" s="10"/>
      <c r="M889" s="9">
        <v>27</v>
      </c>
      <c r="N889" s="16"/>
      <c r="O889" s="11"/>
      <c r="P889" s="15"/>
      <c r="Q889" s="15"/>
      <c r="R889" s="8"/>
      <c r="S889" s="8"/>
      <c r="T889" s="8"/>
      <c r="U889" s="8"/>
      <c r="V889" s="8"/>
      <c r="W889" s="8"/>
      <c r="X889" s="36"/>
      <c r="Y889" s="12"/>
      <c r="Z889" s="12"/>
      <c r="AA889" s="12"/>
      <c r="AB889" s="13"/>
      <c r="AC889" s="68"/>
      <c r="AD889" s="13"/>
      <c r="AE889" s="34"/>
      <c r="AF889" s="8"/>
      <c r="AG889" s="10"/>
      <c r="AH889" s="9"/>
      <c r="AI889" s="8">
        <v>37.450000000000003</v>
      </c>
      <c r="AJ889" s="8"/>
      <c r="AK889" s="8"/>
      <c r="AL889" s="11"/>
      <c r="AM889" s="13"/>
      <c r="AN889" s="35"/>
      <c r="AO889" s="47"/>
    </row>
    <row r="890" spans="1:41" x14ac:dyDescent="0.25">
      <c r="A890" s="7">
        <v>64</v>
      </c>
      <c r="B890" s="15" t="s">
        <v>23</v>
      </c>
      <c r="C890" s="15" t="s">
        <v>23</v>
      </c>
      <c r="D890" s="9"/>
      <c r="E890" s="10"/>
      <c r="F890" s="9"/>
      <c r="G890" s="9"/>
      <c r="H890" s="10"/>
      <c r="I890" s="9"/>
      <c r="J890" s="9"/>
      <c r="K890" s="10"/>
      <c r="L890" s="10"/>
      <c r="M890" s="9"/>
      <c r="N890" s="16"/>
      <c r="O890" s="11"/>
      <c r="P890" s="15"/>
      <c r="Q890" s="15"/>
      <c r="R890" s="8"/>
      <c r="S890" s="8"/>
      <c r="T890" s="8"/>
      <c r="U890" s="8"/>
      <c r="V890" s="8"/>
      <c r="W890" s="8"/>
      <c r="X890" s="36"/>
      <c r="Y890" s="12"/>
      <c r="Z890" s="12"/>
      <c r="AA890" s="12"/>
      <c r="AB890" s="13">
        <v>4.4800000000000004</v>
      </c>
      <c r="AC890" s="68"/>
      <c r="AD890" s="13"/>
      <c r="AE890" s="34"/>
      <c r="AF890" s="8"/>
      <c r="AG890" s="10"/>
      <c r="AH890" s="9"/>
      <c r="AI890" s="8">
        <v>37.479999999999997</v>
      </c>
      <c r="AJ890" s="8"/>
      <c r="AK890" s="8"/>
      <c r="AL890" s="8"/>
      <c r="AM890" s="13">
        <v>2.58</v>
      </c>
      <c r="AN890" s="35"/>
      <c r="AO890" s="47"/>
    </row>
    <row r="891" spans="1:41" x14ac:dyDescent="0.25">
      <c r="A891" s="7">
        <v>63</v>
      </c>
      <c r="B891" s="15" t="s">
        <v>23</v>
      </c>
      <c r="C891" s="15" t="s">
        <v>23</v>
      </c>
      <c r="D891" s="9"/>
      <c r="E891" s="10"/>
      <c r="F891" s="9"/>
      <c r="G891" s="9"/>
      <c r="H891" s="10"/>
      <c r="I891" s="9"/>
      <c r="J891" s="9"/>
      <c r="K891" s="10"/>
      <c r="L891" s="10"/>
      <c r="M891" s="9"/>
      <c r="N891" s="16"/>
      <c r="O891" s="11"/>
      <c r="P891" s="15"/>
      <c r="Q891" s="15"/>
      <c r="R891" s="8"/>
      <c r="S891" s="8"/>
      <c r="T891" s="8"/>
      <c r="U891" s="8"/>
      <c r="V891" s="8"/>
      <c r="W891" s="8"/>
      <c r="X891" s="36"/>
      <c r="Y891" s="12"/>
      <c r="Z891" s="12"/>
      <c r="AA891" s="12"/>
      <c r="AB891" s="13"/>
      <c r="AC891" s="68"/>
      <c r="AD891" s="13"/>
      <c r="AE891" s="34"/>
      <c r="AF891" s="8"/>
      <c r="AG891" s="10"/>
      <c r="AH891" s="9"/>
      <c r="AI891" s="8">
        <v>37.51</v>
      </c>
      <c r="AJ891" s="8"/>
      <c r="AK891" s="8"/>
      <c r="AL891" s="8"/>
      <c r="AM891" s="13"/>
      <c r="AN891" s="35"/>
      <c r="AO891" s="47"/>
    </row>
    <row r="892" spans="1:41" x14ac:dyDescent="0.25">
      <c r="A892" s="7">
        <v>62</v>
      </c>
      <c r="B892" s="15" t="s">
        <v>23</v>
      </c>
      <c r="C892" s="15" t="s">
        <v>23</v>
      </c>
      <c r="D892" s="9"/>
      <c r="E892" s="10"/>
      <c r="F892" s="9"/>
      <c r="G892" s="9"/>
      <c r="H892" s="10"/>
      <c r="I892" s="9"/>
      <c r="J892" s="9"/>
      <c r="K892" s="10"/>
      <c r="L892" s="10"/>
      <c r="M892" s="9"/>
      <c r="N892" s="16"/>
      <c r="O892" s="11"/>
      <c r="P892" s="15"/>
      <c r="Q892" s="15"/>
      <c r="R892" s="8"/>
      <c r="S892" s="8"/>
      <c r="T892" s="8"/>
      <c r="U892" s="8"/>
      <c r="V892" s="8"/>
      <c r="W892" s="8"/>
      <c r="X892" s="36"/>
      <c r="Y892" s="12"/>
      <c r="Z892" s="12"/>
      <c r="AA892" s="12"/>
      <c r="AB892" s="13">
        <v>4.49</v>
      </c>
      <c r="AC892" s="68"/>
      <c r="AD892" s="13"/>
      <c r="AE892" s="34"/>
      <c r="AF892" s="8"/>
      <c r="AG892" s="10"/>
      <c r="AH892" s="9"/>
      <c r="AI892" s="8">
        <v>37.54</v>
      </c>
      <c r="AJ892" s="8"/>
      <c r="AK892" s="8"/>
      <c r="AL892" s="11"/>
      <c r="AM892" s="13">
        <v>2.59</v>
      </c>
      <c r="AN892" s="35"/>
      <c r="AO892" s="47"/>
    </row>
    <row r="893" spans="1:41" x14ac:dyDescent="0.25">
      <c r="A893" s="7">
        <v>61</v>
      </c>
      <c r="B893" s="15" t="s">
        <v>23</v>
      </c>
      <c r="C893" s="15" t="s">
        <v>23</v>
      </c>
      <c r="D893" s="9"/>
      <c r="E893" s="10"/>
      <c r="F893" s="9"/>
      <c r="G893" s="9"/>
      <c r="H893" s="10"/>
      <c r="I893" s="9"/>
      <c r="J893" s="9"/>
      <c r="K893" s="10"/>
      <c r="L893" s="10"/>
      <c r="M893" s="9"/>
      <c r="N893" s="16"/>
      <c r="O893" s="11"/>
      <c r="P893" s="15"/>
      <c r="Q893" s="15"/>
      <c r="R893" s="8"/>
      <c r="S893" s="8"/>
      <c r="T893" s="8"/>
      <c r="U893" s="8"/>
      <c r="V893" s="8"/>
      <c r="W893" s="8"/>
      <c r="X893" s="36"/>
      <c r="Y893" s="12"/>
      <c r="Z893" s="12"/>
      <c r="AA893" s="12"/>
      <c r="AB893" s="13"/>
      <c r="AC893" s="68"/>
      <c r="AD893" s="13"/>
      <c r="AE893" s="34"/>
      <c r="AF893" s="8"/>
      <c r="AG893" s="10"/>
      <c r="AH893" s="9"/>
      <c r="AI893" s="8">
        <v>37.57</v>
      </c>
      <c r="AJ893" s="8"/>
      <c r="AK893" s="8"/>
      <c r="AL893" s="11"/>
      <c r="AM893" s="13"/>
      <c r="AN893" s="35"/>
      <c r="AO893" s="47"/>
    </row>
    <row r="894" spans="1:41" x14ac:dyDescent="0.25">
      <c r="A894" s="7">
        <v>60</v>
      </c>
      <c r="B894" s="18">
        <v>5</v>
      </c>
      <c r="C894" s="18">
        <v>5</v>
      </c>
      <c r="D894" s="18"/>
      <c r="E894" s="19"/>
      <c r="F894" s="18"/>
      <c r="G894" s="18"/>
      <c r="H894" s="19"/>
      <c r="I894" s="18"/>
      <c r="J894" s="18"/>
      <c r="K894" s="19"/>
      <c r="L894" s="19"/>
      <c r="M894" s="18">
        <v>26</v>
      </c>
      <c r="N894" s="37"/>
      <c r="O894" s="24"/>
      <c r="P894" s="21"/>
      <c r="Q894" s="21"/>
      <c r="R894" s="20"/>
      <c r="S894" s="20"/>
      <c r="T894" s="20"/>
      <c r="U894" s="20"/>
      <c r="V894" s="20"/>
      <c r="W894" s="20"/>
      <c r="X894" s="38"/>
      <c r="Y894" s="22"/>
      <c r="Z894" s="22"/>
      <c r="AA894" s="22"/>
      <c r="AB894" s="23">
        <v>4.5</v>
      </c>
      <c r="AC894" s="81"/>
      <c r="AD894" s="23"/>
      <c r="AE894" s="39"/>
      <c r="AF894" s="20"/>
      <c r="AG894" s="20"/>
      <c r="AH894" s="23"/>
      <c r="AI894" s="20">
        <v>38</v>
      </c>
      <c r="AJ894" s="20"/>
      <c r="AK894" s="20"/>
      <c r="AL894" s="20"/>
      <c r="AM894" s="23">
        <v>3</v>
      </c>
      <c r="AN894" s="40"/>
      <c r="AO894" s="48"/>
    </row>
    <row r="895" spans="1:41" x14ac:dyDescent="0.25">
      <c r="A895" s="7">
        <v>59</v>
      </c>
      <c r="B895" s="15" t="s">
        <v>23</v>
      </c>
      <c r="C895" s="15" t="s">
        <v>23</v>
      </c>
      <c r="D895" s="9"/>
      <c r="E895" s="10"/>
      <c r="F895" s="9"/>
      <c r="G895" s="9"/>
      <c r="H895" s="10"/>
      <c r="I895" s="9"/>
      <c r="J895" s="9"/>
      <c r="K895" s="10"/>
      <c r="L895" s="10"/>
      <c r="M895" s="9"/>
      <c r="N895" s="16"/>
      <c r="O895" s="11"/>
      <c r="P895" s="15"/>
      <c r="Q895" s="15"/>
      <c r="R895" s="8"/>
      <c r="S895" s="8"/>
      <c r="T895" s="8"/>
      <c r="U895" s="8"/>
      <c r="V895" s="8"/>
      <c r="W895" s="8"/>
      <c r="X895" s="36"/>
      <c r="Y895" s="12"/>
      <c r="Z895" s="12"/>
      <c r="AA895" s="12"/>
      <c r="AB895" s="13">
        <v>4.51</v>
      </c>
      <c r="AC895" s="68"/>
      <c r="AD895" s="13"/>
      <c r="AE895" s="34"/>
      <c r="AF895" s="8"/>
      <c r="AG895" s="10"/>
      <c r="AH895" s="9"/>
      <c r="AI895" s="8">
        <v>38.06</v>
      </c>
      <c r="AJ895" s="8"/>
      <c r="AK895" s="8"/>
      <c r="AL895" s="11"/>
      <c r="AM895" s="13">
        <v>3.01</v>
      </c>
      <c r="AN895" s="35"/>
      <c r="AO895" s="47"/>
    </row>
    <row r="896" spans="1:41" x14ac:dyDescent="0.25">
      <c r="A896" s="7">
        <v>58</v>
      </c>
      <c r="B896" s="15" t="s">
        <v>23</v>
      </c>
      <c r="C896" s="15" t="s">
        <v>23</v>
      </c>
      <c r="D896" s="9"/>
      <c r="E896" s="10"/>
      <c r="F896" s="9"/>
      <c r="G896" s="9"/>
      <c r="H896" s="10"/>
      <c r="I896" s="9"/>
      <c r="J896" s="9"/>
      <c r="K896" s="10"/>
      <c r="L896" s="10"/>
      <c r="M896" s="9"/>
      <c r="N896" s="16"/>
      <c r="O896" s="11"/>
      <c r="P896" s="15"/>
      <c r="Q896" s="15"/>
      <c r="R896" s="8"/>
      <c r="S896" s="8"/>
      <c r="T896" s="8"/>
      <c r="U896" s="8"/>
      <c r="V896" s="8"/>
      <c r="W896" s="8"/>
      <c r="X896" s="36"/>
      <c r="Y896" s="12"/>
      <c r="Z896" s="12"/>
      <c r="AA896" s="12"/>
      <c r="AB896" s="13">
        <v>4.5199999999999996</v>
      </c>
      <c r="AC896" s="68"/>
      <c r="AD896" s="13"/>
      <c r="AE896" s="34"/>
      <c r="AF896" s="8"/>
      <c r="AG896" s="10"/>
      <c r="AH896" s="9"/>
      <c r="AI896" s="8">
        <v>38.119999999999997</v>
      </c>
      <c r="AJ896" s="8"/>
      <c r="AK896" s="8"/>
      <c r="AL896" s="11"/>
      <c r="AM896" s="13">
        <v>3.02</v>
      </c>
      <c r="AN896" s="35"/>
      <c r="AO896" s="47"/>
    </row>
    <row r="897" spans="1:41" x14ac:dyDescent="0.25">
      <c r="A897" s="7">
        <v>57</v>
      </c>
      <c r="B897" s="15" t="s">
        <v>23</v>
      </c>
      <c r="C897" s="15" t="s">
        <v>23</v>
      </c>
      <c r="D897" s="9"/>
      <c r="E897" s="10"/>
      <c r="F897" s="9"/>
      <c r="G897" s="9"/>
      <c r="H897" s="10"/>
      <c r="I897" s="9"/>
      <c r="J897" s="9"/>
      <c r="K897" s="10"/>
      <c r="L897" s="10"/>
      <c r="M897" s="9"/>
      <c r="N897" s="16"/>
      <c r="O897" s="11"/>
      <c r="P897" s="15"/>
      <c r="Q897" s="15"/>
      <c r="R897" s="8"/>
      <c r="S897" s="8"/>
      <c r="T897" s="8"/>
      <c r="U897" s="8"/>
      <c r="V897" s="8"/>
      <c r="W897" s="8"/>
      <c r="X897" s="36"/>
      <c r="Y897" s="12"/>
      <c r="Z897" s="12"/>
      <c r="AA897" s="12"/>
      <c r="AB897" s="13">
        <v>4.53</v>
      </c>
      <c r="AC897" s="68"/>
      <c r="AD897" s="13"/>
      <c r="AE897" s="34"/>
      <c r="AF897" s="8"/>
      <c r="AG897" s="10"/>
      <c r="AH897" s="9"/>
      <c r="AI897" s="8">
        <v>38.18</v>
      </c>
      <c r="AJ897" s="8"/>
      <c r="AK897" s="8"/>
      <c r="AL897" s="11"/>
      <c r="AM897" s="13">
        <v>3.03</v>
      </c>
      <c r="AN897" s="35"/>
      <c r="AO897" s="47"/>
    </row>
    <row r="898" spans="1:41" x14ac:dyDescent="0.25">
      <c r="A898" s="7">
        <v>56</v>
      </c>
      <c r="B898" s="15" t="s">
        <v>23</v>
      </c>
      <c r="C898" s="15" t="s">
        <v>23</v>
      </c>
      <c r="D898" s="9"/>
      <c r="E898" s="10"/>
      <c r="F898" s="9"/>
      <c r="G898" s="9"/>
      <c r="H898" s="10"/>
      <c r="I898" s="9"/>
      <c r="J898" s="9"/>
      <c r="K898" s="10"/>
      <c r="L898" s="10"/>
      <c r="M898" s="9"/>
      <c r="N898" s="16"/>
      <c r="O898" s="11"/>
      <c r="P898" s="15"/>
      <c r="Q898" s="15"/>
      <c r="R898" s="8"/>
      <c r="S898" s="8"/>
      <c r="T898" s="8"/>
      <c r="U898" s="8"/>
      <c r="V898" s="8"/>
      <c r="W898" s="8"/>
      <c r="X898" s="36"/>
      <c r="Y898" s="12"/>
      <c r="Z898" s="12"/>
      <c r="AA898" s="12"/>
      <c r="AB898" s="13">
        <v>4.54</v>
      </c>
      <c r="AC898" s="68"/>
      <c r="AD898" s="13"/>
      <c r="AE898" s="34"/>
      <c r="AF898" s="8"/>
      <c r="AG898" s="10"/>
      <c r="AH898" s="9"/>
      <c r="AI898" s="8">
        <v>38.24</v>
      </c>
      <c r="AJ898" s="8"/>
      <c r="AK898" s="8"/>
      <c r="AL898" s="8"/>
      <c r="AM898" s="13">
        <v>3.04</v>
      </c>
      <c r="AN898" s="35"/>
      <c r="AO898" s="47"/>
    </row>
    <row r="899" spans="1:41" x14ac:dyDescent="0.25">
      <c r="A899" s="7">
        <v>55</v>
      </c>
      <c r="B899" s="15" t="s">
        <v>23</v>
      </c>
      <c r="C899" s="15" t="s">
        <v>23</v>
      </c>
      <c r="D899" s="9"/>
      <c r="E899" s="10"/>
      <c r="F899" s="9"/>
      <c r="G899" s="9"/>
      <c r="H899" s="10"/>
      <c r="I899" s="9"/>
      <c r="J899" s="9"/>
      <c r="K899" s="10"/>
      <c r="L899" s="10"/>
      <c r="M899" s="9">
        <v>25</v>
      </c>
      <c r="N899" s="16"/>
      <c r="O899" s="11"/>
      <c r="P899" s="15"/>
      <c r="Q899" s="15"/>
      <c r="R899" s="8"/>
      <c r="S899" s="8"/>
      <c r="T899" s="8"/>
      <c r="U899" s="8"/>
      <c r="V899" s="8"/>
      <c r="W899" s="8"/>
      <c r="X899" s="36"/>
      <c r="Y899" s="12"/>
      <c r="Z899" s="12"/>
      <c r="AA899" s="12"/>
      <c r="AB899" s="13">
        <v>4.55</v>
      </c>
      <c r="AC899" s="68"/>
      <c r="AD899" s="13"/>
      <c r="AE899" s="34"/>
      <c r="AF899" s="8"/>
      <c r="AG899" s="10"/>
      <c r="AH899" s="13"/>
      <c r="AI899" s="8">
        <v>38.299999999999997</v>
      </c>
      <c r="AJ899" s="8"/>
      <c r="AK899" s="8"/>
      <c r="AL899" s="11"/>
      <c r="AM899" s="13">
        <v>3.05</v>
      </c>
      <c r="AN899" s="35"/>
      <c r="AO899" s="47"/>
    </row>
    <row r="900" spans="1:41" x14ac:dyDescent="0.25">
      <c r="A900" s="7">
        <v>54</v>
      </c>
      <c r="B900" s="15" t="s">
        <v>23</v>
      </c>
      <c r="C900" s="15" t="s">
        <v>23</v>
      </c>
      <c r="D900" s="9"/>
      <c r="E900" s="10"/>
      <c r="F900" s="9"/>
      <c r="G900" s="9"/>
      <c r="H900" s="10"/>
      <c r="I900" s="9"/>
      <c r="J900" s="9"/>
      <c r="K900" s="10"/>
      <c r="L900" s="10"/>
      <c r="M900" s="9"/>
      <c r="N900" s="16"/>
      <c r="O900" s="11"/>
      <c r="P900" s="15"/>
      <c r="Q900" s="15"/>
      <c r="R900" s="8"/>
      <c r="S900" s="8"/>
      <c r="T900" s="8"/>
      <c r="U900" s="8"/>
      <c r="V900" s="8"/>
      <c r="W900" s="8"/>
      <c r="X900" s="36"/>
      <c r="Y900" s="12"/>
      <c r="Z900" s="12"/>
      <c r="AA900" s="12"/>
      <c r="AB900" s="13">
        <v>4.5599999999999996</v>
      </c>
      <c r="AC900" s="68"/>
      <c r="AD900" s="13"/>
      <c r="AE900" s="34"/>
      <c r="AF900" s="8"/>
      <c r="AG900" s="10"/>
      <c r="AH900" s="9"/>
      <c r="AI900" s="8">
        <v>38.36</v>
      </c>
      <c r="AJ900" s="8"/>
      <c r="AK900" s="8"/>
      <c r="AL900" s="11"/>
      <c r="AM900" s="13">
        <v>3.06</v>
      </c>
      <c r="AN900" s="35"/>
      <c r="AO900" s="47"/>
    </row>
    <row r="901" spans="1:41" x14ac:dyDescent="0.25">
      <c r="A901" s="7">
        <v>53</v>
      </c>
      <c r="B901" s="15" t="s">
        <v>23</v>
      </c>
      <c r="C901" s="15" t="s">
        <v>23</v>
      </c>
      <c r="D901" s="9"/>
      <c r="E901" s="10"/>
      <c r="F901" s="9"/>
      <c r="G901" s="9"/>
      <c r="H901" s="10"/>
      <c r="I901" s="9"/>
      <c r="J901" s="9"/>
      <c r="K901" s="10"/>
      <c r="L901" s="10"/>
      <c r="M901" s="9"/>
      <c r="N901" s="16"/>
      <c r="O901" s="11"/>
      <c r="P901" s="15"/>
      <c r="Q901" s="15"/>
      <c r="R901" s="8"/>
      <c r="S901" s="8"/>
      <c r="T901" s="8"/>
      <c r="U901" s="8"/>
      <c r="V901" s="8"/>
      <c r="W901" s="8"/>
      <c r="X901" s="36"/>
      <c r="Y901" s="12"/>
      <c r="Z901" s="12"/>
      <c r="AA901" s="12"/>
      <c r="AB901" s="13">
        <v>4.57</v>
      </c>
      <c r="AC901" s="68"/>
      <c r="AD901" s="13"/>
      <c r="AE901" s="34"/>
      <c r="AF901" s="8"/>
      <c r="AG901" s="10"/>
      <c r="AH901" s="9"/>
      <c r="AI901" s="8">
        <v>38.42</v>
      </c>
      <c r="AJ901" s="8"/>
      <c r="AK901" s="8"/>
      <c r="AL901" s="11"/>
      <c r="AM901" s="13">
        <v>3.07</v>
      </c>
      <c r="AN901" s="35"/>
      <c r="AO901" s="47"/>
    </row>
    <row r="902" spans="1:41" x14ac:dyDescent="0.25">
      <c r="A902" s="7">
        <v>52</v>
      </c>
      <c r="B902" s="15" t="s">
        <v>23</v>
      </c>
      <c r="C902" s="15" t="s">
        <v>23</v>
      </c>
      <c r="D902" s="9"/>
      <c r="E902" s="10"/>
      <c r="F902" s="9"/>
      <c r="G902" s="9"/>
      <c r="H902" s="10"/>
      <c r="I902" s="9"/>
      <c r="J902" s="9"/>
      <c r="K902" s="10"/>
      <c r="L902" s="10"/>
      <c r="M902" s="9"/>
      <c r="N902" s="16"/>
      <c r="O902" s="11"/>
      <c r="P902" s="15"/>
      <c r="Q902" s="15"/>
      <c r="R902" s="8"/>
      <c r="S902" s="8"/>
      <c r="T902" s="8"/>
      <c r="U902" s="8"/>
      <c r="V902" s="8"/>
      <c r="W902" s="8"/>
      <c r="X902" s="36"/>
      <c r="Y902" s="12"/>
      <c r="Z902" s="12"/>
      <c r="AA902" s="12"/>
      <c r="AB902" s="13">
        <v>4.58</v>
      </c>
      <c r="AC902" s="68"/>
      <c r="AD902" s="13"/>
      <c r="AE902" s="34"/>
      <c r="AF902" s="8"/>
      <c r="AG902" s="10"/>
      <c r="AH902" s="9"/>
      <c r="AI902" s="8">
        <v>38.479999999999997</v>
      </c>
      <c r="AJ902" s="8"/>
      <c r="AK902" s="8"/>
      <c r="AL902" s="8"/>
      <c r="AM902" s="13">
        <v>3.08</v>
      </c>
      <c r="AN902" s="35"/>
      <c r="AO902" s="47"/>
    </row>
    <row r="903" spans="1:41" x14ac:dyDescent="0.25">
      <c r="A903" s="7">
        <v>51</v>
      </c>
      <c r="B903" s="15" t="s">
        <v>23</v>
      </c>
      <c r="C903" s="15" t="s">
        <v>23</v>
      </c>
      <c r="D903" s="9"/>
      <c r="E903" s="10"/>
      <c r="F903" s="9"/>
      <c r="G903" s="9"/>
      <c r="H903" s="10"/>
      <c r="I903" s="9"/>
      <c r="J903" s="9"/>
      <c r="K903" s="10"/>
      <c r="L903" s="10"/>
      <c r="M903" s="9"/>
      <c r="N903" s="16"/>
      <c r="O903" s="11"/>
      <c r="P903" s="15"/>
      <c r="Q903" s="15"/>
      <c r="R903" s="8"/>
      <c r="S903" s="8"/>
      <c r="T903" s="8"/>
      <c r="U903" s="8"/>
      <c r="V903" s="8"/>
      <c r="W903" s="8"/>
      <c r="X903" s="36"/>
      <c r="Y903" s="12"/>
      <c r="Z903" s="12"/>
      <c r="AA903" s="12"/>
      <c r="AB903" s="13">
        <v>4.59</v>
      </c>
      <c r="AC903" s="68"/>
      <c r="AD903" s="13"/>
      <c r="AE903" s="34"/>
      <c r="AF903" s="8"/>
      <c r="AG903" s="10"/>
      <c r="AH903" s="9"/>
      <c r="AI903" s="8">
        <v>38.54</v>
      </c>
      <c r="AJ903" s="8"/>
      <c r="AK903" s="8"/>
      <c r="AL903" s="11"/>
      <c r="AM903" s="13">
        <v>3.09</v>
      </c>
      <c r="AN903" s="35"/>
      <c r="AO903" s="47"/>
    </row>
    <row r="904" spans="1:41" x14ac:dyDescent="0.25">
      <c r="A904" s="7">
        <v>50</v>
      </c>
      <c r="B904" s="15" t="s">
        <v>23</v>
      </c>
      <c r="C904" s="15" t="s">
        <v>23</v>
      </c>
      <c r="D904" s="9"/>
      <c r="E904" s="10"/>
      <c r="F904" s="9"/>
      <c r="G904" s="9"/>
      <c r="H904" s="10"/>
      <c r="I904" s="9"/>
      <c r="J904" s="9"/>
      <c r="K904" s="10"/>
      <c r="L904" s="10"/>
      <c r="M904" s="9">
        <v>24</v>
      </c>
      <c r="N904" s="16"/>
      <c r="O904" s="11"/>
      <c r="P904" s="15"/>
      <c r="Q904" s="15"/>
      <c r="R904" s="8"/>
      <c r="S904" s="8"/>
      <c r="T904" s="8"/>
      <c r="U904" s="8"/>
      <c r="V904" s="8"/>
      <c r="W904" s="8"/>
      <c r="X904" s="36"/>
      <c r="Y904" s="12"/>
      <c r="Z904" s="12"/>
      <c r="AA904" s="12"/>
      <c r="AB904" s="13">
        <v>5</v>
      </c>
      <c r="AC904" s="68"/>
      <c r="AD904" s="13"/>
      <c r="AE904" s="34"/>
      <c r="AF904" s="8"/>
      <c r="AG904" s="10"/>
      <c r="AH904" s="13"/>
      <c r="AI904" s="8">
        <v>39</v>
      </c>
      <c r="AJ904" s="8"/>
      <c r="AK904" s="8"/>
      <c r="AL904" s="11"/>
      <c r="AM904" s="13">
        <v>3.1</v>
      </c>
      <c r="AN904" s="35"/>
      <c r="AO904" s="47"/>
    </row>
    <row r="905" spans="1:41" x14ac:dyDescent="0.25">
      <c r="A905" s="7">
        <v>49</v>
      </c>
      <c r="B905" s="15" t="s">
        <v>23</v>
      </c>
      <c r="C905" s="15" t="s">
        <v>23</v>
      </c>
      <c r="D905" s="9"/>
      <c r="E905" s="10"/>
      <c r="F905" s="9"/>
      <c r="G905" s="9"/>
      <c r="H905" s="10"/>
      <c r="I905" s="9"/>
      <c r="J905" s="9"/>
      <c r="K905" s="10"/>
      <c r="L905" s="10"/>
      <c r="M905" s="9"/>
      <c r="N905" s="16"/>
      <c r="O905" s="11"/>
      <c r="P905" s="15"/>
      <c r="Q905" s="15"/>
      <c r="R905" s="8"/>
      <c r="S905" s="8"/>
      <c r="T905" s="8"/>
      <c r="U905" s="8"/>
      <c r="V905" s="8"/>
      <c r="W905" s="8"/>
      <c r="X905" s="36"/>
      <c r="Y905" s="12"/>
      <c r="Z905" s="12"/>
      <c r="AA905" s="12"/>
      <c r="AB905" s="13">
        <v>5.01</v>
      </c>
      <c r="AC905" s="68"/>
      <c r="AD905" s="13"/>
      <c r="AE905" s="34"/>
      <c r="AF905" s="8"/>
      <c r="AG905" s="10"/>
      <c r="AH905" s="9"/>
      <c r="AI905" s="8">
        <v>39.06</v>
      </c>
      <c r="AJ905" s="8"/>
      <c r="AK905" s="8"/>
      <c r="AL905" s="8"/>
      <c r="AM905" s="13">
        <v>3.11</v>
      </c>
      <c r="AN905" s="35"/>
      <c r="AO905" s="47"/>
    </row>
    <row r="906" spans="1:41" x14ac:dyDescent="0.25">
      <c r="A906" s="7">
        <v>48</v>
      </c>
      <c r="B906" s="15" t="s">
        <v>23</v>
      </c>
      <c r="C906" s="15" t="s">
        <v>23</v>
      </c>
      <c r="D906" s="9"/>
      <c r="E906" s="10"/>
      <c r="F906" s="9"/>
      <c r="G906" s="9"/>
      <c r="H906" s="10"/>
      <c r="I906" s="9"/>
      <c r="J906" s="9"/>
      <c r="K906" s="10"/>
      <c r="L906" s="10"/>
      <c r="M906" s="9"/>
      <c r="N906" s="16"/>
      <c r="O906" s="11"/>
      <c r="P906" s="15"/>
      <c r="Q906" s="15"/>
      <c r="R906" s="8"/>
      <c r="S906" s="8"/>
      <c r="T906" s="8"/>
      <c r="U906" s="8"/>
      <c r="V906" s="8"/>
      <c r="W906" s="8"/>
      <c r="X906" s="36"/>
      <c r="Y906" s="12"/>
      <c r="Z906" s="12"/>
      <c r="AA906" s="12"/>
      <c r="AB906" s="13">
        <v>5.0199999999999996</v>
      </c>
      <c r="AC906" s="68"/>
      <c r="AD906" s="13"/>
      <c r="AE906" s="34"/>
      <c r="AF906" s="8"/>
      <c r="AG906" s="10"/>
      <c r="AH906" s="9"/>
      <c r="AI906" s="8">
        <v>39.119999999999997</v>
      </c>
      <c r="AJ906" s="8"/>
      <c r="AK906" s="8"/>
      <c r="AL906" s="8"/>
      <c r="AM906" s="13">
        <v>3.12</v>
      </c>
      <c r="AN906" s="35"/>
      <c r="AO906" s="47"/>
    </row>
    <row r="907" spans="1:41" x14ac:dyDescent="0.25">
      <c r="A907" s="7">
        <v>47</v>
      </c>
      <c r="B907" s="15" t="s">
        <v>23</v>
      </c>
      <c r="C907" s="15" t="s">
        <v>23</v>
      </c>
      <c r="D907" s="9"/>
      <c r="E907" s="10"/>
      <c r="F907" s="9"/>
      <c r="G907" s="9"/>
      <c r="H907" s="10"/>
      <c r="I907" s="9"/>
      <c r="J907" s="9"/>
      <c r="K907" s="10"/>
      <c r="L907" s="10"/>
      <c r="M907" s="9"/>
      <c r="N907" s="16"/>
      <c r="O907" s="11"/>
      <c r="P907" s="15"/>
      <c r="Q907" s="15"/>
      <c r="R907" s="8"/>
      <c r="S907" s="8"/>
      <c r="T907" s="8"/>
      <c r="U907" s="8"/>
      <c r="V907" s="8"/>
      <c r="W907" s="8"/>
      <c r="X907" s="36"/>
      <c r="Y907" s="12"/>
      <c r="Z907" s="12"/>
      <c r="AA907" s="12"/>
      <c r="AB907" s="13">
        <v>5.03</v>
      </c>
      <c r="AC907" s="68"/>
      <c r="AD907" s="13"/>
      <c r="AE907" s="34"/>
      <c r="AF907" s="8"/>
      <c r="AG907" s="10"/>
      <c r="AH907" s="9"/>
      <c r="AI907" s="8">
        <v>39.18</v>
      </c>
      <c r="AJ907" s="8"/>
      <c r="AK907" s="8"/>
      <c r="AL907" s="11"/>
      <c r="AM907" s="13">
        <v>3.13</v>
      </c>
      <c r="AN907" s="35"/>
      <c r="AO907" s="47"/>
    </row>
    <row r="908" spans="1:41" x14ac:dyDescent="0.25">
      <c r="A908" s="7">
        <v>46</v>
      </c>
      <c r="B908" s="15" t="s">
        <v>23</v>
      </c>
      <c r="C908" s="15" t="s">
        <v>23</v>
      </c>
      <c r="D908" s="9"/>
      <c r="E908" s="10"/>
      <c r="F908" s="9"/>
      <c r="G908" s="9"/>
      <c r="H908" s="10"/>
      <c r="I908" s="9"/>
      <c r="J908" s="9"/>
      <c r="K908" s="10"/>
      <c r="L908" s="10"/>
      <c r="M908" s="9"/>
      <c r="N908" s="16"/>
      <c r="O908" s="11"/>
      <c r="P908" s="15"/>
      <c r="Q908" s="15"/>
      <c r="R908" s="8"/>
      <c r="S908" s="8"/>
      <c r="T908" s="8"/>
      <c r="U908" s="8"/>
      <c r="V908" s="8"/>
      <c r="W908" s="8"/>
      <c r="X908" s="36"/>
      <c r="Y908" s="12"/>
      <c r="Z908" s="12"/>
      <c r="AA908" s="12"/>
      <c r="AB908" s="13">
        <v>5.04</v>
      </c>
      <c r="AC908" s="68"/>
      <c r="AD908" s="13"/>
      <c r="AE908" s="34"/>
      <c r="AF908" s="8"/>
      <c r="AG908" s="10"/>
      <c r="AH908" s="9"/>
      <c r="AI908" s="8">
        <v>39.24</v>
      </c>
      <c r="AJ908" s="8"/>
      <c r="AK908" s="8"/>
      <c r="AL908" s="11"/>
      <c r="AM908" s="13">
        <v>3.14</v>
      </c>
      <c r="AN908" s="35"/>
      <c r="AO908" s="47"/>
    </row>
    <row r="909" spans="1:41" x14ac:dyDescent="0.25">
      <c r="A909" s="7">
        <v>45</v>
      </c>
      <c r="B909" s="15" t="s">
        <v>23</v>
      </c>
      <c r="C909" s="15" t="s">
        <v>23</v>
      </c>
      <c r="D909" s="9"/>
      <c r="E909" s="10"/>
      <c r="F909" s="9"/>
      <c r="G909" s="9"/>
      <c r="H909" s="10"/>
      <c r="I909" s="9"/>
      <c r="J909" s="9"/>
      <c r="K909" s="10"/>
      <c r="L909" s="10"/>
      <c r="M909" s="9">
        <v>23</v>
      </c>
      <c r="N909" s="16"/>
      <c r="O909" s="11"/>
      <c r="P909" s="15"/>
      <c r="Q909" s="15"/>
      <c r="R909" s="8"/>
      <c r="S909" s="8"/>
      <c r="T909" s="8"/>
      <c r="U909" s="8"/>
      <c r="V909" s="8"/>
      <c r="W909" s="8"/>
      <c r="X909" s="36"/>
      <c r="Y909" s="12"/>
      <c r="Z909" s="12"/>
      <c r="AA909" s="12"/>
      <c r="AB909" s="13">
        <v>5.05</v>
      </c>
      <c r="AC909" s="68"/>
      <c r="AD909" s="13"/>
      <c r="AE909" s="34"/>
      <c r="AF909" s="8"/>
      <c r="AG909" s="10"/>
      <c r="AH909" s="13"/>
      <c r="AI909" s="8">
        <v>39.299999999999997</v>
      </c>
      <c r="AJ909" s="8"/>
      <c r="AK909" s="8"/>
      <c r="AL909" s="8"/>
      <c r="AM909" s="13">
        <v>3.15</v>
      </c>
      <c r="AN909" s="35"/>
      <c r="AO909" s="47"/>
    </row>
    <row r="910" spans="1:41" x14ac:dyDescent="0.25">
      <c r="A910" s="7">
        <v>44</v>
      </c>
      <c r="B910" s="15" t="s">
        <v>23</v>
      </c>
      <c r="C910" s="15" t="s">
        <v>23</v>
      </c>
      <c r="D910" s="9"/>
      <c r="E910" s="10"/>
      <c r="F910" s="9"/>
      <c r="G910" s="9"/>
      <c r="H910" s="10"/>
      <c r="I910" s="9"/>
      <c r="J910" s="9"/>
      <c r="K910" s="10"/>
      <c r="L910" s="10"/>
      <c r="M910" s="9"/>
      <c r="N910" s="16"/>
      <c r="O910" s="11"/>
      <c r="P910" s="15"/>
      <c r="Q910" s="15"/>
      <c r="R910" s="8"/>
      <c r="S910" s="8"/>
      <c r="T910" s="8"/>
      <c r="U910" s="8"/>
      <c r="V910" s="8"/>
      <c r="W910" s="8"/>
      <c r="X910" s="36"/>
      <c r="Y910" s="12"/>
      <c r="Z910" s="12"/>
      <c r="AA910" s="12"/>
      <c r="AB910" s="13">
        <v>5.0599999999999996</v>
      </c>
      <c r="AC910" s="68"/>
      <c r="AD910" s="13"/>
      <c r="AE910" s="34"/>
      <c r="AF910" s="8"/>
      <c r="AG910" s="10"/>
      <c r="AH910" s="9"/>
      <c r="AI910" s="8">
        <v>39.36</v>
      </c>
      <c r="AJ910" s="8"/>
      <c r="AK910" s="8"/>
      <c r="AL910" s="8"/>
      <c r="AM910" s="13">
        <v>3.16</v>
      </c>
      <c r="AN910" s="35"/>
      <c r="AO910" s="47"/>
    </row>
    <row r="911" spans="1:41" x14ac:dyDescent="0.25">
      <c r="A911" s="7">
        <v>43</v>
      </c>
      <c r="B911" s="15" t="s">
        <v>23</v>
      </c>
      <c r="C911" s="15" t="s">
        <v>23</v>
      </c>
      <c r="D911" s="9"/>
      <c r="E911" s="10"/>
      <c r="F911" s="9"/>
      <c r="G911" s="9"/>
      <c r="H911" s="10"/>
      <c r="I911" s="9"/>
      <c r="J911" s="9"/>
      <c r="K911" s="10"/>
      <c r="L911" s="10"/>
      <c r="M911" s="9"/>
      <c r="N911" s="16"/>
      <c r="O911" s="11"/>
      <c r="P911" s="15"/>
      <c r="Q911" s="15"/>
      <c r="R911" s="8"/>
      <c r="S911" s="8"/>
      <c r="T911" s="8"/>
      <c r="U911" s="8"/>
      <c r="V911" s="8"/>
      <c r="W911" s="8"/>
      <c r="X911" s="36"/>
      <c r="Y911" s="12"/>
      <c r="Z911" s="12"/>
      <c r="AA911" s="12"/>
      <c r="AB911" s="13">
        <v>5.07</v>
      </c>
      <c r="AC911" s="68"/>
      <c r="AD911" s="13"/>
      <c r="AE911" s="34"/>
      <c r="AF911" s="8"/>
      <c r="AG911" s="10"/>
      <c r="AH911" s="9"/>
      <c r="AI911" s="8">
        <v>39.42</v>
      </c>
      <c r="AJ911" s="8"/>
      <c r="AK911" s="8"/>
      <c r="AL911" s="11"/>
      <c r="AM911" s="13">
        <v>3.17</v>
      </c>
      <c r="AN911" s="35"/>
      <c r="AO911" s="47"/>
    </row>
    <row r="912" spans="1:41" x14ac:dyDescent="0.25">
      <c r="A912" s="7">
        <v>42</v>
      </c>
      <c r="B912" s="15" t="s">
        <v>23</v>
      </c>
      <c r="C912" s="15" t="s">
        <v>23</v>
      </c>
      <c r="D912" s="9"/>
      <c r="E912" s="10"/>
      <c r="F912" s="9"/>
      <c r="G912" s="9"/>
      <c r="H912" s="10"/>
      <c r="I912" s="9"/>
      <c r="J912" s="9"/>
      <c r="K912" s="10"/>
      <c r="L912" s="10"/>
      <c r="M912" s="9"/>
      <c r="N912" s="16"/>
      <c r="O912" s="11"/>
      <c r="P912" s="15"/>
      <c r="Q912" s="15"/>
      <c r="R912" s="8"/>
      <c r="S912" s="8"/>
      <c r="T912" s="8"/>
      <c r="U912" s="8"/>
      <c r="V912" s="8"/>
      <c r="W912" s="8"/>
      <c r="X912" s="36"/>
      <c r="Y912" s="12"/>
      <c r="Z912" s="12"/>
      <c r="AA912" s="12"/>
      <c r="AB912" s="13">
        <v>5.08</v>
      </c>
      <c r="AC912" s="68"/>
      <c r="AD912" s="13"/>
      <c r="AE912" s="34"/>
      <c r="AF912" s="8"/>
      <c r="AG912" s="10"/>
      <c r="AH912" s="9"/>
      <c r="AI912" s="8">
        <v>39.479999999999997</v>
      </c>
      <c r="AJ912" s="8"/>
      <c r="AK912" s="8"/>
      <c r="AL912" s="11"/>
      <c r="AM912" s="13">
        <v>3.18</v>
      </c>
      <c r="AN912" s="35"/>
      <c r="AO912" s="47"/>
    </row>
    <row r="913" spans="1:41" x14ac:dyDescent="0.25">
      <c r="A913" s="7">
        <v>41</v>
      </c>
      <c r="B913" s="15" t="s">
        <v>23</v>
      </c>
      <c r="C913" s="15" t="s">
        <v>23</v>
      </c>
      <c r="D913" s="9"/>
      <c r="E913" s="10"/>
      <c r="F913" s="9"/>
      <c r="G913" s="9"/>
      <c r="H913" s="10"/>
      <c r="I913" s="9"/>
      <c r="J913" s="9"/>
      <c r="K913" s="10"/>
      <c r="L913" s="10"/>
      <c r="M913" s="9"/>
      <c r="N913" s="16"/>
      <c r="O913" s="11"/>
      <c r="P913" s="15"/>
      <c r="Q913" s="15"/>
      <c r="R913" s="8"/>
      <c r="S913" s="8"/>
      <c r="T913" s="8"/>
      <c r="U913" s="8"/>
      <c r="V913" s="8"/>
      <c r="W913" s="8"/>
      <c r="X913" s="36"/>
      <c r="Y913" s="12"/>
      <c r="Z913" s="12"/>
      <c r="AA913" s="12"/>
      <c r="AB913" s="13">
        <v>5.09</v>
      </c>
      <c r="AC913" s="68"/>
      <c r="AD913" s="13"/>
      <c r="AE913" s="34"/>
      <c r="AF913" s="8"/>
      <c r="AG913" s="10"/>
      <c r="AH913" s="9"/>
      <c r="AI913" s="8">
        <v>39.54</v>
      </c>
      <c r="AJ913" s="8"/>
      <c r="AK913" s="8"/>
      <c r="AL913" s="11"/>
      <c r="AM913" s="13">
        <v>3.19</v>
      </c>
      <c r="AN913" s="35"/>
      <c r="AO913" s="47"/>
    </row>
    <row r="914" spans="1:41" x14ac:dyDescent="0.25">
      <c r="A914" s="7">
        <v>40</v>
      </c>
      <c r="B914" s="18">
        <v>4</v>
      </c>
      <c r="C914" s="18">
        <v>4</v>
      </c>
      <c r="D914" s="18"/>
      <c r="E914" s="19"/>
      <c r="F914" s="18"/>
      <c r="G914" s="18"/>
      <c r="H914" s="19"/>
      <c r="I914" s="18"/>
      <c r="J914" s="18"/>
      <c r="K914" s="19"/>
      <c r="L914" s="19"/>
      <c r="M914" s="18">
        <v>22</v>
      </c>
      <c r="N914" s="37"/>
      <c r="O914" s="24"/>
      <c r="P914" s="21"/>
      <c r="Q914" s="21"/>
      <c r="R914" s="20"/>
      <c r="S914" s="20"/>
      <c r="T914" s="20"/>
      <c r="U914" s="20"/>
      <c r="V914" s="20"/>
      <c r="W914" s="20"/>
      <c r="X914" s="38"/>
      <c r="Y914" s="22"/>
      <c r="Z914" s="22"/>
      <c r="AA914" s="22"/>
      <c r="AB914" s="23">
        <v>5.0999999999999996</v>
      </c>
      <c r="AC914" s="81"/>
      <c r="AD914" s="23"/>
      <c r="AE914" s="39"/>
      <c r="AF914" s="20"/>
      <c r="AG914" s="45"/>
      <c r="AH914" s="23"/>
      <c r="AI914" s="20">
        <v>40</v>
      </c>
      <c r="AJ914" s="20"/>
      <c r="AK914" s="20"/>
      <c r="AL914" s="20"/>
      <c r="AM914" s="23">
        <v>3.2</v>
      </c>
      <c r="AN914" s="40"/>
      <c r="AO914" s="48"/>
    </row>
    <row r="915" spans="1:41" x14ac:dyDescent="0.25">
      <c r="A915" s="7">
        <v>39</v>
      </c>
      <c r="B915" s="15" t="s">
        <v>23</v>
      </c>
      <c r="C915" s="15" t="s">
        <v>23</v>
      </c>
      <c r="D915" s="9"/>
      <c r="E915" s="10"/>
      <c r="F915" s="9"/>
      <c r="G915" s="9"/>
      <c r="H915" s="10"/>
      <c r="I915" s="9"/>
      <c r="J915" s="9"/>
      <c r="K915" s="10"/>
      <c r="L915" s="10"/>
      <c r="M915" s="9"/>
      <c r="N915" s="16"/>
      <c r="O915" s="11"/>
      <c r="P915" s="15"/>
      <c r="Q915" s="15"/>
      <c r="R915" s="8"/>
      <c r="S915" s="8"/>
      <c r="T915" s="8"/>
      <c r="U915" s="8"/>
      <c r="V915" s="8"/>
      <c r="W915" s="8"/>
      <c r="X915" s="36"/>
      <c r="Y915" s="12"/>
      <c r="Z915" s="12"/>
      <c r="AA915" s="12"/>
      <c r="AB915" s="13">
        <v>5.1100000000000003</v>
      </c>
      <c r="AC915" s="68"/>
      <c r="AD915" s="13"/>
      <c r="AE915" s="34"/>
      <c r="AF915" s="8"/>
      <c r="AG915" s="10"/>
      <c r="AH915" s="9"/>
      <c r="AI915" s="8">
        <v>40.090000000000003</v>
      </c>
      <c r="AJ915" s="8"/>
      <c r="AK915" s="8"/>
      <c r="AL915" s="11"/>
      <c r="AM915" s="13">
        <v>3.21</v>
      </c>
      <c r="AN915" s="35"/>
      <c r="AO915" s="47"/>
    </row>
    <row r="916" spans="1:41" x14ac:dyDescent="0.25">
      <c r="A916" s="7">
        <v>38</v>
      </c>
      <c r="B916" s="15" t="s">
        <v>23</v>
      </c>
      <c r="C916" s="15" t="s">
        <v>23</v>
      </c>
      <c r="D916" s="9"/>
      <c r="E916" s="10"/>
      <c r="F916" s="9"/>
      <c r="G916" s="9"/>
      <c r="H916" s="10"/>
      <c r="I916" s="9"/>
      <c r="J916" s="9"/>
      <c r="K916" s="10"/>
      <c r="L916" s="10"/>
      <c r="M916" s="9"/>
      <c r="N916" s="16"/>
      <c r="O916" s="11"/>
      <c r="P916" s="15"/>
      <c r="Q916" s="15"/>
      <c r="R916" s="8"/>
      <c r="S916" s="8"/>
      <c r="T916" s="8"/>
      <c r="U916" s="8"/>
      <c r="V916" s="8"/>
      <c r="W916" s="8"/>
      <c r="X916" s="36"/>
      <c r="Y916" s="12"/>
      <c r="Z916" s="12"/>
      <c r="AA916" s="12"/>
      <c r="AB916" s="13">
        <v>5.12</v>
      </c>
      <c r="AC916" s="68"/>
      <c r="AD916" s="13"/>
      <c r="AE916" s="34"/>
      <c r="AF916" s="8"/>
      <c r="AG916" s="10"/>
      <c r="AH916" s="9"/>
      <c r="AI916" s="8">
        <v>40.18</v>
      </c>
      <c r="AJ916" s="8"/>
      <c r="AK916" s="8"/>
      <c r="AL916" s="11"/>
      <c r="AM916" s="13">
        <v>3.22</v>
      </c>
      <c r="AN916" s="35"/>
      <c r="AO916" s="47"/>
    </row>
    <row r="917" spans="1:41" x14ac:dyDescent="0.25">
      <c r="A917" s="7">
        <v>37</v>
      </c>
      <c r="B917" s="15" t="s">
        <v>23</v>
      </c>
      <c r="C917" s="15" t="s">
        <v>23</v>
      </c>
      <c r="D917" s="9"/>
      <c r="E917" s="10"/>
      <c r="F917" s="9"/>
      <c r="G917" s="9"/>
      <c r="H917" s="10"/>
      <c r="I917" s="9"/>
      <c r="J917" s="9"/>
      <c r="K917" s="10"/>
      <c r="L917" s="10"/>
      <c r="M917" s="9"/>
      <c r="N917" s="16"/>
      <c r="O917" s="11"/>
      <c r="P917" s="15"/>
      <c r="Q917" s="15"/>
      <c r="R917" s="8"/>
      <c r="S917" s="8"/>
      <c r="T917" s="8"/>
      <c r="U917" s="8"/>
      <c r="V917" s="8"/>
      <c r="W917" s="8"/>
      <c r="X917" s="36"/>
      <c r="Y917" s="12"/>
      <c r="Z917" s="12"/>
      <c r="AA917" s="12"/>
      <c r="AB917" s="13">
        <v>5.13</v>
      </c>
      <c r="AC917" s="68"/>
      <c r="AD917" s="13"/>
      <c r="AE917" s="34"/>
      <c r="AF917" s="8"/>
      <c r="AG917" s="10"/>
      <c r="AH917" s="9"/>
      <c r="AI917" s="8">
        <v>40.270000000000003</v>
      </c>
      <c r="AJ917" s="8"/>
      <c r="AK917" s="8"/>
      <c r="AL917" s="11"/>
      <c r="AM917" s="13">
        <v>3.23</v>
      </c>
      <c r="AN917" s="35"/>
      <c r="AO917" s="47"/>
    </row>
    <row r="918" spans="1:41" x14ac:dyDescent="0.25">
      <c r="A918" s="7">
        <v>36</v>
      </c>
      <c r="B918" s="15" t="s">
        <v>23</v>
      </c>
      <c r="C918" s="15" t="s">
        <v>23</v>
      </c>
      <c r="D918" s="9"/>
      <c r="E918" s="10"/>
      <c r="F918" s="9"/>
      <c r="G918" s="9"/>
      <c r="H918" s="10"/>
      <c r="I918" s="9"/>
      <c r="J918" s="9"/>
      <c r="K918" s="10"/>
      <c r="L918" s="10"/>
      <c r="M918" s="9"/>
      <c r="N918" s="16"/>
      <c r="O918" s="11"/>
      <c r="P918" s="15"/>
      <c r="Q918" s="15"/>
      <c r="R918" s="8"/>
      <c r="S918" s="8"/>
      <c r="T918" s="8"/>
      <c r="U918" s="8"/>
      <c r="V918" s="8"/>
      <c r="W918" s="8"/>
      <c r="X918" s="36"/>
      <c r="Y918" s="12"/>
      <c r="Z918" s="12"/>
      <c r="AA918" s="12"/>
      <c r="AB918" s="13">
        <v>5.14</v>
      </c>
      <c r="AC918" s="68"/>
      <c r="AD918" s="13"/>
      <c r="AE918" s="34"/>
      <c r="AF918" s="8"/>
      <c r="AG918" s="10"/>
      <c r="AH918" s="9"/>
      <c r="AI918" s="8">
        <v>40.36</v>
      </c>
      <c r="AJ918" s="8"/>
      <c r="AK918" s="8"/>
      <c r="AL918" s="8"/>
      <c r="AM918" s="13">
        <v>3.24</v>
      </c>
      <c r="AN918" s="35"/>
      <c r="AO918" s="47"/>
    </row>
    <row r="919" spans="1:41" x14ac:dyDescent="0.25">
      <c r="A919" s="7">
        <v>35</v>
      </c>
      <c r="B919" s="15" t="s">
        <v>23</v>
      </c>
      <c r="C919" s="15" t="s">
        <v>23</v>
      </c>
      <c r="D919" s="9"/>
      <c r="E919" s="10"/>
      <c r="F919" s="9"/>
      <c r="G919" s="9"/>
      <c r="H919" s="10"/>
      <c r="I919" s="9"/>
      <c r="J919" s="9"/>
      <c r="K919" s="10"/>
      <c r="L919" s="10"/>
      <c r="M919" s="9">
        <v>21</v>
      </c>
      <c r="N919" s="16"/>
      <c r="O919" s="11"/>
      <c r="P919" s="15"/>
      <c r="Q919" s="15"/>
      <c r="R919" s="8"/>
      <c r="S919" s="8"/>
      <c r="T919" s="8"/>
      <c r="U919" s="8"/>
      <c r="V919" s="8"/>
      <c r="W919" s="8"/>
      <c r="X919" s="36"/>
      <c r="Y919" s="12"/>
      <c r="Z919" s="12"/>
      <c r="AA919" s="12"/>
      <c r="AB919" s="13">
        <v>5.15</v>
      </c>
      <c r="AC919" s="68"/>
      <c r="AD919" s="13"/>
      <c r="AE919" s="34"/>
      <c r="AF919" s="8"/>
      <c r="AG919" s="10"/>
      <c r="AH919" s="9"/>
      <c r="AI919" s="8">
        <v>40.450000000000003</v>
      </c>
      <c r="AJ919" s="8"/>
      <c r="AK919" s="8"/>
      <c r="AL919" s="11"/>
      <c r="AM919" s="13">
        <v>3.25</v>
      </c>
      <c r="AN919" s="35"/>
      <c r="AO919" s="47"/>
    </row>
    <row r="920" spans="1:41" x14ac:dyDescent="0.25">
      <c r="A920" s="7">
        <v>34</v>
      </c>
      <c r="B920" s="15" t="s">
        <v>23</v>
      </c>
      <c r="C920" s="15" t="s">
        <v>23</v>
      </c>
      <c r="D920" s="9"/>
      <c r="E920" s="10"/>
      <c r="F920" s="9"/>
      <c r="G920" s="9"/>
      <c r="H920" s="10"/>
      <c r="I920" s="9"/>
      <c r="J920" s="9"/>
      <c r="K920" s="10"/>
      <c r="L920" s="10"/>
      <c r="M920" s="9"/>
      <c r="N920" s="16"/>
      <c r="O920" s="11"/>
      <c r="P920" s="15"/>
      <c r="Q920" s="15"/>
      <c r="R920" s="8"/>
      <c r="S920" s="8"/>
      <c r="T920" s="8"/>
      <c r="U920" s="8"/>
      <c r="V920" s="8"/>
      <c r="W920" s="8"/>
      <c r="X920" s="36"/>
      <c r="Y920" s="12"/>
      <c r="Z920" s="12"/>
      <c r="AA920" s="12"/>
      <c r="AB920" s="13">
        <v>5.16</v>
      </c>
      <c r="AC920" s="68"/>
      <c r="AD920" s="13"/>
      <c r="AE920" s="34"/>
      <c r="AF920" s="8"/>
      <c r="AG920" s="10"/>
      <c r="AH920" s="9"/>
      <c r="AI920" s="8">
        <v>40.54</v>
      </c>
      <c r="AJ920" s="8"/>
      <c r="AK920" s="8"/>
      <c r="AL920" s="11"/>
      <c r="AM920" s="13">
        <v>3.26</v>
      </c>
      <c r="AN920" s="35"/>
      <c r="AO920" s="47"/>
    </row>
    <row r="921" spans="1:41" x14ac:dyDescent="0.25">
      <c r="A921" s="7">
        <v>33</v>
      </c>
      <c r="B921" s="15" t="s">
        <v>23</v>
      </c>
      <c r="C921" s="15" t="s">
        <v>23</v>
      </c>
      <c r="D921" s="9"/>
      <c r="E921" s="10"/>
      <c r="F921" s="9"/>
      <c r="G921" s="9"/>
      <c r="H921" s="10"/>
      <c r="I921" s="9"/>
      <c r="J921" s="9"/>
      <c r="K921" s="10"/>
      <c r="L921" s="10"/>
      <c r="M921" s="9"/>
      <c r="N921" s="16"/>
      <c r="O921" s="11"/>
      <c r="P921" s="15"/>
      <c r="Q921" s="15"/>
      <c r="R921" s="8"/>
      <c r="S921" s="8"/>
      <c r="T921" s="8"/>
      <c r="U921" s="8"/>
      <c r="V921" s="8"/>
      <c r="W921" s="8"/>
      <c r="X921" s="36"/>
      <c r="Y921" s="12"/>
      <c r="Z921" s="12"/>
      <c r="AA921" s="12"/>
      <c r="AB921" s="13">
        <v>5.17</v>
      </c>
      <c r="AC921" s="68"/>
      <c r="AD921" s="13"/>
      <c r="AE921" s="34"/>
      <c r="AF921" s="8"/>
      <c r="AG921" s="10"/>
      <c r="AH921" s="9"/>
      <c r="AI921" s="8">
        <v>41.03</v>
      </c>
      <c r="AJ921" s="8"/>
      <c r="AK921" s="8"/>
      <c r="AL921" s="11"/>
      <c r="AM921" s="13">
        <v>3.27</v>
      </c>
      <c r="AN921" s="35"/>
      <c r="AO921" s="47"/>
    </row>
    <row r="922" spans="1:41" x14ac:dyDescent="0.25">
      <c r="A922" s="7">
        <v>32</v>
      </c>
      <c r="B922" s="15" t="s">
        <v>23</v>
      </c>
      <c r="C922" s="15" t="s">
        <v>23</v>
      </c>
      <c r="D922" s="9"/>
      <c r="E922" s="10"/>
      <c r="F922" s="9"/>
      <c r="G922" s="9"/>
      <c r="H922" s="10"/>
      <c r="I922" s="9"/>
      <c r="J922" s="9"/>
      <c r="K922" s="10"/>
      <c r="L922" s="10"/>
      <c r="M922" s="9"/>
      <c r="N922" s="16"/>
      <c r="O922" s="11"/>
      <c r="P922" s="15"/>
      <c r="Q922" s="15"/>
      <c r="R922" s="8"/>
      <c r="S922" s="8"/>
      <c r="T922" s="8"/>
      <c r="U922" s="8"/>
      <c r="V922" s="8"/>
      <c r="W922" s="8"/>
      <c r="X922" s="36"/>
      <c r="Y922" s="12"/>
      <c r="Z922" s="12"/>
      <c r="AA922" s="12"/>
      <c r="AB922" s="13">
        <v>5.18</v>
      </c>
      <c r="AC922" s="68"/>
      <c r="AD922" s="13"/>
      <c r="AE922" s="34"/>
      <c r="AF922" s="8"/>
      <c r="AG922" s="10"/>
      <c r="AH922" s="9"/>
      <c r="AI922" s="8">
        <v>41.12</v>
      </c>
      <c r="AJ922" s="8"/>
      <c r="AK922" s="8"/>
      <c r="AL922" s="8"/>
      <c r="AM922" s="13">
        <v>3.28</v>
      </c>
      <c r="AN922" s="35"/>
      <c r="AO922" s="47"/>
    </row>
    <row r="923" spans="1:41" x14ac:dyDescent="0.25">
      <c r="A923" s="7">
        <v>31</v>
      </c>
      <c r="B923" s="15" t="s">
        <v>23</v>
      </c>
      <c r="C923" s="15" t="s">
        <v>23</v>
      </c>
      <c r="D923" s="9"/>
      <c r="E923" s="10"/>
      <c r="F923" s="9"/>
      <c r="G923" s="9"/>
      <c r="H923" s="10"/>
      <c r="I923" s="9"/>
      <c r="J923" s="9"/>
      <c r="K923" s="10"/>
      <c r="L923" s="10"/>
      <c r="M923" s="9"/>
      <c r="N923" s="16"/>
      <c r="O923" s="11"/>
      <c r="P923" s="15"/>
      <c r="Q923" s="15"/>
      <c r="R923" s="8"/>
      <c r="S923" s="8"/>
      <c r="T923" s="8"/>
      <c r="U923" s="8"/>
      <c r="V923" s="8"/>
      <c r="W923" s="8"/>
      <c r="X923" s="36"/>
      <c r="Y923" s="12"/>
      <c r="Z923" s="12"/>
      <c r="AA923" s="12"/>
      <c r="AB923" s="13">
        <v>5.19</v>
      </c>
      <c r="AC923" s="68"/>
      <c r="AD923" s="13"/>
      <c r="AE923" s="34"/>
      <c r="AF923" s="8"/>
      <c r="AG923" s="10"/>
      <c r="AH923" s="9"/>
      <c r="AI923" s="8">
        <v>41.21</v>
      </c>
      <c r="AJ923" s="8"/>
      <c r="AK923" s="8"/>
      <c r="AL923" s="11"/>
      <c r="AM923" s="13">
        <v>3.29</v>
      </c>
      <c r="AN923" s="35"/>
      <c r="AO923" s="47"/>
    </row>
    <row r="924" spans="1:41" x14ac:dyDescent="0.25">
      <c r="A924" s="7">
        <v>30</v>
      </c>
      <c r="B924" s="15" t="s">
        <v>23</v>
      </c>
      <c r="C924" s="15" t="s">
        <v>23</v>
      </c>
      <c r="D924" s="9"/>
      <c r="E924" s="10"/>
      <c r="F924" s="9"/>
      <c r="G924" s="9"/>
      <c r="H924" s="10"/>
      <c r="I924" s="9"/>
      <c r="J924" s="9"/>
      <c r="K924" s="10"/>
      <c r="L924" s="10"/>
      <c r="M924" s="9">
        <v>20</v>
      </c>
      <c r="N924" s="16"/>
      <c r="O924" s="11"/>
      <c r="P924" s="15"/>
      <c r="Q924" s="15"/>
      <c r="R924" s="8"/>
      <c r="S924" s="8"/>
      <c r="T924" s="8"/>
      <c r="U924" s="8"/>
      <c r="V924" s="8"/>
      <c r="W924" s="8"/>
      <c r="X924" s="36"/>
      <c r="Y924" s="12"/>
      <c r="Z924" s="12"/>
      <c r="AA924" s="12"/>
      <c r="AB924" s="13">
        <v>5.2</v>
      </c>
      <c r="AC924" s="68"/>
      <c r="AD924" s="13"/>
      <c r="AE924" s="34"/>
      <c r="AF924" s="8"/>
      <c r="AG924" s="8"/>
      <c r="AH924" s="13"/>
      <c r="AI924" s="8">
        <v>41.3</v>
      </c>
      <c r="AJ924" s="8"/>
      <c r="AK924" s="8"/>
      <c r="AL924" s="11"/>
      <c r="AM924" s="13">
        <v>3.3</v>
      </c>
      <c r="AN924" s="35"/>
      <c r="AO924" s="47"/>
    </row>
    <row r="925" spans="1:41" x14ac:dyDescent="0.25">
      <c r="A925" s="7">
        <v>29</v>
      </c>
      <c r="B925" s="15" t="s">
        <v>23</v>
      </c>
      <c r="C925" s="15" t="s">
        <v>23</v>
      </c>
      <c r="D925" s="9"/>
      <c r="E925" s="10"/>
      <c r="F925" s="9"/>
      <c r="G925" s="9"/>
      <c r="H925" s="10"/>
      <c r="I925" s="9"/>
      <c r="J925" s="9"/>
      <c r="K925" s="10"/>
      <c r="L925" s="10"/>
      <c r="M925" s="9"/>
      <c r="N925" s="16"/>
      <c r="O925" s="11"/>
      <c r="P925" s="15"/>
      <c r="Q925" s="15"/>
      <c r="R925" s="8"/>
      <c r="S925" s="8"/>
      <c r="T925" s="8"/>
      <c r="U925" s="8"/>
      <c r="V925" s="8"/>
      <c r="W925" s="8"/>
      <c r="X925" s="36"/>
      <c r="Y925" s="12"/>
      <c r="Z925" s="12"/>
      <c r="AA925" s="12"/>
      <c r="AB925" s="13">
        <v>5.21</v>
      </c>
      <c r="AC925" s="68"/>
      <c r="AD925" s="13"/>
      <c r="AE925" s="34"/>
      <c r="AF925" s="8"/>
      <c r="AG925" s="10"/>
      <c r="AH925" s="9"/>
      <c r="AI925" s="8">
        <v>41.39</v>
      </c>
      <c r="AJ925" s="8"/>
      <c r="AK925" s="8"/>
      <c r="AL925" s="11"/>
      <c r="AM925" s="13">
        <v>3.31</v>
      </c>
      <c r="AN925" s="35"/>
      <c r="AO925" s="47"/>
    </row>
    <row r="926" spans="1:41" x14ac:dyDescent="0.25">
      <c r="A926" s="7">
        <v>28</v>
      </c>
      <c r="B926" s="15" t="s">
        <v>23</v>
      </c>
      <c r="C926" s="15" t="s">
        <v>23</v>
      </c>
      <c r="D926" s="9"/>
      <c r="E926" s="10"/>
      <c r="F926" s="9"/>
      <c r="G926" s="9"/>
      <c r="H926" s="10"/>
      <c r="I926" s="9"/>
      <c r="J926" s="9"/>
      <c r="K926" s="10"/>
      <c r="L926" s="10"/>
      <c r="M926" s="9"/>
      <c r="N926" s="16"/>
      <c r="O926" s="11"/>
      <c r="P926" s="15"/>
      <c r="Q926" s="15"/>
      <c r="R926" s="8"/>
      <c r="S926" s="8"/>
      <c r="T926" s="8"/>
      <c r="U926" s="8"/>
      <c r="V926" s="8"/>
      <c r="W926" s="8"/>
      <c r="X926" s="36"/>
      <c r="Y926" s="12"/>
      <c r="Z926" s="12"/>
      <c r="AA926" s="12"/>
      <c r="AB926" s="13">
        <v>5.22</v>
      </c>
      <c r="AC926" s="68"/>
      <c r="AD926" s="13"/>
      <c r="AE926" s="34"/>
      <c r="AF926" s="8"/>
      <c r="AG926" s="10"/>
      <c r="AH926" s="9"/>
      <c r="AI926" s="8">
        <v>41.48</v>
      </c>
      <c r="AJ926" s="8"/>
      <c r="AK926" s="8"/>
      <c r="AL926" s="8"/>
      <c r="AM926" s="13">
        <v>3.32</v>
      </c>
      <c r="AN926" s="35"/>
      <c r="AO926" s="47"/>
    </row>
    <row r="927" spans="1:41" x14ac:dyDescent="0.25">
      <c r="A927" s="7">
        <v>27</v>
      </c>
      <c r="B927" s="15" t="s">
        <v>23</v>
      </c>
      <c r="C927" s="15" t="s">
        <v>23</v>
      </c>
      <c r="D927" s="9"/>
      <c r="E927" s="10"/>
      <c r="F927" s="9"/>
      <c r="G927" s="9"/>
      <c r="H927" s="10"/>
      <c r="I927" s="9"/>
      <c r="J927" s="9"/>
      <c r="K927" s="10"/>
      <c r="L927" s="10"/>
      <c r="M927" s="9"/>
      <c r="N927" s="16"/>
      <c r="O927" s="11"/>
      <c r="P927" s="15"/>
      <c r="Q927" s="15"/>
      <c r="R927" s="8"/>
      <c r="S927" s="8"/>
      <c r="T927" s="8"/>
      <c r="U927" s="8"/>
      <c r="V927" s="8"/>
      <c r="W927" s="8"/>
      <c r="X927" s="36"/>
      <c r="Y927" s="12"/>
      <c r="Z927" s="12"/>
      <c r="AA927" s="12"/>
      <c r="AB927" s="13">
        <v>5.23</v>
      </c>
      <c r="AC927" s="68"/>
      <c r="AD927" s="13"/>
      <c r="AE927" s="34"/>
      <c r="AF927" s="8"/>
      <c r="AG927" s="10"/>
      <c r="AH927" s="9"/>
      <c r="AI927" s="8">
        <v>41.57</v>
      </c>
      <c r="AJ927" s="8"/>
      <c r="AK927" s="8"/>
      <c r="AL927" s="11"/>
      <c r="AM927" s="13">
        <v>3.33</v>
      </c>
      <c r="AN927" s="35"/>
      <c r="AO927" s="47"/>
    </row>
    <row r="928" spans="1:41" x14ac:dyDescent="0.25">
      <c r="A928" s="7">
        <v>26</v>
      </c>
      <c r="B928" s="15" t="s">
        <v>23</v>
      </c>
      <c r="C928" s="15" t="s">
        <v>23</v>
      </c>
      <c r="D928" s="9"/>
      <c r="E928" s="10"/>
      <c r="F928" s="9"/>
      <c r="G928" s="9"/>
      <c r="H928" s="10"/>
      <c r="I928" s="9"/>
      <c r="J928" s="9"/>
      <c r="K928" s="10"/>
      <c r="L928" s="10"/>
      <c r="M928" s="9"/>
      <c r="N928" s="16"/>
      <c r="O928" s="11"/>
      <c r="P928" s="15"/>
      <c r="Q928" s="15"/>
      <c r="R928" s="8"/>
      <c r="S928" s="8"/>
      <c r="T928" s="8"/>
      <c r="U928" s="8"/>
      <c r="V928" s="8"/>
      <c r="W928" s="8"/>
      <c r="X928" s="36"/>
      <c r="Y928" s="12"/>
      <c r="Z928" s="12"/>
      <c r="AA928" s="12"/>
      <c r="AB928" s="13">
        <v>5.24</v>
      </c>
      <c r="AC928" s="68"/>
      <c r="AD928" s="13"/>
      <c r="AE928" s="34"/>
      <c r="AF928" s="8"/>
      <c r="AG928" s="10"/>
      <c r="AH928" s="9"/>
      <c r="AI928" s="8">
        <v>42.06</v>
      </c>
      <c r="AJ928" s="8"/>
      <c r="AK928" s="8"/>
      <c r="AL928" s="11"/>
      <c r="AM928" s="13">
        <v>3.34</v>
      </c>
      <c r="AN928" s="35"/>
      <c r="AO928" s="47"/>
    </row>
    <row r="929" spans="1:41" x14ac:dyDescent="0.25">
      <c r="A929" s="7">
        <v>25</v>
      </c>
      <c r="B929" s="15" t="s">
        <v>23</v>
      </c>
      <c r="C929" s="15" t="s">
        <v>23</v>
      </c>
      <c r="D929" s="9"/>
      <c r="E929" s="10"/>
      <c r="F929" s="9"/>
      <c r="G929" s="9"/>
      <c r="H929" s="10"/>
      <c r="I929" s="9"/>
      <c r="J929" s="9"/>
      <c r="K929" s="10"/>
      <c r="L929" s="10"/>
      <c r="M929" s="9">
        <v>19</v>
      </c>
      <c r="N929" s="16"/>
      <c r="O929" s="11"/>
      <c r="P929" s="15"/>
      <c r="Q929" s="15"/>
      <c r="R929" s="8"/>
      <c r="S929" s="8"/>
      <c r="T929" s="8"/>
      <c r="U929" s="8"/>
      <c r="V929" s="8"/>
      <c r="W929" s="8"/>
      <c r="X929" s="36"/>
      <c r="Y929" s="12"/>
      <c r="Z929" s="12"/>
      <c r="AA929" s="12"/>
      <c r="AB929" s="13">
        <v>5.25</v>
      </c>
      <c r="AC929" s="68"/>
      <c r="AD929" s="13"/>
      <c r="AE929" s="34"/>
      <c r="AF929" s="8"/>
      <c r="AG929" s="10"/>
      <c r="AH929" s="13"/>
      <c r="AI929" s="8">
        <v>42.15</v>
      </c>
      <c r="AJ929" s="8"/>
      <c r="AK929" s="8"/>
      <c r="AL929" s="11"/>
      <c r="AM929" s="13">
        <v>3.35</v>
      </c>
      <c r="AN929" s="35"/>
      <c r="AO929" s="47"/>
    </row>
    <row r="930" spans="1:41" x14ac:dyDescent="0.25">
      <c r="A930" s="7">
        <v>24</v>
      </c>
      <c r="B930" s="15" t="s">
        <v>23</v>
      </c>
      <c r="C930" s="15" t="s">
        <v>23</v>
      </c>
      <c r="D930" s="9"/>
      <c r="E930" s="10"/>
      <c r="F930" s="9"/>
      <c r="G930" s="9"/>
      <c r="H930" s="10"/>
      <c r="I930" s="9"/>
      <c r="J930" s="9"/>
      <c r="K930" s="10"/>
      <c r="L930" s="10"/>
      <c r="M930" s="9"/>
      <c r="N930" s="16"/>
      <c r="O930" s="11"/>
      <c r="P930" s="15"/>
      <c r="Q930" s="15"/>
      <c r="R930" s="8"/>
      <c r="S930" s="8"/>
      <c r="T930" s="8"/>
      <c r="U930" s="8"/>
      <c r="V930" s="8"/>
      <c r="W930" s="8"/>
      <c r="X930" s="36"/>
      <c r="Y930" s="12"/>
      <c r="Z930" s="12"/>
      <c r="AA930" s="12"/>
      <c r="AB930" s="13">
        <v>5.26</v>
      </c>
      <c r="AC930" s="68"/>
      <c r="AD930" s="13"/>
      <c r="AE930" s="34"/>
      <c r="AF930" s="8"/>
      <c r="AG930" s="10"/>
      <c r="AH930" s="9"/>
      <c r="AI930" s="8">
        <v>42.24</v>
      </c>
      <c r="AJ930" s="8"/>
      <c r="AK930" s="8"/>
      <c r="AL930" s="8"/>
      <c r="AM930" s="13">
        <v>3.36</v>
      </c>
      <c r="AN930" s="35"/>
      <c r="AO930" s="47"/>
    </row>
    <row r="931" spans="1:41" x14ac:dyDescent="0.25">
      <c r="A931" s="7">
        <v>23</v>
      </c>
      <c r="B931" s="15" t="s">
        <v>23</v>
      </c>
      <c r="C931" s="15" t="s">
        <v>23</v>
      </c>
      <c r="D931" s="9"/>
      <c r="E931" s="10"/>
      <c r="F931" s="9"/>
      <c r="G931" s="9"/>
      <c r="H931" s="10"/>
      <c r="I931" s="9"/>
      <c r="J931" s="9"/>
      <c r="K931" s="10"/>
      <c r="L931" s="10"/>
      <c r="M931" s="9"/>
      <c r="N931" s="16"/>
      <c r="O931" s="11"/>
      <c r="P931" s="15"/>
      <c r="Q931" s="15"/>
      <c r="R931" s="8"/>
      <c r="S931" s="8"/>
      <c r="T931" s="8"/>
      <c r="U931" s="8"/>
      <c r="V931" s="8"/>
      <c r="W931" s="8"/>
      <c r="X931" s="36"/>
      <c r="Y931" s="12"/>
      <c r="Z931" s="12"/>
      <c r="AA931" s="12"/>
      <c r="AB931" s="13">
        <v>5.27</v>
      </c>
      <c r="AC931" s="68"/>
      <c r="AD931" s="13"/>
      <c r="AE931" s="34"/>
      <c r="AF931" s="8"/>
      <c r="AG931" s="10"/>
      <c r="AH931" s="9"/>
      <c r="AI931" s="8">
        <v>42.33</v>
      </c>
      <c r="AJ931" s="8"/>
      <c r="AK931" s="8"/>
      <c r="AL931" s="11"/>
      <c r="AM931" s="13">
        <v>3.37</v>
      </c>
      <c r="AN931" s="35"/>
      <c r="AO931" s="47"/>
    </row>
    <row r="932" spans="1:41" x14ac:dyDescent="0.25">
      <c r="A932" s="7">
        <v>22</v>
      </c>
      <c r="B932" s="15" t="s">
        <v>23</v>
      </c>
      <c r="C932" s="15" t="s">
        <v>23</v>
      </c>
      <c r="D932" s="9"/>
      <c r="E932" s="10"/>
      <c r="F932" s="9"/>
      <c r="G932" s="9"/>
      <c r="H932" s="10"/>
      <c r="I932" s="9"/>
      <c r="J932" s="9"/>
      <c r="K932" s="10"/>
      <c r="L932" s="10"/>
      <c r="M932" s="9"/>
      <c r="N932" s="16"/>
      <c r="O932" s="11"/>
      <c r="P932" s="15"/>
      <c r="Q932" s="15"/>
      <c r="R932" s="8"/>
      <c r="S932" s="8"/>
      <c r="T932" s="8"/>
      <c r="U932" s="8"/>
      <c r="V932" s="8"/>
      <c r="W932" s="8"/>
      <c r="X932" s="36"/>
      <c r="Y932" s="12"/>
      <c r="Z932" s="12"/>
      <c r="AA932" s="12"/>
      <c r="AB932" s="13">
        <v>5.28</v>
      </c>
      <c r="AC932" s="68"/>
      <c r="AD932" s="13"/>
      <c r="AE932" s="34"/>
      <c r="AF932" s="8"/>
      <c r="AG932" s="10"/>
      <c r="AH932" s="9"/>
      <c r="AI932" s="8">
        <v>42.42</v>
      </c>
      <c r="AJ932" s="8"/>
      <c r="AK932" s="8"/>
      <c r="AL932" s="11"/>
      <c r="AM932" s="13">
        <v>3.38</v>
      </c>
      <c r="AN932" s="35"/>
      <c r="AO932" s="47"/>
    </row>
    <row r="933" spans="1:41" x14ac:dyDescent="0.25">
      <c r="A933" s="7">
        <v>21</v>
      </c>
      <c r="B933" s="15" t="s">
        <v>23</v>
      </c>
      <c r="C933" s="15" t="s">
        <v>23</v>
      </c>
      <c r="D933" s="9"/>
      <c r="E933" s="10"/>
      <c r="F933" s="9"/>
      <c r="G933" s="9"/>
      <c r="H933" s="10"/>
      <c r="I933" s="9"/>
      <c r="J933" s="9"/>
      <c r="K933" s="10"/>
      <c r="L933" s="10"/>
      <c r="M933" s="9"/>
      <c r="N933" s="16"/>
      <c r="O933" s="11"/>
      <c r="P933" s="15"/>
      <c r="Q933" s="15"/>
      <c r="R933" s="8"/>
      <c r="S933" s="8"/>
      <c r="T933" s="8"/>
      <c r="U933" s="8"/>
      <c r="V933" s="8"/>
      <c r="W933" s="8"/>
      <c r="X933" s="36"/>
      <c r="Y933" s="12"/>
      <c r="Z933" s="12"/>
      <c r="AA933" s="12"/>
      <c r="AB933" s="13">
        <v>5.29</v>
      </c>
      <c r="AC933" s="68"/>
      <c r="AD933" s="13"/>
      <c r="AE933" s="34"/>
      <c r="AF933" s="8"/>
      <c r="AG933" s="10"/>
      <c r="AH933" s="9"/>
      <c r="AI933" s="8">
        <v>42.51</v>
      </c>
      <c r="AJ933" s="8"/>
      <c r="AK933" s="8"/>
      <c r="AL933" s="11"/>
      <c r="AM933" s="13">
        <v>3.39</v>
      </c>
      <c r="AN933" s="35"/>
      <c r="AO933" s="47"/>
    </row>
    <row r="934" spans="1:41" ht="15.75" thickBot="1" x14ac:dyDescent="0.3">
      <c r="A934" s="17">
        <v>20</v>
      </c>
      <c r="B934" s="25">
        <v>3</v>
      </c>
      <c r="C934" s="25">
        <v>3</v>
      </c>
      <c r="D934" s="25"/>
      <c r="E934" s="26"/>
      <c r="F934" s="25"/>
      <c r="G934" s="25"/>
      <c r="H934" s="26"/>
      <c r="I934" s="25"/>
      <c r="J934" s="25"/>
      <c r="K934" s="26"/>
      <c r="L934" s="26"/>
      <c r="M934" s="25">
        <v>18</v>
      </c>
      <c r="N934" s="41"/>
      <c r="O934" s="31"/>
      <c r="P934" s="28"/>
      <c r="Q934" s="28"/>
      <c r="R934" s="27"/>
      <c r="S934" s="27"/>
      <c r="T934" s="27"/>
      <c r="U934" s="27"/>
      <c r="V934" s="27"/>
      <c r="W934" s="27"/>
      <c r="X934" s="42"/>
      <c r="Y934" s="29"/>
      <c r="Z934" s="29"/>
      <c r="AA934" s="29"/>
      <c r="AB934" s="30">
        <v>5.3</v>
      </c>
      <c r="AC934" s="91"/>
      <c r="AD934" s="30"/>
      <c r="AE934" s="43"/>
      <c r="AF934" s="27"/>
      <c r="AG934" s="27"/>
      <c r="AH934" s="30"/>
      <c r="AI934" s="27">
        <v>43</v>
      </c>
      <c r="AJ934" s="27"/>
      <c r="AK934" s="27"/>
      <c r="AL934" s="31"/>
      <c r="AM934" s="30">
        <v>3.4</v>
      </c>
      <c r="AN934" s="44"/>
      <c r="AO934" s="49"/>
    </row>
    <row r="935" spans="1:41" ht="15.75" thickTop="1" x14ac:dyDescent="0.25"/>
    <row r="937" spans="1:41" ht="15.75" x14ac:dyDescent="0.25">
      <c r="A937" s="1552" t="s">
        <v>75</v>
      </c>
      <c r="B937" s="1553"/>
      <c r="C937" s="1553"/>
      <c r="D937" s="1553"/>
      <c r="E937" s="1553"/>
      <c r="F937" s="1553"/>
      <c r="G937" s="1553"/>
      <c r="H937" s="1553"/>
      <c r="I937" s="1553"/>
      <c r="J937" s="1553"/>
      <c r="K937" s="1553"/>
      <c r="L937" s="1553"/>
      <c r="M937" s="1553"/>
      <c r="N937" s="1553"/>
      <c r="O937" s="1553"/>
      <c r="P937" s="1553"/>
      <c r="Q937" s="1553"/>
      <c r="R937" s="1553"/>
      <c r="S937" s="1553"/>
      <c r="T937" s="1553"/>
      <c r="U937" s="1553"/>
      <c r="V937" s="1553"/>
      <c r="W937" s="1553"/>
      <c r="X937" s="1553"/>
      <c r="Y937" s="1553"/>
      <c r="Z937" s="1553"/>
      <c r="AA937" s="1553"/>
      <c r="AB937" s="1553"/>
      <c r="AC937" s="1553"/>
      <c r="AD937" s="1553"/>
      <c r="AE937" s="1553"/>
      <c r="AF937" s="1553"/>
      <c r="AG937" s="1553"/>
      <c r="AH937" s="1553"/>
      <c r="AI937" s="1553"/>
      <c r="AJ937" s="1553"/>
      <c r="AK937" s="1553"/>
      <c r="AL937" s="1553"/>
      <c r="AM937" s="1553"/>
      <c r="AN937" s="1553"/>
      <c r="AO937" s="1554"/>
    </row>
    <row r="938" spans="1:41" ht="25.5" x14ac:dyDescent="0.25">
      <c r="A938" s="3" t="s">
        <v>10</v>
      </c>
      <c r="B938" s="4" t="s">
        <v>727</v>
      </c>
      <c r="C938" s="4" t="s">
        <v>728</v>
      </c>
      <c r="D938" s="5">
        <v>3</v>
      </c>
      <c r="E938" s="6">
        <v>4</v>
      </c>
      <c r="F938" s="5">
        <v>5</v>
      </c>
      <c r="G938" s="5">
        <v>6</v>
      </c>
      <c r="H938" s="6">
        <v>7</v>
      </c>
      <c r="I938" s="4">
        <v>8</v>
      </c>
      <c r="J938" s="4">
        <v>9</v>
      </c>
      <c r="K938" s="6" t="s">
        <v>28</v>
      </c>
      <c r="L938" s="6" t="s">
        <v>29</v>
      </c>
      <c r="M938" s="4">
        <v>16</v>
      </c>
      <c r="N938" s="6">
        <v>19</v>
      </c>
      <c r="O938" s="6">
        <v>21</v>
      </c>
      <c r="P938" s="6">
        <v>23</v>
      </c>
      <c r="Q938" s="6">
        <v>24</v>
      </c>
      <c r="R938" s="6">
        <v>27</v>
      </c>
      <c r="S938" s="6">
        <v>28</v>
      </c>
      <c r="T938" s="6">
        <v>29</v>
      </c>
      <c r="U938" s="6">
        <v>30</v>
      </c>
      <c r="V938" s="64" t="s">
        <v>286</v>
      </c>
      <c r="W938" s="64" t="s">
        <v>287</v>
      </c>
      <c r="X938" s="6">
        <v>33</v>
      </c>
      <c r="Y938" s="4">
        <v>34</v>
      </c>
      <c r="Z938" s="4">
        <v>35</v>
      </c>
      <c r="AA938" s="4">
        <v>36</v>
      </c>
      <c r="AB938" s="4">
        <v>37</v>
      </c>
      <c r="AC938" s="1346">
        <v>38</v>
      </c>
      <c r="AD938" s="4">
        <v>39</v>
      </c>
      <c r="AE938" s="4">
        <v>40</v>
      </c>
      <c r="AF938" s="6">
        <v>41</v>
      </c>
      <c r="AG938" s="6">
        <v>42</v>
      </c>
      <c r="AH938" s="4">
        <v>43</v>
      </c>
      <c r="AI938" s="4">
        <v>44</v>
      </c>
      <c r="AJ938" s="6">
        <v>45</v>
      </c>
      <c r="AK938" s="6">
        <v>46</v>
      </c>
      <c r="AL938" s="6">
        <v>47</v>
      </c>
      <c r="AM938" s="4">
        <v>48</v>
      </c>
      <c r="AN938" s="128">
        <v>49</v>
      </c>
      <c r="AO938" s="132">
        <v>50</v>
      </c>
    </row>
    <row r="939" spans="1:41" x14ac:dyDescent="0.25">
      <c r="A939" s="7">
        <v>100</v>
      </c>
      <c r="B939" s="8" t="s">
        <v>23</v>
      </c>
      <c r="C939" s="8" t="s">
        <v>23</v>
      </c>
      <c r="D939" s="9"/>
      <c r="E939" s="10"/>
      <c r="F939" s="9"/>
      <c r="G939" s="9"/>
      <c r="H939" s="10"/>
      <c r="I939" s="9"/>
      <c r="J939" s="9"/>
      <c r="K939" s="66"/>
      <c r="L939" s="66"/>
      <c r="M939" s="65">
        <v>30</v>
      </c>
      <c r="N939" s="67"/>
      <c r="O939" s="67"/>
      <c r="P939" s="68"/>
      <c r="Q939" s="68"/>
      <c r="R939" s="68"/>
      <c r="S939" s="68"/>
      <c r="T939" s="68"/>
      <c r="U939" s="68"/>
      <c r="V939" s="68"/>
      <c r="W939" s="68"/>
      <c r="X939" s="68"/>
      <c r="Y939" s="67"/>
      <c r="Z939" s="67"/>
      <c r="AA939" s="67"/>
      <c r="AB939" s="68">
        <v>5</v>
      </c>
      <c r="AC939" s="68"/>
      <c r="AD939" s="68"/>
      <c r="AE939" s="69"/>
      <c r="AF939" s="68"/>
      <c r="AG939" s="68"/>
      <c r="AH939" s="68"/>
      <c r="AI939" s="68">
        <v>38</v>
      </c>
      <c r="AJ939" s="8"/>
      <c r="AK939" s="8"/>
      <c r="AL939" s="8"/>
      <c r="AM939" s="13"/>
      <c r="AN939" s="32"/>
      <c r="AO939" s="47"/>
    </row>
    <row r="940" spans="1:41" x14ac:dyDescent="0.25">
      <c r="A940" s="7">
        <v>99</v>
      </c>
      <c r="B940" s="15" t="s">
        <v>23</v>
      </c>
      <c r="C940" s="15" t="s">
        <v>23</v>
      </c>
      <c r="D940" s="9"/>
      <c r="E940" s="10"/>
      <c r="F940" s="9"/>
      <c r="G940" s="9"/>
      <c r="H940" s="10"/>
      <c r="I940" s="9"/>
      <c r="J940" s="9"/>
      <c r="K940" s="66"/>
      <c r="L940" s="66"/>
      <c r="M940" s="65"/>
      <c r="N940" s="71"/>
      <c r="O940" s="67"/>
      <c r="P940" s="99"/>
      <c r="Q940" s="99"/>
      <c r="R940" s="68"/>
      <c r="S940" s="68"/>
      <c r="T940" s="68"/>
      <c r="U940" s="68"/>
      <c r="V940" s="68"/>
      <c r="W940" s="68"/>
      <c r="X940" s="72"/>
      <c r="Y940" s="67"/>
      <c r="Z940" s="67"/>
      <c r="AA940" s="67"/>
      <c r="AB940" s="68"/>
      <c r="AC940" s="68"/>
      <c r="AD940" s="68"/>
      <c r="AE940" s="73"/>
      <c r="AF940" s="68"/>
      <c r="AG940" s="66"/>
      <c r="AH940" s="65"/>
      <c r="AI940" s="68">
        <v>38.03</v>
      </c>
      <c r="AJ940" s="46"/>
      <c r="AK940" s="8"/>
      <c r="AL940" s="11"/>
      <c r="AM940" s="13"/>
      <c r="AN940" s="35"/>
      <c r="AO940" s="47"/>
    </row>
    <row r="941" spans="1:41" x14ac:dyDescent="0.25">
      <c r="A941" s="7">
        <v>98</v>
      </c>
      <c r="B941" s="15" t="s">
        <v>23</v>
      </c>
      <c r="C941" s="15" t="s">
        <v>23</v>
      </c>
      <c r="D941" s="9"/>
      <c r="E941" s="10"/>
      <c r="F941" s="9"/>
      <c r="G941" s="9"/>
      <c r="H941" s="10"/>
      <c r="I941" s="9"/>
      <c r="J941" s="9"/>
      <c r="K941" s="66"/>
      <c r="L941" s="66"/>
      <c r="M941" s="65"/>
      <c r="N941" s="71"/>
      <c r="O941" s="67"/>
      <c r="P941" s="99"/>
      <c r="Q941" s="99"/>
      <c r="R941" s="68"/>
      <c r="S941" s="68"/>
      <c r="T941" s="68"/>
      <c r="U941" s="68"/>
      <c r="V941" s="68"/>
      <c r="W941" s="68"/>
      <c r="X941" s="75"/>
      <c r="Y941" s="67"/>
      <c r="Z941" s="67"/>
      <c r="AA941" s="67"/>
      <c r="AB941" s="68">
        <v>5.01</v>
      </c>
      <c r="AC941" s="68"/>
      <c r="AD941" s="68"/>
      <c r="AE941" s="73"/>
      <c r="AF941" s="68"/>
      <c r="AG941" s="66"/>
      <c r="AH941" s="65"/>
      <c r="AI941" s="68">
        <v>38.06</v>
      </c>
      <c r="AJ941" s="8"/>
      <c r="AK941" s="8"/>
      <c r="AL941" s="11"/>
      <c r="AM941" s="13"/>
      <c r="AN941" s="35"/>
      <c r="AO941" s="47"/>
    </row>
    <row r="942" spans="1:41" x14ac:dyDescent="0.25">
      <c r="A942" s="7">
        <v>97</v>
      </c>
      <c r="B942" s="15" t="s">
        <v>23</v>
      </c>
      <c r="C942" s="15" t="s">
        <v>23</v>
      </c>
      <c r="D942" s="9"/>
      <c r="E942" s="10"/>
      <c r="F942" s="9"/>
      <c r="G942" s="9"/>
      <c r="H942" s="10"/>
      <c r="I942" s="9"/>
      <c r="J942" s="9"/>
      <c r="K942" s="66"/>
      <c r="L942" s="66"/>
      <c r="M942" s="65"/>
      <c r="N942" s="71"/>
      <c r="O942" s="67"/>
      <c r="P942" s="99"/>
      <c r="Q942" s="99"/>
      <c r="R942" s="68"/>
      <c r="S942" s="68"/>
      <c r="T942" s="68"/>
      <c r="U942" s="68"/>
      <c r="V942" s="68"/>
      <c r="W942" s="68"/>
      <c r="X942" s="75"/>
      <c r="Y942" s="67"/>
      <c r="Z942" s="67"/>
      <c r="AA942" s="67"/>
      <c r="AB942" s="68"/>
      <c r="AC942" s="68"/>
      <c r="AD942" s="68"/>
      <c r="AE942" s="73"/>
      <c r="AF942" s="68"/>
      <c r="AG942" s="66"/>
      <c r="AH942" s="65"/>
      <c r="AI942" s="68">
        <v>38.090000000000003</v>
      </c>
      <c r="AJ942" s="8"/>
      <c r="AK942" s="8"/>
      <c r="AL942" s="11"/>
      <c r="AM942" s="13"/>
      <c r="AN942" s="35"/>
      <c r="AO942" s="47"/>
    </row>
    <row r="943" spans="1:41" x14ac:dyDescent="0.25">
      <c r="A943" s="7">
        <v>96</v>
      </c>
      <c r="B943" s="15" t="s">
        <v>23</v>
      </c>
      <c r="C943" s="15" t="s">
        <v>23</v>
      </c>
      <c r="D943" s="9"/>
      <c r="E943" s="10"/>
      <c r="F943" s="9"/>
      <c r="G943" s="9"/>
      <c r="H943" s="10"/>
      <c r="I943" s="9"/>
      <c r="J943" s="9"/>
      <c r="K943" s="66"/>
      <c r="L943" s="66"/>
      <c r="M943" s="65"/>
      <c r="N943" s="71"/>
      <c r="O943" s="67"/>
      <c r="P943" s="99"/>
      <c r="Q943" s="99"/>
      <c r="R943" s="68"/>
      <c r="S943" s="68"/>
      <c r="T943" s="68"/>
      <c r="U943" s="68"/>
      <c r="V943" s="68"/>
      <c r="W943" s="68"/>
      <c r="X943" s="75"/>
      <c r="Y943" s="67"/>
      <c r="Z943" s="67"/>
      <c r="AA943" s="67"/>
      <c r="AB943" s="68">
        <v>5.0199999999999996</v>
      </c>
      <c r="AC943" s="68"/>
      <c r="AD943" s="68"/>
      <c r="AE943" s="73"/>
      <c r="AF943" s="68"/>
      <c r="AG943" s="66"/>
      <c r="AH943" s="65"/>
      <c r="AI943" s="68">
        <v>38.119999999999997</v>
      </c>
      <c r="AJ943" s="8"/>
      <c r="AK943" s="8"/>
      <c r="AL943" s="11"/>
      <c r="AM943" s="13"/>
      <c r="AN943" s="35"/>
      <c r="AO943" s="47"/>
    </row>
    <row r="944" spans="1:41" x14ac:dyDescent="0.25">
      <c r="A944" s="7">
        <v>95</v>
      </c>
      <c r="B944" s="15" t="s">
        <v>23</v>
      </c>
      <c r="C944" s="15" t="s">
        <v>23</v>
      </c>
      <c r="D944" s="9"/>
      <c r="E944" s="10"/>
      <c r="F944" s="9"/>
      <c r="G944" s="9"/>
      <c r="H944" s="10"/>
      <c r="I944" s="9"/>
      <c r="J944" s="9"/>
      <c r="K944" s="66"/>
      <c r="L944" s="66"/>
      <c r="M944" s="65">
        <v>29</v>
      </c>
      <c r="N944" s="71"/>
      <c r="O944" s="67"/>
      <c r="P944" s="99"/>
      <c r="Q944" s="99"/>
      <c r="R944" s="68"/>
      <c r="S944" s="68"/>
      <c r="T944" s="68"/>
      <c r="U944" s="68"/>
      <c r="V944" s="68"/>
      <c r="W944" s="68"/>
      <c r="X944" s="75"/>
      <c r="Y944" s="67"/>
      <c r="Z944" s="67"/>
      <c r="AA944" s="67"/>
      <c r="AB944" s="68"/>
      <c r="AC944" s="68"/>
      <c r="AD944" s="68"/>
      <c r="AE944" s="73"/>
      <c r="AF944" s="68"/>
      <c r="AG944" s="66"/>
      <c r="AH944" s="65"/>
      <c r="AI944" s="68">
        <v>38.15</v>
      </c>
      <c r="AJ944" s="8"/>
      <c r="AK944" s="8"/>
      <c r="AL944" s="11"/>
      <c r="AM944" s="13"/>
      <c r="AN944" s="35"/>
      <c r="AO944" s="47"/>
    </row>
    <row r="945" spans="1:41" x14ac:dyDescent="0.25">
      <c r="A945" s="7">
        <v>94</v>
      </c>
      <c r="B945" s="15" t="s">
        <v>23</v>
      </c>
      <c r="C945" s="15" t="s">
        <v>23</v>
      </c>
      <c r="D945" s="9"/>
      <c r="E945" s="10"/>
      <c r="F945" s="9"/>
      <c r="G945" s="9"/>
      <c r="H945" s="10"/>
      <c r="I945" s="9"/>
      <c r="J945" s="9"/>
      <c r="K945" s="66"/>
      <c r="L945" s="66"/>
      <c r="M945" s="65"/>
      <c r="N945" s="71"/>
      <c r="O945" s="67"/>
      <c r="P945" s="99"/>
      <c r="Q945" s="99"/>
      <c r="R945" s="68"/>
      <c r="S945" s="68"/>
      <c r="T945" s="68"/>
      <c r="U945" s="68"/>
      <c r="V945" s="68"/>
      <c r="W945" s="68"/>
      <c r="X945" s="75"/>
      <c r="Y945" s="67"/>
      <c r="Z945" s="67"/>
      <c r="AA945" s="67"/>
      <c r="AB945" s="68">
        <v>5.03</v>
      </c>
      <c r="AC945" s="68"/>
      <c r="AD945" s="68"/>
      <c r="AE945" s="73"/>
      <c r="AF945" s="68"/>
      <c r="AG945" s="66"/>
      <c r="AH945" s="65"/>
      <c r="AI945" s="68">
        <v>38.18</v>
      </c>
      <c r="AJ945" s="8"/>
      <c r="AK945" s="8"/>
      <c r="AL945" s="11"/>
      <c r="AM945" s="13"/>
      <c r="AN945" s="35"/>
      <c r="AO945" s="47"/>
    </row>
    <row r="946" spans="1:41" x14ac:dyDescent="0.25">
      <c r="A946" s="7">
        <v>93</v>
      </c>
      <c r="B946" s="15" t="s">
        <v>23</v>
      </c>
      <c r="C946" s="15" t="s">
        <v>23</v>
      </c>
      <c r="D946" s="9"/>
      <c r="E946" s="10"/>
      <c r="F946" s="9"/>
      <c r="G946" s="9"/>
      <c r="H946" s="10"/>
      <c r="I946" s="9"/>
      <c r="J946" s="9"/>
      <c r="K946" s="66"/>
      <c r="L946" s="66"/>
      <c r="M946" s="65"/>
      <c r="N946" s="71"/>
      <c r="O946" s="67"/>
      <c r="P946" s="99"/>
      <c r="Q946" s="99"/>
      <c r="R946" s="68"/>
      <c r="S946" s="68"/>
      <c r="T946" s="68"/>
      <c r="U946" s="68"/>
      <c r="V946" s="68"/>
      <c r="W946" s="68"/>
      <c r="X946" s="75"/>
      <c r="Y946" s="67"/>
      <c r="Z946" s="67"/>
      <c r="AA946" s="67"/>
      <c r="AB946" s="68"/>
      <c r="AC946" s="68"/>
      <c r="AD946" s="68"/>
      <c r="AE946" s="73"/>
      <c r="AF946" s="68"/>
      <c r="AG946" s="66"/>
      <c r="AH946" s="65"/>
      <c r="AI946" s="68">
        <v>38.21</v>
      </c>
      <c r="AJ946" s="8"/>
      <c r="AK946" s="8"/>
      <c r="AL946" s="11"/>
      <c r="AM946" s="13"/>
      <c r="AN946" s="35"/>
      <c r="AO946" s="47"/>
    </row>
    <row r="947" spans="1:41" x14ac:dyDescent="0.25">
      <c r="A947" s="7">
        <v>92</v>
      </c>
      <c r="B947" s="15" t="s">
        <v>23</v>
      </c>
      <c r="C947" s="15" t="s">
        <v>23</v>
      </c>
      <c r="D947" s="9"/>
      <c r="E947" s="10"/>
      <c r="F947" s="9"/>
      <c r="G947" s="9"/>
      <c r="H947" s="10"/>
      <c r="I947" s="9"/>
      <c r="J947" s="9"/>
      <c r="K947" s="66"/>
      <c r="L947" s="66"/>
      <c r="M947" s="65"/>
      <c r="N947" s="71"/>
      <c r="O947" s="67"/>
      <c r="P947" s="99"/>
      <c r="Q947" s="99"/>
      <c r="R947" s="68"/>
      <c r="S947" s="68"/>
      <c r="T947" s="68"/>
      <c r="U947" s="68"/>
      <c r="V947" s="68"/>
      <c r="W947" s="68"/>
      <c r="X947" s="75"/>
      <c r="Y947" s="67"/>
      <c r="Z947" s="67"/>
      <c r="AA947" s="67"/>
      <c r="AB947" s="68">
        <v>5.04</v>
      </c>
      <c r="AC947" s="68"/>
      <c r="AD947" s="68"/>
      <c r="AE947" s="73"/>
      <c r="AF947" s="68"/>
      <c r="AG947" s="66"/>
      <c r="AH947" s="65"/>
      <c r="AI947" s="68">
        <v>38.24</v>
      </c>
      <c r="AJ947" s="8"/>
      <c r="AK947" s="8"/>
      <c r="AL947" s="8"/>
      <c r="AM947" s="13"/>
      <c r="AN947" s="35"/>
      <c r="AO947" s="47"/>
    </row>
    <row r="948" spans="1:41" x14ac:dyDescent="0.25">
      <c r="A948" s="7">
        <v>91</v>
      </c>
      <c r="B948" s="15" t="s">
        <v>23</v>
      </c>
      <c r="C948" s="15" t="s">
        <v>23</v>
      </c>
      <c r="D948" s="9"/>
      <c r="E948" s="10"/>
      <c r="F948" s="9"/>
      <c r="G948" s="9"/>
      <c r="H948" s="10"/>
      <c r="I948" s="9"/>
      <c r="J948" s="9"/>
      <c r="K948" s="66"/>
      <c r="L948" s="66"/>
      <c r="M948" s="65"/>
      <c r="N948" s="71"/>
      <c r="O948" s="67"/>
      <c r="P948" s="99"/>
      <c r="Q948" s="99"/>
      <c r="R948" s="68"/>
      <c r="S948" s="68"/>
      <c r="T948" s="68"/>
      <c r="U948" s="68"/>
      <c r="V948" s="68"/>
      <c r="W948" s="68"/>
      <c r="X948" s="75"/>
      <c r="Y948" s="67"/>
      <c r="Z948" s="67"/>
      <c r="AA948" s="67"/>
      <c r="AB948" s="68"/>
      <c r="AC948" s="68"/>
      <c r="AD948" s="68"/>
      <c r="AE948" s="73"/>
      <c r="AF948" s="68"/>
      <c r="AG948" s="66"/>
      <c r="AH948" s="65"/>
      <c r="AI948" s="68">
        <v>38.270000000000003</v>
      </c>
      <c r="AJ948" s="8"/>
      <c r="AK948" s="8"/>
      <c r="AL948" s="8"/>
      <c r="AM948" s="13"/>
      <c r="AN948" s="35"/>
      <c r="AO948" s="47"/>
    </row>
    <row r="949" spans="1:41" x14ac:dyDescent="0.25">
      <c r="A949" s="7">
        <v>90</v>
      </c>
      <c r="B949" s="15" t="s">
        <v>23</v>
      </c>
      <c r="C949" s="15" t="s">
        <v>23</v>
      </c>
      <c r="D949" s="9"/>
      <c r="E949" s="10"/>
      <c r="F949" s="9"/>
      <c r="G949" s="9"/>
      <c r="H949" s="10"/>
      <c r="I949" s="9"/>
      <c r="J949" s="9"/>
      <c r="K949" s="66"/>
      <c r="L949" s="66"/>
      <c r="M949" s="65">
        <v>28</v>
      </c>
      <c r="N949" s="71"/>
      <c r="O949" s="67"/>
      <c r="P949" s="99"/>
      <c r="Q949" s="99"/>
      <c r="R949" s="68"/>
      <c r="S949" s="68"/>
      <c r="T949" s="68"/>
      <c r="U949" s="68"/>
      <c r="V949" s="68"/>
      <c r="W949" s="68"/>
      <c r="X949" s="75"/>
      <c r="Y949" s="67"/>
      <c r="Z949" s="67"/>
      <c r="AA949" s="67"/>
      <c r="AB949" s="68">
        <v>5.05</v>
      </c>
      <c r="AC949" s="68"/>
      <c r="AD949" s="68"/>
      <c r="AE949" s="73"/>
      <c r="AF949" s="68"/>
      <c r="AG949" s="66"/>
      <c r="AH949" s="65"/>
      <c r="AI949" s="68">
        <v>38.299999999999997</v>
      </c>
      <c r="AJ949" s="8"/>
      <c r="AK949" s="8"/>
      <c r="AL949" s="11"/>
      <c r="AM949" s="13"/>
      <c r="AN949" s="35"/>
      <c r="AO949" s="47"/>
    </row>
    <row r="950" spans="1:41" x14ac:dyDescent="0.25">
      <c r="A950" s="7">
        <v>89</v>
      </c>
      <c r="B950" s="15" t="s">
        <v>23</v>
      </c>
      <c r="C950" s="15" t="s">
        <v>23</v>
      </c>
      <c r="D950" s="9"/>
      <c r="E950" s="10"/>
      <c r="F950" s="9"/>
      <c r="G950" s="9"/>
      <c r="H950" s="10"/>
      <c r="I950" s="9"/>
      <c r="J950" s="9"/>
      <c r="K950" s="66"/>
      <c r="L950" s="66"/>
      <c r="M950" s="65"/>
      <c r="N950" s="71"/>
      <c r="O950" s="67"/>
      <c r="P950" s="99"/>
      <c r="Q950" s="99"/>
      <c r="R950" s="68"/>
      <c r="S950" s="68"/>
      <c r="T950" s="68"/>
      <c r="U950" s="68"/>
      <c r="V950" s="68"/>
      <c r="W950" s="68"/>
      <c r="X950" s="75"/>
      <c r="Y950" s="67"/>
      <c r="Z950" s="67"/>
      <c r="AA950" s="67"/>
      <c r="AB950" s="68"/>
      <c r="AC950" s="68"/>
      <c r="AD950" s="68"/>
      <c r="AE950" s="73"/>
      <c r="AF950" s="68"/>
      <c r="AG950" s="66"/>
      <c r="AH950" s="65"/>
      <c r="AI950" s="68">
        <v>38.33</v>
      </c>
      <c r="AJ950" s="8"/>
      <c r="AK950" s="8"/>
      <c r="AL950" s="11"/>
      <c r="AM950" s="13"/>
      <c r="AN950" s="35"/>
      <c r="AO950" s="47"/>
    </row>
    <row r="951" spans="1:41" x14ac:dyDescent="0.25">
      <c r="A951" s="7">
        <v>88</v>
      </c>
      <c r="B951" s="15" t="s">
        <v>23</v>
      </c>
      <c r="C951" s="15" t="s">
        <v>23</v>
      </c>
      <c r="D951" s="9"/>
      <c r="E951" s="10"/>
      <c r="F951" s="9"/>
      <c r="G951" s="9"/>
      <c r="H951" s="10"/>
      <c r="I951" s="9"/>
      <c r="J951" s="9"/>
      <c r="K951" s="66"/>
      <c r="L951" s="66"/>
      <c r="M951" s="65"/>
      <c r="N951" s="71"/>
      <c r="O951" s="67"/>
      <c r="P951" s="99"/>
      <c r="Q951" s="99"/>
      <c r="R951" s="68"/>
      <c r="S951" s="68"/>
      <c r="T951" s="68"/>
      <c r="U951" s="68"/>
      <c r="V951" s="68"/>
      <c r="W951" s="68"/>
      <c r="X951" s="75"/>
      <c r="Y951" s="67"/>
      <c r="Z951" s="67"/>
      <c r="AA951" s="67"/>
      <c r="AB951" s="68">
        <v>5.0599999999999996</v>
      </c>
      <c r="AC951" s="68"/>
      <c r="AD951" s="68"/>
      <c r="AE951" s="73"/>
      <c r="AF951" s="68"/>
      <c r="AG951" s="66"/>
      <c r="AH951" s="65"/>
      <c r="AI951" s="68">
        <v>38.36</v>
      </c>
      <c r="AJ951" s="8"/>
      <c r="AK951" s="8"/>
      <c r="AL951" s="8"/>
      <c r="AM951" s="13"/>
      <c r="AN951" s="35"/>
      <c r="AO951" s="47"/>
    </row>
    <row r="952" spans="1:41" x14ac:dyDescent="0.25">
      <c r="A952" s="7">
        <v>87</v>
      </c>
      <c r="B952" s="15" t="s">
        <v>23</v>
      </c>
      <c r="C952" s="15" t="s">
        <v>23</v>
      </c>
      <c r="D952" s="9"/>
      <c r="E952" s="10"/>
      <c r="F952" s="9"/>
      <c r="G952" s="9"/>
      <c r="H952" s="10"/>
      <c r="I952" s="9"/>
      <c r="J952" s="9"/>
      <c r="K952" s="66"/>
      <c r="L952" s="66"/>
      <c r="M952" s="65"/>
      <c r="N952" s="71"/>
      <c r="O952" s="67"/>
      <c r="P952" s="99"/>
      <c r="Q952" s="99"/>
      <c r="R952" s="68"/>
      <c r="S952" s="68"/>
      <c r="T952" s="68"/>
      <c r="U952" s="68"/>
      <c r="V952" s="68"/>
      <c r="W952" s="68"/>
      <c r="X952" s="75"/>
      <c r="Y952" s="67"/>
      <c r="Z952" s="67"/>
      <c r="AA952" s="67"/>
      <c r="AB952" s="68"/>
      <c r="AC952" s="68"/>
      <c r="AD952" s="68"/>
      <c r="AE952" s="73"/>
      <c r="AF952" s="68"/>
      <c r="AG952" s="66"/>
      <c r="AH952" s="65"/>
      <c r="AI952" s="68">
        <v>38.39</v>
      </c>
      <c r="AJ952" s="8"/>
      <c r="AK952" s="8"/>
      <c r="AL952" s="8"/>
      <c r="AM952" s="13"/>
      <c r="AN952" s="35"/>
      <c r="AO952" s="47"/>
    </row>
    <row r="953" spans="1:41" x14ac:dyDescent="0.25">
      <c r="A953" s="7">
        <v>86</v>
      </c>
      <c r="B953" s="15" t="s">
        <v>23</v>
      </c>
      <c r="C953" s="15" t="s">
        <v>23</v>
      </c>
      <c r="D953" s="9"/>
      <c r="E953" s="10"/>
      <c r="F953" s="9"/>
      <c r="G953" s="9"/>
      <c r="H953" s="10"/>
      <c r="I953" s="9"/>
      <c r="J953" s="9"/>
      <c r="K953" s="66"/>
      <c r="L953" s="66"/>
      <c r="M953" s="65"/>
      <c r="N953" s="71"/>
      <c r="O953" s="67"/>
      <c r="P953" s="99"/>
      <c r="Q953" s="99"/>
      <c r="R953" s="68"/>
      <c r="S953" s="68"/>
      <c r="T953" s="68"/>
      <c r="U953" s="68"/>
      <c r="V953" s="68"/>
      <c r="W953" s="68"/>
      <c r="X953" s="75"/>
      <c r="Y953" s="67"/>
      <c r="Z953" s="67"/>
      <c r="AA953" s="67"/>
      <c r="AB953" s="68">
        <v>5.07</v>
      </c>
      <c r="AC953" s="68"/>
      <c r="AD953" s="68"/>
      <c r="AE953" s="73"/>
      <c r="AF953" s="68"/>
      <c r="AG953" s="66"/>
      <c r="AH953" s="65"/>
      <c r="AI953" s="68">
        <v>38.42</v>
      </c>
      <c r="AJ953" s="8"/>
      <c r="AK953" s="8"/>
      <c r="AL953" s="11"/>
      <c r="AM953" s="13"/>
      <c r="AN953" s="35"/>
      <c r="AO953" s="47"/>
    </row>
    <row r="954" spans="1:41" x14ac:dyDescent="0.25">
      <c r="A954" s="7">
        <v>85</v>
      </c>
      <c r="B954" s="15" t="s">
        <v>23</v>
      </c>
      <c r="C954" s="15" t="s">
        <v>23</v>
      </c>
      <c r="D954" s="9"/>
      <c r="E954" s="10"/>
      <c r="F954" s="9"/>
      <c r="G954" s="9"/>
      <c r="H954" s="10"/>
      <c r="I954" s="9"/>
      <c r="J954" s="9"/>
      <c r="K954" s="66"/>
      <c r="L954" s="66"/>
      <c r="M954" s="65">
        <v>27</v>
      </c>
      <c r="N954" s="71"/>
      <c r="O954" s="67"/>
      <c r="P954" s="99"/>
      <c r="Q954" s="99"/>
      <c r="R954" s="68"/>
      <c r="S954" s="68"/>
      <c r="T954" s="68"/>
      <c r="U954" s="68"/>
      <c r="V954" s="68"/>
      <c r="W954" s="68"/>
      <c r="X954" s="75"/>
      <c r="Y954" s="67"/>
      <c r="Z954" s="67"/>
      <c r="AA954" s="67"/>
      <c r="AB954" s="68"/>
      <c r="AC954" s="68"/>
      <c r="AD954" s="68"/>
      <c r="AE954" s="73"/>
      <c r="AF954" s="68"/>
      <c r="AG954" s="66"/>
      <c r="AH954" s="65"/>
      <c r="AI954" s="68">
        <v>38.450000000000003</v>
      </c>
      <c r="AJ954" s="8"/>
      <c r="AK954" s="8"/>
      <c r="AL954" s="11"/>
      <c r="AM954" s="13"/>
      <c r="AN954" s="35"/>
      <c r="AO954" s="47"/>
    </row>
    <row r="955" spans="1:41" x14ac:dyDescent="0.25">
      <c r="A955" s="7">
        <v>84</v>
      </c>
      <c r="B955" s="15" t="s">
        <v>23</v>
      </c>
      <c r="C955" s="15" t="s">
        <v>23</v>
      </c>
      <c r="D955" s="9"/>
      <c r="E955" s="10"/>
      <c r="F955" s="9"/>
      <c r="G955" s="9"/>
      <c r="H955" s="10"/>
      <c r="I955" s="9"/>
      <c r="J955" s="9"/>
      <c r="K955" s="66"/>
      <c r="L955" s="66"/>
      <c r="M955" s="65"/>
      <c r="N955" s="71"/>
      <c r="O955" s="67"/>
      <c r="P955" s="99"/>
      <c r="Q955" s="99"/>
      <c r="R955" s="68"/>
      <c r="S955" s="68"/>
      <c r="T955" s="68"/>
      <c r="U955" s="68"/>
      <c r="V955" s="68"/>
      <c r="W955" s="68"/>
      <c r="X955" s="75"/>
      <c r="Y955" s="67"/>
      <c r="Z955" s="67"/>
      <c r="AA955" s="67"/>
      <c r="AB955" s="68">
        <v>5.08</v>
      </c>
      <c r="AC955" s="68"/>
      <c r="AD955" s="68"/>
      <c r="AE955" s="73"/>
      <c r="AF955" s="68"/>
      <c r="AG955" s="66"/>
      <c r="AH955" s="65"/>
      <c r="AI955" s="68">
        <v>38.479999999999997</v>
      </c>
      <c r="AJ955" s="8"/>
      <c r="AK955" s="8"/>
      <c r="AL955" s="8"/>
      <c r="AM955" s="13"/>
      <c r="AN955" s="35"/>
      <c r="AO955" s="47"/>
    </row>
    <row r="956" spans="1:41" x14ac:dyDescent="0.25">
      <c r="A956" s="7">
        <v>83</v>
      </c>
      <c r="B956" s="15" t="s">
        <v>23</v>
      </c>
      <c r="C956" s="15" t="s">
        <v>23</v>
      </c>
      <c r="D956" s="9"/>
      <c r="E956" s="10"/>
      <c r="F956" s="9"/>
      <c r="G956" s="9"/>
      <c r="H956" s="10"/>
      <c r="I956" s="9"/>
      <c r="J956" s="9"/>
      <c r="K956" s="66"/>
      <c r="L956" s="66"/>
      <c r="M956" s="65"/>
      <c r="N956" s="71"/>
      <c r="O956" s="67"/>
      <c r="P956" s="99"/>
      <c r="Q956" s="99"/>
      <c r="R956" s="68"/>
      <c r="S956" s="68"/>
      <c r="T956" s="68"/>
      <c r="U956" s="68"/>
      <c r="V956" s="68"/>
      <c r="W956" s="68"/>
      <c r="X956" s="75"/>
      <c r="Y956" s="67"/>
      <c r="Z956" s="67"/>
      <c r="AA956" s="67"/>
      <c r="AB956" s="68"/>
      <c r="AC956" s="68"/>
      <c r="AD956" s="68"/>
      <c r="AE956" s="73"/>
      <c r="AF956" s="68"/>
      <c r="AG956" s="66"/>
      <c r="AH956" s="65"/>
      <c r="AI956" s="68">
        <v>38.51</v>
      </c>
      <c r="AJ956" s="8"/>
      <c r="AK956" s="8"/>
      <c r="AL956" s="8"/>
      <c r="AM956" s="13"/>
      <c r="AN956" s="35"/>
      <c r="AO956" s="47"/>
    </row>
    <row r="957" spans="1:41" x14ac:dyDescent="0.25">
      <c r="A957" s="7">
        <v>82</v>
      </c>
      <c r="B957" s="15" t="s">
        <v>23</v>
      </c>
      <c r="C957" s="15" t="s">
        <v>23</v>
      </c>
      <c r="D957" s="9"/>
      <c r="E957" s="10"/>
      <c r="F957" s="9"/>
      <c r="G957" s="9"/>
      <c r="H957" s="10"/>
      <c r="I957" s="9"/>
      <c r="J957" s="9"/>
      <c r="K957" s="66"/>
      <c r="L957" s="66"/>
      <c r="M957" s="65"/>
      <c r="N957" s="71"/>
      <c r="O957" s="67"/>
      <c r="P957" s="99"/>
      <c r="Q957" s="99"/>
      <c r="R957" s="68"/>
      <c r="S957" s="68"/>
      <c r="T957" s="68"/>
      <c r="U957" s="68"/>
      <c r="V957" s="68"/>
      <c r="W957" s="68"/>
      <c r="X957" s="75"/>
      <c r="Y957" s="67"/>
      <c r="Z957" s="67"/>
      <c r="AA957" s="67"/>
      <c r="AB957" s="68">
        <v>5.09</v>
      </c>
      <c r="AC957" s="68"/>
      <c r="AD957" s="68"/>
      <c r="AE957" s="73"/>
      <c r="AF957" s="68"/>
      <c r="AG957" s="66"/>
      <c r="AH957" s="65"/>
      <c r="AI957" s="68">
        <v>38.54</v>
      </c>
      <c r="AJ957" s="8"/>
      <c r="AK957" s="8"/>
      <c r="AL957" s="11"/>
      <c r="AM957" s="13"/>
      <c r="AN957" s="35"/>
      <c r="AO957" s="47"/>
    </row>
    <row r="958" spans="1:41" x14ac:dyDescent="0.25">
      <c r="A958" s="7">
        <v>81</v>
      </c>
      <c r="B958" s="15" t="s">
        <v>23</v>
      </c>
      <c r="C958" s="15" t="s">
        <v>23</v>
      </c>
      <c r="D958" s="9"/>
      <c r="E958" s="10"/>
      <c r="F958" s="9"/>
      <c r="G958" s="9"/>
      <c r="H958" s="10"/>
      <c r="I958" s="9"/>
      <c r="J958" s="9"/>
      <c r="K958" s="66"/>
      <c r="L958" s="66"/>
      <c r="M958" s="65"/>
      <c r="N958" s="71"/>
      <c r="O958" s="67"/>
      <c r="P958" s="99"/>
      <c r="Q958" s="99"/>
      <c r="R958" s="68"/>
      <c r="S958" s="68"/>
      <c r="T958" s="68"/>
      <c r="U958" s="68"/>
      <c r="V958" s="68"/>
      <c r="W958" s="68"/>
      <c r="X958" s="75"/>
      <c r="Y958" s="67"/>
      <c r="Z958" s="67"/>
      <c r="AA958" s="67"/>
      <c r="AB958" s="68"/>
      <c r="AC958" s="68"/>
      <c r="AD958" s="68"/>
      <c r="AE958" s="73"/>
      <c r="AF958" s="68"/>
      <c r="AG958" s="66"/>
      <c r="AH958" s="65"/>
      <c r="AI958" s="68">
        <v>38.57</v>
      </c>
      <c r="AJ958" s="8"/>
      <c r="AK958" s="8"/>
      <c r="AL958" s="11"/>
      <c r="AM958" s="13"/>
      <c r="AN958" s="35"/>
      <c r="AO958" s="47"/>
    </row>
    <row r="959" spans="1:41" x14ac:dyDescent="0.25">
      <c r="A959" s="7">
        <v>80</v>
      </c>
      <c r="B959" s="15" t="s">
        <v>23</v>
      </c>
      <c r="C959" s="15" t="s">
        <v>23</v>
      </c>
      <c r="D959" s="9"/>
      <c r="E959" s="10"/>
      <c r="F959" s="9"/>
      <c r="G959" s="9"/>
      <c r="H959" s="10"/>
      <c r="I959" s="9"/>
      <c r="J959" s="9"/>
      <c r="K959" s="66"/>
      <c r="L959" s="66"/>
      <c r="M959" s="65">
        <v>26</v>
      </c>
      <c r="N959" s="71"/>
      <c r="O959" s="67"/>
      <c r="P959" s="99"/>
      <c r="Q959" s="99"/>
      <c r="R959" s="68"/>
      <c r="S959" s="68"/>
      <c r="T959" s="68"/>
      <c r="U959" s="68"/>
      <c r="V959" s="68"/>
      <c r="W959" s="68"/>
      <c r="X959" s="75"/>
      <c r="Y959" s="67"/>
      <c r="Z959" s="67"/>
      <c r="AA959" s="67"/>
      <c r="AB959" s="68">
        <v>5.0999999999999996</v>
      </c>
      <c r="AC959" s="68"/>
      <c r="AD959" s="68"/>
      <c r="AE959" s="73"/>
      <c r="AF959" s="68"/>
      <c r="AG959" s="68"/>
      <c r="AH959" s="68"/>
      <c r="AI959" s="68">
        <v>39</v>
      </c>
      <c r="AJ959" s="8"/>
      <c r="AK959" s="8"/>
      <c r="AL959" s="8"/>
      <c r="AM959" s="13"/>
      <c r="AN959" s="35"/>
      <c r="AO959" s="47"/>
    </row>
    <row r="960" spans="1:41" x14ac:dyDescent="0.25">
      <c r="A960" s="7">
        <v>79</v>
      </c>
      <c r="B960" s="15" t="s">
        <v>23</v>
      </c>
      <c r="C960" s="15" t="s">
        <v>23</v>
      </c>
      <c r="D960" s="9"/>
      <c r="E960" s="10"/>
      <c r="F960" s="9"/>
      <c r="G960" s="9"/>
      <c r="H960" s="10"/>
      <c r="I960" s="9"/>
      <c r="J960" s="9"/>
      <c r="K960" s="66"/>
      <c r="L960" s="66"/>
      <c r="M960" s="65"/>
      <c r="N960" s="71"/>
      <c r="O960" s="67"/>
      <c r="P960" s="99"/>
      <c r="Q960" s="99"/>
      <c r="R960" s="68"/>
      <c r="S960" s="68"/>
      <c r="T960" s="68"/>
      <c r="U960" s="68"/>
      <c r="V960" s="68"/>
      <c r="W960" s="68"/>
      <c r="X960" s="75"/>
      <c r="Y960" s="67"/>
      <c r="Z960" s="67"/>
      <c r="AA960" s="67"/>
      <c r="AB960" s="68"/>
      <c r="AC960" s="68"/>
      <c r="AD960" s="68"/>
      <c r="AE960" s="73"/>
      <c r="AF960" s="68"/>
      <c r="AG960" s="66"/>
      <c r="AH960" s="65"/>
      <c r="AI960" s="68">
        <v>39.03</v>
      </c>
      <c r="AJ960" s="8"/>
      <c r="AK960" s="8"/>
      <c r="AL960" s="8"/>
      <c r="AM960" s="13"/>
      <c r="AN960" s="35"/>
      <c r="AO960" s="47"/>
    </row>
    <row r="961" spans="1:41" x14ac:dyDescent="0.25">
      <c r="A961" s="7">
        <v>78</v>
      </c>
      <c r="B961" s="15" t="s">
        <v>23</v>
      </c>
      <c r="C961" s="15" t="s">
        <v>23</v>
      </c>
      <c r="D961" s="9"/>
      <c r="E961" s="10"/>
      <c r="F961" s="9"/>
      <c r="G961" s="9"/>
      <c r="H961" s="10"/>
      <c r="I961" s="9"/>
      <c r="J961" s="9"/>
      <c r="K961" s="66"/>
      <c r="L961" s="66"/>
      <c r="M961" s="65"/>
      <c r="N961" s="71"/>
      <c r="O961" s="67"/>
      <c r="P961" s="99"/>
      <c r="Q961" s="99"/>
      <c r="R961" s="68"/>
      <c r="S961" s="68"/>
      <c r="T961" s="68"/>
      <c r="U961" s="68"/>
      <c r="V961" s="68"/>
      <c r="W961" s="68"/>
      <c r="X961" s="75"/>
      <c r="Y961" s="67"/>
      <c r="Z961" s="67"/>
      <c r="AA961" s="67"/>
      <c r="AB961" s="68">
        <v>5.1100000000000003</v>
      </c>
      <c r="AC961" s="68"/>
      <c r="AD961" s="68"/>
      <c r="AE961" s="73"/>
      <c r="AF961" s="68"/>
      <c r="AG961" s="66"/>
      <c r="AH961" s="65"/>
      <c r="AI961" s="68">
        <v>39.06</v>
      </c>
      <c r="AJ961" s="8"/>
      <c r="AK961" s="8"/>
      <c r="AL961" s="11"/>
      <c r="AM961" s="13"/>
      <c r="AN961" s="35"/>
      <c r="AO961" s="47"/>
    </row>
    <row r="962" spans="1:41" x14ac:dyDescent="0.25">
      <c r="A962" s="7">
        <v>77</v>
      </c>
      <c r="B962" s="15" t="s">
        <v>23</v>
      </c>
      <c r="C962" s="15" t="s">
        <v>23</v>
      </c>
      <c r="D962" s="9"/>
      <c r="E962" s="10"/>
      <c r="F962" s="9"/>
      <c r="G962" s="9"/>
      <c r="H962" s="10"/>
      <c r="I962" s="9"/>
      <c r="J962" s="9"/>
      <c r="K962" s="66"/>
      <c r="L962" s="66"/>
      <c r="M962" s="65"/>
      <c r="N962" s="71"/>
      <c r="O962" s="67"/>
      <c r="P962" s="99"/>
      <c r="Q962" s="99"/>
      <c r="R962" s="68"/>
      <c r="S962" s="68"/>
      <c r="T962" s="68"/>
      <c r="U962" s="68"/>
      <c r="V962" s="68"/>
      <c r="W962" s="68"/>
      <c r="X962" s="75"/>
      <c r="Y962" s="67"/>
      <c r="Z962" s="67"/>
      <c r="AA962" s="67"/>
      <c r="AB962" s="68"/>
      <c r="AC962" s="68"/>
      <c r="AD962" s="68"/>
      <c r="AE962" s="73"/>
      <c r="AF962" s="68"/>
      <c r="AG962" s="66"/>
      <c r="AH962" s="65"/>
      <c r="AI962" s="68">
        <v>39.090000000000003</v>
      </c>
      <c r="AJ962" s="8"/>
      <c r="AK962" s="8"/>
      <c r="AL962" s="11"/>
      <c r="AM962" s="13"/>
      <c r="AN962" s="35"/>
      <c r="AO962" s="47"/>
    </row>
    <row r="963" spans="1:41" x14ac:dyDescent="0.25">
      <c r="A963" s="7">
        <v>76</v>
      </c>
      <c r="B963" s="15" t="s">
        <v>23</v>
      </c>
      <c r="C963" s="15" t="s">
        <v>23</v>
      </c>
      <c r="D963" s="9"/>
      <c r="E963" s="10"/>
      <c r="F963" s="9"/>
      <c r="G963" s="9"/>
      <c r="H963" s="10"/>
      <c r="I963" s="9"/>
      <c r="J963" s="9"/>
      <c r="K963" s="66"/>
      <c r="L963" s="66"/>
      <c r="M963" s="65"/>
      <c r="N963" s="71"/>
      <c r="O963" s="67"/>
      <c r="P963" s="99"/>
      <c r="Q963" s="99"/>
      <c r="R963" s="68"/>
      <c r="S963" s="68"/>
      <c r="T963" s="68"/>
      <c r="U963" s="68"/>
      <c r="V963" s="68"/>
      <c r="W963" s="68"/>
      <c r="X963" s="75"/>
      <c r="Y963" s="67"/>
      <c r="Z963" s="67"/>
      <c r="AA963" s="67"/>
      <c r="AB963" s="68">
        <v>5.12</v>
      </c>
      <c r="AC963" s="68"/>
      <c r="AD963" s="68"/>
      <c r="AE963" s="73"/>
      <c r="AF963" s="68"/>
      <c r="AG963" s="66"/>
      <c r="AH963" s="65"/>
      <c r="AI963" s="68">
        <v>39.119999999999997</v>
      </c>
      <c r="AJ963" s="8"/>
      <c r="AK963" s="8"/>
      <c r="AL963" s="8"/>
      <c r="AM963" s="13"/>
      <c r="AN963" s="35"/>
      <c r="AO963" s="47"/>
    </row>
    <row r="964" spans="1:41" x14ac:dyDescent="0.25">
      <c r="A964" s="7">
        <v>75</v>
      </c>
      <c r="B964" s="15" t="s">
        <v>23</v>
      </c>
      <c r="C964" s="15" t="s">
        <v>23</v>
      </c>
      <c r="D964" s="9"/>
      <c r="E964" s="10"/>
      <c r="F964" s="9"/>
      <c r="G964" s="9"/>
      <c r="H964" s="10"/>
      <c r="I964" s="9"/>
      <c r="J964" s="9"/>
      <c r="K964" s="66"/>
      <c r="L964" s="66"/>
      <c r="M964" s="65">
        <v>25</v>
      </c>
      <c r="N964" s="71"/>
      <c r="O964" s="67"/>
      <c r="P964" s="99"/>
      <c r="Q964" s="99"/>
      <c r="R964" s="68"/>
      <c r="S964" s="68"/>
      <c r="T964" s="68"/>
      <c r="U964" s="68"/>
      <c r="V964" s="68"/>
      <c r="W964" s="68"/>
      <c r="X964" s="75"/>
      <c r="Y964" s="67"/>
      <c r="Z964" s="67"/>
      <c r="AA964" s="67"/>
      <c r="AB964" s="68"/>
      <c r="AC964" s="68"/>
      <c r="AD964" s="68"/>
      <c r="AE964" s="73"/>
      <c r="AF964" s="68"/>
      <c r="AG964" s="66"/>
      <c r="AH964" s="65"/>
      <c r="AI964" s="68">
        <v>39.15</v>
      </c>
      <c r="AJ964" s="8"/>
      <c r="AK964" s="8"/>
      <c r="AL964" s="8"/>
      <c r="AM964" s="13"/>
      <c r="AN964" s="35"/>
      <c r="AO964" s="47"/>
    </row>
    <row r="965" spans="1:41" x14ac:dyDescent="0.25">
      <c r="A965" s="7">
        <v>74</v>
      </c>
      <c r="B965" s="15" t="s">
        <v>23</v>
      </c>
      <c r="C965" s="15" t="s">
        <v>23</v>
      </c>
      <c r="D965" s="9"/>
      <c r="E965" s="10"/>
      <c r="F965" s="9"/>
      <c r="G965" s="9"/>
      <c r="H965" s="10"/>
      <c r="I965" s="9"/>
      <c r="J965" s="9"/>
      <c r="K965" s="66"/>
      <c r="L965" s="66"/>
      <c r="M965" s="65"/>
      <c r="N965" s="71"/>
      <c r="O965" s="67"/>
      <c r="P965" s="99"/>
      <c r="Q965" s="99"/>
      <c r="R965" s="68"/>
      <c r="S965" s="68"/>
      <c r="T965" s="68"/>
      <c r="U965" s="68"/>
      <c r="V965" s="68"/>
      <c r="W965" s="68"/>
      <c r="X965" s="75"/>
      <c r="Y965" s="67"/>
      <c r="Z965" s="67"/>
      <c r="AA965" s="67"/>
      <c r="AB965" s="68">
        <v>5.13</v>
      </c>
      <c r="AC965" s="68"/>
      <c r="AD965" s="68"/>
      <c r="AE965" s="73"/>
      <c r="AF965" s="68"/>
      <c r="AG965" s="66"/>
      <c r="AH965" s="65"/>
      <c r="AI965" s="68">
        <v>39.18</v>
      </c>
      <c r="AJ965" s="8"/>
      <c r="AK965" s="8"/>
      <c r="AL965" s="11"/>
      <c r="AM965" s="13"/>
      <c r="AN965" s="35"/>
      <c r="AO965" s="47"/>
    </row>
    <row r="966" spans="1:41" x14ac:dyDescent="0.25">
      <c r="A966" s="7">
        <v>73</v>
      </c>
      <c r="B966" s="15" t="s">
        <v>23</v>
      </c>
      <c r="C966" s="15" t="s">
        <v>23</v>
      </c>
      <c r="D966" s="9"/>
      <c r="E966" s="10"/>
      <c r="F966" s="9"/>
      <c r="G966" s="9"/>
      <c r="H966" s="10"/>
      <c r="I966" s="9"/>
      <c r="J966" s="9"/>
      <c r="K966" s="66"/>
      <c r="L966" s="66"/>
      <c r="M966" s="65"/>
      <c r="N966" s="71"/>
      <c r="O966" s="67"/>
      <c r="P966" s="99"/>
      <c r="Q966" s="99"/>
      <c r="R966" s="68"/>
      <c r="S966" s="68"/>
      <c r="T966" s="68"/>
      <c r="U966" s="68"/>
      <c r="V966" s="68"/>
      <c r="W966" s="68"/>
      <c r="X966" s="75"/>
      <c r="Y966" s="67"/>
      <c r="Z966" s="67"/>
      <c r="AA966" s="67"/>
      <c r="AB966" s="68"/>
      <c r="AC966" s="68"/>
      <c r="AD966" s="68"/>
      <c r="AE966" s="73"/>
      <c r="AF966" s="68"/>
      <c r="AG966" s="66"/>
      <c r="AH966" s="65"/>
      <c r="AI966" s="68">
        <v>39.21</v>
      </c>
      <c r="AJ966" s="8"/>
      <c r="AK966" s="8"/>
      <c r="AL966" s="11"/>
      <c r="AM966" s="13"/>
      <c r="AN966" s="35"/>
      <c r="AO966" s="47"/>
    </row>
    <row r="967" spans="1:41" x14ac:dyDescent="0.25">
      <c r="A967" s="7">
        <v>72</v>
      </c>
      <c r="B967" s="15" t="s">
        <v>23</v>
      </c>
      <c r="C967" s="15" t="s">
        <v>23</v>
      </c>
      <c r="D967" s="9"/>
      <c r="E967" s="10"/>
      <c r="F967" s="9"/>
      <c r="G967" s="9"/>
      <c r="H967" s="10"/>
      <c r="I967" s="9"/>
      <c r="J967" s="9"/>
      <c r="K967" s="66"/>
      <c r="L967" s="66"/>
      <c r="M967" s="65"/>
      <c r="N967" s="71"/>
      <c r="O967" s="67"/>
      <c r="P967" s="99"/>
      <c r="Q967" s="99"/>
      <c r="R967" s="68"/>
      <c r="S967" s="68"/>
      <c r="T967" s="68"/>
      <c r="U967" s="68"/>
      <c r="V967" s="68"/>
      <c r="W967" s="68"/>
      <c r="X967" s="75"/>
      <c r="Y967" s="67"/>
      <c r="Z967" s="67"/>
      <c r="AA967" s="67"/>
      <c r="AB967" s="68">
        <v>5.14</v>
      </c>
      <c r="AC967" s="68"/>
      <c r="AD967" s="68"/>
      <c r="AE967" s="73"/>
      <c r="AF967" s="68"/>
      <c r="AG967" s="66"/>
      <c r="AH967" s="65"/>
      <c r="AI967" s="68">
        <v>39.24</v>
      </c>
      <c r="AJ967" s="8"/>
      <c r="AK967" s="8"/>
      <c r="AL967" s="8"/>
      <c r="AM967" s="13"/>
      <c r="AN967" s="35"/>
      <c r="AO967" s="47"/>
    </row>
    <row r="968" spans="1:41" x14ac:dyDescent="0.25">
      <c r="A968" s="7">
        <v>71</v>
      </c>
      <c r="B968" s="15" t="s">
        <v>23</v>
      </c>
      <c r="C968" s="15" t="s">
        <v>23</v>
      </c>
      <c r="D968" s="9"/>
      <c r="E968" s="10"/>
      <c r="F968" s="9"/>
      <c r="G968" s="9"/>
      <c r="H968" s="10"/>
      <c r="I968" s="9"/>
      <c r="J968" s="9"/>
      <c r="K968" s="66"/>
      <c r="L968" s="66"/>
      <c r="M968" s="65"/>
      <c r="N968" s="71"/>
      <c r="O968" s="67"/>
      <c r="P968" s="99"/>
      <c r="Q968" s="99"/>
      <c r="R968" s="68"/>
      <c r="S968" s="68"/>
      <c r="T968" s="68"/>
      <c r="U968" s="68"/>
      <c r="V968" s="68"/>
      <c r="W968" s="68"/>
      <c r="X968" s="75"/>
      <c r="Y968" s="67"/>
      <c r="Z968" s="67"/>
      <c r="AA968" s="67"/>
      <c r="AB968" s="68"/>
      <c r="AC968" s="68"/>
      <c r="AD968" s="68"/>
      <c r="AE968" s="73"/>
      <c r="AF968" s="68"/>
      <c r="AG968" s="66"/>
      <c r="AH968" s="65"/>
      <c r="AI968" s="68">
        <v>39.270000000000003</v>
      </c>
      <c r="AJ968" s="8"/>
      <c r="AK968" s="8"/>
      <c r="AL968" s="8"/>
      <c r="AM968" s="13"/>
      <c r="AN968" s="35"/>
      <c r="AO968" s="47"/>
    </row>
    <row r="969" spans="1:41" x14ac:dyDescent="0.25">
      <c r="A969" s="7">
        <v>70</v>
      </c>
      <c r="B969" s="15" t="s">
        <v>23</v>
      </c>
      <c r="C969" s="15" t="s">
        <v>23</v>
      </c>
      <c r="D969" s="9"/>
      <c r="E969" s="10"/>
      <c r="F969" s="9"/>
      <c r="G969" s="9"/>
      <c r="H969" s="10"/>
      <c r="I969" s="9"/>
      <c r="J969" s="9"/>
      <c r="K969" s="66"/>
      <c r="L969" s="66"/>
      <c r="M969" s="65">
        <v>24</v>
      </c>
      <c r="N969" s="71"/>
      <c r="O969" s="67"/>
      <c r="P969" s="99"/>
      <c r="Q969" s="99"/>
      <c r="R969" s="68"/>
      <c r="S969" s="68"/>
      <c r="T969" s="68"/>
      <c r="U969" s="68"/>
      <c r="V969" s="68"/>
      <c r="W969" s="68"/>
      <c r="X969" s="75"/>
      <c r="Y969" s="67"/>
      <c r="Z969" s="67"/>
      <c r="AA969" s="67"/>
      <c r="AB969" s="68">
        <v>5.15</v>
      </c>
      <c r="AC969" s="68"/>
      <c r="AD969" s="68"/>
      <c r="AE969" s="73"/>
      <c r="AF969" s="68"/>
      <c r="AG969" s="66"/>
      <c r="AH969" s="65"/>
      <c r="AI969" s="68">
        <v>39.299999999999997</v>
      </c>
      <c r="AJ969" s="8"/>
      <c r="AK969" s="8"/>
      <c r="AL969" s="11"/>
      <c r="AM969" s="13"/>
      <c r="AN969" s="35"/>
      <c r="AO969" s="47"/>
    </row>
    <row r="970" spans="1:41" x14ac:dyDescent="0.25">
      <c r="A970" s="7">
        <v>69</v>
      </c>
      <c r="B970" s="15" t="s">
        <v>23</v>
      </c>
      <c r="C970" s="15" t="s">
        <v>23</v>
      </c>
      <c r="D970" s="9"/>
      <c r="E970" s="10"/>
      <c r="F970" s="9"/>
      <c r="G970" s="9"/>
      <c r="H970" s="10"/>
      <c r="I970" s="9"/>
      <c r="J970" s="9"/>
      <c r="K970" s="66"/>
      <c r="L970" s="66"/>
      <c r="M970" s="65"/>
      <c r="N970" s="71"/>
      <c r="O970" s="67"/>
      <c r="P970" s="99"/>
      <c r="Q970" s="99"/>
      <c r="R970" s="68"/>
      <c r="S970" s="68"/>
      <c r="T970" s="68"/>
      <c r="U970" s="68"/>
      <c r="V970" s="68"/>
      <c r="W970" s="68"/>
      <c r="X970" s="75"/>
      <c r="Y970" s="67"/>
      <c r="Z970" s="67"/>
      <c r="AA970" s="67"/>
      <c r="AB970" s="68"/>
      <c r="AC970" s="68"/>
      <c r="AD970" s="68"/>
      <c r="AE970" s="73"/>
      <c r="AF970" s="68"/>
      <c r="AG970" s="66"/>
      <c r="AH970" s="65"/>
      <c r="AI970" s="68">
        <v>39.33</v>
      </c>
      <c r="AJ970" s="8"/>
      <c r="AK970" s="8"/>
      <c r="AL970" s="11"/>
      <c r="AM970" s="13"/>
      <c r="AN970" s="35"/>
      <c r="AO970" s="47"/>
    </row>
    <row r="971" spans="1:41" x14ac:dyDescent="0.25">
      <c r="A971" s="7">
        <v>68</v>
      </c>
      <c r="B971" s="15" t="s">
        <v>23</v>
      </c>
      <c r="C971" s="15" t="s">
        <v>23</v>
      </c>
      <c r="D971" s="9"/>
      <c r="E971" s="10"/>
      <c r="F971" s="9"/>
      <c r="G971" s="9"/>
      <c r="H971" s="10"/>
      <c r="I971" s="9"/>
      <c r="J971" s="9"/>
      <c r="K971" s="66"/>
      <c r="L971" s="66"/>
      <c r="M971" s="65"/>
      <c r="N971" s="71"/>
      <c r="O971" s="67"/>
      <c r="P971" s="99"/>
      <c r="Q971" s="99"/>
      <c r="R971" s="68"/>
      <c r="S971" s="68"/>
      <c r="T971" s="68"/>
      <c r="U971" s="68"/>
      <c r="V971" s="68"/>
      <c r="W971" s="68"/>
      <c r="X971" s="75"/>
      <c r="Y971" s="67"/>
      <c r="Z971" s="67"/>
      <c r="AA971" s="67"/>
      <c r="AB971" s="68">
        <v>5.16</v>
      </c>
      <c r="AC971" s="68"/>
      <c r="AD971" s="68"/>
      <c r="AE971" s="73"/>
      <c r="AF971" s="68"/>
      <c r="AG971" s="66"/>
      <c r="AH971" s="65"/>
      <c r="AI971" s="68">
        <v>39.36</v>
      </c>
      <c r="AJ971" s="8"/>
      <c r="AK971" s="8"/>
      <c r="AL971" s="8"/>
      <c r="AM971" s="13"/>
      <c r="AN971" s="35"/>
      <c r="AO971" s="47"/>
    </row>
    <row r="972" spans="1:41" x14ac:dyDescent="0.25">
      <c r="A972" s="7">
        <v>67</v>
      </c>
      <c r="B972" s="15" t="s">
        <v>23</v>
      </c>
      <c r="C972" s="15" t="s">
        <v>23</v>
      </c>
      <c r="D972" s="9"/>
      <c r="E972" s="10"/>
      <c r="F972" s="9"/>
      <c r="G972" s="9"/>
      <c r="H972" s="10"/>
      <c r="I972" s="9"/>
      <c r="J972" s="9"/>
      <c r="K972" s="66"/>
      <c r="L972" s="66"/>
      <c r="M972" s="65"/>
      <c r="N972" s="71"/>
      <c r="O972" s="67"/>
      <c r="P972" s="99"/>
      <c r="Q972" s="99"/>
      <c r="R972" s="68"/>
      <c r="S972" s="68"/>
      <c r="T972" s="68"/>
      <c r="U972" s="68"/>
      <c r="V972" s="68"/>
      <c r="W972" s="68"/>
      <c r="X972" s="75"/>
      <c r="Y972" s="67"/>
      <c r="Z972" s="67"/>
      <c r="AA972" s="67"/>
      <c r="AB972" s="68"/>
      <c r="AC972" s="68"/>
      <c r="AD972" s="68"/>
      <c r="AE972" s="73"/>
      <c r="AF972" s="68"/>
      <c r="AG972" s="66"/>
      <c r="AH972" s="65"/>
      <c r="AI972" s="68">
        <v>39.39</v>
      </c>
      <c r="AJ972" s="8"/>
      <c r="AK972" s="8"/>
      <c r="AL972" s="8"/>
      <c r="AM972" s="13"/>
      <c r="AN972" s="35"/>
      <c r="AO972" s="47"/>
    </row>
    <row r="973" spans="1:41" x14ac:dyDescent="0.25">
      <c r="A973" s="7">
        <v>66</v>
      </c>
      <c r="B973" s="15" t="s">
        <v>23</v>
      </c>
      <c r="C973" s="15" t="s">
        <v>23</v>
      </c>
      <c r="D973" s="9"/>
      <c r="E973" s="10"/>
      <c r="F973" s="9"/>
      <c r="G973" s="9"/>
      <c r="H973" s="10"/>
      <c r="I973" s="9"/>
      <c r="J973" s="9"/>
      <c r="K973" s="66"/>
      <c r="L973" s="66"/>
      <c r="M973" s="65"/>
      <c r="N973" s="71"/>
      <c r="O973" s="67"/>
      <c r="P973" s="99"/>
      <c r="Q973" s="99"/>
      <c r="R973" s="68"/>
      <c r="S973" s="68"/>
      <c r="T973" s="68"/>
      <c r="U973" s="68"/>
      <c r="V973" s="68"/>
      <c r="W973" s="68"/>
      <c r="X973" s="75"/>
      <c r="Y973" s="67"/>
      <c r="Z973" s="67"/>
      <c r="AA973" s="67"/>
      <c r="AB973" s="68">
        <v>5.17</v>
      </c>
      <c r="AC973" s="68"/>
      <c r="AD973" s="68"/>
      <c r="AE973" s="73"/>
      <c r="AF973" s="68"/>
      <c r="AG973" s="66"/>
      <c r="AH973" s="65"/>
      <c r="AI973" s="68">
        <v>39.42</v>
      </c>
      <c r="AJ973" s="8"/>
      <c r="AK973" s="8"/>
      <c r="AL973" s="11"/>
      <c r="AM973" s="13"/>
      <c r="AN973" s="35"/>
      <c r="AO973" s="47"/>
    </row>
    <row r="974" spans="1:41" x14ac:dyDescent="0.25">
      <c r="A974" s="7">
        <v>65</v>
      </c>
      <c r="B974" s="15" t="s">
        <v>23</v>
      </c>
      <c r="C974" s="15" t="s">
        <v>23</v>
      </c>
      <c r="D974" s="9"/>
      <c r="E974" s="10"/>
      <c r="F974" s="9"/>
      <c r="G974" s="9"/>
      <c r="H974" s="10"/>
      <c r="I974" s="9"/>
      <c r="J974" s="9"/>
      <c r="K974" s="66"/>
      <c r="L974" s="66"/>
      <c r="M974" s="65">
        <v>23</v>
      </c>
      <c r="N974" s="71"/>
      <c r="O974" s="67"/>
      <c r="P974" s="99"/>
      <c r="Q974" s="99"/>
      <c r="R974" s="68"/>
      <c r="S974" s="68"/>
      <c r="T974" s="68"/>
      <c r="U974" s="68"/>
      <c r="V974" s="68"/>
      <c r="W974" s="68"/>
      <c r="X974" s="75"/>
      <c r="Y974" s="67"/>
      <c r="Z974" s="67"/>
      <c r="AA974" s="67"/>
      <c r="AB974" s="68"/>
      <c r="AC974" s="68"/>
      <c r="AD974" s="68"/>
      <c r="AE974" s="73"/>
      <c r="AF974" s="68"/>
      <c r="AG974" s="66"/>
      <c r="AH974" s="65"/>
      <c r="AI974" s="68">
        <v>39.450000000000003</v>
      </c>
      <c r="AJ974" s="8"/>
      <c r="AK974" s="8"/>
      <c r="AL974" s="11"/>
      <c r="AM974" s="13"/>
      <c r="AN974" s="35"/>
      <c r="AO974" s="47"/>
    </row>
    <row r="975" spans="1:41" x14ac:dyDescent="0.25">
      <c r="A975" s="7">
        <v>64</v>
      </c>
      <c r="B975" s="15" t="s">
        <v>23</v>
      </c>
      <c r="C975" s="15" t="s">
        <v>23</v>
      </c>
      <c r="D975" s="9"/>
      <c r="E975" s="10"/>
      <c r="F975" s="9"/>
      <c r="G975" s="9"/>
      <c r="H975" s="10"/>
      <c r="I975" s="9"/>
      <c r="J975" s="9"/>
      <c r="K975" s="66"/>
      <c r="L975" s="66"/>
      <c r="M975" s="65"/>
      <c r="N975" s="71"/>
      <c r="O975" s="67"/>
      <c r="P975" s="99"/>
      <c r="Q975" s="99"/>
      <c r="R975" s="68"/>
      <c r="S975" s="68"/>
      <c r="T975" s="68"/>
      <c r="U975" s="68"/>
      <c r="V975" s="68"/>
      <c r="W975" s="68"/>
      <c r="X975" s="75"/>
      <c r="Y975" s="67"/>
      <c r="Z975" s="67"/>
      <c r="AA975" s="67"/>
      <c r="AB975" s="68">
        <v>5.18</v>
      </c>
      <c r="AC975" s="68"/>
      <c r="AD975" s="68"/>
      <c r="AE975" s="73"/>
      <c r="AF975" s="68"/>
      <c r="AG975" s="66"/>
      <c r="AH975" s="65"/>
      <c r="AI975" s="68">
        <v>39.479999999999997</v>
      </c>
      <c r="AJ975" s="8"/>
      <c r="AK975" s="8"/>
      <c r="AL975" s="8"/>
      <c r="AM975" s="13"/>
      <c r="AN975" s="35"/>
      <c r="AO975" s="47"/>
    </row>
    <row r="976" spans="1:41" x14ac:dyDescent="0.25">
      <c r="A976" s="7">
        <v>63</v>
      </c>
      <c r="B976" s="15" t="s">
        <v>23</v>
      </c>
      <c r="C976" s="15" t="s">
        <v>23</v>
      </c>
      <c r="D976" s="9"/>
      <c r="E976" s="10"/>
      <c r="F976" s="9"/>
      <c r="G976" s="9"/>
      <c r="H976" s="10"/>
      <c r="I976" s="9"/>
      <c r="J976" s="9"/>
      <c r="K976" s="66"/>
      <c r="L976" s="66"/>
      <c r="M976" s="65"/>
      <c r="N976" s="71"/>
      <c r="O976" s="67"/>
      <c r="P976" s="99"/>
      <c r="Q976" s="99"/>
      <c r="R976" s="68"/>
      <c r="S976" s="68"/>
      <c r="T976" s="68"/>
      <c r="U976" s="68"/>
      <c r="V976" s="68"/>
      <c r="W976" s="68"/>
      <c r="X976" s="75"/>
      <c r="Y976" s="67"/>
      <c r="Z976" s="67"/>
      <c r="AA976" s="67"/>
      <c r="AB976" s="68"/>
      <c r="AC976" s="68"/>
      <c r="AD976" s="68"/>
      <c r="AE976" s="73"/>
      <c r="AF976" s="68"/>
      <c r="AG976" s="66"/>
      <c r="AH976" s="65"/>
      <c r="AI976" s="68">
        <v>39.51</v>
      </c>
      <c r="AJ976" s="8"/>
      <c r="AK976" s="8"/>
      <c r="AL976" s="8"/>
      <c r="AM976" s="13"/>
      <c r="AN976" s="35"/>
      <c r="AO976" s="47"/>
    </row>
    <row r="977" spans="1:41" x14ac:dyDescent="0.25">
      <c r="A977" s="7">
        <v>62</v>
      </c>
      <c r="B977" s="15" t="s">
        <v>23</v>
      </c>
      <c r="C977" s="15" t="s">
        <v>23</v>
      </c>
      <c r="D977" s="9"/>
      <c r="E977" s="10"/>
      <c r="F977" s="9"/>
      <c r="G977" s="9"/>
      <c r="H977" s="10"/>
      <c r="I977" s="9"/>
      <c r="J977" s="9"/>
      <c r="K977" s="66"/>
      <c r="L977" s="66"/>
      <c r="M977" s="65"/>
      <c r="N977" s="71"/>
      <c r="O977" s="67"/>
      <c r="P977" s="99"/>
      <c r="Q977" s="99"/>
      <c r="R977" s="68"/>
      <c r="S977" s="68"/>
      <c r="T977" s="68"/>
      <c r="U977" s="68"/>
      <c r="V977" s="68"/>
      <c r="W977" s="68"/>
      <c r="X977" s="75"/>
      <c r="Y977" s="67"/>
      <c r="Z977" s="67"/>
      <c r="AA977" s="67"/>
      <c r="AB977" s="68">
        <v>5.19</v>
      </c>
      <c r="AC977" s="68"/>
      <c r="AD977" s="68"/>
      <c r="AE977" s="73"/>
      <c r="AF977" s="68"/>
      <c r="AG977" s="66"/>
      <c r="AH977" s="65"/>
      <c r="AI977" s="68">
        <v>39.54</v>
      </c>
      <c r="AJ977" s="8"/>
      <c r="AK977" s="8"/>
      <c r="AL977" s="11"/>
      <c r="AM977" s="13"/>
      <c r="AN977" s="35"/>
      <c r="AO977" s="47"/>
    </row>
    <row r="978" spans="1:41" x14ac:dyDescent="0.25">
      <c r="A978" s="7">
        <v>61</v>
      </c>
      <c r="B978" s="15" t="s">
        <v>23</v>
      </c>
      <c r="C978" s="15" t="s">
        <v>23</v>
      </c>
      <c r="D978" s="9"/>
      <c r="E978" s="10"/>
      <c r="F978" s="9"/>
      <c r="G978" s="9"/>
      <c r="H978" s="10"/>
      <c r="I978" s="9"/>
      <c r="J978" s="9"/>
      <c r="K978" s="66"/>
      <c r="L978" s="66"/>
      <c r="M978" s="65"/>
      <c r="N978" s="71"/>
      <c r="O978" s="67"/>
      <c r="P978" s="99"/>
      <c r="Q978" s="99"/>
      <c r="R978" s="68"/>
      <c r="S978" s="68"/>
      <c r="T978" s="68"/>
      <c r="U978" s="68"/>
      <c r="V978" s="68"/>
      <c r="W978" s="68"/>
      <c r="X978" s="75"/>
      <c r="Y978" s="67"/>
      <c r="Z978" s="67"/>
      <c r="AA978" s="67"/>
      <c r="AB978" s="68"/>
      <c r="AC978" s="68"/>
      <c r="AD978" s="68"/>
      <c r="AE978" s="73"/>
      <c r="AF978" s="68"/>
      <c r="AG978" s="66"/>
      <c r="AH978" s="65"/>
      <c r="AI978" s="133">
        <v>39.57</v>
      </c>
      <c r="AJ978" s="8"/>
      <c r="AK978" s="8"/>
      <c r="AL978" s="11"/>
      <c r="AM978" s="13"/>
      <c r="AN978" s="35"/>
      <c r="AO978" s="47"/>
    </row>
    <row r="979" spans="1:41" x14ac:dyDescent="0.25">
      <c r="A979" s="7">
        <v>60</v>
      </c>
      <c r="B979" s="18">
        <v>5</v>
      </c>
      <c r="C979" s="18">
        <v>5</v>
      </c>
      <c r="D979" s="18"/>
      <c r="E979" s="19"/>
      <c r="F979" s="18"/>
      <c r="G979" s="18"/>
      <c r="H979" s="19"/>
      <c r="I979" s="18"/>
      <c r="J979" s="18"/>
      <c r="K979" s="78"/>
      <c r="L979" s="78"/>
      <c r="M979" s="77">
        <v>22</v>
      </c>
      <c r="N979" s="79"/>
      <c r="O979" s="80"/>
      <c r="P979" s="103"/>
      <c r="Q979" s="103"/>
      <c r="R979" s="81"/>
      <c r="S979" s="81"/>
      <c r="T979" s="81"/>
      <c r="U979" s="81"/>
      <c r="V979" s="81"/>
      <c r="W979" s="81"/>
      <c r="X979" s="82"/>
      <c r="Y979" s="80"/>
      <c r="Z979" s="80"/>
      <c r="AA979" s="80"/>
      <c r="AB979" s="81">
        <v>5.2</v>
      </c>
      <c r="AC979" s="81"/>
      <c r="AD979" s="81"/>
      <c r="AE979" s="83"/>
      <c r="AF979" s="81"/>
      <c r="AG979" s="81"/>
      <c r="AH979" s="81"/>
      <c r="AI979" s="133">
        <v>40</v>
      </c>
      <c r="AJ979" s="20"/>
      <c r="AK979" s="20"/>
      <c r="AL979" s="20"/>
      <c r="AM979" s="23"/>
      <c r="AN979" s="40"/>
      <c r="AO979" s="48"/>
    </row>
    <row r="980" spans="1:41" x14ac:dyDescent="0.25">
      <c r="A980" s="7">
        <v>59</v>
      </c>
      <c r="B980" s="15" t="s">
        <v>23</v>
      </c>
      <c r="C980" s="15" t="s">
        <v>23</v>
      </c>
      <c r="D980" s="9"/>
      <c r="E980" s="10"/>
      <c r="F980" s="9"/>
      <c r="G980" s="9"/>
      <c r="H980" s="10"/>
      <c r="I980" s="9"/>
      <c r="J980" s="9"/>
      <c r="K980" s="66"/>
      <c r="L980" s="66"/>
      <c r="M980" s="65"/>
      <c r="N980" s="71"/>
      <c r="O980" s="67"/>
      <c r="P980" s="99"/>
      <c r="Q980" s="99"/>
      <c r="R980" s="68"/>
      <c r="S980" s="68"/>
      <c r="T980" s="68"/>
      <c r="U980" s="68"/>
      <c r="V980" s="68"/>
      <c r="W980" s="68"/>
      <c r="X980" s="75"/>
      <c r="Y980" s="67"/>
      <c r="Z980" s="67"/>
      <c r="AA980" s="67"/>
      <c r="AB980" s="68">
        <v>5.21</v>
      </c>
      <c r="AC980" s="68"/>
      <c r="AD980" s="68"/>
      <c r="AE980" s="73"/>
      <c r="AF980" s="68"/>
      <c r="AG980" s="66"/>
      <c r="AH980" s="65"/>
      <c r="AI980" s="133">
        <v>40.06</v>
      </c>
      <c r="AJ980" s="8"/>
      <c r="AK980" s="8"/>
      <c r="AL980" s="11"/>
      <c r="AM980" s="13"/>
      <c r="AN980" s="35"/>
      <c r="AO980" s="47"/>
    </row>
    <row r="981" spans="1:41" x14ac:dyDescent="0.25">
      <c r="A981" s="7">
        <v>58</v>
      </c>
      <c r="B981" s="15" t="s">
        <v>23</v>
      </c>
      <c r="C981" s="15" t="s">
        <v>23</v>
      </c>
      <c r="D981" s="9"/>
      <c r="E981" s="10"/>
      <c r="F981" s="9"/>
      <c r="G981" s="9"/>
      <c r="H981" s="10"/>
      <c r="I981" s="9"/>
      <c r="J981" s="9"/>
      <c r="K981" s="66"/>
      <c r="L981" s="66"/>
      <c r="M981" s="65"/>
      <c r="N981" s="71"/>
      <c r="O981" s="67"/>
      <c r="P981" s="99"/>
      <c r="Q981" s="99"/>
      <c r="R981" s="68"/>
      <c r="S981" s="68"/>
      <c r="T981" s="68"/>
      <c r="U981" s="68"/>
      <c r="V981" s="68"/>
      <c r="W981" s="68"/>
      <c r="X981" s="75"/>
      <c r="Y981" s="67"/>
      <c r="Z981" s="67"/>
      <c r="AA981" s="67"/>
      <c r="AB981" s="68">
        <v>5.22</v>
      </c>
      <c r="AC981" s="68"/>
      <c r="AD981" s="68"/>
      <c r="AE981" s="73"/>
      <c r="AF981" s="68"/>
      <c r="AG981" s="66"/>
      <c r="AH981" s="65"/>
      <c r="AI981" s="133">
        <v>40.119999999999997</v>
      </c>
      <c r="AJ981" s="8"/>
      <c r="AK981" s="8"/>
      <c r="AL981" s="11"/>
      <c r="AM981" s="13"/>
      <c r="AN981" s="35"/>
      <c r="AO981" s="47"/>
    </row>
    <row r="982" spans="1:41" x14ac:dyDescent="0.25">
      <c r="A982" s="7">
        <v>57</v>
      </c>
      <c r="B982" s="15" t="s">
        <v>23</v>
      </c>
      <c r="C982" s="15" t="s">
        <v>23</v>
      </c>
      <c r="D982" s="9"/>
      <c r="E982" s="10"/>
      <c r="F982" s="9"/>
      <c r="G982" s="9"/>
      <c r="H982" s="10"/>
      <c r="I982" s="9"/>
      <c r="J982" s="9"/>
      <c r="K982" s="66"/>
      <c r="L982" s="66"/>
      <c r="M982" s="65"/>
      <c r="N982" s="71"/>
      <c r="O982" s="67"/>
      <c r="P982" s="99"/>
      <c r="Q982" s="99"/>
      <c r="R982" s="68"/>
      <c r="S982" s="68"/>
      <c r="T982" s="68"/>
      <c r="U982" s="68"/>
      <c r="V982" s="68"/>
      <c r="W982" s="68"/>
      <c r="X982" s="75"/>
      <c r="Y982" s="67"/>
      <c r="Z982" s="67"/>
      <c r="AA982" s="67"/>
      <c r="AB982" s="68">
        <v>5.23</v>
      </c>
      <c r="AC982" s="68"/>
      <c r="AD982" s="68"/>
      <c r="AE982" s="73"/>
      <c r="AF982" s="68"/>
      <c r="AG982" s="66"/>
      <c r="AH982" s="65"/>
      <c r="AI982" s="133">
        <v>40.18</v>
      </c>
      <c r="AJ982" s="8"/>
      <c r="AK982" s="8"/>
      <c r="AL982" s="11"/>
      <c r="AM982" s="13"/>
      <c r="AN982" s="35"/>
      <c r="AO982" s="47"/>
    </row>
    <row r="983" spans="1:41" x14ac:dyDescent="0.25">
      <c r="A983" s="7">
        <v>56</v>
      </c>
      <c r="B983" s="15" t="s">
        <v>23</v>
      </c>
      <c r="C983" s="15" t="s">
        <v>23</v>
      </c>
      <c r="D983" s="9"/>
      <c r="E983" s="10"/>
      <c r="F983" s="9"/>
      <c r="G983" s="9"/>
      <c r="H983" s="10"/>
      <c r="I983" s="9"/>
      <c r="J983" s="9"/>
      <c r="K983" s="66"/>
      <c r="L983" s="66"/>
      <c r="M983" s="65"/>
      <c r="N983" s="71"/>
      <c r="O983" s="67"/>
      <c r="P983" s="99"/>
      <c r="Q983" s="99"/>
      <c r="R983" s="68"/>
      <c r="S983" s="68"/>
      <c r="T983" s="68"/>
      <c r="U983" s="68"/>
      <c r="V983" s="68"/>
      <c r="W983" s="68"/>
      <c r="X983" s="75"/>
      <c r="Y983" s="67"/>
      <c r="Z983" s="67"/>
      <c r="AA983" s="67"/>
      <c r="AB983" s="68">
        <v>5.24</v>
      </c>
      <c r="AC983" s="68"/>
      <c r="AD983" s="68"/>
      <c r="AE983" s="73"/>
      <c r="AF983" s="68"/>
      <c r="AG983" s="66"/>
      <c r="AH983" s="65"/>
      <c r="AI983" s="133">
        <v>40.24</v>
      </c>
      <c r="AJ983" s="8"/>
      <c r="AK983" s="8"/>
      <c r="AL983" s="8"/>
      <c r="AM983" s="13"/>
      <c r="AN983" s="35"/>
      <c r="AO983" s="47"/>
    </row>
    <row r="984" spans="1:41" x14ac:dyDescent="0.25">
      <c r="A984" s="7">
        <v>55</v>
      </c>
      <c r="B984" s="15" t="s">
        <v>23</v>
      </c>
      <c r="C984" s="15" t="s">
        <v>23</v>
      </c>
      <c r="D984" s="9"/>
      <c r="E984" s="10"/>
      <c r="F984" s="9"/>
      <c r="G984" s="9"/>
      <c r="H984" s="10"/>
      <c r="I984" s="9"/>
      <c r="J984" s="9"/>
      <c r="K984" s="66"/>
      <c r="L984" s="66"/>
      <c r="M984" s="65">
        <v>21</v>
      </c>
      <c r="N984" s="71"/>
      <c r="O984" s="67"/>
      <c r="P984" s="99"/>
      <c r="Q984" s="99"/>
      <c r="R984" s="68"/>
      <c r="S984" s="68"/>
      <c r="T984" s="68"/>
      <c r="U984" s="68"/>
      <c r="V984" s="68"/>
      <c r="W984" s="68"/>
      <c r="X984" s="75"/>
      <c r="Y984" s="67"/>
      <c r="Z984" s="67"/>
      <c r="AA984" s="67"/>
      <c r="AB984" s="68">
        <v>5.25</v>
      </c>
      <c r="AC984" s="68"/>
      <c r="AD984" s="68"/>
      <c r="AE984" s="73"/>
      <c r="AF984" s="68"/>
      <c r="AG984" s="66"/>
      <c r="AH984" s="68"/>
      <c r="AI984" s="133">
        <v>40.299999999999997</v>
      </c>
      <c r="AJ984" s="8"/>
      <c r="AK984" s="8"/>
      <c r="AL984" s="11"/>
      <c r="AM984" s="13"/>
      <c r="AN984" s="35"/>
      <c r="AO984" s="47"/>
    </row>
    <row r="985" spans="1:41" x14ac:dyDescent="0.25">
      <c r="A985" s="7">
        <v>54</v>
      </c>
      <c r="B985" s="15" t="s">
        <v>23</v>
      </c>
      <c r="C985" s="15" t="s">
        <v>23</v>
      </c>
      <c r="D985" s="9"/>
      <c r="E985" s="10"/>
      <c r="F985" s="9"/>
      <c r="G985" s="9"/>
      <c r="H985" s="10"/>
      <c r="I985" s="9"/>
      <c r="J985" s="9"/>
      <c r="K985" s="66"/>
      <c r="L985" s="66"/>
      <c r="M985" s="65"/>
      <c r="N985" s="71"/>
      <c r="O985" s="67"/>
      <c r="P985" s="99"/>
      <c r="Q985" s="99"/>
      <c r="R985" s="68"/>
      <c r="S985" s="68"/>
      <c r="T985" s="68"/>
      <c r="U985" s="68"/>
      <c r="V985" s="68"/>
      <c r="W985" s="68"/>
      <c r="X985" s="75"/>
      <c r="Y985" s="67"/>
      <c r="Z985" s="67"/>
      <c r="AA985" s="67"/>
      <c r="AB985" s="68">
        <v>5.26</v>
      </c>
      <c r="AC985" s="68"/>
      <c r="AD985" s="68"/>
      <c r="AE985" s="73"/>
      <c r="AF985" s="68"/>
      <c r="AG985" s="66"/>
      <c r="AH985" s="65"/>
      <c r="AI985" s="133">
        <v>40.36</v>
      </c>
      <c r="AJ985" s="8"/>
      <c r="AK985" s="8"/>
      <c r="AL985" s="11"/>
      <c r="AM985" s="13"/>
      <c r="AN985" s="35"/>
      <c r="AO985" s="47"/>
    </row>
    <row r="986" spans="1:41" x14ac:dyDescent="0.25">
      <c r="A986" s="7">
        <v>53</v>
      </c>
      <c r="B986" s="15" t="s">
        <v>23</v>
      </c>
      <c r="C986" s="15" t="s">
        <v>23</v>
      </c>
      <c r="D986" s="9"/>
      <c r="E986" s="10"/>
      <c r="F986" s="9"/>
      <c r="G986" s="9"/>
      <c r="H986" s="10"/>
      <c r="I986" s="9"/>
      <c r="J986" s="9"/>
      <c r="K986" s="66"/>
      <c r="L986" s="66"/>
      <c r="M986" s="65"/>
      <c r="N986" s="71"/>
      <c r="O986" s="67"/>
      <c r="P986" s="99"/>
      <c r="Q986" s="99"/>
      <c r="R986" s="68"/>
      <c r="S986" s="68"/>
      <c r="T986" s="68"/>
      <c r="U986" s="68"/>
      <c r="V986" s="68"/>
      <c r="W986" s="68"/>
      <c r="X986" s="75"/>
      <c r="Y986" s="67"/>
      <c r="Z986" s="67"/>
      <c r="AA986" s="67"/>
      <c r="AB986" s="68">
        <v>5.27</v>
      </c>
      <c r="AC986" s="68"/>
      <c r="AD986" s="68"/>
      <c r="AE986" s="73"/>
      <c r="AF986" s="68"/>
      <c r="AG986" s="66"/>
      <c r="AH986" s="65"/>
      <c r="AI986" s="133">
        <v>40.42</v>
      </c>
      <c r="AJ986" s="8"/>
      <c r="AK986" s="8"/>
      <c r="AL986" s="11"/>
      <c r="AM986" s="13"/>
      <c r="AN986" s="35"/>
      <c r="AO986" s="47"/>
    </row>
    <row r="987" spans="1:41" x14ac:dyDescent="0.25">
      <c r="A987" s="7">
        <v>52</v>
      </c>
      <c r="B987" s="15" t="s">
        <v>23</v>
      </c>
      <c r="C987" s="15" t="s">
        <v>23</v>
      </c>
      <c r="D987" s="9"/>
      <c r="E987" s="10"/>
      <c r="F987" s="9"/>
      <c r="G987" s="9"/>
      <c r="H987" s="10"/>
      <c r="I987" s="9"/>
      <c r="J987" s="9"/>
      <c r="K987" s="66"/>
      <c r="L987" s="66"/>
      <c r="M987" s="65"/>
      <c r="N987" s="71"/>
      <c r="O987" s="67"/>
      <c r="P987" s="99"/>
      <c r="Q987" s="99"/>
      <c r="R987" s="68"/>
      <c r="S987" s="68"/>
      <c r="T987" s="68"/>
      <c r="U987" s="68"/>
      <c r="V987" s="68"/>
      <c r="W987" s="68"/>
      <c r="X987" s="75"/>
      <c r="Y987" s="67"/>
      <c r="Z987" s="67"/>
      <c r="AA987" s="67"/>
      <c r="AB987" s="68">
        <v>5.28</v>
      </c>
      <c r="AC987" s="68"/>
      <c r="AD987" s="68"/>
      <c r="AE987" s="73"/>
      <c r="AF987" s="68"/>
      <c r="AG987" s="66"/>
      <c r="AH987" s="65"/>
      <c r="AI987" s="133">
        <v>40.479999999999997</v>
      </c>
      <c r="AJ987" s="8"/>
      <c r="AK987" s="8"/>
      <c r="AL987" s="8"/>
      <c r="AM987" s="13"/>
      <c r="AN987" s="35"/>
      <c r="AO987" s="47"/>
    </row>
    <row r="988" spans="1:41" x14ac:dyDescent="0.25">
      <c r="A988" s="7">
        <v>51</v>
      </c>
      <c r="B988" s="15" t="s">
        <v>23</v>
      </c>
      <c r="C988" s="15" t="s">
        <v>23</v>
      </c>
      <c r="D988" s="9"/>
      <c r="E988" s="10"/>
      <c r="F988" s="9"/>
      <c r="G988" s="9"/>
      <c r="H988" s="10"/>
      <c r="I988" s="9"/>
      <c r="J988" s="9"/>
      <c r="K988" s="66"/>
      <c r="L988" s="66"/>
      <c r="M988" s="65"/>
      <c r="N988" s="71"/>
      <c r="O988" s="67"/>
      <c r="P988" s="99"/>
      <c r="Q988" s="99"/>
      <c r="R988" s="68"/>
      <c r="S988" s="68"/>
      <c r="T988" s="68"/>
      <c r="U988" s="68"/>
      <c r="V988" s="68"/>
      <c r="W988" s="68"/>
      <c r="X988" s="75"/>
      <c r="Y988" s="67"/>
      <c r="Z988" s="67"/>
      <c r="AA988" s="67"/>
      <c r="AB988" s="68">
        <v>5.29</v>
      </c>
      <c r="AC988" s="68"/>
      <c r="AD988" s="68"/>
      <c r="AE988" s="73"/>
      <c r="AF988" s="68"/>
      <c r="AG988" s="66"/>
      <c r="AH988" s="65"/>
      <c r="AI988" s="133">
        <v>40.54</v>
      </c>
      <c r="AJ988" s="8"/>
      <c r="AK988" s="8"/>
      <c r="AL988" s="11"/>
      <c r="AM988" s="13"/>
      <c r="AN988" s="35"/>
      <c r="AO988" s="47"/>
    </row>
    <row r="989" spans="1:41" x14ac:dyDescent="0.25">
      <c r="A989" s="7">
        <v>50</v>
      </c>
      <c r="B989" s="15" t="s">
        <v>23</v>
      </c>
      <c r="C989" s="15" t="s">
        <v>23</v>
      </c>
      <c r="D989" s="9"/>
      <c r="E989" s="10"/>
      <c r="F989" s="9"/>
      <c r="G989" s="9"/>
      <c r="H989" s="10"/>
      <c r="I989" s="9"/>
      <c r="J989" s="9"/>
      <c r="K989" s="66"/>
      <c r="L989" s="66"/>
      <c r="M989" s="65">
        <v>20</v>
      </c>
      <c r="N989" s="71"/>
      <c r="O989" s="67"/>
      <c r="P989" s="99"/>
      <c r="Q989" s="99"/>
      <c r="R989" s="68"/>
      <c r="S989" s="68"/>
      <c r="T989" s="68"/>
      <c r="U989" s="68"/>
      <c r="V989" s="68"/>
      <c r="W989" s="68"/>
      <c r="X989" s="75"/>
      <c r="Y989" s="67"/>
      <c r="Z989" s="67"/>
      <c r="AA989" s="67"/>
      <c r="AB989" s="68">
        <v>5.3</v>
      </c>
      <c r="AC989" s="68"/>
      <c r="AD989" s="68"/>
      <c r="AE989" s="73"/>
      <c r="AF989" s="68"/>
      <c r="AG989" s="66"/>
      <c r="AH989" s="68"/>
      <c r="AI989" s="133">
        <v>41</v>
      </c>
      <c r="AJ989" s="8"/>
      <c r="AK989" s="8"/>
      <c r="AL989" s="11"/>
      <c r="AM989" s="13"/>
      <c r="AN989" s="35"/>
      <c r="AO989" s="47"/>
    </row>
    <row r="990" spans="1:41" x14ac:dyDescent="0.25">
      <c r="A990" s="7">
        <v>49</v>
      </c>
      <c r="B990" s="15" t="s">
        <v>23</v>
      </c>
      <c r="C990" s="15" t="s">
        <v>23</v>
      </c>
      <c r="D990" s="9"/>
      <c r="E990" s="10"/>
      <c r="F990" s="9"/>
      <c r="G990" s="9"/>
      <c r="H990" s="10"/>
      <c r="I990" s="9"/>
      <c r="J990" s="9"/>
      <c r="K990" s="66"/>
      <c r="L990" s="66"/>
      <c r="M990" s="65"/>
      <c r="N990" s="71"/>
      <c r="O990" s="67"/>
      <c r="P990" s="99"/>
      <c r="Q990" s="99"/>
      <c r="R990" s="68"/>
      <c r="S990" s="68"/>
      <c r="T990" s="68"/>
      <c r="U990" s="68"/>
      <c r="V990" s="68"/>
      <c r="W990" s="68"/>
      <c r="X990" s="75"/>
      <c r="Y990" s="67"/>
      <c r="Z990" s="67"/>
      <c r="AA990" s="67"/>
      <c r="AB990" s="68">
        <v>5.31</v>
      </c>
      <c r="AC990" s="68"/>
      <c r="AD990" s="68"/>
      <c r="AE990" s="73"/>
      <c r="AF990" s="68"/>
      <c r="AG990" s="66"/>
      <c r="AH990" s="65"/>
      <c r="AI990" s="133">
        <v>41.06</v>
      </c>
      <c r="AJ990" s="8"/>
      <c r="AK990" s="8"/>
      <c r="AL990" s="8"/>
      <c r="AM990" s="13"/>
      <c r="AN990" s="35"/>
      <c r="AO990" s="47"/>
    </row>
    <row r="991" spans="1:41" x14ac:dyDescent="0.25">
      <c r="A991" s="7">
        <v>48</v>
      </c>
      <c r="B991" s="15" t="s">
        <v>23</v>
      </c>
      <c r="C991" s="15" t="s">
        <v>23</v>
      </c>
      <c r="D991" s="9"/>
      <c r="E991" s="10"/>
      <c r="F991" s="9"/>
      <c r="G991" s="9"/>
      <c r="H991" s="10"/>
      <c r="I991" s="9"/>
      <c r="J991" s="9"/>
      <c r="K991" s="66"/>
      <c r="L991" s="66"/>
      <c r="M991" s="65"/>
      <c r="N991" s="71"/>
      <c r="O991" s="67"/>
      <c r="P991" s="99"/>
      <c r="Q991" s="99"/>
      <c r="R991" s="68"/>
      <c r="S991" s="68"/>
      <c r="T991" s="68"/>
      <c r="U991" s="68"/>
      <c r="V991" s="68"/>
      <c r="W991" s="68"/>
      <c r="X991" s="75"/>
      <c r="Y991" s="67"/>
      <c r="Z991" s="67"/>
      <c r="AA991" s="67"/>
      <c r="AB991" s="68">
        <v>5.32</v>
      </c>
      <c r="AC991" s="68"/>
      <c r="AD991" s="68"/>
      <c r="AE991" s="73"/>
      <c r="AF991" s="68"/>
      <c r="AG991" s="66"/>
      <c r="AH991" s="65"/>
      <c r="AI991" s="133">
        <v>41.12</v>
      </c>
      <c r="AJ991" s="8"/>
      <c r="AK991" s="8"/>
      <c r="AL991" s="8"/>
      <c r="AM991" s="13"/>
      <c r="AN991" s="35"/>
      <c r="AO991" s="47"/>
    </row>
    <row r="992" spans="1:41" x14ac:dyDescent="0.25">
      <c r="A992" s="7">
        <v>47</v>
      </c>
      <c r="B992" s="15" t="s">
        <v>23</v>
      </c>
      <c r="C992" s="15" t="s">
        <v>23</v>
      </c>
      <c r="D992" s="9"/>
      <c r="E992" s="10"/>
      <c r="F992" s="9"/>
      <c r="G992" s="9"/>
      <c r="H992" s="10"/>
      <c r="I992" s="9"/>
      <c r="J992" s="9"/>
      <c r="K992" s="66"/>
      <c r="L992" s="66"/>
      <c r="M992" s="65"/>
      <c r="N992" s="71"/>
      <c r="O992" s="67"/>
      <c r="P992" s="99"/>
      <c r="Q992" s="99"/>
      <c r="R992" s="68"/>
      <c r="S992" s="68"/>
      <c r="T992" s="68"/>
      <c r="U992" s="68"/>
      <c r="V992" s="68"/>
      <c r="W992" s="68"/>
      <c r="X992" s="75"/>
      <c r="Y992" s="67"/>
      <c r="Z992" s="67"/>
      <c r="AA992" s="67"/>
      <c r="AB992" s="68">
        <v>5.33</v>
      </c>
      <c r="AC992" s="68"/>
      <c r="AD992" s="68"/>
      <c r="AE992" s="73"/>
      <c r="AF992" s="68"/>
      <c r="AG992" s="66"/>
      <c r="AH992" s="65"/>
      <c r="AI992" s="133">
        <v>41.18</v>
      </c>
      <c r="AJ992" s="8"/>
      <c r="AK992" s="8"/>
      <c r="AL992" s="11"/>
      <c r="AM992" s="13"/>
      <c r="AN992" s="35"/>
      <c r="AO992" s="47"/>
    </row>
    <row r="993" spans="1:41" x14ac:dyDescent="0.25">
      <c r="A993" s="7">
        <v>46</v>
      </c>
      <c r="B993" s="15" t="s">
        <v>23</v>
      </c>
      <c r="C993" s="15" t="s">
        <v>23</v>
      </c>
      <c r="D993" s="9"/>
      <c r="E993" s="10"/>
      <c r="F993" s="9"/>
      <c r="G993" s="9"/>
      <c r="H993" s="10"/>
      <c r="I993" s="9"/>
      <c r="J993" s="9"/>
      <c r="K993" s="66"/>
      <c r="L993" s="66"/>
      <c r="M993" s="65"/>
      <c r="N993" s="71"/>
      <c r="O993" s="67"/>
      <c r="P993" s="99"/>
      <c r="Q993" s="99"/>
      <c r="R993" s="68"/>
      <c r="S993" s="68"/>
      <c r="T993" s="68"/>
      <c r="U993" s="68"/>
      <c r="V993" s="68"/>
      <c r="W993" s="68"/>
      <c r="X993" s="75"/>
      <c r="Y993" s="67"/>
      <c r="Z993" s="67"/>
      <c r="AA993" s="67"/>
      <c r="AB993" s="68">
        <v>5.34</v>
      </c>
      <c r="AC993" s="68"/>
      <c r="AD993" s="68"/>
      <c r="AE993" s="73"/>
      <c r="AF993" s="68"/>
      <c r="AG993" s="66"/>
      <c r="AH993" s="65"/>
      <c r="AI993" s="133">
        <v>41.24</v>
      </c>
      <c r="AJ993" s="8"/>
      <c r="AK993" s="8"/>
      <c r="AL993" s="11"/>
      <c r="AM993" s="13"/>
      <c r="AN993" s="35"/>
      <c r="AO993" s="47"/>
    </row>
    <row r="994" spans="1:41" x14ac:dyDescent="0.25">
      <c r="A994" s="7">
        <v>45</v>
      </c>
      <c r="B994" s="15" t="s">
        <v>23</v>
      </c>
      <c r="C994" s="15" t="s">
        <v>23</v>
      </c>
      <c r="D994" s="9"/>
      <c r="E994" s="10"/>
      <c r="F994" s="9"/>
      <c r="G994" s="9"/>
      <c r="H994" s="10"/>
      <c r="I994" s="9"/>
      <c r="J994" s="9"/>
      <c r="K994" s="66"/>
      <c r="L994" s="66"/>
      <c r="M994" s="65">
        <v>19</v>
      </c>
      <c r="N994" s="71"/>
      <c r="O994" s="67"/>
      <c r="P994" s="99"/>
      <c r="Q994" s="99"/>
      <c r="R994" s="68"/>
      <c r="S994" s="68"/>
      <c r="T994" s="68"/>
      <c r="U994" s="68"/>
      <c r="V994" s="68"/>
      <c r="W994" s="68"/>
      <c r="X994" s="75"/>
      <c r="Y994" s="67"/>
      <c r="Z994" s="67"/>
      <c r="AA994" s="67"/>
      <c r="AB994" s="68">
        <v>5.35</v>
      </c>
      <c r="AC994" s="68"/>
      <c r="AD994" s="68"/>
      <c r="AE994" s="73"/>
      <c r="AF994" s="68"/>
      <c r="AG994" s="66"/>
      <c r="AH994" s="68"/>
      <c r="AI994" s="133">
        <v>41.3</v>
      </c>
      <c r="AJ994" s="8"/>
      <c r="AK994" s="8"/>
      <c r="AL994" s="8"/>
      <c r="AM994" s="13"/>
      <c r="AN994" s="35"/>
      <c r="AO994" s="47"/>
    </row>
    <row r="995" spans="1:41" x14ac:dyDescent="0.25">
      <c r="A995" s="7">
        <v>44</v>
      </c>
      <c r="B995" s="15" t="s">
        <v>23</v>
      </c>
      <c r="C995" s="15" t="s">
        <v>23</v>
      </c>
      <c r="D995" s="9"/>
      <c r="E995" s="10"/>
      <c r="F995" s="9"/>
      <c r="G995" s="9"/>
      <c r="H995" s="10"/>
      <c r="I995" s="9"/>
      <c r="J995" s="9"/>
      <c r="K995" s="66"/>
      <c r="L995" s="66"/>
      <c r="M995" s="65"/>
      <c r="N995" s="71"/>
      <c r="O995" s="67"/>
      <c r="P995" s="99"/>
      <c r="Q995" s="99"/>
      <c r="R995" s="68"/>
      <c r="S995" s="68"/>
      <c r="T995" s="68"/>
      <c r="U995" s="68"/>
      <c r="V995" s="68"/>
      <c r="W995" s="68"/>
      <c r="X995" s="75"/>
      <c r="Y995" s="67"/>
      <c r="Z995" s="67"/>
      <c r="AA995" s="67"/>
      <c r="AB995" s="68">
        <v>5.36</v>
      </c>
      <c r="AC995" s="68"/>
      <c r="AD995" s="68"/>
      <c r="AE995" s="73"/>
      <c r="AF995" s="68"/>
      <c r="AG995" s="66"/>
      <c r="AH995" s="65"/>
      <c r="AI995" s="133">
        <v>41.36</v>
      </c>
      <c r="AJ995" s="8"/>
      <c r="AK995" s="8"/>
      <c r="AL995" s="8"/>
      <c r="AM995" s="13"/>
      <c r="AN995" s="35"/>
      <c r="AO995" s="47"/>
    </row>
    <row r="996" spans="1:41" x14ac:dyDescent="0.25">
      <c r="A996" s="7">
        <v>43</v>
      </c>
      <c r="B996" s="15" t="s">
        <v>23</v>
      </c>
      <c r="C996" s="15" t="s">
        <v>23</v>
      </c>
      <c r="D996" s="9"/>
      <c r="E996" s="10"/>
      <c r="F996" s="9"/>
      <c r="G996" s="9"/>
      <c r="H996" s="10"/>
      <c r="I996" s="9"/>
      <c r="J996" s="9"/>
      <c r="K996" s="66"/>
      <c r="L996" s="66"/>
      <c r="M996" s="65"/>
      <c r="N996" s="71"/>
      <c r="O996" s="67"/>
      <c r="P996" s="99"/>
      <c r="Q996" s="99"/>
      <c r="R996" s="68"/>
      <c r="S996" s="68"/>
      <c r="T996" s="68"/>
      <c r="U996" s="68"/>
      <c r="V996" s="68"/>
      <c r="W996" s="68"/>
      <c r="X996" s="75"/>
      <c r="Y996" s="67"/>
      <c r="Z996" s="67"/>
      <c r="AA996" s="67"/>
      <c r="AB996" s="68">
        <v>5.37</v>
      </c>
      <c r="AC996" s="68"/>
      <c r="AD996" s="68"/>
      <c r="AE996" s="73"/>
      <c r="AF996" s="68"/>
      <c r="AG996" s="66"/>
      <c r="AH996" s="65"/>
      <c r="AI996" s="133">
        <v>41.42</v>
      </c>
      <c r="AJ996" s="8"/>
      <c r="AK996" s="8"/>
      <c r="AL996" s="11"/>
      <c r="AM996" s="13"/>
      <c r="AN996" s="35"/>
      <c r="AO996" s="47"/>
    </row>
    <row r="997" spans="1:41" x14ac:dyDescent="0.25">
      <c r="A997" s="7">
        <v>42</v>
      </c>
      <c r="B997" s="15" t="s">
        <v>23</v>
      </c>
      <c r="C997" s="15" t="s">
        <v>23</v>
      </c>
      <c r="D997" s="9"/>
      <c r="E997" s="10"/>
      <c r="F997" s="9"/>
      <c r="G997" s="9"/>
      <c r="H997" s="10"/>
      <c r="I997" s="9"/>
      <c r="J997" s="9"/>
      <c r="K997" s="66"/>
      <c r="L997" s="66"/>
      <c r="M997" s="65"/>
      <c r="N997" s="71"/>
      <c r="O997" s="67"/>
      <c r="P997" s="99"/>
      <c r="Q997" s="99"/>
      <c r="R997" s="68"/>
      <c r="S997" s="68"/>
      <c r="T997" s="68"/>
      <c r="U997" s="68"/>
      <c r="V997" s="68"/>
      <c r="W997" s="68"/>
      <c r="X997" s="75"/>
      <c r="Y997" s="67"/>
      <c r="Z997" s="67"/>
      <c r="AA997" s="67"/>
      <c r="AB997" s="68">
        <v>5.38</v>
      </c>
      <c r="AC997" s="68"/>
      <c r="AD997" s="68"/>
      <c r="AE997" s="73"/>
      <c r="AF997" s="68"/>
      <c r="AG997" s="66"/>
      <c r="AH997" s="65"/>
      <c r="AI997" s="133">
        <v>41.48</v>
      </c>
      <c r="AJ997" s="8"/>
      <c r="AK997" s="8"/>
      <c r="AL997" s="11"/>
      <c r="AM997" s="13"/>
      <c r="AN997" s="35"/>
      <c r="AO997" s="47"/>
    </row>
    <row r="998" spans="1:41" x14ac:dyDescent="0.25">
      <c r="A998" s="7">
        <v>41</v>
      </c>
      <c r="B998" s="15" t="s">
        <v>23</v>
      </c>
      <c r="C998" s="15" t="s">
        <v>23</v>
      </c>
      <c r="D998" s="9"/>
      <c r="E998" s="10"/>
      <c r="F998" s="9"/>
      <c r="G998" s="9"/>
      <c r="H998" s="10"/>
      <c r="I998" s="9"/>
      <c r="J998" s="9"/>
      <c r="K998" s="66"/>
      <c r="L998" s="66"/>
      <c r="M998" s="65"/>
      <c r="N998" s="71"/>
      <c r="O998" s="67"/>
      <c r="P998" s="99"/>
      <c r="Q998" s="99"/>
      <c r="R998" s="68"/>
      <c r="S998" s="68"/>
      <c r="T998" s="68"/>
      <c r="U998" s="68"/>
      <c r="V998" s="68"/>
      <c r="W998" s="68"/>
      <c r="X998" s="75"/>
      <c r="Y998" s="67"/>
      <c r="Z998" s="67"/>
      <c r="AA998" s="67"/>
      <c r="AB998" s="68">
        <v>5.39</v>
      </c>
      <c r="AC998" s="68"/>
      <c r="AD998" s="68"/>
      <c r="AE998" s="73"/>
      <c r="AF998" s="68"/>
      <c r="AG998" s="66"/>
      <c r="AH998" s="65"/>
      <c r="AI998" s="133">
        <v>41.54</v>
      </c>
      <c r="AJ998" s="8"/>
      <c r="AK998" s="8"/>
      <c r="AL998" s="11"/>
      <c r="AM998" s="13"/>
      <c r="AN998" s="35"/>
      <c r="AO998" s="47"/>
    </row>
    <row r="999" spans="1:41" x14ac:dyDescent="0.25">
      <c r="A999" s="7">
        <v>40</v>
      </c>
      <c r="B999" s="18">
        <v>4</v>
      </c>
      <c r="C999" s="18">
        <v>4</v>
      </c>
      <c r="D999" s="18"/>
      <c r="E999" s="19"/>
      <c r="F999" s="18"/>
      <c r="G999" s="18"/>
      <c r="H999" s="19"/>
      <c r="I999" s="18"/>
      <c r="J999" s="18"/>
      <c r="K999" s="78"/>
      <c r="L999" s="78"/>
      <c r="M999" s="77">
        <v>18</v>
      </c>
      <c r="N999" s="79"/>
      <c r="O999" s="80"/>
      <c r="P999" s="103"/>
      <c r="Q999" s="103"/>
      <c r="R999" s="81"/>
      <c r="S999" s="81"/>
      <c r="T999" s="81"/>
      <c r="U999" s="81"/>
      <c r="V999" s="81"/>
      <c r="W999" s="81"/>
      <c r="X999" s="82"/>
      <c r="Y999" s="80"/>
      <c r="Z999" s="80"/>
      <c r="AA999" s="80"/>
      <c r="AB999" s="81">
        <v>5.4</v>
      </c>
      <c r="AC999" s="81"/>
      <c r="AD999" s="81"/>
      <c r="AE999" s="83"/>
      <c r="AF999" s="81"/>
      <c r="AG999" s="127"/>
      <c r="AH999" s="81"/>
      <c r="AI999" s="133">
        <v>42</v>
      </c>
      <c r="AJ999" s="20"/>
      <c r="AK999" s="20"/>
      <c r="AL999" s="20"/>
      <c r="AM999" s="23"/>
      <c r="AN999" s="40"/>
      <c r="AO999" s="48"/>
    </row>
    <row r="1000" spans="1:41" x14ac:dyDescent="0.25">
      <c r="A1000" s="7">
        <v>39</v>
      </c>
      <c r="B1000" s="15" t="s">
        <v>23</v>
      </c>
      <c r="C1000" s="15" t="s">
        <v>23</v>
      </c>
      <c r="D1000" s="9"/>
      <c r="E1000" s="10"/>
      <c r="F1000" s="9"/>
      <c r="G1000" s="9"/>
      <c r="H1000" s="10"/>
      <c r="I1000" s="9"/>
      <c r="J1000" s="9"/>
      <c r="K1000" s="66"/>
      <c r="L1000" s="66"/>
      <c r="M1000" s="65"/>
      <c r="N1000" s="71"/>
      <c r="O1000" s="67"/>
      <c r="P1000" s="99"/>
      <c r="Q1000" s="99"/>
      <c r="R1000" s="68"/>
      <c r="S1000" s="68"/>
      <c r="T1000" s="68"/>
      <c r="U1000" s="68"/>
      <c r="V1000" s="68"/>
      <c r="W1000" s="68"/>
      <c r="X1000" s="75"/>
      <c r="Y1000" s="67"/>
      <c r="Z1000" s="67"/>
      <c r="AA1000" s="67"/>
      <c r="AB1000" s="68">
        <v>5.41</v>
      </c>
      <c r="AC1000" s="68"/>
      <c r="AD1000" s="68"/>
      <c r="AE1000" s="73"/>
      <c r="AF1000" s="68"/>
      <c r="AG1000" s="66"/>
      <c r="AH1000" s="65"/>
      <c r="AI1000" s="133">
        <v>42.09</v>
      </c>
      <c r="AJ1000" s="8"/>
      <c r="AK1000" s="8"/>
      <c r="AL1000" s="11"/>
      <c r="AM1000" s="13"/>
      <c r="AN1000" s="35"/>
      <c r="AO1000" s="47"/>
    </row>
    <row r="1001" spans="1:41" x14ac:dyDescent="0.25">
      <c r="A1001" s="7">
        <v>38</v>
      </c>
      <c r="B1001" s="15" t="s">
        <v>23</v>
      </c>
      <c r="C1001" s="15" t="s">
        <v>23</v>
      </c>
      <c r="D1001" s="9"/>
      <c r="E1001" s="10"/>
      <c r="F1001" s="9"/>
      <c r="G1001" s="9"/>
      <c r="H1001" s="10"/>
      <c r="I1001" s="9"/>
      <c r="J1001" s="9"/>
      <c r="K1001" s="66"/>
      <c r="L1001" s="66"/>
      <c r="M1001" s="65"/>
      <c r="N1001" s="71"/>
      <c r="O1001" s="67"/>
      <c r="P1001" s="99"/>
      <c r="Q1001" s="99"/>
      <c r="R1001" s="68"/>
      <c r="S1001" s="68"/>
      <c r="T1001" s="68"/>
      <c r="U1001" s="68"/>
      <c r="V1001" s="68"/>
      <c r="W1001" s="68"/>
      <c r="X1001" s="75"/>
      <c r="Y1001" s="67"/>
      <c r="Z1001" s="67"/>
      <c r="AA1001" s="67"/>
      <c r="AB1001" s="68">
        <v>5.42</v>
      </c>
      <c r="AC1001" s="68"/>
      <c r="AD1001" s="68"/>
      <c r="AE1001" s="73"/>
      <c r="AF1001" s="68"/>
      <c r="AG1001" s="66"/>
      <c r="AH1001" s="65"/>
      <c r="AI1001" s="133">
        <v>42.18</v>
      </c>
      <c r="AJ1001" s="8"/>
      <c r="AK1001" s="8"/>
      <c r="AL1001" s="11"/>
      <c r="AM1001" s="13"/>
      <c r="AN1001" s="35"/>
      <c r="AO1001" s="47"/>
    </row>
    <row r="1002" spans="1:41" x14ac:dyDescent="0.25">
      <c r="A1002" s="7">
        <v>37</v>
      </c>
      <c r="B1002" s="15" t="s">
        <v>23</v>
      </c>
      <c r="C1002" s="15" t="s">
        <v>23</v>
      </c>
      <c r="D1002" s="9"/>
      <c r="E1002" s="10"/>
      <c r="F1002" s="9"/>
      <c r="G1002" s="9"/>
      <c r="H1002" s="10"/>
      <c r="I1002" s="9"/>
      <c r="J1002" s="9"/>
      <c r="K1002" s="66"/>
      <c r="L1002" s="66"/>
      <c r="M1002" s="65"/>
      <c r="N1002" s="71"/>
      <c r="O1002" s="67"/>
      <c r="P1002" s="99"/>
      <c r="Q1002" s="99"/>
      <c r="R1002" s="68"/>
      <c r="S1002" s="68"/>
      <c r="T1002" s="68"/>
      <c r="U1002" s="68"/>
      <c r="V1002" s="68"/>
      <c r="W1002" s="68"/>
      <c r="X1002" s="75"/>
      <c r="Y1002" s="67"/>
      <c r="Z1002" s="67"/>
      <c r="AA1002" s="67"/>
      <c r="AB1002" s="68">
        <v>5.43</v>
      </c>
      <c r="AC1002" s="68"/>
      <c r="AD1002" s="68"/>
      <c r="AE1002" s="73"/>
      <c r="AF1002" s="68"/>
      <c r="AG1002" s="66"/>
      <c r="AH1002" s="65"/>
      <c r="AI1002" s="133">
        <v>42.27</v>
      </c>
      <c r="AJ1002" s="8"/>
      <c r="AK1002" s="8"/>
      <c r="AL1002" s="11"/>
      <c r="AM1002" s="13"/>
      <c r="AN1002" s="35"/>
      <c r="AO1002" s="47"/>
    </row>
    <row r="1003" spans="1:41" x14ac:dyDescent="0.25">
      <c r="A1003" s="7">
        <v>36</v>
      </c>
      <c r="B1003" s="15" t="s">
        <v>23</v>
      </c>
      <c r="C1003" s="15" t="s">
        <v>23</v>
      </c>
      <c r="D1003" s="9"/>
      <c r="E1003" s="10"/>
      <c r="F1003" s="9"/>
      <c r="G1003" s="9"/>
      <c r="H1003" s="10"/>
      <c r="I1003" s="9"/>
      <c r="J1003" s="9"/>
      <c r="K1003" s="66"/>
      <c r="L1003" s="66"/>
      <c r="M1003" s="65"/>
      <c r="N1003" s="71"/>
      <c r="O1003" s="67"/>
      <c r="P1003" s="99"/>
      <c r="Q1003" s="99"/>
      <c r="R1003" s="68"/>
      <c r="S1003" s="68"/>
      <c r="T1003" s="68"/>
      <c r="U1003" s="68"/>
      <c r="V1003" s="68"/>
      <c r="W1003" s="68"/>
      <c r="X1003" s="75"/>
      <c r="Y1003" s="67"/>
      <c r="Z1003" s="67"/>
      <c r="AA1003" s="67"/>
      <c r="AB1003" s="68">
        <v>5.44</v>
      </c>
      <c r="AC1003" s="68"/>
      <c r="AD1003" s="68"/>
      <c r="AE1003" s="73"/>
      <c r="AF1003" s="68"/>
      <c r="AG1003" s="66"/>
      <c r="AH1003" s="65"/>
      <c r="AI1003" s="133">
        <v>42.36</v>
      </c>
      <c r="AJ1003" s="8"/>
      <c r="AK1003" s="8"/>
      <c r="AL1003" s="8"/>
      <c r="AM1003" s="13"/>
      <c r="AN1003" s="35"/>
      <c r="AO1003" s="47"/>
    </row>
    <row r="1004" spans="1:41" x14ac:dyDescent="0.25">
      <c r="A1004" s="7">
        <v>35</v>
      </c>
      <c r="B1004" s="15" t="s">
        <v>23</v>
      </c>
      <c r="C1004" s="15" t="s">
        <v>23</v>
      </c>
      <c r="D1004" s="9"/>
      <c r="E1004" s="10"/>
      <c r="F1004" s="9"/>
      <c r="G1004" s="9"/>
      <c r="H1004" s="10"/>
      <c r="I1004" s="9"/>
      <c r="J1004" s="9"/>
      <c r="K1004" s="66"/>
      <c r="L1004" s="66"/>
      <c r="M1004" s="65">
        <v>17</v>
      </c>
      <c r="N1004" s="71"/>
      <c r="O1004" s="67"/>
      <c r="P1004" s="99"/>
      <c r="Q1004" s="99"/>
      <c r="R1004" s="68"/>
      <c r="S1004" s="68"/>
      <c r="T1004" s="68"/>
      <c r="U1004" s="68"/>
      <c r="V1004" s="68"/>
      <c r="W1004" s="68"/>
      <c r="X1004" s="75"/>
      <c r="Y1004" s="67"/>
      <c r="Z1004" s="67"/>
      <c r="AA1004" s="67"/>
      <c r="AB1004" s="68">
        <v>5.45</v>
      </c>
      <c r="AC1004" s="68"/>
      <c r="AD1004" s="68"/>
      <c r="AE1004" s="73"/>
      <c r="AF1004" s="68"/>
      <c r="AG1004" s="66"/>
      <c r="AH1004" s="65"/>
      <c r="AI1004" s="133">
        <v>42.45</v>
      </c>
      <c r="AJ1004" s="8"/>
      <c r="AK1004" s="8"/>
      <c r="AL1004" s="11"/>
      <c r="AM1004" s="13"/>
      <c r="AN1004" s="35"/>
      <c r="AO1004" s="47"/>
    </row>
    <row r="1005" spans="1:41" x14ac:dyDescent="0.25">
      <c r="A1005" s="7">
        <v>34</v>
      </c>
      <c r="B1005" s="15" t="s">
        <v>23</v>
      </c>
      <c r="C1005" s="15" t="s">
        <v>23</v>
      </c>
      <c r="D1005" s="9"/>
      <c r="E1005" s="10"/>
      <c r="F1005" s="9"/>
      <c r="G1005" s="9"/>
      <c r="H1005" s="10"/>
      <c r="I1005" s="9"/>
      <c r="J1005" s="9"/>
      <c r="K1005" s="66"/>
      <c r="L1005" s="66"/>
      <c r="M1005" s="65"/>
      <c r="N1005" s="71"/>
      <c r="O1005" s="67"/>
      <c r="P1005" s="99"/>
      <c r="Q1005" s="99"/>
      <c r="R1005" s="68"/>
      <c r="S1005" s="68"/>
      <c r="T1005" s="68"/>
      <c r="U1005" s="68"/>
      <c r="V1005" s="68"/>
      <c r="W1005" s="68"/>
      <c r="X1005" s="75"/>
      <c r="Y1005" s="67"/>
      <c r="Z1005" s="67"/>
      <c r="AA1005" s="67"/>
      <c r="AB1005" s="68">
        <v>5.46</v>
      </c>
      <c r="AC1005" s="68"/>
      <c r="AD1005" s="68"/>
      <c r="AE1005" s="73"/>
      <c r="AF1005" s="68"/>
      <c r="AG1005" s="66"/>
      <c r="AH1005" s="65"/>
      <c r="AI1005" s="133">
        <v>42.54</v>
      </c>
      <c r="AJ1005" s="8"/>
      <c r="AK1005" s="8"/>
      <c r="AL1005" s="11"/>
      <c r="AM1005" s="13"/>
      <c r="AN1005" s="35"/>
      <c r="AO1005" s="47"/>
    </row>
    <row r="1006" spans="1:41" x14ac:dyDescent="0.25">
      <c r="A1006" s="7">
        <v>33</v>
      </c>
      <c r="B1006" s="15" t="s">
        <v>23</v>
      </c>
      <c r="C1006" s="15" t="s">
        <v>23</v>
      </c>
      <c r="D1006" s="9"/>
      <c r="E1006" s="10"/>
      <c r="F1006" s="9"/>
      <c r="G1006" s="9"/>
      <c r="H1006" s="10"/>
      <c r="I1006" s="9"/>
      <c r="J1006" s="9"/>
      <c r="K1006" s="66"/>
      <c r="L1006" s="66"/>
      <c r="M1006" s="65"/>
      <c r="N1006" s="71"/>
      <c r="O1006" s="67"/>
      <c r="P1006" s="99"/>
      <c r="Q1006" s="99"/>
      <c r="R1006" s="68"/>
      <c r="S1006" s="68"/>
      <c r="T1006" s="68"/>
      <c r="U1006" s="68"/>
      <c r="V1006" s="68"/>
      <c r="W1006" s="68"/>
      <c r="X1006" s="75"/>
      <c r="Y1006" s="67"/>
      <c r="Z1006" s="67"/>
      <c r="AA1006" s="67"/>
      <c r="AB1006" s="68">
        <v>5.47</v>
      </c>
      <c r="AC1006" s="68"/>
      <c r="AD1006" s="68"/>
      <c r="AE1006" s="73"/>
      <c r="AF1006" s="68"/>
      <c r="AG1006" s="66"/>
      <c r="AH1006" s="65"/>
      <c r="AI1006" s="133">
        <v>43.03</v>
      </c>
      <c r="AJ1006" s="8"/>
      <c r="AK1006" s="8"/>
      <c r="AL1006" s="11"/>
      <c r="AM1006" s="13"/>
      <c r="AN1006" s="35"/>
      <c r="AO1006" s="47"/>
    </row>
    <row r="1007" spans="1:41" x14ac:dyDescent="0.25">
      <c r="A1007" s="7">
        <v>32</v>
      </c>
      <c r="B1007" s="15" t="s">
        <v>23</v>
      </c>
      <c r="C1007" s="15" t="s">
        <v>23</v>
      </c>
      <c r="D1007" s="9"/>
      <c r="E1007" s="10"/>
      <c r="F1007" s="9"/>
      <c r="G1007" s="9"/>
      <c r="H1007" s="10"/>
      <c r="I1007" s="9"/>
      <c r="J1007" s="9"/>
      <c r="K1007" s="66"/>
      <c r="L1007" s="66"/>
      <c r="M1007" s="65"/>
      <c r="N1007" s="71"/>
      <c r="O1007" s="67"/>
      <c r="P1007" s="99"/>
      <c r="Q1007" s="99"/>
      <c r="R1007" s="68"/>
      <c r="S1007" s="68"/>
      <c r="T1007" s="68"/>
      <c r="U1007" s="68"/>
      <c r="V1007" s="68"/>
      <c r="W1007" s="68"/>
      <c r="X1007" s="75"/>
      <c r="Y1007" s="67"/>
      <c r="Z1007" s="67"/>
      <c r="AA1007" s="67"/>
      <c r="AB1007" s="68">
        <v>5.48</v>
      </c>
      <c r="AC1007" s="68"/>
      <c r="AD1007" s="68"/>
      <c r="AE1007" s="73"/>
      <c r="AF1007" s="68"/>
      <c r="AG1007" s="66"/>
      <c r="AH1007" s="65"/>
      <c r="AI1007" s="133">
        <v>43.12</v>
      </c>
      <c r="AJ1007" s="8"/>
      <c r="AK1007" s="8"/>
      <c r="AL1007" s="8"/>
      <c r="AM1007" s="13"/>
      <c r="AN1007" s="35"/>
      <c r="AO1007" s="47"/>
    </row>
    <row r="1008" spans="1:41" x14ac:dyDescent="0.25">
      <c r="A1008" s="7">
        <v>31</v>
      </c>
      <c r="B1008" s="15" t="s">
        <v>23</v>
      </c>
      <c r="C1008" s="15" t="s">
        <v>23</v>
      </c>
      <c r="D1008" s="9"/>
      <c r="E1008" s="10"/>
      <c r="F1008" s="9"/>
      <c r="G1008" s="9"/>
      <c r="H1008" s="10"/>
      <c r="I1008" s="9"/>
      <c r="J1008" s="9"/>
      <c r="K1008" s="66"/>
      <c r="L1008" s="66"/>
      <c r="M1008" s="65"/>
      <c r="N1008" s="71"/>
      <c r="O1008" s="67"/>
      <c r="P1008" s="99"/>
      <c r="Q1008" s="99"/>
      <c r="R1008" s="68"/>
      <c r="S1008" s="68"/>
      <c r="T1008" s="68"/>
      <c r="U1008" s="68"/>
      <c r="V1008" s="68"/>
      <c r="W1008" s="68"/>
      <c r="X1008" s="75"/>
      <c r="Y1008" s="67"/>
      <c r="Z1008" s="67"/>
      <c r="AA1008" s="67"/>
      <c r="AB1008" s="68">
        <v>5.49</v>
      </c>
      <c r="AC1008" s="68"/>
      <c r="AD1008" s="68"/>
      <c r="AE1008" s="73"/>
      <c r="AF1008" s="68"/>
      <c r="AG1008" s="66"/>
      <c r="AH1008" s="65"/>
      <c r="AI1008" s="133">
        <v>43.21</v>
      </c>
      <c r="AJ1008" s="8"/>
      <c r="AK1008" s="8"/>
      <c r="AL1008" s="11"/>
      <c r="AM1008" s="13"/>
      <c r="AN1008" s="35"/>
      <c r="AO1008" s="47"/>
    </row>
    <row r="1009" spans="1:41" x14ac:dyDescent="0.25">
      <c r="A1009" s="7">
        <v>30</v>
      </c>
      <c r="B1009" s="15" t="s">
        <v>23</v>
      </c>
      <c r="C1009" s="15" t="s">
        <v>23</v>
      </c>
      <c r="D1009" s="9"/>
      <c r="E1009" s="10"/>
      <c r="F1009" s="9"/>
      <c r="G1009" s="9"/>
      <c r="H1009" s="10"/>
      <c r="I1009" s="9"/>
      <c r="J1009" s="9"/>
      <c r="K1009" s="66"/>
      <c r="L1009" s="66"/>
      <c r="M1009" s="65">
        <v>16</v>
      </c>
      <c r="N1009" s="71"/>
      <c r="O1009" s="67"/>
      <c r="P1009" s="99"/>
      <c r="Q1009" s="99"/>
      <c r="R1009" s="68"/>
      <c r="S1009" s="68"/>
      <c r="T1009" s="68"/>
      <c r="U1009" s="68"/>
      <c r="V1009" s="68"/>
      <c r="W1009" s="68"/>
      <c r="X1009" s="75"/>
      <c r="Y1009" s="67"/>
      <c r="Z1009" s="67"/>
      <c r="AA1009" s="67"/>
      <c r="AB1009" s="68">
        <v>5.5</v>
      </c>
      <c r="AC1009" s="68"/>
      <c r="AD1009" s="68"/>
      <c r="AE1009" s="73"/>
      <c r="AF1009" s="68"/>
      <c r="AG1009" s="68"/>
      <c r="AH1009" s="68"/>
      <c r="AI1009" s="133">
        <v>43.3</v>
      </c>
      <c r="AJ1009" s="8"/>
      <c r="AK1009" s="8"/>
      <c r="AL1009" s="11"/>
      <c r="AM1009" s="13"/>
      <c r="AN1009" s="35"/>
      <c r="AO1009" s="47"/>
    </row>
    <row r="1010" spans="1:41" x14ac:dyDescent="0.25">
      <c r="A1010" s="7">
        <v>29</v>
      </c>
      <c r="B1010" s="15" t="s">
        <v>23</v>
      </c>
      <c r="C1010" s="15" t="s">
        <v>23</v>
      </c>
      <c r="D1010" s="9"/>
      <c r="E1010" s="10"/>
      <c r="F1010" s="9"/>
      <c r="G1010" s="9"/>
      <c r="H1010" s="10"/>
      <c r="I1010" s="9"/>
      <c r="J1010" s="9"/>
      <c r="K1010" s="66"/>
      <c r="L1010" s="66"/>
      <c r="M1010" s="65"/>
      <c r="N1010" s="71"/>
      <c r="O1010" s="67"/>
      <c r="P1010" s="99"/>
      <c r="Q1010" s="99"/>
      <c r="R1010" s="68"/>
      <c r="S1010" s="68"/>
      <c r="T1010" s="68"/>
      <c r="U1010" s="68"/>
      <c r="V1010" s="68"/>
      <c r="W1010" s="68"/>
      <c r="X1010" s="75"/>
      <c r="Y1010" s="67"/>
      <c r="Z1010" s="67"/>
      <c r="AA1010" s="67"/>
      <c r="AB1010" s="68">
        <v>5.51</v>
      </c>
      <c r="AC1010" s="68"/>
      <c r="AD1010" s="68"/>
      <c r="AE1010" s="73"/>
      <c r="AF1010" s="68"/>
      <c r="AG1010" s="66"/>
      <c r="AH1010" s="65"/>
      <c r="AI1010" s="133">
        <v>43.39</v>
      </c>
      <c r="AJ1010" s="8"/>
      <c r="AK1010" s="8"/>
      <c r="AL1010" s="11"/>
      <c r="AM1010" s="13"/>
      <c r="AN1010" s="35"/>
      <c r="AO1010" s="47"/>
    </row>
    <row r="1011" spans="1:41" x14ac:dyDescent="0.25">
      <c r="A1011" s="7">
        <v>28</v>
      </c>
      <c r="B1011" s="15" t="s">
        <v>23</v>
      </c>
      <c r="C1011" s="15" t="s">
        <v>23</v>
      </c>
      <c r="D1011" s="9"/>
      <c r="E1011" s="10"/>
      <c r="F1011" s="9"/>
      <c r="G1011" s="9"/>
      <c r="H1011" s="10"/>
      <c r="I1011" s="9"/>
      <c r="J1011" s="9"/>
      <c r="K1011" s="66"/>
      <c r="L1011" s="66"/>
      <c r="M1011" s="65"/>
      <c r="N1011" s="71"/>
      <c r="O1011" s="67"/>
      <c r="P1011" s="99"/>
      <c r="Q1011" s="99"/>
      <c r="R1011" s="68"/>
      <c r="S1011" s="68"/>
      <c r="T1011" s="68"/>
      <c r="U1011" s="68"/>
      <c r="V1011" s="68"/>
      <c r="W1011" s="68"/>
      <c r="X1011" s="75"/>
      <c r="Y1011" s="67"/>
      <c r="Z1011" s="67"/>
      <c r="AA1011" s="67"/>
      <c r="AB1011" s="68">
        <v>5.52</v>
      </c>
      <c r="AC1011" s="68"/>
      <c r="AD1011" s="68"/>
      <c r="AE1011" s="73"/>
      <c r="AF1011" s="68"/>
      <c r="AG1011" s="66"/>
      <c r="AH1011" s="65"/>
      <c r="AI1011" s="133">
        <v>43.48</v>
      </c>
      <c r="AJ1011" s="8"/>
      <c r="AK1011" s="8"/>
      <c r="AL1011" s="8"/>
      <c r="AM1011" s="13"/>
      <c r="AN1011" s="35"/>
      <c r="AO1011" s="47"/>
    </row>
    <row r="1012" spans="1:41" x14ac:dyDescent="0.25">
      <c r="A1012" s="7">
        <v>27</v>
      </c>
      <c r="B1012" s="15" t="s">
        <v>23</v>
      </c>
      <c r="C1012" s="15" t="s">
        <v>23</v>
      </c>
      <c r="D1012" s="9"/>
      <c r="E1012" s="10"/>
      <c r="F1012" s="9"/>
      <c r="G1012" s="9"/>
      <c r="H1012" s="10"/>
      <c r="I1012" s="9"/>
      <c r="J1012" s="9"/>
      <c r="K1012" s="66"/>
      <c r="L1012" s="66"/>
      <c r="M1012" s="65"/>
      <c r="N1012" s="71"/>
      <c r="O1012" s="67"/>
      <c r="P1012" s="99"/>
      <c r="Q1012" s="99"/>
      <c r="R1012" s="68"/>
      <c r="S1012" s="68"/>
      <c r="T1012" s="68"/>
      <c r="U1012" s="68"/>
      <c r="V1012" s="68"/>
      <c r="W1012" s="68"/>
      <c r="X1012" s="75"/>
      <c r="Y1012" s="67"/>
      <c r="Z1012" s="67"/>
      <c r="AA1012" s="67"/>
      <c r="AB1012" s="68">
        <v>5.53</v>
      </c>
      <c r="AC1012" s="68"/>
      <c r="AD1012" s="68"/>
      <c r="AE1012" s="73"/>
      <c r="AF1012" s="68"/>
      <c r="AG1012" s="66"/>
      <c r="AH1012" s="65"/>
      <c r="AI1012" s="133">
        <v>43.57</v>
      </c>
      <c r="AJ1012" s="8"/>
      <c r="AK1012" s="8"/>
      <c r="AL1012" s="11"/>
      <c r="AM1012" s="13"/>
      <c r="AN1012" s="35"/>
      <c r="AO1012" s="47"/>
    </row>
    <row r="1013" spans="1:41" x14ac:dyDescent="0.25">
      <c r="A1013" s="7">
        <v>26</v>
      </c>
      <c r="B1013" s="15" t="s">
        <v>23</v>
      </c>
      <c r="C1013" s="15" t="s">
        <v>23</v>
      </c>
      <c r="D1013" s="9"/>
      <c r="E1013" s="10"/>
      <c r="F1013" s="9"/>
      <c r="G1013" s="9"/>
      <c r="H1013" s="10"/>
      <c r="I1013" s="9"/>
      <c r="J1013" s="9"/>
      <c r="K1013" s="66"/>
      <c r="L1013" s="66"/>
      <c r="M1013" s="65"/>
      <c r="N1013" s="71"/>
      <c r="O1013" s="67"/>
      <c r="P1013" s="99"/>
      <c r="Q1013" s="99"/>
      <c r="R1013" s="68"/>
      <c r="S1013" s="68"/>
      <c r="T1013" s="68"/>
      <c r="U1013" s="68"/>
      <c r="V1013" s="68"/>
      <c r="W1013" s="68"/>
      <c r="X1013" s="75"/>
      <c r="Y1013" s="67"/>
      <c r="Z1013" s="67"/>
      <c r="AA1013" s="67"/>
      <c r="AB1013" s="68">
        <v>5.54</v>
      </c>
      <c r="AC1013" s="68"/>
      <c r="AD1013" s="68"/>
      <c r="AE1013" s="73"/>
      <c r="AF1013" s="68"/>
      <c r="AG1013" s="66"/>
      <c r="AH1013" s="65"/>
      <c r="AI1013" s="133">
        <v>44.06</v>
      </c>
      <c r="AJ1013" s="8"/>
      <c r="AK1013" s="8"/>
      <c r="AL1013" s="11"/>
      <c r="AM1013" s="13"/>
      <c r="AN1013" s="35"/>
      <c r="AO1013" s="47"/>
    </row>
    <row r="1014" spans="1:41" x14ac:dyDescent="0.25">
      <c r="A1014" s="7">
        <v>25</v>
      </c>
      <c r="B1014" s="15" t="s">
        <v>23</v>
      </c>
      <c r="C1014" s="15" t="s">
        <v>23</v>
      </c>
      <c r="D1014" s="9"/>
      <c r="E1014" s="10"/>
      <c r="F1014" s="9"/>
      <c r="G1014" s="9"/>
      <c r="H1014" s="10"/>
      <c r="I1014" s="9"/>
      <c r="J1014" s="9"/>
      <c r="K1014" s="66"/>
      <c r="L1014" s="66"/>
      <c r="M1014" s="65">
        <v>15</v>
      </c>
      <c r="N1014" s="71"/>
      <c r="O1014" s="67"/>
      <c r="P1014" s="99"/>
      <c r="Q1014" s="99"/>
      <c r="R1014" s="68"/>
      <c r="S1014" s="68"/>
      <c r="T1014" s="68"/>
      <c r="U1014" s="68"/>
      <c r="V1014" s="68"/>
      <c r="W1014" s="68"/>
      <c r="X1014" s="75"/>
      <c r="Y1014" s="67"/>
      <c r="Z1014" s="67"/>
      <c r="AA1014" s="67"/>
      <c r="AB1014" s="68">
        <v>5.55</v>
      </c>
      <c r="AC1014" s="68"/>
      <c r="AD1014" s="68"/>
      <c r="AE1014" s="73"/>
      <c r="AF1014" s="68"/>
      <c r="AG1014" s="66"/>
      <c r="AH1014" s="68"/>
      <c r="AI1014" s="133">
        <v>44.15</v>
      </c>
      <c r="AJ1014" s="8"/>
      <c r="AK1014" s="8"/>
      <c r="AL1014" s="11"/>
      <c r="AM1014" s="13"/>
      <c r="AN1014" s="35"/>
      <c r="AO1014" s="47"/>
    </row>
    <row r="1015" spans="1:41" x14ac:dyDescent="0.25">
      <c r="A1015" s="7">
        <v>24</v>
      </c>
      <c r="B1015" s="15" t="s">
        <v>23</v>
      </c>
      <c r="C1015" s="15" t="s">
        <v>23</v>
      </c>
      <c r="D1015" s="9"/>
      <c r="E1015" s="10"/>
      <c r="F1015" s="9"/>
      <c r="G1015" s="9"/>
      <c r="H1015" s="10"/>
      <c r="I1015" s="9"/>
      <c r="J1015" s="9"/>
      <c r="K1015" s="66"/>
      <c r="L1015" s="66"/>
      <c r="M1015" s="65"/>
      <c r="N1015" s="71"/>
      <c r="O1015" s="67"/>
      <c r="P1015" s="99"/>
      <c r="Q1015" s="99"/>
      <c r="R1015" s="68"/>
      <c r="S1015" s="68"/>
      <c r="T1015" s="68"/>
      <c r="U1015" s="68"/>
      <c r="V1015" s="68"/>
      <c r="W1015" s="68"/>
      <c r="X1015" s="75"/>
      <c r="Y1015" s="67"/>
      <c r="Z1015" s="67"/>
      <c r="AA1015" s="67"/>
      <c r="AB1015" s="68">
        <v>5.56</v>
      </c>
      <c r="AC1015" s="68"/>
      <c r="AD1015" s="68"/>
      <c r="AE1015" s="73"/>
      <c r="AF1015" s="68"/>
      <c r="AG1015" s="66"/>
      <c r="AH1015" s="65"/>
      <c r="AI1015" s="133">
        <v>44.24</v>
      </c>
      <c r="AJ1015" s="8"/>
      <c r="AK1015" s="8"/>
      <c r="AL1015" s="8"/>
      <c r="AM1015" s="13"/>
      <c r="AN1015" s="35"/>
      <c r="AO1015" s="47"/>
    </row>
    <row r="1016" spans="1:41" x14ac:dyDescent="0.25">
      <c r="A1016" s="7">
        <v>23</v>
      </c>
      <c r="B1016" s="15" t="s">
        <v>23</v>
      </c>
      <c r="C1016" s="15" t="s">
        <v>23</v>
      </c>
      <c r="D1016" s="9"/>
      <c r="E1016" s="10"/>
      <c r="F1016" s="9"/>
      <c r="G1016" s="9"/>
      <c r="H1016" s="10"/>
      <c r="I1016" s="9"/>
      <c r="J1016" s="9"/>
      <c r="K1016" s="66"/>
      <c r="L1016" s="66"/>
      <c r="M1016" s="65"/>
      <c r="N1016" s="71"/>
      <c r="O1016" s="67"/>
      <c r="P1016" s="99"/>
      <c r="Q1016" s="99"/>
      <c r="R1016" s="68"/>
      <c r="S1016" s="68"/>
      <c r="T1016" s="68"/>
      <c r="U1016" s="68"/>
      <c r="V1016" s="68"/>
      <c r="W1016" s="68"/>
      <c r="X1016" s="75"/>
      <c r="Y1016" s="67"/>
      <c r="Z1016" s="67"/>
      <c r="AA1016" s="67"/>
      <c r="AB1016" s="68">
        <v>5.57</v>
      </c>
      <c r="AC1016" s="68"/>
      <c r="AD1016" s="68"/>
      <c r="AE1016" s="73"/>
      <c r="AF1016" s="68"/>
      <c r="AG1016" s="66"/>
      <c r="AH1016" s="65"/>
      <c r="AI1016" s="133">
        <v>44.33</v>
      </c>
      <c r="AJ1016" s="8"/>
      <c r="AK1016" s="8"/>
      <c r="AL1016" s="11"/>
      <c r="AM1016" s="13"/>
      <c r="AN1016" s="35"/>
      <c r="AO1016" s="47"/>
    </row>
    <row r="1017" spans="1:41" x14ac:dyDescent="0.25">
      <c r="A1017" s="7">
        <v>22</v>
      </c>
      <c r="B1017" s="15" t="s">
        <v>23</v>
      </c>
      <c r="C1017" s="15" t="s">
        <v>23</v>
      </c>
      <c r="D1017" s="9"/>
      <c r="E1017" s="10"/>
      <c r="F1017" s="9"/>
      <c r="G1017" s="9"/>
      <c r="H1017" s="10"/>
      <c r="I1017" s="9"/>
      <c r="J1017" s="9"/>
      <c r="K1017" s="66"/>
      <c r="L1017" s="66"/>
      <c r="M1017" s="65"/>
      <c r="N1017" s="71"/>
      <c r="O1017" s="67"/>
      <c r="P1017" s="99"/>
      <c r="Q1017" s="99"/>
      <c r="R1017" s="68"/>
      <c r="S1017" s="68"/>
      <c r="T1017" s="68"/>
      <c r="U1017" s="68"/>
      <c r="V1017" s="68"/>
      <c r="W1017" s="68"/>
      <c r="X1017" s="75"/>
      <c r="Y1017" s="67"/>
      <c r="Z1017" s="67"/>
      <c r="AA1017" s="67"/>
      <c r="AB1017" s="68">
        <v>5.58</v>
      </c>
      <c r="AC1017" s="68"/>
      <c r="AD1017" s="68"/>
      <c r="AE1017" s="73"/>
      <c r="AF1017" s="68"/>
      <c r="AG1017" s="66"/>
      <c r="AH1017" s="65"/>
      <c r="AI1017" s="133">
        <v>44.42</v>
      </c>
      <c r="AJ1017" s="8"/>
      <c r="AK1017" s="8"/>
      <c r="AL1017" s="11"/>
      <c r="AM1017" s="13"/>
      <c r="AN1017" s="35"/>
      <c r="AO1017" s="47"/>
    </row>
    <row r="1018" spans="1:41" x14ac:dyDescent="0.25">
      <c r="A1018" s="7">
        <v>21</v>
      </c>
      <c r="B1018" s="15" t="s">
        <v>23</v>
      </c>
      <c r="C1018" s="15" t="s">
        <v>23</v>
      </c>
      <c r="D1018" s="9"/>
      <c r="E1018" s="10"/>
      <c r="F1018" s="9"/>
      <c r="G1018" s="9"/>
      <c r="H1018" s="10"/>
      <c r="I1018" s="9"/>
      <c r="J1018" s="9"/>
      <c r="K1018" s="66"/>
      <c r="L1018" s="66"/>
      <c r="M1018" s="65"/>
      <c r="N1018" s="71"/>
      <c r="O1018" s="67"/>
      <c r="P1018" s="99"/>
      <c r="Q1018" s="99"/>
      <c r="R1018" s="68"/>
      <c r="S1018" s="68"/>
      <c r="T1018" s="68"/>
      <c r="U1018" s="68"/>
      <c r="V1018" s="68"/>
      <c r="W1018" s="68"/>
      <c r="X1018" s="75"/>
      <c r="Y1018" s="67"/>
      <c r="Z1018" s="67"/>
      <c r="AA1018" s="67"/>
      <c r="AB1018" s="68">
        <v>5.59</v>
      </c>
      <c r="AC1018" s="68"/>
      <c r="AD1018" s="68"/>
      <c r="AE1018" s="73"/>
      <c r="AF1018" s="68"/>
      <c r="AG1018" s="66"/>
      <c r="AH1018" s="65"/>
      <c r="AI1018" s="133">
        <v>44.51</v>
      </c>
      <c r="AJ1018" s="8"/>
      <c r="AK1018" s="8"/>
      <c r="AL1018" s="11"/>
      <c r="AM1018" s="13"/>
      <c r="AN1018" s="35"/>
      <c r="AO1018" s="47"/>
    </row>
    <row r="1019" spans="1:41" ht="15.75" thickBot="1" x14ac:dyDescent="0.3">
      <c r="A1019" s="17">
        <v>20</v>
      </c>
      <c r="B1019" s="25">
        <v>3</v>
      </c>
      <c r="C1019" s="25">
        <v>3</v>
      </c>
      <c r="D1019" s="25"/>
      <c r="E1019" s="26"/>
      <c r="F1019" s="25"/>
      <c r="G1019" s="25"/>
      <c r="H1019" s="26"/>
      <c r="I1019" s="25"/>
      <c r="J1019" s="25"/>
      <c r="K1019" s="88"/>
      <c r="L1019" s="88"/>
      <c r="M1019" s="87">
        <v>14</v>
      </c>
      <c r="N1019" s="89"/>
      <c r="O1019" s="90"/>
      <c r="P1019" s="109"/>
      <c r="Q1019" s="109"/>
      <c r="R1019" s="91"/>
      <c r="S1019" s="91"/>
      <c r="T1019" s="91"/>
      <c r="U1019" s="91"/>
      <c r="V1019" s="91"/>
      <c r="W1019" s="91"/>
      <c r="X1019" s="92"/>
      <c r="Y1019" s="90"/>
      <c r="Z1019" s="90"/>
      <c r="AA1019" s="90"/>
      <c r="AB1019" s="91">
        <v>6</v>
      </c>
      <c r="AC1019" s="91"/>
      <c r="AD1019" s="91"/>
      <c r="AE1019" s="93"/>
      <c r="AF1019" s="91"/>
      <c r="AG1019" s="91"/>
      <c r="AH1019" s="91"/>
      <c r="AI1019" s="134">
        <v>45</v>
      </c>
      <c r="AJ1019" s="27"/>
      <c r="AK1019" s="27"/>
      <c r="AL1019" s="31"/>
      <c r="AM1019" s="30"/>
      <c r="AN1019" s="44"/>
      <c r="AO1019" s="49"/>
    </row>
    <row r="1020" spans="1:41" ht="15.75" thickTop="1" x14ac:dyDescent="0.25"/>
    <row r="1022" spans="1:41" ht="15.75" x14ac:dyDescent="0.25">
      <c r="A1022" s="1552" t="s">
        <v>76</v>
      </c>
      <c r="B1022" s="1553"/>
      <c r="C1022" s="1553"/>
      <c r="D1022" s="1553"/>
      <c r="E1022" s="1553"/>
      <c r="F1022" s="1553"/>
      <c r="G1022" s="1553"/>
      <c r="H1022" s="1553"/>
      <c r="I1022" s="1553"/>
      <c r="J1022" s="1553"/>
      <c r="K1022" s="1553"/>
      <c r="L1022" s="1553"/>
      <c r="M1022" s="1553"/>
      <c r="N1022" s="1553"/>
      <c r="O1022" s="1553"/>
      <c r="P1022" s="1553"/>
      <c r="Q1022" s="1553"/>
      <c r="R1022" s="1553"/>
      <c r="S1022" s="1553"/>
      <c r="T1022" s="1553"/>
      <c r="U1022" s="1553"/>
      <c r="V1022" s="1553"/>
      <c r="W1022" s="1553"/>
      <c r="X1022" s="1553"/>
      <c r="Y1022" s="1553"/>
      <c r="Z1022" s="1553"/>
      <c r="AA1022" s="1553"/>
      <c r="AB1022" s="1553"/>
      <c r="AC1022" s="1553"/>
      <c r="AD1022" s="1553"/>
      <c r="AE1022" s="1553"/>
      <c r="AF1022" s="1553"/>
      <c r="AG1022" s="1553"/>
      <c r="AH1022" s="1553"/>
      <c r="AI1022" s="1553"/>
      <c r="AJ1022" s="1553"/>
      <c r="AK1022" s="1553"/>
      <c r="AL1022" s="1553"/>
      <c r="AM1022" s="1553"/>
      <c r="AN1022" s="1553"/>
      <c r="AO1022" s="1554"/>
    </row>
    <row r="1023" spans="1:41" ht="25.5" x14ac:dyDescent="0.25">
      <c r="A1023" s="3" t="s">
        <v>10</v>
      </c>
      <c r="B1023" s="4" t="s">
        <v>727</v>
      </c>
      <c r="C1023" s="4" t="s">
        <v>728</v>
      </c>
      <c r="D1023" s="5">
        <v>3</v>
      </c>
      <c r="E1023" s="6">
        <v>4</v>
      </c>
      <c r="F1023" s="5">
        <v>5</v>
      </c>
      <c r="G1023" s="5">
        <v>6</v>
      </c>
      <c r="H1023" s="6">
        <v>7</v>
      </c>
      <c r="I1023" s="4">
        <v>8</v>
      </c>
      <c r="J1023" s="4">
        <v>9</v>
      </c>
      <c r="K1023" s="6" t="s">
        <v>28</v>
      </c>
      <c r="L1023" s="6" t="s">
        <v>29</v>
      </c>
      <c r="M1023" s="4">
        <v>16</v>
      </c>
      <c r="N1023" s="6">
        <v>19</v>
      </c>
      <c r="O1023" s="6">
        <v>21</v>
      </c>
      <c r="P1023" s="6">
        <v>23</v>
      </c>
      <c r="Q1023" s="6">
        <v>24</v>
      </c>
      <c r="R1023" s="6">
        <v>27</v>
      </c>
      <c r="S1023" s="6">
        <v>28</v>
      </c>
      <c r="T1023" s="6">
        <v>29</v>
      </c>
      <c r="U1023" s="6">
        <v>30</v>
      </c>
      <c r="V1023" s="64" t="s">
        <v>286</v>
      </c>
      <c r="W1023" s="64" t="s">
        <v>287</v>
      </c>
      <c r="X1023" s="6">
        <v>33</v>
      </c>
      <c r="Y1023" s="4">
        <v>34</v>
      </c>
      <c r="Z1023" s="4">
        <v>35</v>
      </c>
      <c r="AA1023" s="4">
        <v>36</v>
      </c>
      <c r="AB1023" s="4">
        <v>37</v>
      </c>
      <c r="AC1023" s="1346">
        <v>38</v>
      </c>
      <c r="AD1023" s="4">
        <v>39</v>
      </c>
      <c r="AE1023" s="4">
        <v>40</v>
      </c>
      <c r="AF1023" s="6">
        <v>41</v>
      </c>
      <c r="AG1023" s="6">
        <v>42</v>
      </c>
      <c r="AH1023" s="4">
        <v>43</v>
      </c>
      <c r="AI1023" s="4">
        <v>44</v>
      </c>
      <c r="AJ1023" s="6">
        <v>45</v>
      </c>
      <c r="AK1023" s="6">
        <v>46</v>
      </c>
      <c r="AL1023" s="6">
        <v>47</v>
      </c>
      <c r="AM1023" s="4">
        <v>48</v>
      </c>
      <c r="AN1023" s="128">
        <v>49</v>
      </c>
      <c r="AO1023" s="132">
        <v>50</v>
      </c>
    </row>
    <row r="1024" spans="1:41" x14ac:dyDescent="0.25">
      <c r="A1024" s="7">
        <v>100</v>
      </c>
      <c r="B1024" s="8" t="s">
        <v>23</v>
      </c>
      <c r="C1024" s="8" t="s">
        <v>23</v>
      </c>
      <c r="D1024" s="9"/>
      <c r="E1024" s="10"/>
      <c r="F1024" s="9"/>
      <c r="G1024" s="9"/>
      <c r="H1024" s="10"/>
      <c r="I1024" s="9"/>
      <c r="J1024" s="9"/>
      <c r="K1024" s="10"/>
      <c r="L1024" s="66"/>
      <c r="M1024" s="65">
        <v>26</v>
      </c>
      <c r="N1024" s="67"/>
      <c r="O1024" s="67"/>
      <c r="P1024" s="68"/>
      <c r="Q1024" s="68"/>
      <c r="R1024" s="68"/>
      <c r="S1024" s="68"/>
      <c r="T1024" s="68"/>
      <c r="U1024" s="68"/>
      <c r="V1024" s="68"/>
      <c r="W1024" s="68"/>
      <c r="X1024" s="68"/>
      <c r="Y1024" s="67"/>
      <c r="Z1024" s="67"/>
      <c r="AA1024" s="67"/>
      <c r="AB1024" s="68">
        <v>5.3</v>
      </c>
      <c r="AC1024" s="68"/>
      <c r="AD1024" s="13"/>
      <c r="AE1024" s="32"/>
      <c r="AF1024" s="8"/>
      <c r="AG1024" s="8"/>
      <c r="AH1024" s="13"/>
      <c r="AI1024" s="68">
        <v>40</v>
      </c>
      <c r="AJ1024" s="8"/>
      <c r="AK1024" s="8"/>
      <c r="AL1024" s="8"/>
      <c r="AM1024" s="68">
        <v>3.05</v>
      </c>
      <c r="AN1024" s="32"/>
      <c r="AO1024" s="47"/>
    </row>
    <row r="1025" spans="1:41" x14ac:dyDescent="0.25">
      <c r="A1025" s="7">
        <v>99</v>
      </c>
      <c r="B1025" s="15" t="s">
        <v>23</v>
      </c>
      <c r="C1025" s="15" t="s">
        <v>23</v>
      </c>
      <c r="D1025" s="9"/>
      <c r="E1025" s="10"/>
      <c r="F1025" s="9"/>
      <c r="G1025" s="9"/>
      <c r="H1025" s="10"/>
      <c r="I1025" s="9"/>
      <c r="J1025" s="9"/>
      <c r="K1025" s="10"/>
      <c r="L1025" s="66"/>
      <c r="M1025" s="65"/>
      <c r="N1025" s="71"/>
      <c r="O1025" s="67"/>
      <c r="P1025" s="99"/>
      <c r="Q1025" s="99"/>
      <c r="R1025" s="68"/>
      <c r="S1025" s="68"/>
      <c r="T1025" s="68"/>
      <c r="U1025" s="68"/>
      <c r="V1025" s="68"/>
      <c r="W1025" s="68"/>
      <c r="X1025" s="72"/>
      <c r="Y1025" s="67"/>
      <c r="Z1025" s="67"/>
      <c r="AA1025" s="67"/>
      <c r="AB1025" s="68"/>
      <c r="AC1025" s="68"/>
      <c r="AD1025" s="13"/>
      <c r="AE1025" s="34"/>
      <c r="AF1025" s="8"/>
      <c r="AG1025" s="10"/>
      <c r="AH1025" s="9"/>
      <c r="AI1025" s="68">
        <v>40.03</v>
      </c>
      <c r="AJ1025" s="46"/>
      <c r="AK1025" s="8"/>
      <c r="AL1025" s="11"/>
      <c r="AM1025" s="68"/>
      <c r="AN1025" s="35"/>
      <c r="AO1025" s="47"/>
    </row>
    <row r="1026" spans="1:41" x14ac:dyDescent="0.25">
      <c r="A1026" s="7">
        <v>98</v>
      </c>
      <c r="B1026" s="15" t="s">
        <v>23</v>
      </c>
      <c r="C1026" s="15" t="s">
        <v>23</v>
      </c>
      <c r="D1026" s="9"/>
      <c r="E1026" s="10"/>
      <c r="F1026" s="9"/>
      <c r="G1026" s="9"/>
      <c r="H1026" s="10"/>
      <c r="I1026" s="9"/>
      <c r="J1026" s="9"/>
      <c r="K1026" s="10"/>
      <c r="L1026" s="66"/>
      <c r="M1026" s="65"/>
      <c r="N1026" s="71"/>
      <c r="O1026" s="67"/>
      <c r="P1026" s="99"/>
      <c r="Q1026" s="99"/>
      <c r="R1026" s="68"/>
      <c r="S1026" s="68"/>
      <c r="T1026" s="68"/>
      <c r="U1026" s="68"/>
      <c r="V1026" s="68"/>
      <c r="W1026" s="68"/>
      <c r="X1026" s="75"/>
      <c r="Y1026" s="67"/>
      <c r="Z1026" s="67"/>
      <c r="AA1026" s="67"/>
      <c r="AB1026" s="68">
        <v>5.31</v>
      </c>
      <c r="AC1026" s="68"/>
      <c r="AD1026" s="13"/>
      <c r="AE1026" s="34"/>
      <c r="AF1026" s="8"/>
      <c r="AG1026" s="10"/>
      <c r="AH1026" s="9"/>
      <c r="AI1026" s="68">
        <v>40.06</v>
      </c>
      <c r="AJ1026" s="8"/>
      <c r="AK1026" s="8"/>
      <c r="AL1026" s="11"/>
      <c r="AM1026" s="68">
        <v>3.06</v>
      </c>
      <c r="AN1026" s="35"/>
      <c r="AO1026" s="47"/>
    </row>
    <row r="1027" spans="1:41" x14ac:dyDescent="0.25">
      <c r="A1027" s="7">
        <v>97</v>
      </c>
      <c r="B1027" s="15" t="s">
        <v>23</v>
      </c>
      <c r="C1027" s="15" t="s">
        <v>23</v>
      </c>
      <c r="D1027" s="9"/>
      <c r="E1027" s="10"/>
      <c r="F1027" s="9"/>
      <c r="G1027" s="9"/>
      <c r="H1027" s="10"/>
      <c r="I1027" s="9"/>
      <c r="J1027" s="9"/>
      <c r="K1027" s="10"/>
      <c r="L1027" s="66"/>
      <c r="M1027" s="65"/>
      <c r="N1027" s="71"/>
      <c r="O1027" s="67"/>
      <c r="P1027" s="99"/>
      <c r="Q1027" s="99"/>
      <c r="R1027" s="68"/>
      <c r="S1027" s="68"/>
      <c r="T1027" s="68"/>
      <c r="U1027" s="68"/>
      <c r="V1027" s="68"/>
      <c r="W1027" s="68"/>
      <c r="X1027" s="75"/>
      <c r="Y1027" s="67"/>
      <c r="Z1027" s="67"/>
      <c r="AA1027" s="67"/>
      <c r="AB1027" s="68"/>
      <c r="AC1027" s="68"/>
      <c r="AD1027" s="13"/>
      <c r="AE1027" s="34"/>
      <c r="AF1027" s="8"/>
      <c r="AG1027" s="10"/>
      <c r="AH1027" s="9"/>
      <c r="AI1027" s="68">
        <v>40.090000000000003</v>
      </c>
      <c r="AJ1027" s="8"/>
      <c r="AK1027" s="8"/>
      <c r="AL1027" s="11"/>
      <c r="AM1027" s="68"/>
      <c r="AN1027" s="35"/>
      <c r="AO1027" s="47"/>
    </row>
    <row r="1028" spans="1:41" x14ac:dyDescent="0.25">
      <c r="A1028" s="7">
        <v>96</v>
      </c>
      <c r="B1028" s="15" t="s">
        <v>23</v>
      </c>
      <c r="C1028" s="15" t="s">
        <v>23</v>
      </c>
      <c r="D1028" s="9"/>
      <c r="E1028" s="10"/>
      <c r="F1028" s="9"/>
      <c r="G1028" s="9"/>
      <c r="H1028" s="10"/>
      <c r="I1028" s="9"/>
      <c r="J1028" s="9"/>
      <c r="K1028" s="10"/>
      <c r="L1028" s="66"/>
      <c r="M1028" s="65"/>
      <c r="N1028" s="71"/>
      <c r="O1028" s="67"/>
      <c r="P1028" s="99"/>
      <c r="Q1028" s="99"/>
      <c r="R1028" s="68"/>
      <c r="S1028" s="68"/>
      <c r="T1028" s="68"/>
      <c r="U1028" s="68"/>
      <c r="V1028" s="68"/>
      <c r="W1028" s="68"/>
      <c r="X1028" s="75"/>
      <c r="Y1028" s="67"/>
      <c r="Z1028" s="67"/>
      <c r="AA1028" s="67"/>
      <c r="AB1028" s="68">
        <v>5.32</v>
      </c>
      <c r="AC1028" s="68"/>
      <c r="AD1028" s="13"/>
      <c r="AE1028" s="34"/>
      <c r="AF1028" s="8"/>
      <c r="AG1028" s="10"/>
      <c r="AH1028" s="9"/>
      <c r="AI1028" s="68">
        <v>40.119999999999997</v>
      </c>
      <c r="AJ1028" s="8"/>
      <c r="AK1028" s="8"/>
      <c r="AL1028" s="11"/>
      <c r="AM1028" s="68">
        <v>3.07</v>
      </c>
      <c r="AN1028" s="35"/>
      <c r="AO1028" s="47"/>
    </row>
    <row r="1029" spans="1:41" x14ac:dyDescent="0.25">
      <c r="A1029" s="7">
        <v>95</v>
      </c>
      <c r="B1029" s="15" t="s">
        <v>23</v>
      </c>
      <c r="C1029" s="15" t="s">
        <v>23</v>
      </c>
      <c r="D1029" s="9"/>
      <c r="E1029" s="10"/>
      <c r="F1029" s="9"/>
      <c r="G1029" s="9"/>
      <c r="H1029" s="10"/>
      <c r="I1029" s="9"/>
      <c r="J1029" s="9"/>
      <c r="K1029" s="10"/>
      <c r="L1029" s="66"/>
      <c r="M1029" s="65">
        <v>25</v>
      </c>
      <c r="N1029" s="71"/>
      <c r="O1029" s="67"/>
      <c r="P1029" s="99"/>
      <c r="Q1029" s="99"/>
      <c r="R1029" s="68"/>
      <c r="S1029" s="68"/>
      <c r="T1029" s="68"/>
      <c r="U1029" s="68"/>
      <c r="V1029" s="68"/>
      <c r="W1029" s="68"/>
      <c r="X1029" s="75"/>
      <c r="Y1029" s="67"/>
      <c r="Z1029" s="67"/>
      <c r="AA1029" s="67"/>
      <c r="AB1029" s="68"/>
      <c r="AC1029" s="68"/>
      <c r="AD1029" s="13"/>
      <c r="AE1029" s="34"/>
      <c r="AF1029" s="8"/>
      <c r="AG1029" s="10"/>
      <c r="AH1029" s="9"/>
      <c r="AI1029" s="68">
        <v>40.15</v>
      </c>
      <c r="AJ1029" s="8"/>
      <c r="AK1029" s="8"/>
      <c r="AL1029" s="11"/>
      <c r="AM1029" s="68"/>
      <c r="AN1029" s="35"/>
      <c r="AO1029" s="47"/>
    </row>
    <row r="1030" spans="1:41" x14ac:dyDescent="0.25">
      <c r="A1030" s="7">
        <v>94</v>
      </c>
      <c r="B1030" s="15" t="s">
        <v>23</v>
      </c>
      <c r="C1030" s="15" t="s">
        <v>23</v>
      </c>
      <c r="D1030" s="9"/>
      <c r="E1030" s="10"/>
      <c r="F1030" s="9"/>
      <c r="G1030" s="9"/>
      <c r="H1030" s="10"/>
      <c r="I1030" s="9"/>
      <c r="J1030" s="9"/>
      <c r="K1030" s="10"/>
      <c r="L1030" s="66"/>
      <c r="M1030" s="65"/>
      <c r="N1030" s="71"/>
      <c r="O1030" s="67"/>
      <c r="P1030" s="99"/>
      <c r="Q1030" s="99"/>
      <c r="R1030" s="68"/>
      <c r="S1030" s="68"/>
      <c r="T1030" s="68"/>
      <c r="U1030" s="68"/>
      <c r="V1030" s="68"/>
      <c r="W1030" s="68"/>
      <c r="X1030" s="75"/>
      <c r="Y1030" s="67"/>
      <c r="Z1030" s="67"/>
      <c r="AA1030" s="67"/>
      <c r="AB1030" s="68">
        <v>5.33</v>
      </c>
      <c r="AC1030" s="68"/>
      <c r="AD1030" s="13"/>
      <c r="AE1030" s="34"/>
      <c r="AF1030" s="8"/>
      <c r="AG1030" s="10"/>
      <c r="AH1030" s="9"/>
      <c r="AI1030" s="68">
        <v>40.18</v>
      </c>
      <c r="AJ1030" s="8"/>
      <c r="AK1030" s="8"/>
      <c r="AL1030" s="11"/>
      <c r="AM1030" s="68">
        <v>3.08</v>
      </c>
      <c r="AN1030" s="35"/>
      <c r="AO1030" s="47"/>
    </row>
    <row r="1031" spans="1:41" x14ac:dyDescent="0.25">
      <c r="A1031" s="7">
        <v>93</v>
      </c>
      <c r="B1031" s="15" t="s">
        <v>23</v>
      </c>
      <c r="C1031" s="15" t="s">
        <v>23</v>
      </c>
      <c r="D1031" s="9"/>
      <c r="E1031" s="10"/>
      <c r="F1031" s="9"/>
      <c r="G1031" s="9"/>
      <c r="H1031" s="10"/>
      <c r="I1031" s="9"/>
      <c r="J1031" s="9"/>
      <c r="K1031" s="10"/>
      <c r="L1031" s="66"/>
      <c r="M1031" s="65"/>
      <c r="N1031" s="71"/>
      <c r="O1031" s="67"/>
      <c r="P1031" s="99"/>
      <c r="Q1031" s="99"/>
      <c r="R1031" s="68"/>
      <c r="S1031" s="68"/>
      <c r="T1031" s="68"/>
      <c r="U1031" s="68"/>
      <c r="V1031" s="68"/>
      <c r="W1031" s="68"/>
      <c r="X1031" s="75"/>
      <c r="Y1031" s="67"/>
      <c r="Z1031" s="67"/>
      <c r="AA1031" s="67"/>
      <c r="AB1031" s="68"/>
      <c r="AC1031" s="68"/>
      <c r="AD1031" s="13"/>
      <c r="AE1031" s="34"/>
      <c r="AF1031" s="8"/>
      <c r="AG1031" s="10"/>
      <c r="AH1031" s="9"/>
      <c r="AI1031" s="68">
        <v>40.21</v>
      </c>
      <c r="AJ1031" s="8"/>
      <c r="AK1031" s="8"/>
      <c r="AL1031" s="11"/>
      <c r="AM1031" s="68"/>
      <c r="AN1031" s="35"/>
      <c r="AO1031" s="47"/>
    </row>
    <row r="1032" spans="1:41" x14ac:dyDescent="0.25">
      <c r="A1032" s="7">
        <v>92</v>
      </c>
      <c r="B1032" s="15" t="s">
        <v>23</v>
      </c>
      <c r="C1032" s="15" t="s">
        <v>23</v>
      </c>
      <c r="D1032" s="9"/>
      <c r="E1032" s="10"/>
      <c r="F1032" s="9"/>
      <c r="G1032" s="9"/>
      <c r="H1032" s="10"/>
      <c r="I1032" s="9"/>
      <c r="J1032" s="9"/>
      <c r="K1032" s="10"/>
      <c r="L1032" s="66"/>
      <c r="M1032" s="65"/>
      <c r="N1032" s="71"/>
      <c r="O1032" s="67"/>
      <c r="P1032" s="99"/>
      <c r="Q1032" s="99"/>
      <c r="R1032" s="68"/>
      <c r="S1032" s="68"/>
      <c r="T1032" s="68"/>
      <c r="U1032" s="68"/>
      <c r="V1032" s="68"/>
      <c r="W1032" s="68"/>
      <c r="X1032" s="75"/>
      <c r="Y1032" s="67"/>
      <c r="Z1032" s="67"/>
      <c r="AA1032" s="67"/>
      <c r="AB1032" s="68">
        <v>5.34</v>
      </c>
      <c r="AC1032" s="68"/>
      <c r="AD1032" s="13"/>
      <c r="AE1032" s="34"/>
      <c r="AF1032" s="8"/>
      <c r="AG1032" s="10"/>
      <c r="AH1032" s="9"/>
      <c r="AI1032" s="68">
        <v>40.24</v>
      </c>
      <c r="AJ1032" s="8"/>
      <c r="AK1032" s="8"/>
      <c r="AL1032" s="8"/>
      <c r="AM1032" s="68">
        <v>3.09</v>
      </c>
      <c r="AN1032" s="35"/>
      <c r="AO1032" s="47"/>
    </row>
    <row r="1033" spans="1:41" x14ac:dyDescent="0.25">
      <c r="A1033" s="7">
        <v>91</v>
      </c>
      <c r="B1033" s="15" t="s">
        <v>23</v>
      </c>
      <c r="C1033" s="15" t="s">
        <v>23</v>
      </c>
      <c r="D1033" s="9"/>
      <c r="E1033" s="10"/>
      <c r="F1033" s="9"/>
      <c r="G1033" s="9"/>
      <c r="H1033" s="10"/>
      <c r="I1033" s="9"/>
      <c r="J1033" s="9"/>
      <c r="K1033" s="10"/>
      <c r="L1033" s="66"/>
      <c r="M1033" s="65"/>
      <c r="N1033" s="71"/>
      <c r="O1033" s="67"/>
      <c r="P1033" s="99"/>
      <c r="Q1033" s="99"/>
      <c r="R1033" s="68"/>
      <c r="S1033" s="68"/>
      <c r="T1033" s="68"/>
      <c r="U1033" s="68"/>
      <c r="V1033" s="68"/>
      <c r="W1033" s="68"/>
      <c r="X1033" s="75"/>
      <c r="Y1033" s="67"/>
      <c r="Z1033" s="67"/>
      <c r="AA1033" s="67"/>
      <c r="AB1033" s="68"/>
      <c r="AC1033" s="68"/>
      <c r="AD1033" s="13"/>
      <c r="AE1033" s="34"/>
      <c r="AF1033" s="8"/>
      <c r="AG1033" s="10"/>
      <c r="AH1033" s="9"/>
      <c r="AI1033" s="68">
        <v>40.270000000000003</v>
      </c>
      <c r="AJ1033" s="8"/>
      <c r="AK1033" s="8"/>
      <c r="AL1033" s="8"/>
      <c r="AM1033" s="68"/>
      <c r="AN1033" s="35"/>
      <c r="AO1033" s="47"/>
    </row>
    <row r="1034" spans="1:41" x14ac:dyDescent="0.25">
      <c r="A1034" s="7">
        <v>90</v>
      </c>
      <c r="B1034" s="15" t="s">
        <v>23</v>
      </c>
      <c r="C1034" s="15" t="s">
        <v>23</v>
      </c>
      <c r="D1034" s="9"/>
      <c r="E1034" s="10"/>
      <c r="F1034" s="9"/>
      <c r="G1034" s="9"/>
      <c r="H1034" s="10"/>
      <c r="I1034" s="9"/>
      <c r="J1034" s="9"/>
      <c r="K1034" s="10"/>
      <c r="L1034" s="66"/>
      <c r="M1034" s="65">
        <v>24</v>
      </c>
      <c r="N1034" s="71"/>
      <c r="O1034" s="67"/>
      <c r="P1034" s="99"/>
      <c r="Q1034" s="99"/>
      <c r="R1034" s="68"/>
      <c r="S1034" s="68"/>
      <c r="T1034" s="68"/>
      <c r="U1034" s="68"/>
      <c r="V1034" s="68"/>
      <c r="W1034" s="68"/>
      <c r="X1034" s="75"/>
      <c r="Y1034" s="67"/>
      <c r="Z1034" s="67"/>
      <c r="AA1034" s="67"/>
      <c r="AB1034" s="68">
        <v>5.35</v>
      </c>
      <c r="AC1034" s="68"/>
      <c r="AD1034" s="13"/>
      <c r="AE1034" s="34"/>
      <c r="AF1034" s="8"/>
      <c r="AG1034" s="10"/>
      <c r="AH1034" s="9"/>
      <c r="AI1034" s="68">
        <v>40.299999999999997</v>
      </c>
      <c r="AJ1034" s="8"/>
      <c r="AK1034" s="8"/>
      <c r="AL1034" s="11"/>
      <c r="AM1034" s="68">
        <v>3.1</v>
      </c>
      <c r="AN1034" s="35"/>
      <c r="AO1034" s="47"/>
    </row>
    <row r="1035" spans="1:41" x14ac:dyDescent="0.25">
      <c r="A1035" s="7">
        <v>89</v>
      </c>
      <c r="B1035" s="15" t="s">
        <v>23</v>
      </c>
      <c r="C1035" s="15" t="s">
        <v>23</v>
      </c>
      <c r="D1035" s="9"/>
      <c r="E1035" s="10"/>
      <c r="F1035" s="9"/>
      <c r="G1035" s="9"/>
      <c r="H1035" s="10"/>
      <c r="I1035" s="9"/>
      <c r="J1035" s="9"/>
      <c r="K1035" s="10"/>
      <c r="L1035" s="66"/>
      <c r="M1035" s="65"/>
      <c r="N1035" s="71"/>
      <c r="O1035" s="67"/>
      <c r="P1035" s="99"/>
      <c r="Q1035" s="99"/>
      <c r="R1035" s="68"/>
      <c r="S1035" s="68"/>
      <c r="T1035" s="68"/>
      <c r="U1035" s="68"/>
      <c r="V1035" s="68"/>
      <c r="W1035" s="68"/>
      <c r="X1035" s="75"/>
      <c r="Y1035" s="67"/>
      <c r="Z1035" s="67"/>
      <c r="AA1035" s="67"/>
      <c r="AB1035" s="68"/>
      <c r="AC1035" s="68"/>
      <c r="AD1035" s="13"/>
      <c r="AE1035" s="34"/>
      <c r="AF1035" s="8"/>
      <c r="AG1035" s="10"/>
      <c r="AH1035" s="9"/>
      <c r="AI1035" s="68">
        <v>40.33</v>
      </c>
      <c r="AJ1035" s="8"/>
      <c r="AK1035" s="8"/>
      <c r="AL1035" s="11"/>
      <c r="AM1035" s="68"/>
      <c r="AN1035" s="35"/>
      <c r="AO1035" s="47"/>
    </row>
    <row r="1036" spans="1:41" x14ac:dyDescent="0.25">
      <c r="A1036" s="7">
        <v>88</v>
      </c>
      <c r="B1036" s="15" t="s">
        <v>23</v>
      </c>
      <c r="C1036" s="15" t="s">
        <v>23</v>
      </c>
      <c r="D1036" s="9"/>
      <c r="E1036" s="10"/>
      <c r="F1036" s="9"/>
      <c r="G1036" s="9"/>
      <c r="H1036" s="10"/>
      <c r="I1036" s="9"/>
      <c r="J1036" s="9"/>
      <c r="K1036" s="10"/>
      <c r="L1036" s="66"/>
      <c r="M1036" s="65"/>
      <c r="N1036" s="71"/>
      <c r="O1036" s="67"/>
      <c r="P1036" s="99"/>
      <c r="Q1036" s="99"/>
      <c r="R1036" s="68"/>
      <c r="S1036" s="68"/>
      <c r="T1036" s="68"/>
      <c r="U1036" s="68"/>
      <c r="V1036" s="68"/>
      <c r="W1036" s="68"/>
      <c r="X1036" s="75"/>
      <c r="Y1036" s="67"/>
      <c r="Z1036" s="67"/>
      <c r="AA1036" s="67"/>
      <c r="AB1036" s="68">
        <v>5.36</v>
      </c>
      <c r="AC1036" s="68"/>
      <c r="AD1036" s="13"/>
      <c r="AE1036" s="34"/>
      <c r="AF1036" s="8"/>
      <c r="AG1036" s="10"/>
      <c r="AH1036" s="9"/>
      <c r="AI1036" s="68">
        <v>40.36</v>
      </c>
      <c r="AJ1036" s="8"/>
      <c r="AK1036" s="8"/>
      <c r="AL1036" s="8"/>
      <c r="AM1036" s="68">
        <v>3.11</v>
      </c>
      <c r="AN1036" s="35"/>
      <c r="AO1036" s="47"/>
    </row>
    <row r="1037" spans="1:41" x14ac:dyDescent="0.25">
      <c r="A1037" s="7">
        <v>87</v>
      </c>
      <c r="B1037" s="15" t="s">
        <v>23</v>
      </c>
      <c r="C1037" s="15" t="s">
        <v>23</v>
      </c>
      <c r="D1037" s="9"/>
      <c r="E1037" s="10"/>
      <c r="F1037" s="9"/>
      <c r="G1037" s="9"/>
      <c r="H1037" s="10"/>
      <c r="I1037" s="9"/>
      <c r="J1037" s="9"/>
      <c r="K1037" s="10"/>
      <c r="L1037" s="66"/>
      <c r="M1037" s="65"/>
      <c r="N1037" s="71"/>
      <c r="O1037" s="67"/>
      <c r="P1037" s="99"/>
      <c r="Q1037" s="99"/>
      <c r="R1037" s="68"/>
      <c r="S1037" s="68"/>
      <c r="T1037" s="68"/>
      <c r="U1037" s="68"/>
      <c r="V1037" s="68"/>
      <c r="W1037" s="68"/>
      <c r="X1037" s="75"/>
      <c r="Y1037" s="67"/>
      <c r="Z1037" s="67"/>
      <c r="AA1037" s="67"/>
      <c r="AB1037" s="68"/>
      <c r="AC1037" s="68"/>
      <c r="AD1037" s="13"/>
      <c r="AE1037" s="34"/>
      <c r="AF1037" s="8"/>
      <c r="AG1037" s="10"/>
      <c r="AH1037" s="9"/>
      <c r="AI1037" s="68">
        <v>40.39</v>
      </c>
      <c r="AJ1037" s="8"/>
      <c r="AK1037" s="8"/>
      <c r="AL1037" s="8"/>
      <c r="AM1037" s="68"/>
      <c r="AN1037" s="35"/>
      <c r="AO1037" s="47"/>
    </row>
    <row r="1038" spans="1:41" x14ac:dyDescent="0.25">
      <c r="A1038" s="7">
        <v>86</v>
      </c>
      <c r="B1038" s="15" t="s">
        <v>23</v>
      </c>
      <c r="C1038" s="15" t="s">
        <v>23</v>
      </c>
      <c r="D1038" s="9"/>
      <c r="E1038" s="10"/>
      <c r="F1038" s="9"/>
      <c r="G1038" s="9"/>
      <c r="H1038" s="10"/>
      <c r="I1038" s="9"/>
      <c r="J1038" s="9"/>
      <c r="K1038" s="10"/>
      <c r="L1038" s="66"/>
      <c r="M1038" s="65"/>
      <c r="N1038" s="71"/>
      <c r="O1038" s="67"/>
      <c r="P1038" s="99"/>
      <c r="Q1038" s="99"/>
      <c r="R1038" s="68"/>
      <c r="S1038" s="68"/>
      <c r="T1038" s="68"/>
      <c r="U1038" s="68"/>
      <c r="V1038" s="68"/>
      <c r="W1038" s="68"/>
      <c r="X1038" s="75"/>
      <c r="Y1038" s="67"/>
      <c r="Z1038" s="67"/>
      <c r="AA1038" s="67"/>
      <c r="AB1038" s="68">
        <v>5.37</v>
      </c>
      <c r="AC1038" s="68"/>
      <c r="AD1038" s="13"/>
      <c r="AE1038" s="34"/>
      <c r="AF1038" s="8"/>
      <c r="AG1038" s="10"/>
      <c r="AH1038" s="9"/>
      <c r="AI1038" s="68">
        <v>40.42</v>
      </c>
      <c r="AJ1038" s="8"/>
      <c r="AK1038" s="8"/>
      <c r="AL1038" s="11"/>
      <c r="AM1038" s="68">
        <v>3.12</v>
      </c>
      <c r="AN1038" s="35"/>
      <c r="AO1038" s="47"/>
    </row>
    <row r="1039" spans="1:41" x14ac:dyDescent="0.25">
      <c r="A1039" s="7">
        <v>85</v>
      </c>
      <c r="B1039" s="15" t="s">
        <v>23</v>
      </c>
      <c r="C1039" s="15" t="s">
        <v>23</v>
      </c>
      <c r="D1039" s="9"/>
      <c r="E1039" s="10"/>
      <c r="F1039" s="9"/>
      <c r="G1039" s="9"/>
      <c r="H1039" s="10"/>
      <c r="I1039" s="9"/>
      <c r="J1039" s="9"/>
      <c r="K1039" s="10"/>
      <c r="L1039" s="66"/>
      <c r="M1039" s="65">
        <v>23</v>
      </c>
      <c r="N1039" s="71"/>
      <c r="O1039" s="67"/>
      <c r="P1039" s="99"/>
      <c r="Q1039" s="99"/>
      <c r="R1039" s="68"/>
      <c r="S1039" s="68"/>
      <c r="T1039" s="68"/>
      <c r="U1039" s="68"/>
      <c r="V1039" s="68"/>
      <c r="W1039" s="68"/>
      <c r="X1039" s="75"/>
      <c r="Y1039" s="67"/>
      <c r="Z1039" s="67"/>
      <c r="AA1039" s="67"/>
      <c r="AB1039" s="68"/>
      <c r="AC1039" s="68"/>
      <c r="AD1039" s="13"/>
      <c r="AE1039" s="34"/>
      <c r="AF1039" s="8"/>
      <c r="AG1039" s="10"/>
      <c r="AH1039" s="9"/>
      <c r="AI1039" s="68">
        <v>40.450000000000003</v>
      </c>
      <c r="AJ1039" s="8"/>
      <c r="AK1039" s="8"/>
      <c r="AL1039" s="11"/>
      <c r="AM1039" s="68"/>
      <c r="AN1039" s="35"/>
      <c r="AO1039" s="47"/>
    </row>
    <row r="1040" spans="1:41" x14ac:dyDescent="0.25">
      <c r="A1040" s="7">
        <v>84</v>
      </c>
      <c r="B1040" s="15" t="s">
        <v>23</v>
      </c>
      <c r="C1040" s="15" t="s">
        <v>23</v>
      </c>
      <c r="D1040" s="9"/>
      <c r="E1040" s="10"/>
      <c r="F1040" s="9"/>
      <c r="G1040" s="9"/>
      <c r="H1040" s="10"/>
      <c r="I1040" s="9"/>
      <c r="J1040" s="9"/>
      <c r="K1040" s="10"/>
      <c r="L1040" s="66"/>
      <c r="M1040" s="65"/>
      <c r="N1040" s="71"/>
      <c r="O1040" s="67"/>
      <c r="P1040" s="99"/>
      <c r="Q1040" s="99"/>
      <c r="R1040" s="68"/>
      <c r="S1040" s="68"/>
      <c r="T1040" s="68"/>
      <c r="U1040" s="68"/>
      <c r="V1040" s="68"/>
      <c r="W1040" s="68"/>
      <c r="X1040" s="75"/>
      <c r="Y1040" s="67"/>
      <c r="Z1040" s="67"/>
      <c r="AA1040" s="67"/>
      <c r="AB1040" s="68">
        <v>5.38</v>
      </c>
      <c r="AC1040" s="68"/>
      <c r="AD1040" s="13"/>
      <c r="AE1040" s="34"/>
      <c r="AF1040" s="8"/>
      <c r="AG1040" s="10"/>
      <c r="AH1040" s="9"/>
      <c r="AI1040" s="68">
        <v>40.479999999999997</v>
      </c>
      <c r="AJ1040" s="8"/>
      <c r="AK1040" s="8"/>
      <c r="AL1040" s="8"/>
      <c r="AM1040" s="68">
        <v>3.13</v>
      </c>
      <c r="AN1040" s="35"/>
      <c r="AO1040" s="47"/>
    </row>
    <row r="1041" spans="1:41" x14ac:dyDescent="0.25">
      <c r="A1041" s="7">
        <v>83</v>
      </c>
      <c r="B1041" s="15" t="s">
        <v>23</v>
      </c>
      <c r="C1041" s="15" t="s">
        <v>23</v>
      </c>
      <c r="D1041" s="9"/>
      <c r="E1041" s="10"/>
      <c r="F1041" s="9"/>
      <c r="G1041" s="9"/>
      <c r="H1041" s="10"/>
      <c r="I1041" s="9"/>
      <c r="J1041" s="9"/>
      <c r="K1041" s="10"/>
      <c r="L1041" s="66"/>
      <c r="M1041" s="65"/>
      <c r="N1041" s="71"/>
      <c r="O1041" s="67"/>
      <c r="P1041" s="99"/>
      <c r="Q1041" s="99"/>
      <c r="R1041" s="68"/>
      <c r="S1041" s="68"/>
      <c r="T1041" s="68"/>
      <c r="U1041" s="68"/>
      <c r="V1041" s="68"/>
      <c r="W1041" s="68"/>
      <c r="X1041" s="75"/>
      <c r="Y1041" s="67"/>
      <c r="Z1041" s="67"/>
      <c r="AA1041" s="67"/>
      <c r="AB1041" s="68"/>
      <c r="AC1041" s="68"/>
      <c r="AD1041" s="13"/>
      <c r="AE1041" s="34"/>
      <c r="AF1041" s="8"/>
      <c r="AG1041" s="10"/>
      <c r="AH1041" s="9"/>
      <c r="AI1041" s="68">
        <v>40.51</v>
      </c>
      <c r="AJ1041" s="8"/>
      <c r="AK1041" s="8"/>
      <c r="AL1041" s="8"/>
      <c r="AM1041" s="68"/>
      <c r="AN1041" s="35"/>
      <c r="AO1041" s="47"/>
    </row>
    <row r="1042" spans="1:41" x14ac:dyDescent="0.25">
      <c r="A1042" s="7">
        <v>82</v>
      </c>
      <c r="B1042" s="15" t="s">
        <v>23</v>
      </c>
      <c r="C1042" s="15" t="s">
        <v>23</v>
      </c>
      <c r="D1042" s="9"/>
      <c r="E1042" s="10"/>
      <c r="F1042" s="9"/>
      <c r="G1042" s="9"/>
      <c r="H1042" s="10"/>
      <c r="I1042" s="9"/>
      <c r="J1042" s="9"/>
      <c r="K1042" s="10"/>
      <c r="L1042" s="66"/>
      <c r="M1042" s="65"/>
      <c r="N1042" s="71"/>
      <c r="O1042" s="67"/>
      <c r="P1042" s="99"/>
      <c r="Q1042" s="99"/>
      <c r="R1042" s="68"/>
      <c r="S1042" s="68"/>
      <c r="T1042" s="68"/>
      <c r="U1042" s="68"/>
      <c r="V1042" s="68"/>
      <c r="W1042" s="68"/>
      <c r="X1042" s="75"/>
      <c r="Y1042" s="67"/>
      <c r="Z1042" s="67"/>
      <c r="AA1042" s="67"/>
      <c r="AB1042" s="68">
        <v>5.39</v>
      </c>
      <c r="AC1042" s="68"/>
      <c r="AD1042" s="13"/>
      <c r="AE1042" s="34"/>
      <c r="AF1042" s="8"/>
      <c r="AG1042" s="10"/>
      <c r="AH1042" s="9"/>
      <c r="AI1042" s="68">
        <v>40.54</v>
      </c>
      <c r="AJ1042" s="8"/>
      <c r="AK1042" s="8"/>
      <c r="AL1042" s="11"/>
      <c r="AM1042" s="68">
        <v>3.14</v>
      </c>
      <c r="AN1042" s="35"/>
      <c r="AO1042" s="47"/>
    </row>
    <row r="1043" spans="1:41" x14ac:dyDescent="0.25">
      <c r="A1043" s="7">
        <v>81</v>
      </c>
      <c r="B1043" s="15" t="s">
        <v>23</v>
      </c>
      <c r="C1043" s="15" t="s">
        <v>23</v>
      </c>
      <c r="D1043" s="9"/>
      <c r="E1043" s="10"/>
      <c r="F1043" s="9"/>
      <c r="G1043" s="9"/>
      <c r="H1043" s="10"/>
      <c r="I1043" s="9"/>
      <c r="J1043" s="9"/>
      <c r="K1043" s="10"/>
      <c r="L1043" s="66"/>
      <c r="M1043" s="65"/>
      <c r="N1043" s="71"/>
      <c r="O1043" s="67"/>
      <c r="P1043" s="99"/>
      <c r="Q1043" s="99"/>
      <c r="R1043" s="68"/>
      <c r="S1043" s="68"/>
      <c r="T1043" s="68"/>
      <c r="U1043" s="68"/>
      <c r="V1043" s="68"/>
      <c r="W1043" s="68"/>
      <c r="X1043" s="75"/>
      <c r="Y1043" s="67"/>
      <c r="Z1043" s="67"/>
      <c r="AA1043" s="67"/>
      <c r="AB1043" s="68"/>
      <c r="AC1043" s="68"/>
      <c r="AD1043" s="13"/>
      <c r="AE1043" s="34"/>
      <c r="AF1043" s="8"/>
      <c r="AG1043" s="10"/>
      <c r="AH1043" s="9"/>
      <c r="AI1043" s="68">
        <v>40.57</v>
      </c>
      <c r="AJ1043" s="8"/>
      <c r="AK1043" s="8"/>
      <c r="AL1043" s="11"/>
      <c r="AM1043" s="68"/>
      <c r="AN1043" s="35"/>
      <c r="AO1043" s="47"/>
    </row>
    <row r="1044" spans="1:41" x14ac:dyDescent="0.25">
      <c r="A1044" s="7">
        <v>80</v>
      </c>
      <c r="B1044" s="15" t="s">
        <v>23</v>
      </c>
      <c r="C1044" s="15" t="s">
        <v>23</v>
      </c>
      <c r="D1044" s="9"/>
      <c r="E1044" s="10"/>
      <c r="F1044" s="9"/>
      <c r="G1044" s="9"/>
      <c r="H1044" s="10"/>
      <c r="I1044" s="9"/>
      <c r="J1044" s="9"/>
      <c r="K1044" s="10"/>
      <c r="L1044" s="66"/>
      <c r="M1044" s="65">
        <v>22</v>
      </c>
      <c r="N1044" s="71"/>
      <c r="O1044" s="67"/>
      <c r="P1044" s="99"/>
      <c r="Q1044" s="99"/>
      <c r="R1044" s="68"/>
      <c r="S1044" s="68"/>
      <c r="T1044" s="68"/>
      <c r="U1044" s="68"/>
      <c r="V1044" s="68"/>
      <c r="W1044" s="68"/>
      <c r="X1044" s="75"/>
      <c r="Y1044" s="67"/>
      <c r="Z1044" s="67"/>
      <c r="AA1044" s="67"/>
      <c r="AB1044" s="68">
        <v>5.4</v>
      </c>
      <c r="AC1044" s="68"/>
      <c r="AD1044" s="13"/>
      <c r="AE1044" s="34"/>
      <c r="AF1044" s="8"/>
      <c r="AG1044" s="8"/>
      <c r="AH1044" s="13"/>
      <c r="AI1044" s="68">
        <v>41</v>
      </c>
      <c r="AJ1044" s="8"/>
      <c r="AK1044" s="8"/>
      <c r="AL1044" s="8"/>
      <c r="AM1044" s="68">
        <v>3.15</v>
      </c>
      <c r="AN1044" s="35"/>
      <c r="AO1044" s="47"/>
    </row>
    <row r="1045" spans="1:41" x14ac:dyDescent="0.25">
      <c r="A1045" s="7">
        <v>79</v>
      </c>
      <c r="B1045" s="15" t="s">
        <v>23</v>
      </c>
      <c r="C1045" s="15" t="s">
        <v>23</v>
      </c>
      <c r="D1045" s="9"/>
      <c r="E1045" s="10"/>
      <c r="F1045" s="9"/>
      <c r="G1045" s="9"/>
      <c r="H1045" s="10"/>
      <c r="I1045" s="9"/>
      <c r="J1045" s="9"/>
      <c r="K1045" s="10"/>
      <c r="L1045" s="66"/>
      <c r="M1045" s="65"/>
      <c r="N1045" s="71"/>
      <c r="O1045" s="67"/>
      <c r="P1045" s="99"/>
      <c r="Q1045" s="99"/>
      <c r="R1045" s="68"/>
      <c r="S1045" s="68"/>
      <c r="T1045" s="68"/>
      <c r="U1045" s="68"/>
      <c r="V1045" s="68"/>
      <c r="W1045" s="68"/>
      <c r="X1045" s="75"/>
      <c r="Y1045" s="67"/>
      <c r="Z1045" s="67"/>
      <c r="AA1045" s="67"/>
      <c r="AB1045" s="68"/>
      <c r="AC1045" s="68"/>
      <c r="AD1045" s="13"/>
      <c r="AE1045" s="34"/>
      <c r="AF1045" s="8"/>
      <c r="AG1045" s="10"/>
      <c r="AH1045" s="9"/>
      <c r="AI1045" s="68">
        <v>41.03</v>
      </c>
      <c r="AJ1045" s="8"/>
      <c r="AK1045" s="8"/>
      <c r="AL1045" s="8"/>
      <c r="AM1045" s="68"/>
      <c r="AN1045" s="35"/>
      <c r="AO1045" s="47"/>
    </row>
    <row r="1046" spans="1:41" x14ac:dyDescent="0.25">
      <c r="A1046" s="7">
        <v>78</v>
      </c>
      <c r="B1046" s="15" t="s">
        <v>23</v>
      </c>
      <c r="C1046" s="15" t="s">
        <v>23</v>
      </c>
      <c r="D1046" s="9"/>
      <c r="E1046" s="10"/>
      <c r="F1046" s="9"/>
      <c r="G1046" s="9"/>
      <c r="H1046" s="10"/>
      <c r="I1046" s="9"/>
      <c r="J1046" s="9"/>
      <c r="K1046" s="10"/>
      <c r="L1046" s="66"/>
      <c r="M1046" s="65"/>
      <c r="N1046" s="71"/>
      <c r="O1046" s="67"/>
      <c r="P1046" s="99"/>
      <c r="Q1046" s="99"/>
      <c r="R1046" s="68"/>
      <c r="S1046" s="68"/>
      <c r="T1046" s="68"/>
      <c r="U1046" s="68"/>
      <c r="V1046" s="68"/>
      <c r="W1046" s="68"/>
      <c r="X1046" s="75"/>
      <c r="Y1046" s="67"/>
      <c r="Z1046" s="67"/>
      <c r="AA1046" s="67"/>
      <c r="AB1046" s="68">
        <v>5.41</v>
      </c>
      <c r="AC1046" s="68"/>
      <c r="AD1046" s="13"/>
      <c r="AE1046" s="34"/>
      <c r="AF1046" s="8"/>
      <c r="AG1046" s="10"/>
      <c r="AH1046" s="9"/>
      <c r="AI1046" s="68">
        <v>41.06</v>
      </c>
      <c r="AJ1046" s="8"/>
      <c r="AK1046" s="8"/>
      <c r="AL1046" s="11"/>
      <c r="AM1046" s="68">
        <v>3.16</v>
      </c>
      <c r="AN1046" s="35"/>
      <c r="AO1046" s="47"/>
    </row>
    <row r="1047" spans="1:41" x14ac:dyDescent="0.25">
      <c r="A1047" s="7">
        <v>77</v>
      </c>
      <c r="B1047" s="15" t="s">
        <v>23</v>
      </c>
      <c r="C1047" s="15" t="s">
        <v>23</v>
      </c>
      <c r="D1047" s="9"/>
      <c r="E1047" s="10"/>
      <c r="F1047" s="9"/>
      <c r="G1047" s="9"/>
      <c r="H1047" s="10"/>
      <c r="I1047" s="9"/>
      <c r="J1047" s="9"/>
      <c r="K1047" s="10"/>
      <c r="L1047" s="66"/>
      <c r="M1047" s="65"/>
      <c r="N1047" s="71"/>
      <c r="O1047" s="67"/>
      <c r="P1047" s="99"/>
      <c r="Q1047" s="99"/>
      <c r="R1047" s="68"/>
      <c r="S1047" s="68"/>
      <c r="T1047" s="68"/>
      <c r="U1047" s="68"/>
      <c r="V1047" s="68"/>
      <c r="W1047" s="68"/>
      <c r="X1047" s="75"/>
      <c r="Y1047" s="67"/>
      <c r="Z1047" s="67"/>
      <c r="AA1047" s="67"/>
      <c r="AB1047" s="68"/>
      <c r="AC1047" s="68"/>
      <c r="AD1047" s="13"/>
      <c r="AE1047" s="34"/>
      <c r="AF1047" s="8"/>
      <c r="AG1047" s="10"/>
      <c r="AH1047" s="9"/>
      <c r="AI1047" s="68">
        <v>41.09</v>
      </c>
      <c r="AJ1047" s="8"/>
      <c r="AK1047" s="8"/>
      <c r="AL1047" s="11"/>
      <c r="AM1047" s="68"/>
      <c r="AN1047" s="35"/>
      <c r="AO1047" s="47"/>
    </row>
    <row r="1048" spans="1:41" x14ac:dyDescent="0.25">
      <c r="A1048" s="7">
        <v>76</v>
      </c>
      <c r="B1048" s="15" t="s">
        <v>23</v>
      </c>
      <c r="C1048" s="15" t="s">
        <v>23</v>
      </c>
      <c r="D1048" s="9"/>
      <c r="E1048" s="10"/>
      <c r="F1048" s="9"/>
      <c r="G1048" s="9"/>
      <c r="H1048" s="10"/>
      <c r="I1048" s="9"/>
      <c r="J1048" s="9"/>
      <c r="K1048" s="10"/>
      <c r="L1048" s="66"/>
      <c r="M1048" s="65"/>
      <c r="N1048" s="71"/>
      <c r="O1048" s="67"/>
      <c r="P1048" s="99"/>
      <c r="Q1048" s="99"/>
      <c r="R1048" s="68"/>
      <c r="S1048" s="68"/>
      <c r="T1048" s="68"/>
      <c r="U1048" s="68"/>
      <c r="V1048" s="68"/>
      <c r="W1048" s="68"/>
      <c r="X1048" s="75"/>
      <c r="Y1048" s="67"/>
      <c r="Z1048" s="67"/>
      <c r="AA1048" s="67"/>
      <c r="AB1048" s="68">
        <v>5.42</v>
      </c>
      <c r="AC1048" s="68"/>
      <c r="AD1048" s="13"/>
      <c r="AE1048" s="34"/>
      <c r="AF1048" s="8"/>
      <c r="AG1048" s="10"/>
      <c r="AH1048" s="9"/>
      <c r="AI1048" s="68">
        <v>41.12</v>
      </c>
      <c r="AJ1048" s="8"/>
      <c r="AK1048" s="8"/>
      <c r="AL1048" s="8"/>
      <c r="AM1048" s="68">
        <v>3.17</v>
      </c>
      <c r="AN1048" s="35"/>
      <c r="AO1048" s="47"/>
    </row>
    <row r="1049" spans="1:41" x14ac:dyDescent="0.25">
      <c r="A1049" s="7">
        <v>75</v>
      </c>
      <c r="B1049" s="15" t="s">
        <v>23</v>
      </c>
      <c r="C1049" s="15" t="s">
        <v>23</v>
      </c>
      <c r="D1049" s="9"/>
      <c r="E1049" s="10"/>
      <c r="F1049" s="9"/>
      <c r="G1049" s="9"/>
      <c r="H1049" s="10"/>
      <c r="I1049" s="9"/>
      <c r="J1049" s="9"/>
      <c r="K1049" s="10"/>
      <c r="L1049" s="66"/>
      <c r="M1049" s="65">
        <v>21</v>
      </c>
      <c r="N1049" s="71"/>
      <c r="O1049" s="67"/>
      <c r="P1049" s="99"/>
      <c r="Q1049" s="99"/>
      <c r="R1049" s="68"/>
      <c r="S1049" s="68"/>
      <c r="T1049" s="68"/>
      <c r="U1049" s="68"/>
      <c r="V1049" s="68"/>
      <c r="W1049" s="68"/>
      <c r="X1049" s="75"/>
      <c r="Y1049" s="67"/>
      <c r="Z1049" s="67"/>
      <c r="AA1049" s="67"/>
      <c r="AB1049" s="68"/>
      <c r="AC1049" s="68"/>
      <c r="AD1049" s="13"/>
      <c r="AE1049" s="34"/>
      <c r="AF1049" s="8"/>
      <c r="AG1049" s="10"/>
      <c r="AH1049" s="9"/>
      <c r="AI1049" s="68">
        <v>41.15</v>
      </c>
      <c r="AJ1049" s="8"/>
      <c r="AK1049" s="8"/>
      <c r="AL1049" s="8"/>
      <c r="AM1049" s="68"/>
      <c r="AN1049" s="35"/>
      <c r="AO1049" s="47"/>
    </row>
    <row r="1050" spans="1:41" x14ac:dyDescent="0.25">
      <c r="A1050" s="7">
        <v>74</v>
      </c>
      <c r="B1050" s="15" t="s">
        <v>23</v>
      </c>
      <c r="C1050" s="15" t="s">
        <v>23</v>
      </c>
      <c r="D1050" s="9"/>
      <c r="E1050" s="10"/>
      <c r="F1050" s="9"/>
      <c r="G1050" s="9"/>
      <c r="H1050" s="10"/>
      <c r="I1050" s="9"/>
      <c r="J1050" s="9"/>
      <c r="K1050" s="10"/>
      <c r="L1050" s="66"/>
      <c r="M1050" s="65"/>
      <c r="N1050" s="71"/>
      <c r="O1050" s="67"/>
      <c r="P1050" s="99"/>
      <c r="Q1050" s="99"/>
      <c r="R1050" s="68"/>
      <c r="S1050" s="68"/>
      <c r="T1050" s="68"/>
      <c r="U1050" s="68"/>
      <c r="V1050" s="68"/>
      <c r="W1050" s="68"/>
      <c r="X1050" s="75"/>
      <c r="Y1050" s="67"/>
      <c r="Z1050" s="67"/>
      <c r="AA1050" s="67"/>
      <c r="AB1050" s="68">
        <v>5.43</v>
      </c>
      <c r="AC1050" s="68"/>
      <c r="AD1050" s="13"/>
      <c r="AE1050" s="34"/>
      <c r="AF1050" s="8"/>
      <c r="AG1050" s="10"/>
      <c r="AH1050" s="9"/>
      <c r="AI1050" s="68">
        <v>41.18</v>
      </c>
      <c r="AJ1050" s="8"/>
      <c r="AK1050" s="8"/>
      <c r="AL1050" s="11"/>
      <c r="AM1050" s="68">
        <v>3.18</v>
      </c>
      <c r="AN1050" s="35"/>
      <c r="AO1050" s="47"/>
    </row>
    <row r="1051" spans="1:41" x14ac:dyDescent="0.25">
      <c r="A1051" s="7">
        <v>73</v>
      </c>
      <c r="B1051" s="15" t="s">
        <v>23</v>
      </c>
      <c r="C1051" s="15" t="s">
        <v>23</v>
      </c>
      <c r="D1051" s="9"/>
      <c r="E1051" s="10"/>
      <c r="F1051" s="9"/>
      <c r="G1051" s="9"/>
      <c r="H1051" s="10"/>
      <c r="I1051" s="9"/>
      <c r="J1051" s="9"/>
      <c r="K1051" s="10"/>
      <c r="L1051" s="66"/>
      <c r="M1051" s="65"/>
      <c r="N1051" s="71"/>
      <c r="O1051" s="67"/>
      <c r="P1051" s="99"/>
      <c r="Q1051" s="99"/>
      <c r="R1051" s="68"/>
      <c r="S1051" s="68"/>
      <c r="T1051" s="68"/>
      <c r="U1051" s="68"/>
      <c r="V1051" s="68"/>
      <c r="W1051" s="68"/>
      <c r="X1051" s="75"/>
      <c r="Y1051" s="67"/>
      <c r="Z1051" s="67"/>
      <c r="AA1051" s="67"/>
      <c r="AB1051" s="68"/>
      <c r="AC1051" s="68"/>
      <c r="AD1051" s="13"/>
      <c r="AE1051" s="34"/>
      <c r="AF1051" s="8"/>
      <c r="AG1051" s="10"/>
      <c r="AH1051" s="9"/>
      <c r="AI1051" s="68">
        <v>41.21</v>
      </c>
      <c r="AJ1051" s="8"/>
      <c r="AK1051" s="8"/>
      <c r="AL1051" s="11"/>
      <c r="AM1051" s="68"/>
      <c r="AN1051" s="35"/>
      <c r="AO1051" s="47"/>
    </row>
    <row r="1052" spans="1:41" x14ac:dyDescent="0.25">
      <c r="A1052" s="7">
        <v>72</v>
      </c>
      <c r="B1052" s="15" t="s">
        <v>23</v>
      </c>
      <c r="C1052" s="15" t="s">
        <v>23</v>
      </c>
      <c r="D1052" s="9"/>
      <c r="E1052" s="10"/>
      <c r="F1052" s="9"/>
      <c r="G1052" s="9"/>
      <c r="H1052" s="10"/>
      <c r="I1052" s="9"/>
      <c r="J1052" s="9"/>
      <c r="K1052" s="10"/>
      <c r="L1052" s="66"/>
      <c r="M1052" s="65"/>
      <c r="N1052" s="71"/>
      <c r="O1052" s="67"/>
      <c r="P1052" s="99"/>
      <c r="Q1052" s="99"/>
      <c r="R1052" s="68"/>
      <c r="S1052" s="68"/>
      <c r="T1052" s="68"/>
      <c r="U1052" s="68"/>
      <c r="V1052" s="68"/>
      <c r="W1052" s="68"/>
      <c r="X1052" s="75"/>
      <c r="Y1052" s="67"/>
      <c r="Z1052" s="67"/>
      <c r="AA1052" s="67"/>
      <c r="AB1052" s="68">
        <v>5.44</v>
      </c>
      <c r="AC1052" s="68"/>
      <c r="AD1052" s="13"/>
      <c r="AE1052" s="34"/>
      <c r="AF1052" s="8"/>
      <c r="AG1052" s="10"/>
      <c r="AH1052" s="9"/>
      <c r="AI1052" s="68">
        <v>41.24</v>
      </c>
      <c r="AJ1052" s="8"/>
      <c r="AK1052" s="8"/>
      <c r="AL1052" s="8"/>
      <c r="AM1052" s="68">
        <v>3.19</v>
      </c>
      <c r="AN1052" s="35"/>
      <c r="AO1052" s="47"/>
    </row>
    <row r="1053" spans="1:41" x14ac:dyDescent="0.25">
      <c r="A1053" s="7">
        <v>71</v>
      </c>
      <c r="B1053" s="15" t="s">
        <v>23</v>
      </c>
      <c r="C1053" s="15" t="s">
        <v>23</v>
      </c>
      <c r="D1053" s="9"/>
      <c r="E1053" s="10"/>
      <c r="F1053" s="9"/>
      <c r="G1053" s="9"/>
      <c r="H1053" s="10"/>
      <c r="I1053" s="9"/>
      <c r="J1053" s="9"/>
      <c r="K1053" s="10"/>
      <c r="L1053" s="66"/>
      <c r="M1053" s="65"/>
      <c r="N1053" s="71"/>
      <c r="O1053" s="67"/>
      <c r="P1053" s="99"/>
      <c r="Q1053" s="99"/>
      <c r="R1053" s="68"/>
      <c r="S1053" s="68"/>
      <c r="T1053" s="68"/>
      <c r="U1053" s="68"/>
      <c r="V1053" s="68"/>
      <c r="W1053" s="68"/>
      <c r="X1053" s="75"/>
      <c r="Y1053" s="67"/>
      <c r="Z1053" s="67"/>
      <c r="AA1053" s="67"/>
      <c r="AB1053" s="68"/>
      <c r="AC1053" s="68"/>
      <c r="AD1053" s="13"/>
      <c r="AE1053" s="34"/>
      <c r="AF1053" s="8"/>
      <c r="AG1053" s="10"/>
      <c r="AH1053" s="9"/>
      <c r="AI1053" s="68">
        <v>41.27</v>
      </c>
      <c r="AJ1053" s="8"/>
      <c r="AK1053" s="8"/>
      <c r="AL1053" s="8"/>
      <c r="AM1053" s="68"/>
      <c r="AN1053" s="35"/>
      <c r="AO1053" s="47"/>
    </row>
    <row r="1054" spans="1:41" x14ac:dyDescent="0.25">
      <c r="A1054" s="7">
        <v>70</v>
      </c>
      <c r="B1054" s="15" t="s">
        <v>23</v>
      </c>
      <c r="C1054" s="15" t="s">
        <v>23</v>
      </c>
      <c r="D1054" s="9"/>
      <c r="E1054" s="10"/>
      <c r="F1054" s="9"/>
      <c r="G1054" s="9"/>
      <c r="H1054" s="10"/>
      <c r="I1054" s="9"/>
      <c r="J1054" s="9"/>
      <c r="K1054" s="10"/>
      <c r="L1054" s="66"/>
      <c r="M1054" s="65">
        <v>20</v>
      </c>
      <c r="N1054" s="71"/>
      <c r="O1054" s="67"/>
      <c r="P1054" s="99"/>
      <c r="Q1054" s="99"/>
      <c r="R1054" s="68"/>
      <c r="S1054" s="68"/>
      <c r="T1054" s="68"/>
      <c r="U1054" s="68"/>
      <c r="V1054" s="68"/>
      <c r="W1054" s="68"/>
      <c r="X1054" s="75"/>
      <c r="Y1054" s="67"/>
      <c r="Z1054" s="67"/>
      <c r="AA1054" s="67"/>
      <c r="AB1054" s="68">
        <v>5.45</v>
      </c>
      <c r="AC1054" s="68"/>
      <c r="AD1054" s="13"/>
      <c r="AE1054" s="34"/>
      <c r="AF1054" s="8"/>
      <c r="AG1054" s="10"/>
      <c r="AH1054" s="9"/>
      <c r="AI1054" s="68">
        <v>41.3</v>
      </c>
      <c r="AJ1054" s="8"/>
      <c r="AK1054" s="8"/>
      <c r="AL1054" s="11"/>
      <c r="AM1054" s="68">
        <v>3.2</v>
      </c>
      <c r="AN1054" s="35"/>
      <c r="AO1054" s="47"/>
    </row>
    <row r="1055" spans="1:41" x14ac:dyDescent="0.25">
      <c r="A1055" s="7">
        <v>69</v>
      </c>
      <c r="B1055" s="15" t="s">
        <v>23</v>
      </c>
      <c r="C1055" s="15" t="s">
        <v>23</v>
      </c>
      <c r="D1055" s="9"/>
      <c r="E1055" s="10"/>
      <c r="F1055" s="9"/>
      <c r="G1055" s="9"/>
      <c r="H1055" s="10"/>
      <c r="I1055" s="9"/>
      <c r="J1055" s="9"/>
      <c r="K1055" s="10"/>
      <c r="L1055" s="66"/>
      <c r="M1055" s="65"/>
      <c r="N1055" s="71"/>
      <c r="O1055" s="67"/>
      <c r="P1055" s="99"/>
      <c r="Q1055" s="99"/>
      <c r="R1055" s="68"/>
      <c r="S1055" s="68"/>
      <c r="T1055" s="68"/>
      <c r="U1055" s="68"/>
      <c r="V1055" s="68"/>
      <c r="W1055" s="68"/>
      <c r="X1055" s="75"/>
      <c r="Y1055" s="67"/>
      <c r="Z1055" s="67"/>
      <c r="AA1055" s="67"/>
      <c r="AB1055" s="68"/>
      <c r="AC1055" s="68"/>
      <c r="AD1055" s="13"/>
      <c r="AE1055" s="34"/>
      <c r="AF1055" s="8"/>
      <c r="AG1055" s="10"/>
      <c r="AH1055" s="9"/>
      <c r="AI1055" s="68">
        <v>41.33</v>
      </c>
      <c r="AJ1055" s="8"/>
      <c r="AK1055" s="8"/>
      <c r="AL1055" s="11"/>
      <c r="AM1055" s="68"/>
      <c r="AN1055" s="35"/>
      <c r="AO1055" s="47"/>
    </row>
    <row r="1056" spans="1:41" x14ac:dyDescent="0.25">
      <c r="A1056" s="7">
        <v>68</v>
      </c>
      <c r="B1056" s="15" t="s">
        <v>23</v>
      </c>
      <c r="C1056" s="15" t="s">
        <v>23</v>
      </c>
      <c r="D1056" s="9"/>
      <c r="E1056" s="10"/>
      <c r="F1056" s="9"/>
      <c r="G1056" s="9"/>
      <c r="H1056" s="10"/>
      <c r="I1056" s="9"/>
      <c r="J1056" s="9"/>
      <c r="K1056" s="10"/>
      <c r="L1056" s="66"/>
      <c r="M1056" s="65"/>
      <c r="N1056" s="71"/>
      <c r="O1056" s="67"/>
      <c r="P1056" s="99"/>
      <c r="Q1056" s="99"/>
      <c r="R1056" s="68"/>
      <c r="S1056" s="68"/>
      <c r="T1056" s="68"/>
      <c r="U1056" s="68"/>
      <c r="V1056" s="68"/>
      <c r="W1056" s="68"/>
      <c r="X1056" s="75"/>
      <c r="Y1056" s="67"/>
      <c r="Z1056" s="67"/>
      <c r="AA1056" s="67"/>
      <c r="AB1056" s="68">
        <v>5.46</v>
      </c>
      <c r="AC1056" s="68"/>
      <c r="AD1056" s="13"/>
      <c r="AE1056" s="34"/>
      <c r="AF1056" s="8"/>
      <c r="AG1056" s="10"/>
      <c r="AH1056" s="9"/>
      <c r="AI1056" s="68">
        <v>41.36</v>
      </c>
      <c r="AJ1056" s="8"/>
      <c r="AK1056" s="8"/>
      <c r="AL1056" s="8"/>
      <c r="AM1056" s="68">
        <v>3.21</v>
      </c>
      <c r="AN1056" s="35"/>
      <c r="AO1056" s="47"/>
    </row>
    <row r="1057" spans="1:41" x14ac:dyDescent="0.25">
      <c r="A1057" s="7">
        <v>67</v>
      </c>
      <c r="B1057" s="15" t="s">
        <v>23</v>
      </c>
      <c r="C1057" s="15" t="s">
        <v>23</v>
      </c>
      <c r="D1057" s="9"/>
      <c r="E1057" s="10"/>
      <c r="F1057" s="9"/>
      <c r="G1057" s="9"/>
      <c r="H1057" s="10"/>
      <c r="I1057" s="9"/>
      <c r="J1057" s="9"/>
      <c r="K1057" s="10"/>
      <c r="L1057" s="66"/>
      <c r="M1057" s="65"/>
      <c r="N1057" s="71"/>
      <c r="O1057" s="67"/>
      <c r="P1057" s="99"/>
      <c r="Q1057" s="99"/>
      <c r="R1057" s="68"/>
      <c r="S1057" s="68"/>
      <c r="T1057" s="68"/>
      <c r="U1057" s="68"/>
      <c r="V1057" s="68"/>
      <c r="W1057" s="68"/>
      <c r="X1057" s="75"/>
      <c r="Y1057" s="67"/>
      <c r="Z1057" s="67"/>
      <c r="AA1057" s="67"/>
      <c r="AB1057" s="68"/>
      <c r="AC1057" s="68"/>
      <c r="AD1057" s="13"/>
      <c r="AE1057" s="34"/>
      <c r="AF1057" s="8"/>
      <c r="AG1057" s="10"/>
      <c r="AH1057" s="9"/>
      <c r="AI1057" s="68">
        <v>41.39</v>
      </c>
      <c r="AJ1057" s="8"/>
      <c r="AK1057" s="8"/>
      <c r="AL1057" s="8"/>
      <c r="AM1057" s="68"/>
      <c r="AN1057" s="35"/>
      <c r="AO1057" s="47"/>
    </row>
    <row r="1058" spans="1:41" x14ac:dyDescent="0.25">
      <c r="A1058" s="7">
        <v>66</v>
      </c>
      <c r="B1058" s="15" t="s">
        <v>23</v>
      </c>
      <c r="C1058" s="15" t="s">
        <v>23</v>
      </c>
      <c r="D1058" s="9"/>
      <c r="E1058" s="10"/>
      <c r="F1058" s="9"/>
      <c r="G1058" s="9"/>
      <c r="H1058" s="10"/>
      <c r="I1058" s="9"/>
      <c r="J1058" s="9"/>
      <c r="K1058" s="10"/>
      <c r="L1058" s="66"/>
      <c r="M1058" s="65"/>
      <c r="N1058" s="71"/>
      <c r="O1058" s="67"/>
      <c r="P1058" s="99"/>
      <c r="Q1058" s="99"/>
      <c r="R1058" s="68"/>
      <c r="S1058" s="68"/>
      <c r="T1058" s="68"/>
      <c r="U1058" s="68"/>
      <c r="V1058" s="68"/>
      <c r="W1058" s="68"/>
      <c r="X1058" s="75"/>
      <c r="Y1058" s="67"/>
      <c r="Z1058" s="67"/>
      <c r="AA1058" s="67"/>
      <c r="AB1058" s="68">
        <v>5.47</v>
      </c>
      <c r="AC1058" s="68"/>
      <c r="AD1058" s="13"/>
      <c r="AE1058" s="34"/>
      <c r="AF1058" s="8"/>
      <c r="AG1058" s="10"/>
      <c r="AH1058" s="9"/>
      <c r="AI1058" s="68">
        <v>41.42</v>
      </c>
      <c r="AJ1058" s="8"/>
      <c r="AK1058" s="8"/>
      <c r="AL1058" s="11"/>
      <c r="AM1058" s="68">
        <v>3.22</v>
      </c>
      <c r="AN1058" s="35"/>
      <c r="AO1058" s="47"/>
    </row>
    <row r="1059" spans="1:41" x14ac:dyDescent="0.25">
      <c r="A1059" s="7">
        <v>65</v>
      </c>
      <c r="B1059" s="15" t="s">
        <v>23</v>
      </c>
      <c r="C1059" s="15" t="s">
        <v>23</v>
      </c>
      <c r="D1059" s="9"/>
      <c r="E1059" s="10"/>
      <c r="F1059" s="9"/>
      <c r="G1059" s="9"/>
      <c r="H1059" s="10"/>
      <c r="I1059" s="9"/>
      <c r="J1059" s="9"/>
      <c r="K1059" s="10"/>
      <c r="L1059" s="66"/>
      <c r="M1059" s="65">
        <v>19</v>
      </c>
      <c r="N1059" s="71"/>
      <c r="O1059" s="67"/>
      <c r="P1059" s="99"/>
      <c r="Q1059" s="99"/>
      <c r="R1059" s="68"/>
      <c r="S1059" s="68"/>
      <c r="T1059" s="68"/>
      <c r="U1059" s="68"/>
      <c r="V1059" s="68"/>
      <c r="W1059" s="68"/>
      <c r="X1059" s="75"/>
      <c r="Y1059" s="67"/>
      <c r="Z1059" s="67"/>
      <c r="AA1059" s="67"/>
      <c r="AB1059" s="68"/>
      <c r="AC1059" s="68"/>
      <c r="AD1059" s="13"/>
      <c r="AE1059" s="34"/>
      <c r="AF1059" s="8"/>
      <c r="AG1059" s="10"/>
      <c r="AH1059" s="9"/>
      <c r="AI1059" s="68">
        <v>41.45</v>
      </c>
      <c r="AJ1059" s="8"/>
      <c r="AK1059" s="8"/>
      <c r="AL1059" s="11"/>
      <c r="AM1059" s="68"/>
      <c r="AN1059" s="35"/>
      <c r="AO1059" s="47"/>
    </row>
    <row r="1060" spans="1:41" x14ac:dyDescent="0.25">
      <c r="A1060" s="7">
        <v>64</v>
      </c>
      <c r="B1060" s="15" t="s">
        <v>23</v>
      </c>
      <c r="C1060" s="15" t="s">
        <v>23</v>
      </c>
      <c r="D1060" s="9"/>
      <c r="E1060" s="10"/>
      <c r="F1060" s="9"/>
      <c r="G1060" s="9"/>
      <c r="H1060" s="10"/>
      <c r="I1060" s="9"/>
      <c r="J1060" s="9"/>
      <c r="K1060" s="10"/>
      <c r="L1060" s="66"/>
      <c r="M1060" s="65"/>
      <c r="N1060" s="71"/>
      <c r="O1060" s="67"/>
      <c r="P1060" s="99"/>
      <c r="Q1060" s="99"/>
      <c r="R1060" s="68"/>
      <c r="S1060" s="68"/>
      <c r="T1060" s="68"/>
      <c r="U1060" s="68"/>
      <c r="V1060" s="68"/>
      <c r="W1060" s="68"/>
      <c r="X1060" s="75"/>
      <c r="Y1060" s="67"/>
      <c r="Z1060" s="67"/>
      <c r="AA1060" s="67"/>
      <c r="AB1060" s="68">
        <v>5.48</v>
      </c>
      <c r="AC1060" s="68"/>
      <c r="AD1060" s="13"/>
      <c r="AE1060" s="34"/>
      <c r="AF1060" s="8"/>
      <c r="AG1060" s="10"/>
      <c r="AH1060" s="9"/>
      <c r="AI1060" s="68">
        <v>41.48</v>
      </c>
      <c r="AJ1060" s="8"/>
      <c r="AK1060" s="8"/>
      <c r="AL1060" s="8"/>
      <c r="AM1060" s="68">
        <v>3.23</v>
      </c>
      <c r="AN1060" s="35"/>
      <c r="AO1060" s="47"/>
    </row>
    <row r="1061" spans="1:41" x14ac:dyDescent="0.25">
      <c r="A1061" s="7">
        <v>63</v>
      </c>
      <c r="B1061" s="15" t="s">
        <v>23</v>
      </c>
      <c r="C1061" s="15" t="s">
        <v>23</v>
      </c>
      <c r="D1061" s="9"/>
      <c r="E1061" s="10"/>
      <c r="F1061" s="9"/>
      <c r="G1061" s="9"/>
      <c r="H1061" s="10"/>
      <c r="I1061" s="9"/>
      <c r="J1061" s="9"/>
      <c r="K1061" s="10"/>
      <c r="L1061" s="66"/>
      <c r="M1061" s="65"/>
      <c r="N1061" s="71"/>
      <c r="O1061" s="67"/>
      <c r="P1061" s="99"/>
      <c r="Q1061" s="99"/>
      <c r="R1061" s="68"/>
      <c r="S1061" s="68"/>
      <c r="T1061" s="68"/>
      <c r="U1061" s="68"/>
      <c r="V1061" s="68"/>
      <c r="W1061" s="68"/>
      <c r="X1061" s="75"/>
      <c r="Y1061" s="67"/>
      <c r="Z1061" s="67"/>
      <c r="AA1061" s="67"/>
      <c r="AB1061" s="68"/>
      <c r="AC1061" s="68"/>
      <c r="AD1061" s="13"/>
      <c r="AE1061" s="34"/>
      <c r="AF1061" s="8"/>
      <c r="AG1061" s="10"/>
      <c r="AH1061" s="9"/>
      <c r="AI1061" s="68">
        <v>41.51</v>
      </c>
      <c r="AJ1061" s="8"/>
      <c r="AK1061" s="8"/>
      <c r="AL1061" s="8"/>
      <c r="AM1061" s="68"/>
      <c r="AN1061" s="35"/>
      <c r="AO1061" s="47"/>
    </row>
    <row r="1062" spans="1:41" x14ac:dyDescent="0.25">
      <c r="A1062" s="7">
        <v>62</v>
      </c>
      <c r="B1062" s="15" t="s">
        <v>23</v>
      </c>
      <c r="C1062" s="15" t="s">
        <v>23</v>
      </c>
      <c r="D1062" s="9"/>
      <c r="E1062" s="10"/>
      <c r="F1062" s="9"/>
      <c r="G1062" s="9"/>
      <c r="H1062" s="10"/>
      <c r="I1062" s="9"/>
      <c r="J1062" s="9"/>
      <c r="K1062" s="10"/>
      <c r="L1062" s="66"/>
      <c r="M1062" s="65"/>
      <c r="N1062" s="71"/>
      <c r="O1062" s="67"/>
      <c r="P1062" s="99"/>
      <c r="Q1062" s="99"/>
      <c r="R1062" s="68"/>
      <c r="S1062" s="68"/>
      <c r="T1062" s="68"/>
      <c r="U1062" s="68"/>
      <c r="V1062" s="68"/>
      <c r="W1062" s="68"/>
      <c r="X1062" s="75"/>
      <c r="Y1062" s="67"/>
      <c r="Z1062" s="67"/>
      <c r="AA1062" s="67"/>
      <c r="AB1062" s="68">
        <v>5.49</v>
      </c>
      <c r="AC1062" s="68"/>
      <c r="AD1062" s="13"/>
      <c r="AE1062" s="34"/>
      <c r="AF1062" s="8"/>
      <c r="AG1062" s="10"/>
      <c r="AH1062" s="9"/>
      <c r="AI1062" s="68">
        <v>41.54</v>
      </c>
      <c r="AJ1062" s="8"/>
      <c r="AK1062" s="8"/>
      <c r="AL1062" s="11"/>
      <c r="AM1062" s="68">
        <v>3.24</v>
      </c>
      <c r="AN1062" s="35"/>
      <c r="AO1062" s="47"/>
    </row>
    <row r="1063" spans="1:41" x14ac:dyDescent="0.25">
      <c r="A1063" s="7">
        <v>61</v>
      </c>
      <c r="B1063" s="15" t="s">
        <v>23</v>
      </c>
      <c r="C1063" s="15" t="s">
        <v>23</v>
      </c>
      <c r="D1063" s="9"/>
      <c r="E1063" s="10"/>
      <c r="F1063" s="9"/>
      <c r="G1063" s="9"/>
      <c r="H1063" s="10"/>
      <c r="I1063" s="9"/>
      <c r="J1063" s="9"/>
      <c r="K1063" s="10"/>
      <c r="L1063" s="66"/>
      <c r="M1063" s="65"/>
      <c r="N1063" s="71"/>
      <c r="O1063" s="67"/>
      <c r="P1063" s="99"/>
      <c r="Q1063" s="99"/>
      <c r="R1063" s="68"/>
      <c r="S1063" s="68"/>
      <c r="T1063" s="68"/>
      <c r="U1063" s="68"/>
      <c r="V1063" s="68"/>
      <c r="W1063" s="68"/>
      <c r="X1063" s="75"/>
      <c r="Y1063" s="67"/>
      <c r="Z1063" s="67"/>
      <c r="AA1063" s="67"/>
      <c r="AB1063" s="68"/>
      <c r="AC1063" s="68"/>
      <c r="AD1063" s="13"/>
      <c r="AE1063" s="34"/>
      <c r="AF1063" s="8"/>
      <c r="AG1063" s="10"/>
      <c r="AH1063" s="9"/>
      <c r="AI1063" s="68">
        <v>41.57</v>
      </c>
      <c r="AJ1063" s="8"/>
      <c r="AK1063" s="8"/>
      <c r="AL1063" s="11"/>
      <c r="AM1063" s="68"/>
      <c r="AN1063" s="35"/>
      <c r="AO1063" s="47"/>
    </row>
    <row r="1064" spans="1:41" x14ac:dyDescent="0.25">
      <c r="A1064" s="7">
        <v>60</v>
      </c>
      <c r="B1064" s="18">
        <v>5</v>
      </c>
      <c r="C1064" s="18">
        <v>5</v>
      </c>
      <c r="D1064" s="18"/>
      <c r="E1064" s="19"/>
      <c r="F1064" s="18"/>
      <c r="G1064" s="18"/>
      <c r="H1064" s="19"/>
      <c r="I1064" s="18"/>
      <c r="J1064" s="18"/>
      <c r="K1064" s="19"/>
      <c r="L1064" s="78"/>
      <c r="M1064" s="77">
        <v>18</v>
      </c>
      <c r="N1064" s="79"/>
      <c r="O1064" s="80"/>
      <c r="P1064" s="103"/>
      <c r="Q1064" s="103"/>
      <c r="R1064" s="81"/>
      <c r="S1064" s="81"/>
      <c r="T1064" s="81"/>
      <c r="U1064" s="81"/>
      <c r="V1064" s="81"/>
      <c r="W1064" s="81"/>
      <c r="X1064" s="82"/>
      <c r="Y1064" s="80"/>
      <c r="Z1064" s="80"/>
      <c r="AA1064" s="80"/>
      <c r="AB1064" s="81">
        <v>5.5</v>
      </c>
      <c r="AC1064" s="81"/>
      <c r="AD1064" s="23"/>
      <c r="AE1064" s="39"/>
      <c r="AF1064" s="20"/>
      <c r="AG1064" s="20"/>
      <c r="AH1064" s="23"/>
      <c r="AI1064" s="81">
        <v>42</v>
      </c>
      <c r="AJ1064" s="20"/>
      <c r="AK1064" s="20"/>
      <c r="AL1064" s="20"/>
      <c r="AM1064" s="81">
        <v>3.25</v>
      </c>
      <c r="AN1064" s="40"/>
      <c r="AO1064" s="48"/>
    </row>
    <row r="1065" spans="1:41" x14ac:dyDescent="0.25">
      <c r="A1065" s="7">
        <v>59</v>
      </c>
      <c r="B1065" s="15" t="s">
        <v>23</v>
      </c>
      <c r="C1065" s="15" t="s">
        <v>23</v>
      </c>
      <c r="D1065" s="9"/>
      <c r="E1065" s="10"/>
      <c r="F1065" s="9"/>
      <c r="G1065" s="9"/>
      <c r="H1065" s="10"/>
      <c r="I1065" s="9"/>
      <c r="J1065" s="9"/>
      <c r="K1065" s="10"/>
      <c r="L1065" s="66"/>
      <c r="M1065" s="65"/>
      <c r="N1065" s="71"/>
      <c r="O1065" s="67"/>
      <c r="P1065" s="99"/>
      <c r="Q1065" s="99"/>
      <c r="R1065" s="68"/>
      <c r="S1065" s="68"/>
      <c r="T1065" s="68"/>
      <c r="U1065" s="68"/>
      <c r="V1065" s="68"/>
      <c r="W1065" s="68"/>
      <c r="X1065" s="75"/>
      <c r="Y1065" s="67"/>
      <c r="Z1065" s="67"/>
      <c r="AA1065" s="67"/>
      <c r="AB1065" s="68">
        <v>5.51</v>
      </c>
      <c r="AC1065" s="68"/>
      <c r="AD1065" s="13"/>
      <c r="AE1065" s="34"/>
      <c r="AF1065" s="8"/>
      <c r="AG1065" s="10"/>
      <c r="AH1065" s="9"/>
      <c r="AI1065" s="68">
        <v>42.09</v>
      </c>
      <c r="AJ1065" s="8"/>
      <c r="AK1065" s="8"/>
      <c r="AL1065" s="11"/>
      <c r="AM1065" s="68">
        <v>3.26</v>
      </c>
      <c r="AN1065" s="35"/>
      <c r="AO1065" s="47"/>
    </row>
    <row r="1066" spans="1:41" x14ac:dyDescent="0.25">
      <c r="A1066" s="7">
        <v>58</v>
      </c>
      <c r="B1066" s="15" t="s">
        <v>23</v>
      </c>
      <c r="C1066" s="15" t="s">
        <v>23</v>
      </c>
      <c r="D1066" s="9"/>
      <c r="E1066" s="10"/>
      <c r="F1066" s="9"/>
      <c r="G1066" s="9"/>
      <c r="H1066" s="10"/>
      <c r="I1066" s="9"/>
      <c r="J1066" s="9"/>
      <c r="K1066" s="10"/>
      <c r="L1066" s="66"/>
      <c r="M1066" s="65"/>
      <c r="N1066" s="71"/>
      <c r="O1066" s="67"/>
      <c r="P1066" s="99"/>
      <c r="Q1066" s="99"/>
      <c r="R1066" s="68"/>
      <c r="S1066" s="68"/>
      <c r="T1066" s="68"/>
      <c r="U1066" s="68"/>
      <c r="V1066" s="68"/>
      <c r="W1066" s="68"/>
      <c r="X1066" s="75"/>
      <c r="Y1066" s="67"/>
      <c r="Z1066" s="67"/>
      <c r="AA1066" s="67"/>
      <c r="AB1066" s="68">
        <v>5.52</v>
      </c>
      <c r="AC1066" s="68"/>
      <c r="AD1066" s="13"/>
      <c r="AE1066" s="34"/>
      <c r="AF1066" s="8"/>
      <c r="AG1066" s="10"/>
      <c r="AH1066" s="9"/>
      <c r="AI1066" s="68">
        <v>42.18</v>
      </c>
      <c r="AJ1066" s="8"/>
      <c r="AK1066" s="8"/>
      <c r="AL1066" s="11"/>
      <c r="AM1066" s="68">
        <v>3.27</v>
      </c>
      <c r="AN1066" s="35"/>
      <c r="AO1066" s="47"/>
    </row>
    <row r="1067" spans="1:41" x14ac:dyDescent="0.25">
      <c r="A1067" s="7">
        <v>57</v>
      </c>
      <c r="B1067" s="15" t="s">
        <v>23</v>
      </c>
      <c r="C1067" s="15" t="s">
        <v>23</v>
      </c>
      <c r="D1067" s="9"/>
      <c r="E1067" s="10"/>
      <c r="F1067" s="9"/>
      <c r="G1067" s="9"/>
      <c r="H1067" s="10"/>
      <c r="I1067" s="9"/>
      <c r="J1067" s="9"/>
      <c r="K1067" s="10"/>
      <c r="L1067" s="66"/>
      <c r="M1067" s="65"/>
      <c r="N1067" s="71"/>
      <c r="O1067" s="67"/>
      <c r="P1067" s="99"/>
      <c r="Q1067" s="99"/>
      <c r="R1067" s="68"/>
      <c r="S1067" s="68"/>
      <c r="T1067" s="68"/>
      <c r="U1067" s="68"/>
      <c r="V1067" s="68"/>
      <c r="W1067" s="68"/>
      <c r="X1067" s="75"/>
      <c r="Y1067" s="67"/>
      <c r="Z1067" s="67"/>
      <c r="AA1067" s="67"/>
      <c r="AB1067" s="68">
        <v>5.53</v>
      </c>
      <c r="AC1067" s="68"/>
      <c r="AD1067" s="13"/>
      <c r="AE1067" s="34"/>
      <c r="AF1067" s="8"/>
      <c r="AG1067" s="10"/>
      <c r="AH1067" s="9"/>
      <c r="AI1067" s="68">
        <v>42.27</v>
      </c>
      <c r="AJ1067" s="8"/>
      <c r="AK1067" s="8"/>
      <c r="AL1067" s="11"/>
      <c r="AM1067" s="68">
        <v>3.28</v>
      </c>
      <c r="AN1067" s="35"/>
      <c r="AO1067" s="47"/>
    </row>
    <row r="1068" spans="1:41" x14ac:dyDescent="0.25">
      <c r="A1068" s="7">
        <v>56</v>
      </c>
      <c r="B1068" s="15" t="s">
        <v>23</v>
      </c>
      <c r="C1068" s="15" t="s">
        <v>23</v>
      </c>
      <c r="D1068" s="9"/>
      <c r="E1068" s="10"/>
      <c r="F1068" s="9"/>
      <c r="G1068" s="9"/>
      <c r="H1068" s="10"/>
      <c r="I1068" s="9"/>
      <c r="J1068" s="9"/>
      <c r="K1068" s="10"/>
      <c r="L1068" s="66"/>
      <c r="M1068" s="65"/>
      <c r="N1068" s="71"/>
      <c r="O1068" s="67"/>
      <c r="P1068" s="99"/>
      <c r="Q1068" s="99"/>
      <c r="R1068" s="68"/>
      <c r="S1068" s="68"/>
      <c r="T1068" s="68"/>
      <c r="U1068" s="68"/>
      <c r="V1068" s="68"/>
      <c r="W1068" s="68"/>
      <c r="X1068" s="75"/>
      <c r="Y1068" s="67"/>
      <c r="Z1068" s="67"/>
      <c r="AA1068" s="67"/>
      <c r="AB1068" s="68">
        <v>5.54</v>
      </c>
      <c r="AC1068" s="68"/>
      <c r="AD1068" s="13"/>
      <c r="AE1068" s="34"/>
      <c r="AF1068" s="8"/>
      <c r="AG1068" s="10"/>
      <c r="AH1068" s="9"/>
      <c r="AI1068" s="68">
        <v>42.36</v>
      </c>
      <c r="AJ1068" s="8"/>
      <c r="AK1068" s="8"/>
      <c r="AL1068" s="8"/>
      <c r="AM1068" s="68">
        <v>3.29</v>
      </c>
      <c r="AN1068" s="35"/>
      <c r="AO1068" s="47"/>
    </row>
    <row r="1069" spans="1:41" x14ac:dyDescent="0.25">
      <c r="A1069" s="7">
        <v>55</v>
      </c>
      <c r="B1069" s="15" t="s">
        <v>23</v>
      </c>
      <c r="C1069" s="15" t="s">
        <v>23</v>
      </c>
      <c r="D1069" s="9"/>
      <c r="E1069" s="10"/>
      <c r="F1069" s="9"/>
      <c r="G1069" s="9"/>
      <c r="H1069" s="10"/>
      <c r="I1069" s="9"/>
      <c r="J1069" s="9"/>
      <c r="K1069" s="10"/>
      <c r="L1069" s="66"/>
      <c r="M1069" s="65">
        <v>17</v>
      </c>
      <c r="N1069" s="71"/>
      <c r="O1069" s="67"/>
      <c r="P1069" s="99"/>
      <c r="Q1069" s="99"/>
      <c r="R1069" s="68"/>
      <c r="S1069" s="68"/>
      <c r="T1069" s="68"/>
      <c r="U1069" s="68"/>
      <c r="V1069" s="68"/>
      <c r="W1069" s="68"/>
      <c r="X1069" s="75"/>
      <c r="Y1069" s="67"/>
      <c r="Z1069" s="67"/>
      <c r="AA1069" s="67"/>
      <c r="AB1069" s="68">
        <v>5.55</v>
      </c>
      <c r="AC1069" s="68"/>
      <c r="AD1069" s="13"/>
      <c r="AE1069" s="34"/>
      <c r="AF1069" s="8"/>
      <c r="AG1069" s="10"/>
      <c r="AH1069" s="13"/>
      <c r="AI1069" s="68">
        <v>42.45</v>
      </c>
      <c r="AJ1069" s="8"/>
      <c r="AK1069" s="8"/>
      <c r="AL1069" s="11"/>
      <c r="AM1069" s="68">
        <v>3.3</v>
      </c>
      <c r="AN1069" s="35"/>
      <c r="AO1069" s="47"/>
    </row>
    <row r="1070" spans="1:41" x14ac:dyDescent="0.25">
      <c r="A1070" s="7">
        <v>54</v>
      </c>
      <c r="B1070" s="15" t="s">
        <v>23</v>
      </c>
      <c r="C1070" s="15" t="s">
        <v>23</v>
      </c>
      <c r="D1070" s="9"/>
      <c r="E1070" s="10"/>
      <c r="F1070" s="9"/>
      <c r="G1070" s="9"/>
      <c r="H1070" s="10"/>
      <c r="I1070" s="9"/>
      <c r="J1070" s="9"/>
      <c r="K1070" s="10"/>
      <c r="L1070" s="66"/>
      <c r="M1070" s="65"/>
      <c r="N1070" s="71"/>
      <c r="O1070" s="67"/>
      <c r="P1070" s="99"/>
      <c r="Q1070" s="99"/>
      <c r="R1070" s="68"/>
      <c r="S1070" s="68"/>
      <c r="T1070" s="68"/>
      <c r="U1070" s="68"/>
      <c r="V1070" s="68"/>
      <c r="W1070" s="68"/>
      <c r="X1070" s="75"/>
      <c r="Y1070" s="67"/>
      <c r="Z1070" s="67"/>
      <c r="AA1070" s="67"/>
      <c r="AB1070" s="68">
        <v>5.56</v>
      </c>
      <c r="AC1070" s="68"/>
      <c r="AD1070" s="13"/>
      <c r="AE1070" s="34"/>
      <c r="AF1070" s="8"/>
      <c r="AG1070" s="10"/>
      <c r="AH1070" s="9"/>
      <c r="AI1070" s="68">
        <v>42.54</v>
      </c>
      <c r="AJ1070" s="8"/>
      <c r="AK1070" s="8"/>
      <c r="AL1070" s="11"/>
      <c r="AM1070" s="68">
        <v>3.31</v>
      </c>
      <c r="AN1070" s="35"/>
      <c r="AO1070" s="47"/>
    </row>
    <row r="1071" spans="1:41" x14ac:dyDescent="0.25">
      <c r="A1071" s="7">
        <v>53</v>
      </c>
      <c r="B1071" s="15" t="s">
        <v>23</v>
      </c>
      <c r="C1071" s="15" t="s">
        <v>23</v>
      </c>
      <c r="D1071" s="9"/>
      <c r="E1071" s="10"/>
      <c r="F1071" s="9"/>
      <c r="G1071" s="9"/>
      <c r="H1071" s="10"/>
      <c r="I1071" s="9"/>
      <c r="J1071" s="9"/>
      <c r="K1071" s="10"/>
      <c r="L1071" s="66"/>
      <c r="M1071" s="65"/>
      <c r="N1071" s="71"/>
      <c r="O1071" s="67"/>
      <c r="P1071" s="99"/>
      <c r="Q1071" s="99"/>
      <c r="R1071" s="68"/>
      <c r="S1071" s="68"/>
      <c r="T1071" s="68"/>
      <c r="U1071" s="68"/>
      <c r="V1071" s="68"/>
      <c r="W1071" s="68"/>
      <c r="X1071" s="75"/>
      <c r="Y1071" s="67"/>
      <c r="Z1071" s="67"/>
      <c r="AA1071" s="67"/>
      <c r="AB1071" s="68">
        <v>5.57</v>
      </c>
      <c r="AC1071" s="68"/>
      <c r="AD1071" s="13"/>
      <c r="AE1071" s="34"/>
      <c r="AF1071" s="8"/>
      <c r="AG1071" s="10"/>
      <c r="AH1071" s="9"/>
      <c r="AI1071" s="68">
        <v>43.03</v>
      </c>
      <c r="AJ1071" s="8"/>
      <c r="AK1071" s="8"/>
      <c r="AL1071" s="11"/>
      <c r="AM1071" s="68">
        <v>3.32</v>
      </c>
      <c r="AN1071" s="35"/>
      <c r="AO1071" s="47"/>
    </row>
    <row r="1072" spans="1:41" x14ac:dyDescent="0.25">
      <c r="A1072" s="7">
        <v>52</v>
      </c>
      <c r="B1072" s="15" t="s">
        <v>23</v>
      </c>
      <c r="C1072" s="15" t="s">
        <v>23</v>
      </c>
      <c r="D1072" s="9"/>
      <c r="E1072" s="10"/>
      <c r="F1072" s="9"/>
      <c r="G1072" s="9"/>
      <c r="H1072" s="10"/>
      <c r="I1072" s="9"/>
      <c r="J1072" s="9"/>
      <c r="K1072" s="10"/>
      <c r="L1072" s="66"/>
      <c r="M1072" s="65"/>
      <c r="N1072" s="71"/>
      <c r="O1072" s="67"/>
      <c r="P1072" s="99"/>
      <c r="Q1072" s="99"/>
      <c r="R1072" s="68"/>
      <c r="S1072" s="68"/>
      <c r="T1072" s="68"/>
      <c r="U1072" s="68"/>
      <c r="V1072" s="68"/>
      <c r="W1072" s="68"/>
      <c r="X1072" s="75"/>
      <c r="Y1072" s="67"/>
      <c r="Z1072" s="67"/>
      <c r="AA1072" s="67"/>
      <c r="AB1072" s="68">
        <v>5.58</v>
      </c>
      <c r="AC1072" s="68"/>
      <c r="AD1072" s="13"/>
      <c r="AE1072" s="34"/>
      <c r="AF1072" s="8"/>
      <c r="AG1072" s="10"/>
      <c r="AH1072" s="9"/>
      <c r="AI1072" s="68">
        <v>43.12</v>
      </c>
      <c r="AJ1072" s="8"/>
      <c r="AK1072" s="8"/>
      <c r="AL1072" s="8"/>
      <c r="AM1072" s="68">
        <v>3.33</v>
      </c>
      <c r="AN1072" s="35"/>
      <c r="AO1072" s="47"/>
    </row>
    <row r="1073" spans="1:41" x14ac:dyDescent="0.25">
      <c r="A1073" s="7">
        <v>51</v>
      </c>
      <c r="B1073" s="15" t="s">
        <v>23</v>
      </c>
      <c r="C1073" s="15" t="s">
        <v>23</v>
      </c>
      <c r="D1073" s="9"/>
      <c r="E1073" s="10"/>
      <c r="F1073" s="9"/>
      <c r="G1073" s="9"/>
      <c r="H1073" s="10"/>
      <c r="I1073" s="9"/>
      <c r="J1073" s="9"/>
      <c r="K1073" s="10"/>
      <c r="L1073" s="66"/>
      <c r="M1073" s="65"/>
      <c r="N1073" s="71"/>
      <c r="O1073" s="67"/>
      <c r="P1073" s="99"/>
      <c r="Q1073" s="99"/>
      <c r="R1073" s="68"/>
      <c r="S1073" s="68"/>
      <c r="T1073" s="68"/>
      <c r="U1073" s="68"/>
      <c r="V1073" s="68"/>
      <c r="W1073" s="68"/>
      <c r="X1073" s="75"/>
      <c r="Y1073" s="67"/>
      <c r="Z1073" s="67"/>
      <c r="AA1073" s="67"/>
      <c r="AB1073" s="68">
        <v>5.59</v>
      </c>
      <c r="AC1073" s="68"/>
      <c r="AD1073" s="13"/>
      <c r="AE1073" s="34"/>
      <c r="AF1073" s="8"/>
      <c r="AG1073" s="10"/>
      <c r="AH1073" s="9"/>
      <c r="AI1073" s="68">
        <v>43.21</v>
      </c>
      <c r="AJ1073" s="8"/>
      <c r="AK1073" s="8"/>
      <c r="AL1073" s="11"/>
      <c r="AM1073" s="68">
        <v>3.34</v>
      </c>
      <c r="AN1073" s="35"/>
      <c r="AO1073" s="47"/>
    </row>
    <row r="1074" spans="1:41" x14ac:dyDescent="0.25">
      <c r="A1074" s="7">
        <v>50</v>
      </c>
      <c r="B1074" s="15" t="s">
        <v>23</v>
      </c>
      <c r="C1074" s="15" t="s">
        <v>23</v>
      </c>
      <c r="D1074" s="9"/>
      <c r="E1074" s="10"/>
      <c r="F1074" s="9"/>
      <c r="G1074" s="9"/>
      <c r="H1074" s="10"/>
      <c r="I1074" s="9"/>
      <c r="J1074" s="9"/>
      <c r="K1074" s="10"/>
      <c r="L1074" s="66"/>
      <c r="M1074" s="65">
        <v>16</v>
      </c>
      <c r="N1074" s="71"/>
      <c r="O1074" s="67"/>
      <c r="P1074" s="99"/>
      <c r="Q1074" s="99"/>
      <c r="R1074" s="68"/>
      <c r="S1074" s="68"/>
      <c r="T1074" s="68"/>
      <c r="U1074" s="68"/>
      <c r="V1074" s="68"/>
      <c r="W1074" s="68"/>
      <c r="X1074" s="75"/>
      <c r="Y1074" s="67"/>
      <c r="Z1074" s="67"/>
      <c r="AA1074" s="67"/>
      <c r="AB1074" s="68">
        <v>6</v>
      </c>
      <c r="AC1074" s="68"/>
      <c r="AD1074" s="13"/>
      <c r="AE1074" s="34"/>
      <c r="AF1074" s="8"/>
      <c r="AG1074" s="10"/>
      <c r="AH1074" s="13"/>
      <c r="AI1074" s="68">
        <v>43.3</v>
      </c>
      <c r="AJ1074" s="8"/>
      <c r="AK1074" s="8"/>
      <c r="AL1074" s="11"/>
      <c r="AM1074" s="68">
        <v>3.35</v>
      </c>
      <c r="AN1074" s="35"/>
      <c r="AO1074" s="47"/>
    </row>
    <row r="1075" spans="1:41" x14ac:dyDescent="0.25">
      <c r="A1075" s="7">
        <v>49</v>
      </c>
      <c r="B1075" s="15" t="s">
        <v>23</v>
      </c>
      <c r="C1075" s="15" t="s">
        <v>23</v>
      </c>
      <c r="D1075" s="9"/>
      <c r="E1075" s="10"/>
      <c r="F1075" s="9"/>
      <c r="G1075" s="9"/>
      <c r="H1075" s="10"/>
      <c r="I1075" s="9"/>
      <c r="J1075" s="9"/>
      <c r="K1075" s="10"/>
      <c r="L1075" s="66"/>
      <c r="M1075" s="65"/>
      <c r="N1075" s="71"/>
      <c r="O1075" s="67"/>
      <c r="P1075" s="99"/>
      <c r="Q1075" s="99"/>
      <c r="R1075" s="68"/>
      <c r="S1075" s="68"/>
      <c r="T1075" s="68"/>
      <c r="U1075" s="68"/>
      <c r="V1075" s="68"/>
      <c r="W1075" s="68"/>
      <c r="X1075" s="75"/>
      <c r="Y1075" s="67"/>
      <c r="Z1075" s="67"/>
      <c r="AA1075" s="67"/>
      <c r="AB1075" s="68">
        <v>6.01</v>
      </c>
      <c r="AC1075" s="68"/>
      <c r="AD1075" s="13"/>
      <c r="AE1075" s="34"/>
      <c r="AF1075" s="8"/>
      <c r="AG1075" s="10"/>
      <c r="AH1075" s="9"/>
      <c r="AI1075" s="68">
        <v>43.39</v>
      </c>
      <c r="AJ1075" s="8"/>
      <c r="AK1075" s="8"/>
      <c r="AL1075" s="8"/>
      <c r="AM1075" s="68">
        <v>3.36</v>
      </c>
      <c r="AN1075" s="35"/>
      <c r="AO1075" s="47"/>
    </row>
    <row r="1076" spans="1:41" x14ac:dyDescent="0.25">
      <c r="A1076" s="7">
        <v>48</v>
      </c>
      <c r="B1076" s="15" t="s">
        <v>23</v>
      </c>
      <c r="C1076" s="15" t="s">
        <v>23</v>
      </c>
      <c r="D1076" s="9"/>
      <c r="E1076" s="10"/>
      <c r="F1076" s="9"/>
      <c r="G1076" s="9"/>
      <c r="H1076" s="10"/>
      <c r="I1076" s="9"/>
      <c r="J1076" s="9"/>
      <c r="K1076" s="10"/>
      <c r="L1076" s="66"/>
      <c r="M1076" s="65"/>
      <c r="N1076" s="71"/>
      <c r="O1076" s="67"/>
      <c r="P1076" s="99"/>
      <c r="Q1076" s="99"/>
      <c r="R1076" s="68"/>
      <c r="S1076" s="68"/>
      <c r="T1076" s="68"/>
      <c r="U1076" s="68"/>
      <c r="V1076" s="68"/>
      <c r="W1076" s="68"/>
      <c r="X1076" s="75"/>
      <c r="Y1076" s="67"/>
      <c r="Z1076" s="67"/>
      <c r="AA1076" s="67"/>
      <c r="AB1076" s="68">
        <v>6.02</v>
      </c>
      <c r="AC1076" s="68"/>
      <c r="AD1076" s="13"/>
      <c r="AE1076" s="34"/>
      <c r="AF1076" s="8"/>
      <c r="AG1076" s="10"/>
      <c r="AH1076" s="9"/>
      <c r="AI1076" s="68">
        <v>43.48</v>
      </c>
      <c r="AJ1076" s="8"/>
      <c r="AK1076" s="8"/>
      <c r="AL1076" s="8"/>
      <c r="AM1076" s="68">
        <v>3.37</v>
      </c>
      <c r="AN1076" s="35"/>
      <c r="AO1076" s="47"/>
    </row>
    <row r="1077" spans="1:41" x14ac:dyDescent="0.25">
      <c r="A1077" s="7">
        <v>47</v>
      </c>
      <c r="B1077" s="15" t="s">
        <v>23</v>
      </c>
      <c r="C1077" s="15" t="s">
        <v>23</v>
      </c>
      <c r="D1077" s="9"/>
      <c r="E1077" s="10"/>
      <c r="F1077" s="9"/>
      <c r="G1077" s="9"/>
      <c r="H1077" s="10"/>
      <c r="I1077" s="9"/>
      <c r="J1077" s="9"/>
      <c r="K1077" s="10"/>
      <c r="L1077" s="66"/>
      <c r="M1077" s="65"/>
      <c r="N1077" s="71"/>
      <c r="O1077" s="67"/>
      <c r="P1077" s="99"/>
      <c r="Q1077" s="99"/>
      <c r="R1077" s="68"/>
      <c r="S1077" s="68"/>
      <c r="T1077" s="68"/>
      <c r="U1077" s="68"/>
      <c r="V1077" s="68"/>
      <c r="W1077" s="68"/>
      <c r="X1077" s="75"/>
      <c r="Y1077" s="67"/>
      <c r="Z1077" s="67"/>
      <c r="AA1077" s="67"/>
      <c r="AB1077" s="68">
        <v>6.03</v>
      </c>
      <c r="AC1077" s="68"/>
      <c r="AD1077" s="13"/>
      <c r="AE1077" s="34"/>
      <c r="AF1077" s="8"/>
      <c r="AG1077" s="10"/>
      <c r="AH1077" s="9"/>
      <c r="AI1077" s="68">
        <v>43.57</v>
      </c>
      <c r="AJ1077" s="8"/>
      <c r="AK1077" s="8"/>
      <c r="AL1077" s="11"/>
      <c r="AM1077" s="68">
        <v>3.38</v>
      </c>
      <c r="AN1077" s="35"/>
      <c r="AO1077" s="47"/>
    </row>
    <row r="1078" spans="1:41" x14ac:dyDescent="0.25">
      <c r="A1078" s="7">
        <v>46</v>
      </c>
      <c r="B1078" s="15" t="s">
        <v>23</v>
      </c>
      <c r="C1078" s="15" t="s">
        <v>23</v>
      </c>
      <c r="D1078" s="9"/>
      <c r="E1078" s="10"/>
      <c r="F1078" s="9"/>
      <c r="G1078" s="9"/>
      <c r="H1078" s="10"/>
      <c r="I1078" s="9"/>
      <c r="J1078" s="9"/>
      <c r="K1078" s="10"/>
      <c r="L1078" s="66"/>
      <c r="M1078" s="65"/>
      <c r="N1078" s="71"/>
      <c r="O1078" s="67"/>
      <c r="P1078" s="99"/>
      <c r="Q1078" s="99"/>
      <c r="R1078" s="68"/>
      <c r="S1078" s="68"/>
      <c r="T1078" s="68"/>
      <c r="U1078" s="68"/>
      <c r="V1078" s="68"/>
      <c r="W1078" s="68"/>
      <c r="X1078" s="75"/>
      <c r="Y1078" s="67"/>
      <c r="Z1078" s="67"/>
      <c r="AA1078" s="67"/>
      <c r="AB1078" s="68">
        <v>6.04</v>
      </c>
      <c r="AC1078" s="68"/>
      <c r="AD1078" s="13"/>
      <c r="AE1078" s="34"/>
      <c r="AF1078" s="8"/>
      <c r="AG1078" s="10"/>
      <c r="AH1078" s="9"/>
      <c r="AI1078" s="68">
        <v>44.06</v>
      </c>
      <c r="AJ1078" s="8"/>
      <c r="AK1078" s="8"/>
      <c r="AL1078" s="11"/>
      <c r="AM1078" s="68">
        <v>3.39</v>
      </c>
      <c r="AN1078" s="35"/>
      <c r="AO1078" s="47"/>
    </row>
    <row r="1079" spans="1:41" x14ac:dyDescent="0.25">
      <c r="A1079" s="7">
        <v>45</v>
      </c>
      <c r="B1079" s="15" t="s">
        <v>23</v>
      </c>
      <c r="C1079" s="15" t="s">
        <v>23</v>
      </c>
      <c r="D1079" s="9"/>
      <c r="E1079" s="10"/>
      <c r="F1079" s="9"/>
      <c r="G1079" s="9"/>
      <c r="H1079" s="10"/>
      <c r="I1079" s="9"/>
      <c r="J1079" s="9"/>
      <c r="K1079" s="10"/>
      <c r="L1079" s="66"/>
      <c r="M1079" s="65">
        <v>15</v>
      </c>
      <c r="N1079" s="71"/>
      <c r="O1079" s="67"/>
      <c r="P1079" s="99"/>
      <c r="Q1079" s="99"/>
      <c r="R1079" s="68"/>
      <c r="S1079" s="68"/>
      <c r="T1079" s="68"/>
      <c r="U1079" s="68"/>
      <c r="V1079" s="68"/>
      <c r="W1079" s="68"/>
      <c r="X1079" s="75"/>
      <c r="Y1079" s="67"/>
      <c r="Z1079" s="67"/>
      <c r="AA1079" s="67"/>
      <c r="AB1079" s="68">
        <v>6.05</v>
      </c>
      <c r="AC1079" s="68"/>
      <c r="AD1079" s="13"/>
      <c r="AE1079" s="34"/>
      <c r="AF1079" s="8"/>
      <c r="AG1079" s="10"/>
      <c r="AH1079" s="13"/>
      <c r="AI1079" s="68">
        <v>44.15</v>
      </c>
      <c r="AJ1079" s="8"/>
      <c r="AK1079" s="8"/>
      <c r="AL1079" s="8"/>
      <c r="AM1079" s="68">
        <v>3.4</v>
      </c>
      <c r="AN1079" s="35"/>
      <c r="AO1079" s="47"/>
    </row>
    <row r="1080" spans="1:41" x14ac:dyDescent="0.25">
      <c r="A1080" s="7">
        <v>44</v>
      </c>
      <c r="B1080" s="15" t="s">
        <v>23</v>
      </c>
      <c r="C1080" s="15" t="s">
        <v>23</v>
      </c>
      <c r="D1080" s="9"/>
      <c r="E1080" s="10"/>
      <c r="F1080" s="9"/>
      <c r="G1080" s="9"/>
      <c r="H1080" s="10"/>
      <c r="I1080" s="9"/>
      <c r="J1080" s="9"/>
      <c r="K1080" s="10"/>
      <c r="L1080" s="66"/>
      <c r="M1080" s="65"/>
      <c r="N1080" s="71"/>
      <c r="O1080" s="67"/>
      <c r="P1080" s="99"/>
      <c r="Q1080" s="99"/>
      <c r="R1080" s="68"/>
      <c r="S1080" s="68"/>
      <c r="T1080" s="68"/>
      <c r="U1080" s="68"/>
      <c r="V1080" s="68"/>
      <c r="W1080" s="68"/>
      <c r="X1080" s="75"/>
      <c r="Y1080" s="67"/>
      <c r="Z1080" s="67"/>
      <c r="AA1080" s="67"/>
      <c r="AB1080" s="68">
        <v>6.06</v>
      </c>
      <c r="AC1080" s="68"/>
      <c r="AD1080" s="13"/>
      <c r="AE1080" s="34"/>
      <c r="AF1080" s="8"/>
      <c r="AG1080" s="10"/>
      <c r="AH1080" s="9"/>
      <c r="AI1080" s="68">
        <v>44.24</v>
      </c>
      <c r="AJ1080" s="8"/>
      <c r="AK1080" s="8"/>
      <c r="AL1080" s="8"/>
      <c r="AM1080" s="68">
        <v>3.41</v>
      </c>
      <c r="AN1080" s="35"/>
      <c r="AO1080" s="47"/>
    </row>
    <row r="1081" spans="1:41" x14ac:dyDescent="0.25">
      <c r="A1081" s="7">
        <v>43</v>
      </c>
      <c r="B1081" s="15" t="s">
        <v>23</v>
      </c>
      <c r="C1081" s="15" t="s">
        <v>23</v>
      </c>
      <c r="D1081" s="9"/>
      <c r="E1081" s="10"/>
      <c r="F1081" s="9"/>
      <c r="G1081" s="9"/>
      <c r="H1081" s="10"/>
      <c r="I1081" s="9"/>
      <c r="J1081" s="9"/>
      <c r="K1081" s="10"/>
      <c r="L1081" s="66"/>
      <c r="M1081" s="65"/>
      <c r="N1081" s="71"/>
      <c r="O1081" s="67"/>
      <c r="P1081" s="99"/>
      <c r="Q1081" s="99"/>
      <c r="R1081" s="68"/>
      <c r="S1081" s="68"/>
      <c r="T1081" s="68"/>
      <c r="U1081" s="68"/>
      <c r="V1081" s="68"/>
      <c r="W1081" s="68"/>
      <c r="X1081" s="75"/>
      <c r="Y1081" s="67"/>
      <c r="Z1081" s="67"/>
      <c r="AA1081" s="67"/>
      <c r="AB1081" s="68">
        <v>6.07</v>
      </c>
      <c r="AC1081" s="68"/>
      <c r="AD1081" s="13"/>
      <c r="AE1081" s="34"/>
      <c r="AF1081" s="8"/>
      <c r="AG1081" s="10"/>
      <c r="AH1081" s="9"/>
      <c r="AI1081" s="68">
        <v>44.33</v>
      </c>
      <c r="AJ1081" s="8"/>
      <c r="AK1081" s="8"/>
      <c r="AL1081" s="11"/>
      <c r="AM1081" s="68">
        <v>3.42</v>
      </c>
      <c r="AN1081" s="35"/>
      <c r="AO1081" s="47"/>
    </row>
    <row r="1082" spans="1:41" x14ac:dyDescent="0.25">
      <c r="A1082" s="7">
        <v>42</v>
      </c>
      <c r="B1082" s="15" t="s">
        <v>23</v>
      </c>
      <c r="C1082" s="15" t="s">
        <v>23</v>
      </c>
      <c r="D1082" s="9"/>
      <c r="E1082" s="10"/>
      <c r="F1082" s="9"/>
      <c r="G1082" s="9"/>
      <c r="H1082" s="10"/>
      <c r="I1082" s="9"/>
      <c r="J1082" s="9"/>
      <c r="K1082" s="10"/>
      <c r="L1082" s="66"/>
      <c r="M1082" s="65"/>
      <c r="N1082" s="71"/>
      <c r="O1082" s="67"/>
      <c r="P1082" s="99"/>
      <c r="Q1082" s="99"/>
      <c r="R1082" s="68"/>
      <c r="S1082" s="68"/>
      <c r="T1082" s="68"/>
      <c r="U1082" s="68"/>
      <c r="V1082" s="68"/>
      <c r="W1082" s="68"/>
      <c r="X1082" s="75"/>
      <c r="Y1082" s="67"/>
      <c r="Z1082" s="67"/>
      <c r="AA1082" s="67"/>
      <c r="AB1082" s="68">
        <v>6.08</v>
      </c>
      <c r="AC1082" s="68"/>
      <c r="AD1082" s="13"/>
      <c r="AE1082" s="34"/>
      <c r="AF1082" s="8"/>
      <c r="AG1082" s="10"/>
      <c r="AH1082" s="9"/>
      <c r="AI1082" s="68">
        <v>44.42</v>
      </c>
      <c r="AJ1082" s="8"/>
      <c r="AK1082" s="8"/>
      <c r="AL1082" s="11"/>
      <c r="AM1082" s="68">
        <v>3.43</v>
      </c>
      <c r="AN1082" s="35"/>
      <c r="AO1082" s="47"/>
    </row>
    <row r="1083" spans="1:41" x14ac:dyDescent="0.25">
      <c r="A1083" s="7">
        <v>41</v>
      </c>
      <c r="B1083" s="15" t="s">
        <v>23</v>
      </c>
      <c r="C1083" s="15" t="s">
        <v>23</v>
      </c>
      <c r="D1083" s="9"/>
      <c r="E1083" s="10"/>
      <c r="F1083" s="9"/>
      <c r="G1083" s="9"/>
      <c r="H1083" s="10"/>
      <c r="I1083" s="9"/>
      <c r="J1083" s="9"/>
      <c r="K1083" s="10"/>
      <c r="L1083" s="66"/>
      <c r="M1083" s="65"/>
      <c r="N1083" s="71"/>
      <c r="O1083" s="67"/>
      <c r="P1083" s="99"/>
      <c r="Q1083" s="99"/>
      <c r="R1083" s="68"/>
      <c r="S1083" s="68"/>
      <c r="T1083" s="68"/>
      <c r="U1083" s="68"/>
      <c r="V1083" s="68"/>
      <c r="W1083" s="68"/>
      <c r="X1083" s="75"/>
      <c r="Y1083" s="67"/>
      <c r="Z1083" s="67"/>
      <c r="AA1083" s="67"/>
      <c r="AB1083" s="68">
        <v>6.09</v>
      </c>
      <c r="AC1083" s="68"/>
      <c r="AD1083" s="13"/>
      <c r="AE1083" s="34"/>
      <c r="AF1083" s="8"/>
      <c r="AG1083" s="10"/>
      <c r="AH1083" s="9"/>
      <c r="AI1083" s="68">
        <v>44.51</v>
      </c>
      <c r="AJ1083" s="8"/>
      <c r="AK1083" s="8"/>
      <c r="AL1083" s="11"/>
      <c r="AM1083" s="68">
        <v>3.44</v>
      </c>
      <c r="AN1083" s="35"/>
      <c r="AO1083" s="47"/>
    </row>
    <row r="1084" spans="1:41" x14ac:dyDescent="0.25">
      <c r="A1084" s="7">
        <v>40</v>
      </c>
      <c r="B1084" s="18">
        <v>4</v>
      </c>
      <c r="C1084" s="18">
        <v>4</v>
      </c>
      <c r="D1084" s="18"/>
      <c r="E1084" s="19"/>
      <c r="F1084" s="18"/>
      <c r="G1084" s="18"/>
      <c r="H1084" s="19"/>
      <c r="I1084" s="18"/>
      <c r="J1084" s="18"/>
      <c r="K1084" s="19"/>
      <c r="L1084" s="78"/>
      <c r="M1084" s="77">
        <v>14</v>
      </c>
      <c r="N1084" s="79"/>
      <c r="O1084" s="80"/>
      <c r="P1084" s="103"/>
      <c r="Q1084" s="103"/>
      <c r="R1084" s="81"/>
      <c r="S1084" s="81"/>
      <c r="T1084" s="81"/>
      <c r="U1084" s="81"/>
      <c r="V1084" s="81"/>
      <c r="W1084" s="81"/>
      <c r="X1084" s="82"/>
      <c r="Y1084" s="80"/>
      <c r="Z1084" s="80"/>
      <c r="AA1084" s="80"/>
      <c r="AB1084" s="81">
        <v>6.1</v>
      </c>
      <c r="AC1084" s="81"/>
      <c r="AD1084" s="23"/>
      <c r="AE1084" s="39"/>
      <c r="AF1084" s="20"/>
      <c r="AG1084" s="45"/>
      <c r="AH1084" s="23"/>
      <c r="AI1084" s="81">
        <v>45</v>
      </c>
      <c r="AJ1084" s="20"/>
      <c r="AK1084" s="20"/>
      <c r="AL1084" s="20"/>
      <c r="AM1084" s="81">
        <v>3.45</v>
      </c>
      <c r="AN1084" s="40"/>
      <c r="AO1084" s="48"/>
    </row>
    <row r="1085" spans="1:41" x14ac:dyDescent="0.25">
      <c r="A1085" s="7">
        <v>39</v>
      </c>
      <c r="B1085" s="15" t="s">
        <v>23</v>
      </c>
      <c r="C1085" s="15" t="s">
        <v>23</v>
      </c>
      <c r="D1085" s="9"/>
      <c r="E1085" s="10"/>
      <c r="F1085" s="9"/>
      <c r="G1085" s="9"/>
      <c r="H1085" s="10"/>
      <c r="I1085" s="9"/>
      <c r="J1085" s="9"/>
      <c r="K1085" s="10"/>
      <c r="L1085" s="66"/>
      <c r="M1085" s="65"/>
      <c r="N1085" s="71"/>
      <c r="O1085" s="67"/>
      <c r="P1085" s="99"/>
      <c r="Q1085" s="99"/>
      <c r="R1085" s="68"/>
      <c r="S1085" s="68"/>
      <c r="T1085" s="68"/>
      <c r="U1085" s="68"/>
      <c r="V1085" s="68"/>
      <c r="W1085" s="68"/>
      <c r="X1085" s="75"/>
      <c r="Y1085" s="67"/>
      <c r="Z1085" s="67"/>
      <c r="AA1085" s="67"/>
      <c r="AB1085" s="68">
        <v>6.11</v>
      </c>
      <c r="AC1085" s="68"/>
      <c r="AD1085" s="13"/>
      <c r="AE1085" s="34"/>
      <c r="AF1085" s="8"/>
      <c r="AG1085" s="10"/>
      <c r="AH1085" s="9"/>
      <c r="AI1085" s="68">
        <v>45.03</v>
      </c>
      <c r="AJ1085" s="8"/>
      <c r="AK1085" s="8"/>
      <c r="AL1085" s="11"/>
      <c r="AM1085" s="68">
        <v>3.46</v>
      </c>
      <c r="AN1085" s="35"/>
      <c r="AO1085" s="47"/>
    </row>
    <row r="1086" spans="1:41" x14ac:dyDescent="0.25">
      <c r="A1086" s="7">
        <v>38</v>
      </c>
      <c r="B1086" s="15" t="s">
        <v>23</v>
      </c>
      <c r="C1086" s="15" t="s">
        <v>23</v>
      </c>
      <c r="D1086" s="9"/>
      <c r="E1086" s="10"/>
      <c r="F1086" s="9"/>
      <c r="G1086" s="9"/>
      <c r="H1086" s="10"/>
      <c r="I1086" s="9"/>
      <c r="J1086" s="9"/>
      <c r="K1086" s="10"/>
      <c r="L1086" s="66"/>
      <c r="M1086" s="65"/>
      <c r="N1086" s="71"/>
      <c r="O1086" s="67"/>
      <c r="P1086" s="99"/>
      <c r="Q1086" s="99"/>
      <c r="R1086" s="68"/>
      <c r="S1086" s="68"/>
      <c r="T1086" s="68"/>
      <c r="U1086" s="68"/>
      <c r="V1086" s="68"/>
      <c r="W1086" s="68"/>
      <c r="X1086" s="75"/>
      <c r="Y1086" s="67"/>
      <c r="Z1086" s="67"/>
      <c r="AA1086" s="67"/>
      <c r="AB1086" s="68">
        <v>6.12</v>
      </c>
      <c r="AC1086" s="68"/>
      <c r="AD1086" s="13"/>
      <c r="AE1086" s="34"/>
      <c r="AF1086" s="8"/>
      <c r="AG1086" s="10"/>
      <c r="AH1086" s="9"/>
      <c r="AI1086" s="68">
        <v>45.06</v>
      </c>
      <c r="AJ1086" s="8"/>
      <c r="AK1086" s="8"/>
      <c r="AL1086" s="11"/>
      <c r="AM1086" s="68">
        <v>3.47</v>
      </c>
      <c r="AN1086" s="35"/>
      <c r="AO1086" s="47"/>
    </row>
    <row r="1087" spans="1:41" x14ac:dyDescent="0.25">
      <c r="A1087" s="7">
        <v>37</v>
      </c>
      <c r="B1087" s="15" t="s">
        <v>23</v>
      </c>
      <c r="C1087" s="15" t="s">
        <v>23</v>
      </c>
      <c r="D1087" s="9"/>
      <c r="E1087" s="10"/>
      <c r="F1087" s="9"/>
      <c r="G1087" s="9"/>
      <c r="H1087" s="10"/>
      <c r="I1087" s="9"/>
      <c r="J1087" s="9"/>
      <c r="K1087" s="10"/>
      <c r="L1087" s="66"/>
      <c r="M1087" s="65"/>
      <c r="N1087" s="71"/>
      <c r="O1087" s="67"/>
      <c r="P1087" s="99"/>
      <c r="Q1087" s="99"/>
      <c r="R1087" s="68"/>
      <c r="S1087" s="68"/>
      <c r="T1087" s="68"/>
      <c r="U1087" s="68"/>
      <c r="V1087" s="68"/>
      <c r="W1087" s="68"/>
      <c r="X1087" s="75"/>
      <c r="Y1087" s="67"/>
      <c r="Z1087" s="67"/>
      <c r="AA1087" s="67"/>
      <c r="AB1087" s="68">
        <v>6.13</v>
      </c>
      <c r="AC1087" s="68"/>
      <c r="AD1087" s="13"/>
      <c r="AE1087" s="34"/>
      <c r="AF1087" s="8"/>
      <c r="AG1087" s="10"/>
      <c r="AH1087" s="9"/>
      <c r="AI1087" s="68">
        <v>45.09</v>
      </c>
      <c r="AJ1087" s="8"/>
      <c r="AK1087" s="8"/>
      <c r="AL1087" s="11"/>
      <c r="AM1087" s="68">
        <v>3.48</v>
      </c>
      <c r="AN1087" s="35"/>
      <c r="AO1087" s="47"/>
    </row>
    <row r="1088" spans="1:41" x14ac:dyDescent="0.25">
      <c r="A1088" s="7">
        <v>36</v>
      </c>
      <c r="B1088" s="15" t="s">
        <v>23</v>
      </c>
      <c r="C1088" s="15" t="s">
        <v>23</v>
      </c>
      <c r="D1088" s="9"/>
      <c r="E1088" s="10"/>
      <c r="F1088" s="9"/>
      <c r="G1088" s="9"/>
      <c r="H1088" s="10"/>
      <c r="I1088" s="9"/>
      <c r="J1088" s="9"/>
      <c r="K1088" s="10"/>
      <c r="L1088" s="66"/>
      <c r="M1088" s="65"/>
      <c r="N1088" s="71"/>
      <c r="O1088" s="67"/>
      <c r="P1088" s="99"/>
      <c r="Q1088" s="99"/>
      <c r="R1088" s="68"/>
      <c r="S1088" s="68"/>
      <c r="T1088" s="68"/>
      <c r="U1088" s="68"/>
      <c r="V1088" s="68"/>
      <c r="W1088" s="68"/>
      <c r="X1088" s="75"/>
      <c r="Y1088" s="67"/>
      <c r="Z1088" s="67"/>
      <c r="AA1088" s="67"/>
      <c r="AB1088" s="68">
        <v>6.14</v>
      </c>
      <c r="AC1088" s="68"/>
      <c r="AD1088" s="13"/>
      <c r="AE1088" s="34"/>
      <c r="AF1088" s="8"/>
      <c r="AG1088" s="10"/>
      <c r="AH1088" s="9"/>
      <c r="AI1088" s="68">
        <v>45.12</v>
      </c>
      <c r="AJ1088" s="8"/>
      <c r="AK1088" s="8"/>
      <c r="AL1088" s="8"/>
      <c r="AM1088" s="68">
        <v>3.49</v>
      </c>
      <c r="AN1088" s="35"/>
      <c r="AO1088" s="47"/>
    </row>
    <row r="1089" spans="1:41" x14ac:dyDescent="0.25">
      <c r="A1089" s="7">
        <v>35</v>
      </c>
      <c r="B1089" s="15" t="s">
        <v>23</v>
      </c>
      <c r="C1089" s="15" t="s">
        <v>23</v>
      </c>
      <c r="D1089" s="9"/>
      <c r="E1089" s="10"/>
      <c r="F1089" s="9"/>
      <c r="G1089" s="9"/>
      <c r="H1089" s="10"/>
      <c r="I1089" s="9"/>
      <c r="J1089" s="9"/>
      <c r="K1089" s="10"/>
      <c r="L1089" s="66"/>
      <c r="M1089" s="65">
        <v>13</v>
      </c>
      <c r="N1089" s="71"/>
      <c r="O1089" s="67"/>
      <c r="P1089" s="99"/>
      <c r="Q1089" s="99"/>
      <c r="R1089" s="68"/>
      <c r="S1089" s="68"/>
      <c r="T1089" s="68"/>
      <c r="U1089" s="68"/>
      <c r="V1089" s="68"/>
      <c r="W1089" s="68"/>
      <c r="X1089" s="75"/>
      <c r="Y1089" s="67"/>
      <c r="Z1089" s="67"/>
      <c r="AA1089" s="67"/>
      <c r="AB1089" s="68">
        <v>6.15</v>
      </c>
      <c r="AC1089" s="68"/>
      <c r="AD1089" s="13"/>
      <c r="AE1089" s="34"/>
      <c r="AF1089" s="8"/>
      <c r="AG1089" s="10"/>
      <c r="AH1089" s="9"/>
      <c r="AI1089" s="68">
        <v>45.15</v>
      </c>
      <c r="AJ1089" s="8"/>
      <c r="AK1089" s="8"/>
      <c r="AL1089" s="11"/>
      <c r="AM1089" s="68">
        <v>3.5</v>
      </c>
      <c r="AN1089" s="35"/>
      <c r="AO1089" s="47"/>
    </row>
    <row r="1090" spans="1:41" x14ac:dyDescent="0.25">
      <c r="A1090" s="7">
        <v>34</v>
      </c>
      <c r="B1090" s="15" t="s">
        <v>23</v>
      </c>
      <c r="C1090" s="15" t="s">
        <v>23</v>
      </c>
      <c r="D1090" s="9"/>
      <c r="E1090" s="10"/>
      <c r="F1090" s="9"/>
      <c r="G1090" s="9"/>
      <c r="H1090" s="10"/>
      <c r="I1090" s="9"/>
      <c r="J1090" s="9"/>
      <c r="K1090" s="10"/>
      <c r="L1090" s="66"/>
      <c r="M1090" s="65"/>
      <c r="N1090" s="71"/>
      <c r="O1090" s="67"/>
      <c r="P1090" s="99"/>
      <c r="Q1090" s="99"/>
      <c r="R1090" s="68"/>
      <c r="S1090" s="68"/>
      <c r="T1090" s="68"/>
      <c r="U1090" s="68"/>
      <c r="V1090" s="68"/>
      <c r="W1090" s="68"/>
      <c r="X1090" s="75"/>
      <c r="Y1090" s="67"/>
      <c r="Z1090" s="67"/>
      <c r="AA1090" s="67"/>
      <c r="AB1090" s="68">
        <v>6.16</v>
      </c>
      <c r="AC1090" s="68"/>
      <c r="AD1090" s="13"/>
      <c r="AE1090" s="34"/>
      <c r="AF1090" s="8"/>
      <c r="AG1090" s="10"/>
      <c r="AH1090" s="9"/>
      <c r="AI1090" s="68">
        <v>45.18</v>
      </c>
      <c r="AJ1090" s="8"/>
      <c r="AK1090" s="8"/>
      <c r="AL1090" s="11"/>
      <c r="AM1090" s="68">
        <v>3.51</v>
      </c>
      <c r="AN1090" s="35"/>
      <c r="AO1090" s="47"/>
    </row>
    <row r="1091" spans="1:41" x14ac:dyDescent="0.25">
      <c r="A1091" s="7">
        <v>33</v>
      </c>
      <c r="B1091" s="15" t="s">
        <v>23</v>
      </c>
      <c r="C1091" s="15" t="s">
        <v>23</v>
      </c>
      <c r="D1091" s="9"/>
      <c r="E1091" s="10"/>
      <c r="F1091" s="9"/>
      <c r="G1091" s="9"/>
      <c r="H1091" s="10"/>
      <c r="I1091" s="9"/>
      <c r="J1091" s="9"/>
      <c r="K1091" s="10"/>
      <c r="L1091" s="66"/>
      <c r="M1091" s="65"/>
      <c r="N1091" s="71"/>
      <c r="O1091" s="67"/>
      <c r="P1091" s="99"/>
      <c r="Q1091" s="99"/>
      <c r="R1091" s="68"/>
      <c r="S1091" s="68"/>
      <c r="T1091" s="68"/>
      <c r="U1091" s="68"/>
      <c r="V1091" s="68"/>
      <c r="W1091" s="68"/>
      <c r="X1091" s="75"/>
      <c r="Y1091" s="67"/>
      <c r="Z1091" s="67"/>
      <c r="AA1091" s="67"/>
      <c r="AB1091" s="68">
        <v>6.17</v>
      </c>
      <c r="AC1091" s="68"/>
      <c r="AD1091" s="13"/>
      <c r="AE1091" s="34"/>
      <c r="AF1091" s="8"/>
      <c r="AG1091" s="10"/>
      <c r="AH1091" s="9"/>
      <c r="AI1091" s="68">
        <v>45.21</v>
      </c>
      <c r="AJ1091" s="8"/>
      <c r="AK1091" s="8"/>
      <c r="AL1091" s="11"/>
      <c r="AM1091" s="68">
        <v>3.52</v>
      </c>
      <c r="AN1091" s="35"/>
      <c r="AO1091" s="47"/>
    </row>
    <row r="1092" spans="1:41" x14ac:dyDescent="0.25">
      <c r="A1092" s="7">
        <v>32</v>
      </c>
      <c r="B1092" s="15" t="s">
        <v>23</v>
      </c>
      <c r="C1092" s="15" t="s">
        <v>23</v>
      </c>
      <c r="D1092" s="9"/>
      <c r="E1092" s="10"/>
      <c r="F1092" s="9"/>
      <c r="G1092" s="9"/>
      <c r="H1092" s="10"/>
      <c r="I1092" s="9"/>
      <c r="J1092" s="9"/>
      <c r="K1092" s="10"/>
      <c r="L1092" s="66"/>
      <c r="M1092" s="65"/>
      <c r="N1092" s="71"/>
      <c r="O1092" s="67"/>
      <c r="P1092" s="99"/>
      <c r="Q1092" s="99"/>
      <c r="R1092" s="68"/>
      <c r="S1092" s="68"/>
      <c r="T1092" s="68"/>
      <c r="U1092" s="68"/>
      <c r="V1092" s="68"/>
      <c r="W1092" s="68"/>
      <c r="X1092" s="75"/>
      <c r="Y1092" s="67"/>
      <c r="Z1092" s="67"/>
      <c r="AA1092" s="67"/>
      <c r="AB1092" s="68">
        <v>6.18</v>
      </c>
      <c r="AC1092" s="68"/>
      <c r="AD1092" s="13"/>
      <c r="AE1092" s="34"/>
      <c r="AF1092" s="8"/>
      <c r="AG1092" s="10"/>
      <c r="AH1092" s="9"/>
      <c r="AI1092" s="68">
        <v>45.24</v>
      </c>
      <c r="AJ1092" s="8"/>
      <c r="AK1092" s="8"/>
      <c r="AL1092" s="8"/>
      <c r="AM1092" s="68">
        <v>3.53</v>
      </c>
      <c r="AN1092" s="35"/>
      <c r="AO1092" s="47"/>
    </row>
    <row r="1093" spans="1:41" x14ac:dyDescent="0.25">
      <c r="A1093" s="7">
        <v>31</v>
      </c>
      <c r="B1093" s="15" t="s">
        <v>23</v>
      </c>
      <c r="C1093" s="15" t="s">
        <v>23</v>
      </c>
      <c r="D1093" s="9"/>
      <c r="E1093" s="10"/>
      <c r="F1093" s="9"/>
      <c r="G1093" s="9"/>
      <c r="H1093" s="10"/>
      <c r="I1093" s="9"/>
      <c r="J1093" s="9"/>
      <c r="K1093" s="10"/>
      <c r="L1093" s="66"/>
      <c r="M1093" s="65"/>
      <c r="N1093" s="71"/>
      <c r="O1093" s="67"/>
      <c r="P1093" s="99"/>
      <c r="Q1093" s="99"/>
      <c r="R1093" s="68"/>
      <c r="S1093" s="68"/>
      <c r="T1093" s="68"/>
      <c r="U1093" s="68"/>
      <c r="V1093" s="68"/>
      <c r="W1093" s="68"/>
      <c r="X1093" s="75"/>
      <c r="Y1093" s="67"/>
      <c r="Z1093" s="67"/>
      <c r="AA1093" s="67"/>
      <c r="AB1093" s="68">
        <v>6.19</v>
      </c>
      <c r="AC1093" s="68"/>
      <c r="AD1093" s="13"/>
      <c r="AE1093" s="34"/>
      <c r="AF1093" s="8"/>
      <c r="AG1093" s="10"/>
      <c r="AH1093" s="9"/>
      <c r="AI1093" s="68">
        <v>45.27</v>
      </c>
      <c r="AJ1093" s="8"/>
      <c r="AK1093" s="8"/>
      <c r="AL1093" s="11"/>
      <c r="AM1093" s="68">
        <v>3.54</v>
      </c>
      <c r="AN1093" s="35"/>
      <c r="AO1093" s="47"/>
    </row>
    <row r="1094" spans="1:41" x14ac:dyDescent="0.25">
      <c r="A1094" s="7">
        <v>30</v>
      </c>
      <c r="B1094" s="15" t="s">
        <v>23</v>
      </c>
      <c r="C1094" s="15" t="s">
        <v>23</v>
      </c>
      <c r="D1094" s="9"/>
      <c r="E1094" s="10"/>
      <c r="F1094" s="9"/>
      <c r="G1094" s="9"/>
      <c r="H1094" s="10"/>
      <c r="I1094" s="9"/>
      <c r="J1094" s="9"/>
      <c r="K1094" s="10"/>
      <c r="L1094" s="66"/>
      <c r="M1094" s="65">
        <v>12</v>
      </c>
      <c r="N1094" s="71"/>
      <c r="O1094" s="67"/>
      <c r="P1094" s="99"/>
      <c r="Q1094" s="99"/>
      <c r="R1094" s="68"/>
      <c r="S1094" s="68"/>
      <c r="T1094" s="68"/>
      <c r="U1094" s="68"/>
      <c r="V1094" s="68"/>
      <c r="W1094" s="68"/>
      <c r="X1094" s="75"/>
      <c r="Y1094" s="67"/>
      <c r="Z1094" s="67"/>
      <c r="AA1094" s="67"/>
      <c r="AB1094" s="68">
        <v>6.2</v>
      </c>
      <c r="AC1094" s="68"/>
      <c r="AD1094" s="13"/>
      <c r="AE1094" s="34"/>
      <c r="AF1094" s="8"/>
      <c r="AG1094" s="8"/>
      <c r="AH1094" s="13"/>
      <c r="AI1094" s="68">
        <v>45.3</v>
      </c>
      <c r="AJ1094" s="8"/>
      <c r="AK1094" s="8"/>
      <c r="AL1094" s="11"/>
      <c r="AM1094" s="68">
        <v>3.55</v>
      </c>
      <c r="AN1094" s="35"/>
      <c r="AO1094" s="47"/>
    </row>
    <row r="1095" spans="1:41" x14ac:dyDescent="0.25">
      <c r="A1095" s="7">
        <v>29</v>
      </c>
      <c r="B1095" s="15" t="s">
        <v>23</v>
      </c>
      <c r="C1095" s="15" t="s">
        <v>23</v>
      </c>
      <c r="D1095" s="9"/>
      <c r="E1095" s="10"/>
      <c r="F1095" s="9"/>
      <c r="G1095" s="9"/>
      <c r="H1095" s="10"/>
      <c r="I1095" s="9"/>
      <c r="J1095" s="9"/>
      <c r="K1095" s="10"/>
      <c r="L1095" s="66"/>
      <c r="M1095" s="65"/>
      <c r="N1095" s="71"/>
      <c r="O1095" s="67"/>
      <c r="P1095" s="99"/>
      <c r="Q1095" s="99"/>
      <c r="R1095" s="68"/>
      <c r="S1095" s="68"/>
      <c r="T1095" s="68"/>
      <c r="U1095" s="68"/>
      <c r="V1095" s="68"/>
      <c r="W1095" s="68"/>
      <c r="X1095" s="75"/>
      <c r="Y1095" s="67"/>
      <c r="Z1095" s="67"/>
      <c r="AA1095" s="67"/>
      <c r="AB1095" s="68">
        <v>6.21</v>
      </c>
      <c r="AC1095" s="68"/>
      <c r="AD1095" s="13"/>
      <c r="AE1095" s="34"/>
      <c r="AF1095" s="8"/>
      <c r="AG1095" s="10"/>
      <c r="AH1095" s="9"/>
      <c r="AI1095" s="68">
        <v>45.33</v>
      </c>
      <c r="AJ1095" s="8"/>
      <c r="AK1095" s="8"/>
      <c r="AL1095" s="11"/>
      <c r="AM1095" s="68">
        <v>3.56</v>
      </c>
      <c r="AN1095" s="35"/>
      <c r="AO1095" s="47"/>
    </row>
    <row r="1096" spans="1:41" x14ac:dyDescent="0.25">
      <c r="A1096" s="7">
        <v>28</v>
      </c>
      <c r="B1096" s="15" t="s">
        <v>23</v>
      </c>
      <c r="C1096" s="15" t="s">
        <v>23</v>
      </c>
      <c r="D1096" s="9"/>
      <c r="E1096" s="10"/>
      <c r="F1096" s="9"/>
      <c r="G1096" s="9"/>
      <c r="H1096" s="10"/>
      <c r="I1096" s="9"/>
      <c r="J1096" s="9"/>
      <c r="K1096" s="10"/>
      <c r="L1096" s="66"/>
      <c r="M1096" s="65"/>
      <c r="N1096" s="71"/>
      <c r="O1096" s="67"/>
      <c r="P1096" s="99"/>
      <c r="Q1096" s="99"/>
      <c r="R1096" s="68"/>
      <c r="S1096" s="68"/>
      <c r="T1096" s="68"/>
      <c r="U1096" s="68"/>
      <c r="V1096" s="68"/>
      <c r="W1096" s="68"/>
      <c r="X1096" s="75"/>
      <c r="Y1096" s="67"/>
      <c r="Z1096" s="67"/>
      <c r="AA1096" s="67"/>
      <c r="AB1096" s="68">
        <v>6.22</v>
      </c>
      <c r="AC1096" s="68"/>
      <c r="AD1096" s="13"/>
      <c r="AE1096" s="34"/>
      <c r="AF1096" s="8"/>
      <c r="AG1096" s="10"/>
      <c r="AH1096" s="9"/>
      <c r="AI1096" s="68">
        <v>45.36</v>
      </c>
      <c r="AJ1096" s="8"/>
      <c r="AK1096" s="8"/>
      <c r="AL1096" s="8"/>
      <c r="AM1096" s="68">
        <v>3.57</v>
      </c>
      <c r="AN1096" s="35"/>
      <c r="AO1096" s="47"/>
    </row>
    <row r="1097" spans="1:41" x14ac:dyDescent="0.25">
      <c r="A1097" s="7">
        <v>27</v>
      </c>
      <c r="B1097" s="15" t="s">
        <v>23</v>
      </c>
      <c r="C1097" s="15" t="s">
        <v>23</v>
      </c>
      <c r="D1097" s="9"/>
      <c r="E1097" s="10"/>
      <c r="F1097" s="9"/>
      <c r="G1097" s="9"/>
      <c r="H1097" s="10"/>
      <c r="I1097" s="9"/>
      <c r="J1097" s="9"/>
      <c r="K1097" s="10"/>
      <c r="L1097" s="66"/>
      <c r="M1097" s="65"/>
      <c r="N1097" s="71"/>
      <c r="O1097" s="67"/>
      <c r="P1097" s="99"/>
      <c r="Q1097" s="99"/>
      <c r="R1097" s="68"/>
      <c r="S1097" s="68"/>
      <c r="T1097" s="68"/>
      <c r="U1097" s="68"/>
      <c r="V1097" s="68"/>
      <c r="W1097" s="68"/>
      <c r="X1097" s="75"/>
      <c r="Y1097" s="67"/>
      <c r="Z1097" s="67"/>
      <c r="AA1097" s="67"/>
      <c r="AB1097" s="68">
        <v>6.23</v>
      </c>
      <c r="AC1097" s="68"/>
      <c r="AD1097" s="13"/>
      <c r="AE1097" s="34"/>
      <c r="AF1097" s="8"/>
      <c r="AG1097" s="10"/>
      <c r="AH1097" s="9"/>
      <c r="AI1097" s="68">
        <v>45.39</v>
      </c>
      <c r="AJ1097" s="8"/>
      <c r="AK1097" s="8"/>
      <c r="AL1097" s="11"/>
      <c r="AM1097" s="68">
        <v>3.58</v>
      </c>
      <c r="AN1097" s="35"/>
      <c r="AO1097" s="47"/>
    </row>
    <row r="1098" spans="1:41" x14ac:dyDescent="0.25">
      <c r="A1098" s="7">
        <v>26</v>
      </c>
      <c r="B1098" s="15" t="s">
        <v>23</v>
      </c>
      <c r="C1098" s="15" t="s">
        <v>23</v>
      </c>
      <c r="D1098" s="9"/>
      <c r="E1098" s="10"/>
      <c r="F1098" s="9"/>
      <c r="G1098" s="9"/>
      <c r="H1098" s="10"/>
      <c r="I1098" s="9"/>
      <c r="J1098" s="9"/>
      <c r="K1098" s="10"/>
      <c r="L1098" s="66"/>
      <c r="M1098" s="65"/>
      <c r="N1098" s="71"/>
      <c r="O1098" s="67"/>
      <c r="P1098" s="99"/>
      <c r="Q1098" s="99"/>
      <c r="R1098" s="68"/>
      <c r="S1098" s="68"/>
      <c r="T1098" s="68"/>
      <c r="U1098" s="68"/>
      <c r="V1098" s="68"/>
      <c r="W1098" s="68"/>
      <c r="X1098" s="75"/>
      <c r="Y1098" s="67"/>
      <c r="Z1098" s="67"/>
      <c r="AA1098" s="67"/>
      <c r="AB1098" s="68">
        <v>6.24</v>
      </c>
      <c r="AC1098" s="68"/>
      <c r="AD1098" s="13"/>
      <c r="AE1098" s="34"/>
      <c r="AF1098" s="8"/>
      <c r="AG1098" s="10"/>
      <c r="AH1098" s="9"/>
      <c r="AI1098" s="68">
        <v>45.42</v>
      </c>
      <c r="AJ1098" s="8"/>
      <c r="AK1098" s="8"/>
      <c r="AL1098" s="11"/>
      <c r="AM1098" s="68">
        <v>3.59</v>
      </c>
      <c r="AN1098" s="35"/>
      <c r="AO1098" s="47"/>
    </row>
    <row r="1099" spans="1:41" x14ac:dyDescent="0.25">
      <c r="A1099" s="7">
        <v>25</v>
      </c>
      <c r="B1099" s="15" t="s">
        <v>23</v>
      </c>
      <c r="C1099" s="15" t="s">
        <v>23</v>
      </c>
      <c r="D1099" s="9"/>
      <c r="E1099" s="10"/>
      <c r="F1099" s="9"/>
      <c r="G1099" s="9"/>
      <c r="H1099" s="10"/>
      <c r="I1099" s="9"/>
      <c r="J1099" s="9"/>
      <c r="K1099" s="10"/>
      <c r="L1099" s="66"/>
      <c r="M1099" s="65">
        <v>11</v>
      </c>
      <c r="N1099" s="71"/>
      <c r="O1099" s="67"/>
      <c r="P1099" s="99"/>
      <c r="Q1099" s="99"/>
      <c r="R1099" s="68"/>
      <c r="S1099" s="68"/>
      <c r="T1099" s="68"/>
      <c r="U1099" s="68"/>
      <c r="V1099" s="68"/>
      <c r="W1099" s="68"/>
      <c r="X1099" s="75"/>
      <c r="Y1099" s="67"/>
      <c r="Z1099" s="67"/>
      <c r="AA1099" s="67"/>
      <c r="AB1099" s="68">
        <v>6.25</v>
      </c>
      <c r="AC1099" s="68"/>
      <c r="AD1099" s="13"/>
      <c r="AE1099" s="34"/>
      <c r="AF1099" s="8"/>
      <c r="AG1099" s="10"/>
      <c r="AH1099" s="13"/>
      <c r="AI1099" s="68">
        <v>45.45</v>
      </c>
      <c r="AJ1099" s="8"/>
      <c r="AK1099" s="8"/>
      <c r="AL1099" s="11"/>
      <c r="AM1099" s="68">
        <v>4</v>
      </c>
      <c r="AN1099" s="35"/>
      <c r="AO1099" s="47"/>
    </row>
    <row r="1100" spans="1:41" x14ac:dyDescent="0.25">
      <c r="A1100" s="7">
        <v>24</v>
      </c>
      <c r="B1100" s="15" t="s">
        <v>23</v>
      </c>
      <c r="C1100" s="15" t="s">
        <v>23</v>
      </c>
      <c r="D1100" s="9"/>
      <c r="E1100" s="10"/>
      <c r="F1100" s="9"/>
      <c r="G1100" s="9"/>
      <c r="H1100" s="10"/>
      <c r="I1100" s="9"/>
      <c r="J1100" s="9"/>
      <c r="K1100" s="10"/>
      <c r="L1100" s="66"/>
      <c r="M1100" s="65"/>
      <c r="N1100" s="71"/>
      <c r="O1100" s="67"/>
      <c r="P1100" s="99"/>
      <c r="Q1100" s="99"/>
      <c r="R1100" s="68"/>
      <c r="S1100" s="68"/>
      <c r="T1100" s="68"/>
      <c r="U1100" s="68"/>
      <c r="V1100" s="68"/>
      <c r="W1100" s="68"/>
      <c r="X1100" s="75"/>
      <c r="Y1100" s="67"/>
      <c r="Z1100" s="67"/>
      <c r="AA1100" s="67"/>
      <c r="AB1100" s="68">
        <v>6.26</v>
      </c>
      <c r="AC1100" s="68"/>
      <c r="AD1100" s="13"/>
      <c r="AE1100" s="34"/>
      <c r="AF1100" s="8"/>
      <c r="AG1100" s="10"/>
      <c r="AH1100" s="9"/>
      <c r="AI1100" s="68">
        <v>45.48</v>
      </c>
      <c r="AJ1100" s="8"/>
      <c r="AK1100" s="8"/>
      <c r="AL1100" s="8"/>
      <c r="AM1100" s="68">
        <v>4.01</v>
      </c>
      <c r="AN1100" s="35"/>
      <c r="AO1100" s="47"/>
    </row>
    <row r="1101" spans="1:41" x14ac:dyDescent="0.25">
      <c r="A1101" s="7">
        <v>23</v>
      </c>
      <c r="B1101" s="15" t="s">
        <v>23</v>
      </c>
      <c r="C1101" s="15" t="s">
        <v>23</v>
      </c>
      <c r="D1101" s="9"/>
      <c r="E1101" s="10"/>
      <c r="F1101" s="9"/>
      <c r="G1101" s="9"/>
      <c r="H1101" s="10"/>
      <c r="I1101" s="9"/>
      <c r="J1101" s="9"/>
      <c r="K1101" s="10"/>
      <c r="L1101" s="66"/>
      <c r="M1101" s="65"/>
      <c r="N1101" s="71"/>
      <c r="O1101" s="67"/>
      <c r="P1101" s="99"/>
      <c r="Q1101" s="99"/>
      <c r="R1101" s="68"/>
      <c r="S1101" s="68"/>
      <c r="T1101" s="68"/>
      <c r="U1101" s="68"/>
      <c r="V1101" s="68"/>
      <c r="W1101" s="68"/>
      <c r="X1101" s="75"/>
      <c r="Y1101" s="67"/>
      <c r="Z1101" s="67"/>
      <c r="AA1101" s="67"/>
      <c r="AB1101" s="68">
        <v>6.27</v>
      </c>
      <c r="AC1101" s="68"/>
      <c r="AD1101" s="13"/>
      <c r="AE1101" s="34"/>
      <c r="AF1101" s="8"/>
      <c r="AG1101" s="10"/>
      <c r="AH1101" s="9"/>
      <c r="AI1101" s="68">
        <v>45.51</v>
      </c>
      <c r="AJ1101" s="8"/>
      <c r="AK1101" s="8"/>
      <c r="AL1101" s="11"/>
      <c r="AM1101" s="68">
        <v>4.0199999999999996</v>
      </c>
      <c r="AN1101" s="35"/>
      <c r="AO1101" s="47"/>
    </row>
    <row r="1102" spans="1:41" x14ac:dyDescent="0.25">
      <c r="A1102" s="7">
        <v>22</v>
      </c>
      <c r="B1102" s="15" t="s">
        <v>23</v>
      </c>
      <c r="C1102" s="15" t="s">
        <v>23</v>
      </c>
      <c r="D1102" s="9"/>
      <c r="E1102" s="10"/>
      <c r="F1102" s="9"/>
      <c r="G1102" s="9"/>
      <c r="H1102" s="10"/>
      <c r="I1102" s="9"/>
      <c r="J1102" s="9"/>
      <c r="K1102" s="10"/>
      <c r="L1102" s="66"/>
      <c r="M1102" s="65"/>
      <c r="N1102" s="71"/>
      <c r="O1102" s="67"/>
      <c r="P1102" s="99"/>
      <c r="Q1102" s="99"/>
      <c r="R1102" s="68"/>
      <c r="S1102" s="68"/>
      <c r="T1102" s="68"/>
      <c r="U1102" s="68"/>
      <c r="V1102" s="68"/>
      <c r="W1102" s="68"/>
      <c r="X1102" s="75"/>
      <c r="Y1102" s="67"/>
      <c r="Z1102" s="67"/>
      <c r="AA1102" s="67"/>
      <c r="AB1102" s="68">
        <v>6.28</v>
      </c>
      <c r="AC1102" s="68"/>
      <c r="AD1102" s="13"/>
      <c r="AE1102" s="34"/>
      <c r="AF1102" s="8"/>
      <c r="AG1102" s="10"/>
      <c r="AH1102" s="9"/>
      <c r="AI1102" s="68">
        <v>45.54</v>
      </c>
      <c r="AJ1102" s="8"/>
      <c r="AK1102" s="8"/>
      <c r="AL1102" s="11"/>
      <c r="AM1102" s="68">
        <v>4.03</v>
      </c>
      <c r="AN1102" s="35"/>
      <c r="AO1102" s="47"/>
    </row>
    <row r="1103" spans="1:41" x14ac:dyDescent="0.25">
      <c r="A1103" s="7">
        <v>21</v>
      </c>
      <c r="B1103" s="15" t="s">
        <v>23</v>
      </c>
      <c r="C1103" s="15" t="s">
        <v>23</v>
      </c>
      <c r="D1103" s="9"/>
      <c r="E1103" s="10"/>
      <c r="F1103" s="9"/>
      <c r="G1103" s="9"/>
      <c r="H1103" s="10"/>
      <c r="I1103" s="9"/>
      <c r="J1103" s="9"/>
      <c r="K1103" s="10"/>
      <c r="L1103" s="66"/>
      <c r="M1103" s="65"/>
      <c r="N1103" s="71"/>
      <c r="O1103" s="67"/>
      <c r="P1103" s="99"/>
      <c r="Q1103" s="99"/>
      <c r="R1103" s="68"/>
      <c r="S1103" s="68"/>
      <c r="T1103" s="68"/>
      <c r="U1103" s="68"/>
      <c r="V1103" s="68"/>
      <c r="W1103" s="68"/>
      <c r="X1103" s="75"/>
      <c r="Y1103" s="67"/>
      <c r="Z1103" s="67"/>
      <c r="AA1103" s="67"/>
      <c r="AB1103" s="68">
        <v>6.29</v>
      </c>
      <c r="AC1103" s="68"/>
      <c r="AD1103" s="13"/>
      <c r="AE1103" s="34"/>
      <c r="AF1103" s="8"/>
      <c r="AG1103" s="10"/>
      <c r="AH1103" s="9"/>
      <c r="AI1103" s="68">
        <v>45.57</v>
      </c>
      <c r="AJ1103" s="8"/>
      <c r="AK1103" s="8"/>
      <c r="AL1103" s="11"/>
      <c r="AM1103" s="68">
        <v>4.04</v>
      </c>
      <c r="AN1103" s="35"/>
      <c r="AO1103" s="47"/>
    </row>
    <row r="1104" spans="1:41" ht="15.75" thickBot="1" x14ac:dyDescent="0.3">
      <c r="A1104" s="17">
        <v>20</v>
      </c>
      <c r="B1104" s="25">
        <v>3</v>
      </c>
      <c r="C1104" s="25">
        <v>3</v>
      </c>
      <c r="D1104" s="25"/>
      <c r="E1104" s="26"/>
      <c r="F1104" s="25"/>
      <c r="G1104" s="25"/>
      <c r="H1104" s="26"/>
      <c r="I1104" s="25"/>
      <c r="J1104" s="25"/>
      <c r="K1104" s="26"/>
      <c r="L1104" s="88"/>
      <c r="M1104" s="87">
        <v>10</v>
      </c>
      <c r="N1104" s="89"/>
      <c r="O1104" s="90"/>
      <c r="P1104" s="109"/>
      <c r="Q1104" s="109"/>
      <c r="R1104" s="91"/>
      <c r="S1104" s="91"/>
      <c r="T1104" s="91"/>
      <c r="U1104" s="91"/>
      <c r="V1104" s="91"/>
      <c r="W1104" s="91"/>
      <c r="X1104" s="92"/>
      <c r="Y1104" s="90"/>
      <c r="Z1104" s="90"/>
      <c r="AA1104" s="90"/>
      <c r="AB1104" s="91">
        <v>6.3</v>
      </c>
      <c r="AC1104" s="91"/>
      <c r="AD1104" s="30"/>
      <c r="AE1104" s="43"/>
      <c r="AF1104" s="27"/>
      <c r="AG1104" s="27"/>
      <c r="AH1104" s="30"/>
      <c r="AI1104" s="91">
        <v>46</v>
      </c>
      <c r="AJ1104" s="27"/>
      <c r="AK1104" s="27"/>
      <c r="AL1104" s="31"/>
      <c r="AM1104" s="91">
        <v>4.05</v>
      </c>
      <c r="AN1104" s="44"/>
      <c r="AO1104" s="49"/>
    </row>
    <row r="1105" spans="1:41" ht="15.75" thickTop="1" x14ac:dyDescent="0.25"/>
    <row r="1107" spans="1:41" ht="15.75" x14ac:dyDescent="0.25">
      <c r="A1107" s="1552" t="s">
        <v>77</v>
      </c>
      <c r="B1107" s="1553"/>
      <c r="C1107" s="1553"/>
      <c r="D1107" s="1553"/>
      <c r="E1107" s="1553"/>
      <c r="F1107" s="1553"/>
      <c r="G1107" s="1553"/>
      <c r="H1107" s="1553"/>
      <c r="I1107" s="1553"/>
      <c r="J1107" s="1553"/>
      <c r="K1107" s="1553"/>
      <c r="L1107" s="1553"/>
      <c r="M1107" s="1553"/>
      <c r="N1107" s="1553"/>
      <c r="O1107" s="1553"/>
      <c r="P1107" s="1553"/>
      <c r="Q1107" s="1553"/>
      <c r="R1107" s="1553"/>
      <c r="S1107" s="1553"/>
      <c r="T1107" s="1553"/>
      <c r="U1107" s="1553"/>
      <c r="V1107" s="1553"/>
      <c r="W1107" s="1553"/>
      <c r="X1107" s="1553"/>
      <c r="Y1107" s="1553"/>
      <c r="Z1107" s="1553"/>
      <c r="AA1107" s="1553"/>
      <c r="AB1107" s="1553"/>
      <c r="AC1107" s="1553"/>
      <c r="AD1107" s="1553"/>
      <c r="AE1107" s="1553"/>
      <c r="AF1107" s="1553"/>
      <c r="AG1107" s="1553"/>
      <c r="AH1107" s="1553"/>
      <c r="AI1107" s="1553"/>
      <c r="AJ1107" s="1553"/>
      <c r="AK1107" s="1553"/>
      <c r="AL1107" s="1553"/>
      <c r="AM1107" s="1553"/>
      <c r="AN1107" s="1553"/>
      <c r="AO1107" s="1554"/>
    </row>
    <row r="1108" spans="1:41" ht="25.5" x14ac:dyDescent="0.25">
      <c r="A1108" s="3" t="s">
        <v>10</v>
      </c>
      <c r="B1108" s="4" t="s">
        <v>727</v>
      </c>
      <c r="C1108" s="4" t="s">
        <v>728</v>
      </c>
      <c r="D1108" s="5">
        <v>3</v>
      </c>
      <c r="E1108" s="6">
        <v>4</v>
      </c>
      <c r="F1108" s="5">
        <v>5</v>
      </c>
      <c r="G1108" s="5">
        <v>6</v>
      </c>
      <c r="H1108" s="6">
        <v>7</v>
      </c>
      <c r="I1108" s="4">
        <v>8</v>
      </c>
      <c r="J1108" s="4">
        <v>9</v>
      </c>
      <c r="K1108" s="6" t="s">
        <v>28</v>
      </c>
      <c r="L1108" s="6" t="s">
        <v>29</v>
      </c>
      <c r="M1108" s="4">
        <v>16</v>
      </c>
      <c r="N1108" s="6">
        <v>19</v>
      </c>
      <c r="O1108" s="6">
        <v>21</v>
      </c>
      <c r="P1108" s="6">
        <v>23</v>
      </c>
      <c r="Q1108" s="6">
        <v>24</v>
      </c>
      <c r="R1108" s="6">
        <v>27</v>
      </c>
      <c r="S1108" s="6">
        <v>28</v>
      </c>
      <c r="T1108" s="6">
        <v>29</v>
      </c>
      <c r="U1108" s="6">
        <v>30</v>
      </c>
      <c r="V1108" s="64" t="s">
        <v>286</v>
      </c>
      <c r="W1108" s="64" t="s">
        <v>287</v>
      </c>
      <c r="X1108" s="6">
        <v>33</v>
      </c>
      <c r="Y1108" s="4">
        <v>34</v>
      </c>
      <c r="Z1108" s="4">
        <v>35</v>
      </c>
      <c r="AA1108" s="4">
        <v>36</v>
      </c>
      <c r="AB1108" s="4">
        <v>37</v>
      </c>
      <c r="AC1108" s="1346">
        <v>38</v>
      </c>
      <c r="AD1108" s="4">
        <v>39</v>
      </c>
      <c r="AE1108" s="4">
        <v>40</v>
      </c>
      <c r="AF1108" s="6">
        <v>41</v>
      </c>
      <c r="AG1108" s="6">
        <v>42</v>
      </c>
      <c r="AH1108" s="4">
        <v>43</v>
      </c>
      <c r="AI1108" s="4">
        <v>44</v>
      </c>
      <c r="AJ1108" s="6">
        <v>45</v>
      </c>
      <c r="AK1108" s="6">
        <v>46</v>
      </c>
      <c r="AL1108" s="6">
        <v>47</v>
      </c>
      <c r="AM1108" s="4">
        <v>48</v>
      </c>
      <c r="AN1108" s="128">
        <v>49</v>
      </c>
      <c r="AO1108" s="132">
        <v>50</v>
      </c>
    </row>
    <row r="1109" spans="1:41" x14ac:dyDescent="0.25">
      <c r="A1109" s="7">
        <v>100</v>
      </c>
      <c r="B1109" s="8" t="s">
        <v>23</v>
      </c>
      <c r="C1109" s="8" t="s">
        <v>23</v>
      </c>
      <c r="D1109" s="9"/>
      <c r="E1109" s="10"/>
      <c r="F1109" s="9"/>
      <c r="G1109" s="9"/>
      <c r="H1109" s="10"/>
      <c r="I1109" s="9"/>
      <c r="J1109" s="9"/>
      <c r="K1109" s="10"/>
      <c r="L1109" s="66"/>
      <c r="M1109" s="65">
        <v>24</v>
      </c>
      <c r="N1109" s="67"/>
      <c r="O1109" s="67"/>
      <c r="P1109" s="68"/>
      <c r="Q1109" s="68"/>
      <c r="R1109" s="68"/>
      <c r="S1109" s="68"/>
      <c r="T1109" s="68"/>
      <c r="U1109" s="68"/>
      <c r="V1109" s="68"/>
      <c r="W1109" s="68"/>
      <c r="X1109" s="68"/>
      <c r="Y1109" s="67"/>
      <c r="Z1109" s="67"/>
      <c r="AA1109" s="67"/>
      <c r="AB1109" s="68">
        <v>5.5</v>
      </c>
      <c r="AC1109" s="68"/>
      <c r="AD1109" s="13"/>
      <c r="AE1109" s="32"/>
      <c r="AF1109" s="8"/>
      <c r="AG1109" s="8"/>
      <c r="AH1109" s="13"/>
      <c r="AI1109" s="68"/>
      <c r="AJ1109" s="8"/>
      <c r="AK1109" s="8"/>
      <c r="AL1109" s="8"/>
      <c r="AM1109" s="68"/>
      <c r="AN1109" s="32"/>
      <c r="AO1109" s="47"/>
    </row>
    <row r="1110" spans="1:41" x14ac:dyDescent="0.25">
      <c r="A1110" s="7">
        <v>99</v>
      </c>
      <c r="B1110" s="15" t="s">
        <v>23</v>
      </c>
      <c r="C1110" s="15" t="s">
        <v>23</v>
      </c>
      <c r="D1110" s="9"/>
      <c r="E1110" s="10"/>
      <c r="F1110" s="9"/>
      <c r="G1110" s="9"/>
      <c r="H1110" s="10"/>
      <c r="I1110" s="9"/>
      <c r="J1110" s="9"/>
      <c r="K1110" s="10"/>
      <c r="L1110" s="66"/>
      <c r="M1110" s="65"/>
      <c r="N1110" s="71"/>
      <c r="O1110" s="67"/>
      <c r="P1110" s="99"/>
      <c r="Q1110" s="99"/>
      <c r="R1110" s="68"/>
      <c r="S1110" s="68"/>
      <c r="T1110" s="68"/>
      <c r="U1110" s="68"/>
      <c r="V1110" s="68"/>
      <c r="W1110" s="68"/>
      <c r="X1110" s="72"/>
      <c r="Y1110" s="67"/>
      <c r="Z1110" s="67"/>
      <c r="AA1110" s="67"/>
      <c r="AB1110" s="68"/>
      <c r="AC1110" s="68"/>
      <c r="AD1110" s="13"/>
      <c r="AE1110" s="34"/>
      <c r="AF1110" s="8"/>
      <c r="AG1110" s="10"/>
      <c r="AH1110" s="9"/>
      <c r="AI1110" s="68"/>
      <c r="AJ1110" s="46"/>
      <c r="AK1110" s="8"/>
      <c r="AL1110" s="11"/>
      <c r="AM1110" s="68"/>
      <c r="AN1110" s="35"/>
      <c r="AO1110" s="47"/>
    </row>
    <row r="1111" spans="1:41" x14ac:dyDescent="0.25">
      <c r="A1111" s="7">
        <v>98</v>
      </c>
      <c r="B1111" s="15" t="s">
        <v>23</v>
      </c>
      <c r="C1111" s="15" t="s">
        <v>23</v>
      </c>
      <c r="D1111" s="9"/>
      <c r="E1111" s="10"/>
      <c r="F1111" s="9"/>
      <c r="G1111" s="9"/>
      <c r="H1111" s="10"/>
      <c r="I1111" s="9"/>
      <c r="J1111" s="9"/>
      <c r="K1111" s="10"/>
      <c r="L1111" s="66"/>
      <c r="M1111" s="65"/>
      <c r="N1111" s="71"/>
      <c r="O1111" s="67"/>
      <c r="P1111" s="99"/>
      <c r="Q1111" s="99"/>
      <c r="R1111" s="68"/>
      <c r="S1111" s="68"/>
      <c r="T1111" s="68"/>
      <c r="U1111" s="68"/>
      <c r="V1111" s="68"/>
      <c r="W1111" s="68"/>
      <c r="X1111" s="75"/>
      <c r="Y1111" s="67"/>
      <c r="Z1111" s="67"/>
      <c r="AA1111" s="67"/>
      <c r="AB1111" s="68">
        <v>5.51</v>
      </c>
      <c r="AC1111" s="68"/>
      <c r="AD1111" s="13"/>
      <c r="AE1111" s="34"/>
      <c r="AF1111" s="8"/>
      <c r="AG1111" s="10"/>
      <c r="AH1111" s="9"/>
      <c r="AI1111" s="68"/>
      <c r="AJ1111" s="8"/>
      <c r="AK1111" s="8"/>
      <c r="AL1111" s="11"/>
      <c r="AM1111" s="68"/>
      <c r="AN1111" s="35"/>
      <c r="AO1111" s="47"/>
    </row>
    <row r="1112" spans="1:41" x14ac:dyDescent="0.25">
      <c r="A1112" s="7">
        <v>97</v>
      </c>
      <c r="B1112" s="15" t="s">
        <v>23</v>
      </c>
      <c r="C1112" s="15" t="s">
        <v>23</v>
      </c>
      <c r="D1112" s="9"/>
      <c r="E1112" s="10"/>
      <c r="F1112" s="9"/>
      <c r="G1112" s="9"/>
      <c r="H1112" s="10"/>
      <c r="I1112" s="9"/>
      <c r="J1112" s="9"/>
      <c r="K1112" s="10"/>
      <c r="L1112" s="66"/>
      <c r="M1112" s="65"/>
      <c r="N1112" s="71"/>
      <c r="O1112" s="67"/>
      <c r="P1112" s="99"/>
      <c r="Q1112" s="99"/>
      <c r="R1112" s="68"/>
      <c r="S1112" s="68"/>
      <c r="T1112" s="68"/>
      <c r="U1112" s="68"/>
      <c r="V1112" s="68"/>
      <c r="W1112" s="68"/>
      <c r="X1112" s="75"/>
      <c r="Y1112" s="67"/>
      <c r="Z1112" s="67"/>
      <c r="AA1112" s="67"/>
      <c r="AB1112" s="68"/>
      <c r="AC1112" s="68"/>
      <c r="AD1112" s="13"/>
      <c r="AE1112" s="34"/>
      <c r="AF1112" s="8"/>
      <c r="AG1112" s="10"/>
      <c r="AH1112" s="9"/>
      <c r="AI1112" s="68"/>
      <c r="AJ1112" s="8"/>
      <c r="AK1112" s="8"/>
      <c r="AL1112" s="11"/>
      <c r="AM1112" s="68"/>
      <c r="AN1112" s="35"/>
      <c r="AO1112" s="47"/>
    </row>
    <row r="1113" spans="1:41" x14ac:dyDescent="0.25">
      <c r="A1113" s="7">
        <v>96</v>
      </c>
      <c r="B1113" s="15" t="s">
        <v>23</v>
      </c>
      <c r="C1113" s="15" t="s">
        <v>23</v>
      </c>
      <c r="D1113" s="9"/>
      <c r="E1113" s="10"/>
      <c r="F1113" s="9"/>
      <c r="G1113" s="9"/>
      <c r="H1113" s="10"/>
      <c r="I1113" s="9"/>
      <c r="J1113" s="9"/>
      <c r="K1113" s="10"/>
      <c r="L1113" s="66"/>
      <c r="M1113" s="65"/>
      <c r="N1113" s="71"/>
      <c r="O1113" s="67"/>
      <c r="P1113" s="99"/>
      <c r="Q1113" s="99"/>
      <c r="R1113" s="68"/>
      <c r="S1113" s="68"/>
      <c r="T1113" s="68"/>
      <c r="U1113" s="68"/>
      <c r="V1113" s="68"/>
      <c r="W1113" s="68"/>
      <c r="X1113" s="75"/>
      <c r="Y1113" s="67"/>
      <c r="Z1113" s="67"/>
      <c r="AA1113" s="67"/>
      <c r="AB1113" s="68">
        <v>5.52</v>
      </c>
      <c r="AC1113" s="68"/>
      <c r="AD1113" s="13"/>
      <c r="AE1113" s="34"/>
      <c r="AF1113" s="8"/>
      <c r="AG1113" s="10"/>
      <c r="AH1113" s="9"/>
      <c r="AI1113" s="68"/>
      <c r="AJ1113" s="8"/>
      <c r="AK1113" s="8"/>
      <c r="AL1113" s="11"/>
      <c r="AM1113" s="68"/>
      <c r="AN1113" s="35"/>
      <c r="AO1113" s="47"/>
    </row>
    <row r="1114" spans="1:41" x14ac:dyDescent="0.25">
      <c r="A1114" s="7">
        <v>95</v>
      </c>
      <c r="B1114" s="15" t="s">
        <v>23</v>
      </c>
      <c r="C1114" s="15" t="s">
        <v>23</v>
      </c>
      <c r="D1114" s="9"/>
      <c r="E1114" s="10"/>
      <c r="F1114" s="9"/>
      <c r="G1114" s="9"/>
      <c r="H1114" s="10"/>
      <c r="I1114" s="9"/>
      <c r="J1114" s="9"/>
      <c r="K1114" s="10"/>
      <c r="L1114" s="66"/>
      <c r="M1114" s="65">
        <v>23</v>
      </c>
      <c r="N1114" s="71"/>
      <c r="O1114" s="67"/>
      <c r="P1114" s="99"/>
      <c r="Q1114" s="99"/>
      <c r="R1114" s="68"/>
      <c r="S1114" s="68"/>
      <c r="T1114" s="68"/>
      <c r="U1114" s="68"/>
      <c r="V1114" s="68"/>
      <c r="W1114" s="68"/>
      <c r="X1114" s="75"/>
      <c r="Y1114" s="67"/>
      <c r="Z1114" s="67"/>
      <c r="AA1114" s="67"/>
      <c r="AB1114" s="68"/>
      <c r="AC1114" s="68"/>
      <c r="AD1114" s="13"/>
      <c r="AE1114" s="34"/>
      <c r="AF1114" s="8"/>
      <c r="AG1114" s="10"/>
      <c r="AH1114" s="9"/>
      <c r="AI1114" s="68"/>
      <c r="AJ1114" s="8"/>
      <c r="AK1114" s="8"/>
      <c r="AL1114" s="11"/>
      <c r="AM1114" s="68"/>
      <c r="AN1114" s="35"/>
      <c r="AO1114" s="47"/>
    </row>
    <row r="1115" spans="1:41" x14ac:dyDescent="0.25">
      <c r="A1115" s="7">
        <v>94</v>
      </c>
      <c r="B1115" s="15" t="s">
        <v>23</v>
      </c>
      <c r="C1115" s="15" t="s">
        <v>23</v>
      </c>
      <c r="D1115" s="9"/>
      <c r="E1115" s="10"/>
      <c r="F1115" s="9"/>
      <c r="G1115" s="9"/>
      <c r="H1115" s="10"/>
      <c r="I1115" s="9"/>
      <c r="J1115" s="9"/>
      <c r="K1115" s="10"/>
      <c r="L1115" s="66"/>
      <c r="M1115" s="65"/>
      <c r="N1115" s="71"/>
      <c r="O1115" s="67"/>
      <c r="P1115" s="99"/>
      <c r="Q1115" s="99"/>
      <c r="R1115" s="68"/>
      <c r="S1115" s="68"/>
      <c r="T1115" s="68"/>
      <c r="U1115" s="68"/>
      <c r="V1115" s="68"/>
      <c r="W1115" s="68"/>
      <c r="X1115" s="75"/>
      <c r="Y1115" s="67"/>
      <c r="Z1115" s="67"/>
      <c r="AA1115" s="67"/>
      <c r="AB1115" s="68">
        <v>5.53</v>
      </c>
      <c r="AC1115" s="68"/>
      <c r="AD1115" s="13"/>
      <c r="AE1115" s="34"/>
      <c r="AF1115" s="8"/>
      <c r="AG1115" s="10"/>
      <c r="AH1115" s="9"/>
      <c r="AI1115" s="68"/>
      <c r="AJ1115" s="8"/>
      <c r="AK1115" s="8"/>
      <c r="AL1115" s="11"/>
      <c r="AM1115" s="68"/>
      <c r="AN1115" s="35"/>
      <c r="AO1115" s="47"/>
    </row>
    <row r="1116" spans="1:41" x14ac:dyDescent="0.25">
      <c r="A1116" s="7">
        <v>93</v>
      </c>
      <c r="B1116" s="15" t="s">
        <v>23</v>
      </c>
      <c r="C1116" s="15" t="s">
        <v>23</v>
      </c>
      <c r="D1116" s="9"/>
      <c r="E1116" s="10"/>
      <c r="F1116" s="9"/>
      <c r="G1116" s="9"/>
      <c r="H1116" s="10"/>
      <c r="I1116" s="9"/>
      <c r="J1116" s="9"/>
      <c r="K1116" s="10"/>
      <c r="L1116" s="66"/>
      <c r="M1116" s="65"/>
      <c r="N1116" s="71"/>
      <c r="O1116" s="67"/>
      <c r="P1116" s="99"/>
      <c r="Q1116" s="99"/>
      <c r="R1116" s="68"/>
      <c r="S1116" s="68"/>
      <c r="T1116" s="68"/>
      <c r="U1116" s="68"/>
      <c r="V1116" s="68"/>
      <c r="W1116" s="68"/>
      <c r="X1116" s="75"/>
      <c r="Y1116" s="67"/>
      <c r="Z1116" s="67"/>
      <c r="AA1116" s="67"/>
      <c r="AB1116" s="68"/>
      <c r="AC1116" s="68"/>
      <c r="AD1116" s="13"/>
      <c r="AE1116" s="34"/>
      <c r="AF1116" s="8"/>
      <c r="AG1116" s="10"/>
      <c r="AH1116" s="9"/>
      <c r="AI1116" s="68"/>
      <c r="AJ1116" s="8"/>
      <c r="AK1116" s="8"/>
      <c r="AL1116" s="11"/>
      <c r="AM1116" s="68"/>
      <c r="AN1116" s="35"/>
      <c r="AO1116" s="47"/>
    </row>
    <row r="1117" spans="1:41" x14ac:dyDescent="0.25">
      <c r="A1117" s="7">
        <v>92</v>
      </c>
      <c r="B1117" s="15" t="s">
        <v>23</v>
      </c>
      <c r="C1117" s="15" t="s">
        <v>23</v>
      </c>
      <c r="D1117" s="9"/>
      <c r="E1117" s="10"/>
      <c r="F1117" s="9"/>
      <c r="G1117" s="9"/>
      <c r="H1117" s="10"/>
      <c r="I1117" s="9"/>
      <c r="J1117" s="9"/>
      <c r="K1117" s="10"/>
      <c r="L1117" s="66"/>
      <c r="M1117" s="65"/>
      <c r="N1117" s="71"/>
      <c r="O1117" s="67"/>
      <c r="P1117" s="99"/>
      <c r="Q1117" s="99"/>
      <c r="R1117" s="68"/>
      <c r="S1117" s="68"/>
      <c r="T1117" s="68"/>
      <c r="U1117" s="68"/>
      <c r="V1117" s="68"/>
      <c r="W1117" s="68"/>
      <c r="X1117" s="75"/>
      <c r="Y1117" s="67"/>
      <c r="Z1117" s="67"/>
      <c r="AA1117" s="67"/>
      <c r="AB1117" s="68">
        <v>5.54</v>
      </c>
      <c r="AC1117" s="68"/>
      <c r="AD1117" s="13"/>
      <c r="AE1117" s="34"/>
      <c r="AF1117" s="8"/>
      <c r="AG1117" s="10"/>
      <c r="AH1117" s="9"/>
      <c r="AI1117" s="68"/>
      <c r="AJ1117" s="8"/>
      <c r="AK1117" s="8"/>
      <c r="AL1117" s="8"/>
      <c r="AM1117" s="68"/>
      <c r="AN1117" s="35"/>
      <c r="AO1117" s="47"/>
    </row>
    <row r="1118" spans="1:41" x14ac:dyDescent="0.25">
      <c r="A1118" s="7">
        <v>91</v>
      </c>
      <c r="B1118" s="15" t="s">
        <v>23</v>
      </c>
      <c r="C1118" s="15" t="s">
        <v>23</v>
      </c>
      <c r="D1118" s="9"/>
      <c r="E1118" s="10"/>
      <c r="F1118" s="9"/>
      <c r="G1118" s="9"/>
      <c r="H1118" s="10"/>
      <c r="I1118" s="9"/>
      <c r="J1118" s="9"/>
      <c r="K1118" s="10"/>
      <c r="L1118" s="66"/>
      <c r="M1118" s="65"/>
      <c r="N1118" s="71"/>
      <c r="O1118" s="67"/>
      <c r="P1118" s="99"/>
      <c r="Q1118" s="99"/>
      <c r="R1118" s="68"/>
      <c r="S1118" s="68"/>
      <c r="T1118" s="68"/>
      <c r="U1118" s="68"/>
      <c r="V1118" s="68"/>
      <c r="W1118" s="68"/>
      <c r="X1118" s="75"/>
      <c r="Y1118" s="67"/>
      <c r="Z1118" s="67"/>
      <c r="AA1118" s="67"/>
      <c r="AB1118" s="68"/>
      <c r="AC1118" s="68"/>
      <c r="AD1118" s="13"/>
      <c r="AE1118" s="34"/>
      <c r="AF1118" s="8"/>
      <c r="AG1118" s="10"/>
      <c r="AH1118" s="9"/>
      <c r="AI1118" s="68"/>
      <c r="AJ1118" s="8"/>
      <c r="AK1118" s="8"/>
      <c r="AL1118" s="8"/>
      <c r="AM1118" s="68"/>
      <c r="AN1118" s="35"/>
      <c r="AO1118" s="47"/>
    </row>
    <row r="1119" spans="1:41" x14ac:dyDescent="0.25">
      <c r="A1119" s="7">
        <v>90</v>
      </c>
      <c r="B1119" s="15" t="s">
        <v>23</v>
      </c>
      <c r="C1119" s="15" t="s">
        <v>23</v>
      </c>
      <c r="D1119" s="9"/>
      <c r="E1119" s="10"/>
      <c r="F1119" s="9"/>
      <c r="G1119" s="9"/>
      <c r="H1119" s="10"/>
      <c r="I1119" s="9"/>
      <c r="J1119" s="9"/>
      <c r="K1119" s="10"/>
      <c r="L1119" s="66"/>
      <c r="M1119" s="65">
        <v>22</v>
      </c>
      <c r="N1119" s="71"/>
      <c r="O1119" s="67"/>
      <c r="P1119" s="99"/>
      <c r="Q1119" s="99"/>
      <c r="R1119" s="68"/>
      <c r="S1119" s="68"/>
      <c r="T1119" s="68"/>
      <c r="U1119" s="68"/>
      <c r="V1119" s="68"/>
      <c r="W1119" s="68"/>
      <c r="X1119" s="75"/>
      <c r="Y1119" s="67"/>
      <c r="Z1119" s="67"/>
      <c r="AA1119" s="67"/>
      <c r="AB1119" s="68">
        <v>5.55</v>
      </c>
      <c r="AC1119" s="68"/>
      <c r="AD1119" s="13"/>
      <c r="AE1119" s="34"/>
      <c r="AF1119" s="8"/>
      <c r="AG1119" s="10"/>
      <c r="AH1119" s="9"/>
      <c r="AI1119" s="68"/>
      <c r="AJ1119" s="8"/>
      <c r="AK1119" s="8"/>
      <c r="AL1119" s="11"/>
      <c r="AM1119" s="68"/>
      <c r="AN1119" s="35"/>
      <c r="AO1119" s="47"/>
    </row>
    <row r="1120" spans="1:41" x14ac:dyDescent="0.25">
      <c r="A1120" s="7">
        <v>89</v>
      </c>
      <c r="B1120" s="15" t="s">
        <v>23</v>
      </c>
      <c r="C1120" s="15" t="s">
        <v>23</v>
      </c>
      <c r="D1120" s="9"/>
      <c r="E1120" s="10"/>
      <c r="F1120" s="9"/>
      <c r="G1120" s="9"/>
      <c r="H1120" s="10"/>
      <c r="I1120" s="9"/>
      <c r="J1120" s="9"/>
      <c r="K1120" s="10"/>
      <c r="L1120" s="66"/>
      <c r="M1120" s="65"/>
      <c r="N1120" s="71"/>
      <c r="O1120" s="67"/>
      <c r="P1120" s="99"/>
      <c r="Q1120" s="99"/>
      <c r="R1120" s="68"/>
      <c r="S1120" s="68"/>
      <c r="T1120" s="68"/>
      <c r="U1120" s="68"/>
      <c r="V1120" s="68"/>
      <c r="W1120" s="68"/>
      <c r="X1120" s="75"/>
      <c r="Y1120" s="67"/>
      <c r="Z1120" s="67"/>
      <c r="AA1120" s="67"/>
      <c r="AB1120" s="68"/>
      <c r="AC1120" s="68"/>
      <c r="AD1120" s="13"/>
      <c r="AE1120" s="34"/>
      <c r="AF1120" s="8"/>
      <c r="AG1120" s="10"/>
      <c r="AH1120" s="9"/>
      <c r="AI1120" s="68"/>
      <c r="AJ1120" s="8"/>
      <c r="AK1120" s="8"/>
      <c r="AL1120" s="11"/>
      <c r="AM1120" s="68"/>
      <c r="AN1120" s="35"/>
      <c r="AO1120" s="47"/>
    </row>
    <row r="1121" spans="1:41" x14ac:dyDescent="0.25">
      <c r="A1121" s="7">
        <v>88</v>
      </c>
      <c r="B1121" s="15" t="s">
        <v>23</v>
      </c>
      <c r="C1121" s="15" t="s">
        <v>23</v>
      </c>
      <c r="D1121" s="9"/>
      <c r="E1121" s="10"/>
      <c r="F1121" s="9"/>
      <c r="G1121" s="9"/>
      <c r="H1121" s="10"/>
      <c r="I1121" s="9"/>
      <c r="J1121" s="9"/>
      <c r="K1121" s="10"/>
      <c r="L1121" s="66"/>
      <c r="M1121" s="65"/>
      <c r="N1121" s="71"/>
      <c r="O1121" s="67"/>
      <c r="P1121" s="99"/>
      <c r="Q1121" s="99"/>
      <c r="R1121" s="68"/>
      <c r="S1121" s="68"/>
      <c r="T1121" s="68"/>
      <c r="U1121" s="68"/>
      <c r="V1121" s="68"/>
      <c r="W1121" s="68"/>
      <c r="X1121" s="75"/>
      <c r="Y1121" s="67"/>
      <c r="Z1121" s="67"/>
      <c r="AA1121" s="67"/>
      <c r="AB1121" s="68">
        <v>5.56</v>
      </c>
      <c r="AC1121" s="68"/>
      <c r="AD1121" s="13"/>
      <c r="AE1121" s="34"/>
      <c r="AF1121" s="8"/>
      <c r="AG1121" s="10"/>
      <c r="AH1121" s="9"/>
      <c r="AI1121" s="68"/>
      <c r="AJ1121" s="8"/>
      <c r="AK1121" s="8"/>
      <c r="AL1121" s="8"/>
      <c r="AM1121" s="68"/>
      <c r="AN1121" s="35"/>
      <c r="AO1121" s="47"/>
    </row>
    <row r="1122" spans="1:41" x14ac:dyDescent="0.25">
      <c r="A1122" s="7">
        <v>87</v>
      </c>
      <c r="B1122" s="15" t="s">
        <v>23</v>
      </c>
      <c r="C1122" s="15" t="s">
        <v>23</v>
      </c>
      <c r="D1122" s="9"/>
      <c r="E1122" s="10"/>
      <c r="F1122" s="9"/>
      <c r="G1122" s="9"/>
      <c r="H1122" s="10"/>
      <c r="I1122" s="9"/>
      <c r="J1122" s="9"/>
      <c r="K1122" s="10"/>
      <c r="L1122" s="66"/>
      <c r="M1122" s="65"/>
      <c r="N1122" s="71"/>
      <c r="O1122" s="67"/>
      <c r="P1122" s="99"/>
      <c r="Q1122" s="99"/>
      <c r="R1122" s="68"/>
      <c r="S1122" s="68"/>
      <c r="T1122" s="68"/>
      <c r="U1122" s="68"/>
      <c r="V1122" s="68"/>
      <c r="W1122" s="68"/>
      <c r="X1122" s="75"/>
      <c r="Y1122" s="67"/>
      <c r="Z1122" s="67"/>
      <c r="AA1122" s="67"/>
      <c r="AB1122" s="68"/>
      <c r="AC1122" s="68"/>
      <c r="AD1122" s="13"/>
      <c r="AE1122" s="34"/>
      <c r="AF1122" s="8"/>
      <c r="AG1122" s="10"/>
      <c r="AH1122" s="9"/>
      <c r="AI1122" s="68"/>
      <c r="AJ1122" s="8"/>
      <c r="AK1122" s="8"/>
      <c r="AL1122" s="8"/>
      <c r="AM1122" s="68"/>
      <c r="AN1122" s="35"/>
      <c r="AO1122" s="47"/>
    </row>
    <row r="1123" spans="1:41" x14ac:dyDescent="0.25">
      <c r="A1123" s="7">
        <v>86</v>
      </c>
      <c r="B1123" s="15" t="s">
        <v>23</v>
      </c>
      <c r="C1123" s="15" t="s">
        <v>23</v>
      </c>
      <c r="D1123" s="9"/>
      <c r="E1123" s="10"/>
      <c r="F1123" s="9"/>
      <c r="G1123" s="9"/>
      <c r="H1123" s="10"/>
      <c r="I1123" s="9"/>
      <c r="J1123" s="9"/>
      <c r="K1123" s="10"/>
      <c r="L1123" s="66"/>
      <c r="M1123" s="65"/>
      <c r="N1123" s="71"/>
      <c r="O1123" s="67"/>
      <c r="P1123" s="99"/>
      <c r="Q1123" s="99"/>
      <c r="R1123" s="68"/>
      <c r="S1123" s="68"/>
      <c r="T1123" s="68"/>
      <c r="U1123" s="68"/>
      <c r="V1123" s="68"/>
      <c r="W1123" s="68"/>
      <c r="X1123" s="75"/>
      <c r="Y1123" s="67"/>
      <c r="Z1123" s="67"/>
      <c r="AA1123" s="67"/>
      <c r="AB1123" s="68">
        <v>5.57</v>
      </c>
      <c r="AC1123" s="68"/>
      <c r="AD1123" s="13"/>
      <c r="AE1123" s="34"/>
      <c r="AF1123" s="8"/>
      <c r="AG1123" s="10"/>
      <c r="AH1123" s="9"/>
      <c r="AI1123" s="68"/>
      <c r="AJ1123" s="8"/>
      <c r="AK1123" s="8"/>
      <c r="AL1123" s="11"/>
      <c r="AM1123" s="68"/>
      <c r="AN1123" s="35"/>
      <c r="AO1123" s="47"/>
    </row>
    <row r="1124" spans="1:41" x14ac:dyDescent="0.25">
      <c r="A1124" s="7">
        <v>85</v>
      </c>
      <c r="B1124" s="15" t="s">
        <v>23</v>
      </c>
      <c r="C1124" s="15" t="s">
        <v>23</v>
      </c>
      <c r="D1124" s="9"/>
      <c r="E1124" s="10"/>
      <c r="F1124" s="9"/>
      <c r="G1124" s="9"/>
      <c r="H1124" s="10"/>
      <c r="I1124" s="9"/>
      <c r="J1124" s="9"/>
      <c r="K1124" s="10"/>
      <c r="L1124" s="66"/>
      <c r="M1124" s="65">
        <v>21</v>
      </c>
      <c r="N1124" s="71"/>
      <c r="O1124" s="67"/>
      <c r="P1124" s="99"/>
      <c r="Q1124" s="99"/>
      <c r="R1124" s="68"/>
      <c r="S1124" s="68"/>
      <c r="T1124" s="68"/>
      <c r="U1124" s="68"/>
      <c r="V1124" s="68"/>
      <c r="W1124" s="68"/>
      <c r="X1124" s="75"/>
      <c r="Y1124" s="67"/>
      <c r="Z1124" s="67"/>
      <c r="AA1124" s="67"/>
      <c r="AB1124" s="68"/>
      <c r="AC1124" s="68"/>
      <c r="AD1124" s="13"/>
      <c r="AE1124" s="34"/>
      <c r="AF1124" s="8"/>
      <c r="AG1124" s="10"/>
      <c r="AH1124" s="9"/>
      <c r="AI1124" s="68"/>
      <c r="AJ1124" s="8"/>
      <c r="AK1124" s="8"/>
      <c r="AL1124" s="11"/>
      <c r="AM1124" s="68"/>
      <c r="AN1124" s="35"/>
      <c r="AO1124" s="47"/>
    </row>
    <row r="1125" spans="1:41" x14ac:dyDescent="0.25">
      <c r="A1125" s="7">
        <v>84</v>
      </c>
      <c r="B1125" s="15" t="s">
        <v>23</v>
      </c>
      <c r="C1125" s="15" t="s">
        <v>23</v>
      </c>
      <c r="D1125" s="9"/>
      <c r="E1125" s="10"/>
      <c r="F1125" s="9"/>
      <c r="G1125" s="9"/>
      <c r="H1125" s="10"/>
      <c r="I1125" s="9"/>
      <c r="J1125" s="9"/>
      <c r="K1125" s="10"/>
      <c r="L1125" s="66"/>
      <c r="M1125" s="65"/>
      <c r="N1125" s="71"/>
      <c r="O1125" s="67"/>
      <c r="P1125" s="99"/>
      <c r="Q1125" s="99"/>
      <c r="R1125" s="68"/>
      <c r="S1125" s="68"/>
      <c r="T1125" s="68"/>
      <c r="U1125" s="68"/>
      <c r="V1125" s="68"/>
      <c r="W1125" s="68"/>
      <c r="X1125" s="75"/>
      <c r="Y1125" s="67"/>
      <c r="Z1125" s="67"/>
      <c r="AA1125" s="67"/>
      <c r="AB1125" s="68">
        <v>5.58</v>
      </c>
      <c r="AC1125" s="68"/>
      <c r="AD1125" s="13"/>
      <c r="AE1125" s="34"/>
      <c r="AF1125" s="8"/>
      <c r="AG1125" s="10"/>
      <c r="AH1125" s="9"/>
      <c r="AI1125" s="68"/>
      <c r="AJ1125" s="8"/>
      <c r="AK1125" s="8"/>
      <c r="AL1125" s="8"/>
      <c r="AM1125" s="68"/>
      <c r="AN1125" s="35"/>
      <c r="AO1125" s="47"/>
    </row>
    <row r="1126" spans="1:41" x14ac:dyDescent="0.25">
      <c r="A1126" s="7">
        <v>83</v>
      </c>
      <c r="B1126" s="15" t="s">
        <v>23</v>
      </c>
      <c r="C1126" s="15" t="s">
        <v>23</v>
      </c>
      <c r="D1126" s="9"/>
      <c r="E1126" s="10"/>
      <c r="F1126" s="9"/>
      <c r="G1126" s="9"/>
      <c r="H1126" s="10"/>
      <c r="I1126" s="9"/>
      <c r="J1126" s="9"/>
      <c r="K1126" s="10"/>
      <c r="L1126" s="66"/>
      <c r="M1126" s="65"/>
      <c r="N1126" s="71"/>
      <c r="O1126" s="67"/>
      <c r="P1126" s="99"/>
      <c r="Q1126" s="99"/>
      <c r="R1126" s="68"/>
      <c r="S1126" s="68"/>
      <c r="T1126" s="68"/>
      <c r="U1126" s="68"/>
      <c r="V1126" s="68"/>
      <c r="W1126" s="68"/>
      <c r="X1126" s="75"/>
      <c r="Y1126" s="67"/>
      <c r="Z1126" s="67"/>
      <c r="AA1126" s="67"/>
      <c r="AB1126" s="68"/>
      <c r="AC1126" s="68"/>
      <c r="AD1126" s="13"/>
      <c r="AE1126" s="34"/>
      <c r="AF1126" s="8"/>
      <c r="AG1126" s="10"/>
      <c r="AH1126" s="9"/>
      <c r="AI1126" s="68"/>
      <c r="AJ1126" s="8"/>
      <c r="AK1126" s="8"/>
      <c r="AL1126" s="8"/>
      <c r="AM1126" s="68"/>
      <c r="AN1126" s="35"/>
      <c r="AO1126" s="47"/>
    </row>
    <row r="1127" spans="1:41" x14ac:dyDescent="0.25">
      <c r="A1127" s="7">
        <v>82</v>
      </c>
      <c r="B1127" s="15" t="s">
        <v>23</v>
      </c>
      <c r="C1127" s="15" t="s">
        <v>23</v>
      </c>
      <c r="D1127" s="9"/>
      <c r="E1127" s="10"/>
      <c r="F1127" s="9"/>
      <c r="G1127" s="9"/>
      <c r="H1127" s="10"/>
      <c r="I1127" s="9"/>
      <c r="J1127" s="9"/>
      <c r="K1127" s="10"/>
      <c r="L1127" s="66"/>
      <c r="M1127" s="65"/>
      <c r="N1127" s="71"/>
      <c r="O1127" s="67"/>
      <c r="P1127" s="99"/>
      <c r="Q1127" s="99"/>
      <c r="R1127" s="68"/>
      <c r="S1127" s="68"/>
      <c r="T1127" s="68"/>
      <c r="U1127" s="68"/>
      <c r="V1127" s="68"/>
      <c r="W1127" s="68"/>
      <c r="X1127" s="75"/>
      <c r="Y1127" s="67"/>
      <c r="Z1127" s="67"/>
      <c r="AA1127" s="67"/>
      <c r="AB1127" s="68">
        <v>5.59</v>
      </c>
      <c r="AC1127" s="68"/>
      <c r="AD1127" s="13"/>
      <c r="AE1127" s="34"/>
      <c r="AF1127" s="8"/>
      <c r="AG1127" s="10"/>
      <c r="AH1127" s="9"/>
      <c r="AI1127" s="68"/>
      <c r="AJ1127" s="8"/>
      <c r="AK1127" s="8"/>
      <c r="AL1127" s="11"/>
      <c r="AM1127" s="68"/>
      <c r="AN1127" s="35"/>
      <c r="AO1127" s="47"/>
    </row>
    <row r="1128" spans="1:41" x14ac:dyDescent="0.25">
      <c r="A1128" s="7">
        <v>81</v>
      </c>
      <c r="B1128" s="15" t="s">
        <v>23</v>
      </c>
      <c r="C1128" s="15" t="s">
        <v>23</v>
      </c>
      <c r="D1128" s="9"/>
      <c r="E1128" s="10"/>
      <c r="F1128" s="9"/>
      <c r="G1128" s="9"/>
      <c r="H1128" s="10"/>
      <c r="I1128" s="9"/>
      <c r="J1128" s="9"/>
      <c r="K1128" s="10"/>
      <c r="L1128" s="66"/>
      <c r="M1128" s="65"/>
      <c r="N1128" s="71"/>
      <c r="O1128" s="67"/>
      <c r="P1128" s="99"/>
      <c r="Q1128" s="99"/>
      <c r="R1128" s="68"/>
      <c r="S1128" s="68"/>
      <c r="T1128" s="68"/>
      <c r="U1128" s="68"/>
      <c r="V1128" s="68"/>
      <c r="W1128" s="68"/>
      <c r="X1128" s="75"/>
      <c r="Y1128" s="67"/>
      <c r="Z1128" s="67"/>
      <c r="AA1128" s="67"/>
      <c r="AB1128" s="68"/>
      <c r="AC1128" s="68"/>
      <c r="AD1128" s="13"/>
      <c r="AE1128" s="34"/>
      <c r="AF1128" s="8"/>
      <c r="AG1128" s="10"/>
      <c r="AH1128" s="9"/>
      <c r="AI1128" s="68"/>
      <c r="AJ1128" s="8"/>
      <c r="AK1128" s="8"/>
      <c r="AL1128" s="11"/>
      <c r="AM1128" s="68"/>
      <c r="AN1128" s="35"/>
      <c r="AO1128" s="47"/>
    </row>
    <row r="1129" spans="1:41" x14ac:dyDescent="0.25">
      <c r="A1129" s="7">
        <v>80</v>
      </c>
      <c r="B1129" s="15" t="s">
        <v>23</v>
      </c>
      <c r="C1129" s="15" t="s">
        <v>23</v>
      </c>
      <c r="D1129" s="9"/>
      <c r="E1129" s="10"/>
      <c r="F1129" s="9"/>
      <c r="G1129" s="9"/>
      <c r="H1129" s="10"/>
      <c r="I1129" s="9"/>
      <c r="J1129" s="9"/>
      <c r="K1129" s="10"/>
      <c r="L1129" s="66"/>
      <c r="M1129" s="65">
        <v>20</v>
      </c>
      <c r="N1129" s="71"/>
      <c r="O1129" s="67"/>
      <c r="P1129" s="99"/>
      <c r="Q1129" s="99"/>
      <c r="R1129" s="68"/>
      <c r="S1129" s="68"/>
      <c r="T1129" s="68"/>
      <c r="U1129" s="68"/>
      <c r="V1129" s="68"/>
      <c r="W1129" s="68"/>
      <c r="X1129" s="75"/>
      <c r="Y1129" s="67"/>
      <c r="Z1129" s="67"/>
      <c r="AA1129" s="67"/>
      <c r="AB1129" s="68">
        <v>6</v>
      </c>
      <c r="AC1129" s="68"/>
      <c r="AD1129" s="13"/>
      <c r="AE1129" s="34"/>
      <c r="AF1129" s="8"/>
      <c r="AG1129" s="8"/>
      <c r="AH1129" s="13"/>
      <c r="AI1129" s="68"/>
      <c r="AJ1129" s="8"/>
      <c r="AK1129" s="8"/>
      <c r="AL1129" s="8"/>
      <c r="AM1129" s="68"/>
      <c r="AN1129" s="35"/>
      <c r="AO1129" s="47"/>
    </row>
    <row r="1130" spans="1:41" x14ac:dyDescent="0.25">
      <c r="A1130" s="7">
        <v>79</v>
      </c>
      <c r="B1130" s="15" t="s">
        <v>23</v>
      </c>
      <c r="C1130" s="15" t="s">
        <v>23</v>
      </c>
      <c r="D1130" s="9"/>
      <c r="E1130" s="10"/>
      <c r="F1130" s="9"/>
      <c r="G1130" s="9"/>
      <c r="H1130" s="10"/>
      <c r="I1130" s="9"/>
      <c r="J1130" s="9"/>
      <c r="K1130" s="10"/>
      <c r="L1130" s="66"/>
      <c r="M1130" s="65"/>
      <c r="N1130" s="71"/>
      <c r="O1130" s="67"/>
      <c r="P1130" s="99"/>
      <c r="Q1130" s="99"/>
      <c r="R1130" s="68"/>
      <c r="S1130" s="68"/>
      <c r="T1130" s="68"/>
      <c r="U1130" s="68"/>
      <c r="V1130" s="68"/>
      <c r="W1130" s="68"/>
      <c r="X1130" s="75"/>
      <c r="Y1130" s="67"/>
      <c r="Z1130" s="67"/>
      <c r="AA1130" s="67"/>
      <c r="AB1130" s="68"/>
      <c r="AC1130" s="68"/>
      <c r="AD1130" s="13"/>
      <c r="AE1130" s="34"/>
      <c r="AF1130" s="8"/>
      <c r="AG1130" s="10"/>
      <c r="AH1130" s="9"/>
      <c r="AI1130" s="68"/>
      <c r="AJ1130" s="8"/>
      <c r="AK1130" s="8"/>
      <c r="AL1130" s="8"/>
      <c r="AM1130" s="68"/>
      <c r="AN1130" s="35"/>
      <c r="AO1130" s="47"/>
    </row>
    <row r="1131" spans="1:41" x14ac:dyDescent="0.25">
      <c r="A1131" s="7">
        <v>78</v>
      </c>
      <c r="B1131" s="15" t="s">
        <v>23</v>
      </c>
      <c r="C1131" s="15" t="s">
        <v>23</v>
      </c>
      <c r="D1131" s="9"/>
      <c r="E1131" s="10"/>
      <c r="F1131" s="9"/>
      <c r="G1131" s="9"/>
      <c r="H1131" s="10"/>
      <c r="I1131" s="9"/>
      <c r="J1131" s="9"/>
      <c r="K1131" s="10"/>
      <c r="L1131" s="66"/>
      <c r="M1131" s="65"/>
      <c r="N1131" s="71"/>
      <c r="O1131" s="67"/>
      <c r="P1131" s="99"/>
      <c r="Q1131" s="99"/>
      <c r="R1131" s="68"/>
      <c r="S1131" s="68"/>
      <c r="T1131" s="68"/>
      <c r="U1131" s="68"/>
      <c r="V1131" s="68"/>
      <c r="W1131" s="68"/>
      <c r="X1131" s="75"/>
      <c r="Y1131" s="67"/>
      <c r="Z1131" s="67"/>
      <c r="AA1131" s="67"/>
      <c r="AB1131" s="68">
        <v>6.01</v>
      </c>
      <c r="AC1131" s="68"/>
      <c r="AD1131" s="13"/>
      <c r="AE1131" s="34"/>
      <c r="AF1131" s="8"/>
      <c r="AG1131" s="10"/>
      <c r="AH1131" s="9"/>
      <c r="AI1131" s="68"/>
      <c r="AJ1131" s="8"/>
      <c r="AK1131" s="8"/>
      <c r="AL1131" s="11"/>
      <c r="AM1131" s="68"/>
      <c r="AN1131" s="35"/>
      <c r="AO1131" s="47"/>
    </row>
    <row r="1132" spans="1:41" x14ac:dyDescent="0.25">
      <c r="A1132" s="7">
        <v>77</v>
      </c>
      <c r="B1132" s="15" t="s">
        <v>23</v>
      </c>
      <c r="C1132" s="15" t="s">
        <v>23</v>
      </c>
      <c r="D1132" s="9"/>
      <c r="E1132" s="10"/>
      <c r="F1132" s="9"/>
      <c r="G1132" s="9"/>
      <c r="H1132" s="10"/>
      <c r="I1132" s="9"/>
      <c r="J1132" s="9"/>
      <c r="K1132" s="10"/>
      <c r="L1132" s="66"/>
      <c r="M1132" s="65"/>
      <c r="N1132" s="71"/>
      <c r="O1132" s="67"/>
      <c r="P1132" s="99"/>
      <c r="Q1132" s="99"/>
      <c r="R1132" s="68"/>
      <c r="S1132" s="68"/>
      <c r="T1132" s="68"/>
      <c r="U1132" s="68"/>
      <c r="V1132" s="68"/>
      <c r="W1132" s="68"/>
      <c r="X1132" s="75"/>
      <c r="Y1132" s="67"/>
      <c r="Z1132" s="67"/>
      <c r="AA1132" s="67"/>
      <c r="AB1132" s="68"/>
      <c r="AC1132" s="68"/>
      <c r="AD1132" s="13"/>
      <c r="AE1132" s="34"/>
      <c r="AF1132" s="8"/>
      <c r="AG1132" s="10"/>
      <c r="AH1132" s="9"/>
      <c r="AI1132" s="68"/>
      <c r="AJ1132" s="8"/>
      <c r="AK1132" s="8"/>
      <c r="AL1132" s="11"/>
      <c r="AM1132" s="68"/>
      <c r="AN1132" s="35"/>
      <c r="AO1132" s="47"/>
    </row>
    <row r="1133" spans="1:41" x14ac:dyDescent="0.25">
      <c r="A1133" s="7">
        <v>76</v>
      </c>
      <c r="B1133" s="15" t="s">
        <v>23</v>
      </c>
      <c r="C1133" s="15" t="s">
        <v>23</v>
      </c>
      <c r="D1133" s="9"/>
      <c r="E1133" s="10"/>
      <c r="F1133" s="9"/>
      <c r="G1133" s="9"/>
      <c r="H1133" s="10"/>
      <c r="I1133" s="9"/>
      <c r="J1133" s="9"/>
      <c r="K1133" s="10"/>
      <c r="L1133" s="66"/>
      <c r="M1133" s="65"/>
      <c r="N1133" s="71"/>
      <c r="O1133" s="67"/>
      <c r="P1133" s="99"/>
      <c r="Q1133" s="99"/>
      <c r="R1133" s="68"/>
      <c r="S1133" s="68"/>
      <c r="T1133" s="68"/>
      <c r="U1133" s="68"/>
      <c r="V1133" s="68"/>
      <c r="W1133" s="68"/>
      <c r="X1133" s="75"/>
      <c r="Y1133" s="67"/>
      <c r="Z1133" s="67"/>
      <c r="AA1133" s="67"/>
      <c r="AB1133" s="68">
        <v>6.02</v>
      </c>
      <c r="AC1133" s="68"/>
      <c r="AD1133" s="13"/>
      <c r="AE1133" s="34"/>
      <c r="AF1133" s="8"/>
      <c r="AG1133" s="10"/>
      <c r="AH1133" s="9"/>
      <c r="AI1133" s="68"/>
      <c r="AJ1133" s="8"/>
      <c r="AK1133" s="8"/>
      <c r="AL1133" s="8"/>
      <c r="AM1133" s="68"/>
      <c r="AN1133" s="35"/>
      <c r="AO1133" s="47"/>
    </row>
    <row r="1134" spans="1:41" x14ac:dyDescent="0.25">
      <c r="A1134" s="7">
        <v>75</v>
      </c>
      <c r="B1134" s="15" t="s">
        <v>23</v>
      </c>
      <c r="C1134" s="15" t="s">
        <v>23</v>
      </c>
      <c r="D1134" s="9"/>
      <c r="E1134" s="10"/>
      <c r="F1134" s="9"/>
      <c r="G1134" s="9"/>
      <c r="H1134" s="10"/>
      <c r="I1134" s="9"/>
      <c r="J1134" s="9"/>
      <c r="K1134" s="10"/>
      <c r="L1134" s="66"/>
      <c r="M1134" s="65">
        <v>19</v>
      </c>
      <c r="N1134" s="71"/>
      <c r="O1134" s="67"/>
      <c r="P1134" s="99"/>
      <c r="Q1134" s="99"/>
      <c r="R1134" s="68"/>
      <c r="S1134" s="68"/>
      <c r="T1134" s="68"/>
      <c r="U1134" s="68"/>
      <c r="V1134" s="68"/>
      <c r="W1134" s="68"/>
      <c r="X1134" s="75"/>
      <c r="Y1134" s="67"/>
      <c r="Z1134" s="67"/>
      <c r="AA1134" s="67"/>
      <c r="AB1134" s="68"/>
      <c r="AC1134" s="68"/>
      <c r="AD1134" s="13"/>
      <c r="AE1134" s="34"/>
      <c r="AF1134" s="8"/>
      <c r="AG1134" s="10"/>
      <c r="AH1134" s="9"/>
      <c r="AI1134" s="68"/>
      <c r="AJ1134" s="8"/>
      <c r="AK1134" s="8"/>
      <c r="AL1134" s="8"/>
      <c r="AM1134" s="68"/>
      <c r="AN1134" s="35"/>
      <c r="AO1134" s="47"/>
    </row>
    <row r="1135" spans="1:41" x14ac:dyDescent="0.25">
      <c r="A1135" s="7">
        <v>74</v>
      </c>
      <c r="B1135" s="15" t="s">
        <v>23</v>
      </c>
      <c r="C1135" s="15" t="s">
        <v>23</v>
      </c>
      <c r="D1135" s="9"/>
      <c r="E1135" s="10"/>
      <c r="F1135" s="9"/>
      <c r="G1135" s="9"/>
      <c r="H1135" s="10"/>
      <c r="I1135" s="9"/>
      <c r="J1135" s="9"/>
      <c r="K1135" s="10"/>
      <c r="L1135" s="66"/>
      <c r="M1135" s="65"/>
      <c r="N1135" s="71"/>
      <c r="O1135" s="67"/>
      <c r="P1135" s="99"/>
      <c r="Q1135" s="99"/>
      <c r="R1135" s="68"/>
      <c r="S1135" s="68"/>
      <c r="T1135" s="68"/>
      <c r="U1135" s="68"/>
      <c r="V1135" s="68"/>
      <c r="W1135" s="68"/>
      <c r="X1135" s="75"/>
      <c r="Y1135" s="67"/>
      <c r="Z1135" s="67"/>
      <c r="AA1135" s="67"/>
      <c r="AB1135" s="68">
        <v>6.03</v>
      </c>
      <c r="AC1135" s="68"/>
      <c r="AD1135" s="13"/>
      <c r="AE1135" s="34"/>
      <c r="AF1135" s="8"/>
      <c r="AG1135" s="10"/>
      <c r="AH1135" s="9"/>
      <c r="AI1135" s="68"/>
      <c r="AJ1135" s="8"/>
      <c r="AK1135" s="8"/>
      <c r="AL1135" s="11"/>
      <c r="AM1135" s="68"/>
      <c r="AN1135" s="35"/>
      <c r="AO1135" s="47"/>
    </row>
    <row r="1136" spans="1:41" x14ac:dyDescent="0.25">
      <c r="A1136" s="7">
        <v>73</v>
      </c>
      <c r="B1136" s="15" t="s">
        <v>23</v>
      </c>
      <c r="C1136" s="15" t="s">
        <v>23</v>
      </c>
      <c r="D1136" s="9"/>
      <c r="E1136" s="10"/>
      <c r="F1136" s="9"/>
      <c r="G1136" s="9"/>
      <c r="H1136" s="10"/>
      <c r="I1136" s="9"/>
      <c r="J1136" s="9"/>
      <c r="K1136" s="10"/>
      <c r="L1136" s="66"/>
      <c r="M1136" s="65"/>
      <c r="N1136" s="71"/>
      <c r="O1136" s="67"/>
      <c r="P1136" s="99"/>
      <c r="Q1136" s="99"/>
      <c r="R1136" s="68"/>
      <c r="S1136" s="68"/>
      <c r="T1136" s="68"/>
      <c r="U1136" s="68"/>
      <c r="V1136" s="68"/>
      <c r="W1136" s="68"/>
      <c r="X1136" s="75"/>
      <c r="Y1136" s="67"/>
      <c r="Z1136" s="67"/>
      <c r="AA1136" s="67"/>
      <c r="AB1136" s="68"/>
      <c r="AC1136" s="68"/>
      <c r="AD1136" s="13"/>
      <c r="AE1136" s="34"/>
      <c r="AF1136" s="8"/>
      <c r="AG1136" s="10"/>
      <c r="AH1136" s="9"/>
      <c r="AI1136" s="68"/>
      <c r="AJ1136" s="8"/>
      <c r="AK1136" s="8"/>
      <c r="AL1136" s="11"/>
      <c r="AM1136" s="68"/>
      <c r="AN1136" s="35"/>
      <c r="AO1136" s="47"/>
    </row>
    <row r="1137" spans="1:41" x14ac:dyDescent="0.25">
      <c r="A1137" s="7">
        <v>72</v>
      </c>
      <c r="B1137" s="15" t="s">
        <v>23</v>
      </c>
      <c r="C1137" s="15" t="s">
        <v>23</v>
      </c>
      <c r="D1137" s="9"/>
      <c r="E1137" s="10"/>
      <c r="F1137" s="9"/>
      <c r="G1137" s="9"/>
      <c r="H1137" s="10"/>
      <c r="I1137" s="9"/>
      <c r="J1137" s="9"/>
      <c r="K1137" s="10"/>
      <c r="L1137" s="66"/>
      <c r="M1137" s="65"/>
      <c r="N1137" s="71"/>
      <c r="O1137" s="67"/>
      <c r="P1137" s="99"/>
      <c r="Q1137" s="99"/>
      <c r="R1137" s="68"/>
      <c r="S1137" s="68"/>
      <c r="T1137" s="68"/>
      <c r="U1137" s="68"/>
      <c r="V1137" s="68"/>
      <c r="W1137" s="68"/>
      <c r="X1137" s="75"/>
      <c r="Y1137" s="67"/>
      <c r="Z1137" s="67"/>
      <c r="AA1137" s="67"/>
      <c r="AB1137" s="68">
        <v>6.04</v>
      </c>
      <c r="AC1137" s="68"/>
      <c r="AD1137" s="13"/>
      <c r="AE1137" s="34"/>
      <c r="AF1137" s="8"/>
      <c r="AG1137" s="10"/>
      <c r="AH1137" s="9"/>
      <c r="AI1137" s="68"/>
      <c r="AJ1137" s="8"/>
      <c r="AK1137" s="8"/>
      <c r="AL1137" s="8"/>
      <c r="AM1137" s="68"/>
      <c r="AN1137" s="35"/>
      <c r="AO1137" s="47"/>
    </row>
    <row r="1138" spans="1:41" x14ac:dyDescent="0.25">
      <c r="A1138" s="7">
        <v>71</v>
      </c>
      <c r="B1138" s="15" t="s">
        <v>23</v>
      </c>
      <c r="C1138" s="15" t="s">
        <v>23</v>
      </c>
      <c r="D1138" s="9"/>
      <c r="E1138" s="10"/>
      <c r="F1138" s="9"/>
      <c r="G1138" s="9"/>
      <c r="H1138" s="10"/>
      <c r="I1138" s="9"/>
      <c r="J1138" s="9"/>
      <c r="K1138" s="10"/>
      <c r="L1138" s="66"/>
      <c r="M1138" s="65"/>
      <c r="N1138" s="71"/>
      <c r="O1138" s="67"/>
      <c r="P1138" s="99"/>
      <c r="Q1138" s="99"/>
      <c r="R1138" s="68"/>
      <c r="S1138" s="68"/>
      <c r="T1138" s="68"/>
      <c r="U1138" s="68"/>
      <c r="V1138" s="68"/>
      <c r="W1138" s="68"/>
      <c r="X1138" s="75"/>
      <c r="Y1138" s="67"/>
      <c r="Z1138" s="67"/>
      <c r="AA1138" s="67"/>
      <c r="AB1138" s="68"/>
      <c r="AC1138" s="68"/>
      <c r="AD1138" s="13"/>
      <c r="AE1138" s="34"/>
      <c r="AF1138" s="8"/>
      <c r="AG1138" s="10"/>
      <c r="AH1138" s="9"/>
      <c r="AI1138" s="68"/>
      <c r="AJ1138" s="8"/>
      <c r="AK1138" s="8"/>
      <c r="AL1138" s="8"/>
      <c r="AM1138" s="68"/>
      <c r="AN1138" s="35"/>
      <c r="AO1138" s="47"/>
    </row>
    <row r="1139" spans="1:41" x14ac:dyDescent="0.25">
      <c r="A1139" s="7">
        <v>70</v>
      </c>
      <c r="B1139" s="15" t="s">
        <v>23</v>
      </c>
      <c r="C1139" s="15" t="s">
        <v>23</v>
      </c>
      <c r="D1139" s="9"/>
      <c r="E1139" s="10"/>
      <c r="F1139" s="9"/>
      <c r="G1139" s="9"/>
      <c r="H1139" s="10"/>
      <c r="I1139" s="9"/>
      <c r="J1139" s="9"/>
      <c r="K1139" s="10"/>
      <c r="L1139" s="66"/>
      <c r="M1139" s="65">
        <v>18</v>
      </c>
      <c r="N1139" s="71"/>
      <c r="O1139" s="67"/>
      <c r="P1139" s="99"/>
      <c r="Q1139" s="99"/>
      <c r="R1139" s="68"/>
      <c r="S1139" s="68"/>
      <c r="T1139" s="68"/>
      <c r="U1139" s="68"/>
      <c r="V1139" s="68"/>
      <c r="W1139" s="68"/>
      <c r="X1139" s="75"/>
      <c r="Y1139" s="67"/>
      <c r="Z1139" s="67"/>
      <c r="AA1139" s="67"/>
      <c r="AB1139" s="68">
        <v>6.05</v>
      </c>
      <c r="AC1139" s="68"/>
      <c r="AD1139" s="13"/>
      <c r="AE1139" s="34"/>
      <c r="AF1139" s="8"/>
      <c r="AG1139" s="10"/>
      <c r="AH1139" s="9"/>
      <c r="AI1139" s="68"/>
      <c r="AJ1139" s="8"/>
      <c r="AK1139" s="8"/>
      <c r="AL1139" s="11"/>
      <c r="AM1139" s="68"/>
      <c r="AN1139" s="35"/>
      <c r="AO1139" s="47"/>
    </row>
    <row r="1140" spans="1:41" x14ac:dyDescent="0.25">
      <c r="A1140" s="7">
        <v>69</v>
      </c>
      <c r="B1140" s="15" t="s">
        <v>23</v>
      </c>
      <c r="C1140" s="15" t="s">
        <v>23</v>
      </c>
      <c r="D1140" s="9"/>
      <c r="E1140" s="10"/>
      <c r="F1140" s="9"/>
      <c r="G1140" s="9"/>
      <c r="H1140" s="10"/>
      <c r="I1140" s="9"/>
      <c r="J1140" s="9"/>
      <c r="K1140" s="10"/>
      <c r="L1140" s="66"/>
      <c r="M1140" s="65"/>
      <c r="N1140" s="71"/>
      <c r="O1140" s="67"/>
      <c r="P1140" s="99"/>
      <c r="Q1140" s="99"/>
      <c r="R1140" s="68"/>
      <c r="S1140" s="68"/>
      <c r="T1140" s="68"/>
      <c r="U1140" s="68"/>
      <c r="V1140" s="68"/>
      <c r="W1140" s="68"/>
      <c r="X1140" s="75"/>
      <c r="Y1140" s="67"/>
      <c r="Z1140" s="67"/>
      <c r="AA1140" s="67"/>
      <c r="AB1140" s="68"/>
      <c r="AC1140" s="68"/>
      <c r="AD1140" s="13"/>
      <c r="AE1140" s="34"/>
      <c r="AF1140" s="8"/>
      <c r="AG1140" s="10"/>
      <c r="AH1140" s="9"/>
      <c r="AI1140" s="68"/>
      <c r="AJ1140" s="8"/>
      <c r="AK1140" s="8"/>
      <c r="AL1140" s="11"/>
      <c r="AM1140" s="68"/>
      <c r="AN1140" s="35"/>
      <c r="AO1140" s="47"/>
    </row>
    <row r="1141" spans="1:41" x14ac:dyDescent="0.25">
      <c r="A1141" s="7">
        <v>68</v>
      </c>
      <c r="B1141" s="15" t="s">
        <v>23</v>
      </c>
      <c r="C1141" s="15" t="s">
        <v>23</v>
      </c>
      <c r="D1141" s="9"/>
      <c r="E1141" s="10"/>
      <c r="F1141" s="9"/>
      <c r="G1141" s="9"/>
      <c r="H1141" s="10"/>
      <c r="I1141" s="9"/>
      <c r="J1141" s="9"/>
      <c r="K1141" s="10"/>
      <c r="L1141" s="66"/>
      <c r="M1141" s="65"/>
      <c r="N1141" s="71"/>
      <c r="O1141" s="67"/>
      <c r="P1141" s="99"/>
      <c r="Q1141" s="99"/>
      <c r="R1141" s="68"/>
      <c r="S1141" s="68"/>
      <c r="T1141" s="68"/>
      <c r="U1141" s="68"/>
      <c r="V1141" s="68"/>
      <c r="W1141" s="68"/>
      <c r="X1141" s="75"/>
      <c r="Y1141" s="67"/>
      <c r="Z1141" s="67"/>
      <c r="AA1141" s="67"/>
      <c r="AB1141" s="68">
        <v>6.06</v>
      </c>
      <c r="AC1141" s="68"/>
      <c r="AD1141" s="13"/>
      <c r="AE1141" s="34"/>
      <c r="AF1141" s="8"/>
      <c r="AG1141" s="10"/>
      <c r="AH1141" s="9"/>
      <c r="AI1141" s="68"/>
      <c r="AJ1141" s="8"/>
      <c r="AK1141" s="8"/>
      <c r="AL1141" s="8"/>
      <c r="AM1141" s="68"/>
      <c r="AN1141" s="35"/>
      <c r="AO1141" s="47"/>
    </row>
    <row r="1142" spans="1:41" x14ac:dyDescent="0.25">
      <c r="A1142" s="7">
        <v>67</v>
      </c>
      <c r="B1142" s="15" t="s">
        <v>23</v>
      </c>
      <c r="C1142" s="15" t="s">
        <v>23</v>
      </c>
      <c r="D1142" s="9"/>
      <c r="E1142" s="10"/>
      <c r="F1142" s="9"/>
      <c r="G1142" s="9"/>
      <c r="H1142" s="10"/>
      <c r="I1142" s="9"/>
      <c r="J1142" s="9"/>
      <c r="K1142" s="10"/>
      <c r="L1142" s="66"/>
      <c r="M1142" s="65"/>
      <c r="N1142" s="71"/>
      <c r="O1142" s="67"/>
      <c r="P1142" s="99"/>
      <c r="Q1142" s="99"/>
      <c r="R1142" s="68"/>
      <c r="S1142" s="68"/>
      <c r="T1142" s="68"/>
      <c r="U1142" s="68"/>
      <c r="V1142" s="68"/>
      <c r="W1142" s="68"/>
      <c r="X1142" s="75"/>
      <c r="Y1142" s="67"/>
      <c r="Z1142" s="67"/>
      <c r="AA1142" s="67"/>
      <c r="AB1142" s="67"/>
      <c r="AC1142" s="68"/>
      <c r="AD1142" s="13"/>
      <c r="AE1142" s="34"/>
      <c r="AF1142" s="8"/>
      <c r="AG1142" s="10"/>
      <c r="AH1142" s="9"/>
      <c r="AI1142" s="68"/>
      <c r="AJ1142" s="8"/>
      <c r="AK1142" s="8"/>
      <c r="AL1142" s="8"/>
      <c r="AM1142" s="68"/>
      <c r="AN1142" s="35"/>
      <c r="AO1142" s="47"/>
    </row>
    <row r="1143" spans="1:41" x14ac:dyDescent="0.25">
      <c r="A1143" s="7">
        <v>66</v>
      </c>
      <c r="B1143" s="15" t="s">
        <v>23</v>
      </c>
      <c r="C1143" s="15" t="s">
        <v>23</v>
      </c>
      <c r="D1143" s="9"/>
      <c r="E1143" s="10"/>
      <c r="F1143" s="9"/>
      <c r="G1143" s="9"/>
      <c r="H1143" s="10"/>
      <c r="I1143" s="9"/>
      <c r="J1143" s="9"/>
      <c r="K1143" s="10"/>
      <c r="L1143" s="66"/>
      <c r="M1143" s="65"/>
      <c r="N1143" s="71"/>
      <c r="O1143" s="67"/>
      <c r="P1143" s="99"/>
      <c r="Q1143" s="99"/>
      <c r="R1143" s="68"/>
      <c r="S1143" s="68"/>
      <c r="T1143" s="68"/>
      <c r="U1143" s="68"/>
      <c r="V1143" s="68"/>
      <c r="W1143" s="68"/>
      <c r="X1143" s="75"/>
      <c r="Y1143" s="67"/>
      <c r="Z1143" s="67"/>
      <c r="AA1143" s="67"/>
      <c r="AB1143" s="68">
        <v>6.07</v>
      </c>
      <c r="AC1143" s="68"/>
      <c r="AD1143" s="13"/>
      <c r="AE1143" s="34"/>
      <c r="AF1143" s="8"/>
      <c r="AG1143" s="10"/>
      <c r="AH1143" s="9"/>
      <c r="AI1143" s="68"/>
      <c r="AJ1143" s="8"/>
      <c r="AK1143" s="8"/>
      <c r="AL1143" s="11"/>
      <c r="AM1143" s="68"/>
      <c r="AN1143" s="35"/>
      <c r="AO1143" s="47"/>
    </row>
    <row r="1144" spans="1:41" x14ac:dyDescent="0.25">
      <c r="A1144" s="7">
        <v>65</v>
      </c>
      <c r="B1144" s="15" t="s">
        <v>23</v>
      </c>
      <c r="C1144" s="15" t="s">
        <v>23</v>
      </c>
      <c r="D1144" s="9"/>
      <c r="E1144" s="10"/>
      <c r="F1144" s="9"/>
      <c r="G1144" s="9"/>
      <c r="H1144" s="10"/>
      <c r="I1144" s="9"/>
      <c r="J1144" s="9"/>
      <c r="K1144" s="10"/>
      <c r="L1144" s="66"/>
      <c r="M1144" s="65">
        <v>17</v>
      </c>
      <c r="N1144" s="71"/>
      <c r="O1144" s="67"/>
      <c r="P1144" s="99"/>
      <c r="Q1144" s="99"/>
      <c r="R1144" s="68"/>
      <c r="S1144" s="68"/>
      <c r="T1144" s="68"/>
      <c r="U1144" s="68"/>
      <c r="V1144" s="68"/>
      <c r="W1144" s="68"/>
      <c r="X1144" s="75"/>
      <c r="Y1144" s="67"/>
      <c r="Z1144" s="67"/>
      <c r="AA1144" s="67"/>
      <c r="AB1144" s="68"/>
      <c r="AC1144" s="68"/>
      <c r="AD1144" s="13"/>
      <c r="AE1144" s="34"/>
      <c r="AF1144" s="8"/>
      <c r="AG1144" s="10"/>
      <c r="AH1144" s="9"/>
      <c r="AI1144" s="68"/>
      <c r="AJ1144" s="8"/>
      <c r="AK1144" s="8"/>
      <c r="AL1144" s="11"/>
      <c r="AM1144" s="68"/>
      <c r="AN1144" s="35"/>
      <c r="AO1144" s="47"/>
    </row>
    <row r="1145" spans="1:41" x14ac:dyDescent="0.25">
      <c r="A1145" s="7">
        <v>64</v>
      </c>
      <c r="B1145" s="15" t="s">
        <v>23</v>
      </c>
      <c r="C1145" s="15" t="s">
        <v>23</v>
      </c>
      <c r="D1145" s="9"/>
      <c r="E1145" s="10"/>
      <c r="F1145" s="9"/>
      <c r="G1145" s="9"/>
      <c r="H1145" s="10"/>
      <c r="I1145" s="9"/>
      <c r="J1145" s="9"/>
      <c r="K1145" s="10"/>
      <c r="L1145" s="66"/>
      <c r="M1145" s="65"/>
      <c r="N1145" s="71"/>
      <c r="O1145" s="67"/>
      <c r="P1145" s="99"/>
      <c r="Q1145" s="99"/>
      <c r="R1145" s="68"/>
      <c r="S1145" s="68"/>
      <c r="T1145" s="68"/>
      <c r="U1145" s="68"/>
      <c r="V1145" s="68"/>
      <c r="W1145" s="68"/>
      <c r="X1145" s="75"/>
      <c r="Y1145" s="67"/>
      <c r="Z1145" s="67"/>
      <c r="AA1145" s="67"/>
      <c r="AB1145" s="68">
        <v>6.08</v>
      </c>
      <c r="AC1145" s="68"/>
      <c r="AD1145" s="13"/>
      <c r="AE1145" s="34"/>
      <c r="AF1145" s="8"/>
      <c r="AG1145" s="10"/>
      <c r="AH1145" s="9"/>
      <c r="AI1145" s="68"/>
      <c r="AJ1145" s="8"/>
      <c r="AK1145" s="8"/>
      <c r="AL1145" s="8"/>
      <c r="AM1145" s="68"/>
      <c r="AN1145" s="35"/>
      <c r="AO1145" s="47"/>
    </row>
    <row r="1146" spans="1:41" x14ac:dyDescent="0.25">
      <c r="A1146" s="7">
        <v>63</v>
      </c>
      <c r="B1146" s="15" t="s">
        <v>23</v>
      </c>
      <c r="C1146" s="15" t="s">
        <v>23</v>
      </c>
      <c r="D1146" s="9"/>
      <c r="E1146" s="10"/>
      <c r="F1146" s="9"/>
      <c r="G1146" s="9"/>
      <c r="H1146" s="10"/>
      <c r="I1146" s="9"/>
      <c r="J1146" s="9"/>
      <c r="K1146" s="10"/>
      <c r="L1146" s="66"/>
      <c r="M1146" s="65"/>
      <c r="N1146" s="71"/>
      <c r="O1146" s="67"/>
      <c r="P1146" s="99"/>
      <c r="Q1146" s="99"/>
      <c r="R1146" s="68"/>
      <c r="S1146" s="68"/>
      <c r="T1146" s="68"/>
      <c r="U1146" s="68"/>
      <c r="V1146" s="68"/>
      <c r="W1146" s="68"/>
      <c r="X1146" s="75"/>
      <c r="Y1146" s="67"/>
      <c r="Z1146" s="67"/>
      <c r="AA1146" s="67"/>
      <c r="AB1146" s="68"/>
      <c r="AC1146" s="68"/>
      <c r="AD1146" s="13"/>
      <c r="AE1146" s="34"/>
      <c r="AF1146" s="8"/>
      <c r="AG1146" s="10"/>
      <c r="AH1146" s="9"/>
      <c r="AI1146" s="68"/>
      <c r="AJ1146" s="8"/>
      <c r="AK1146" s="8"/>
      <c r="AL1146" s="8"/>
      <c r="AM1146" s="68"/>
      <c r="AN1146" s="35"/>
      <c r="AO1146" s="47"/>
    </row>
    <row r="1147" spans="1:41" x14ac:dyDescent="0.25">
      <c r="A1147" s="7">
        <v>62</v>
      </c>
      <c r="B1147" s="15" t="s">
        <v>23</v>
      </c>
      <c r="C1147" s="15" t="s">
        <v>23</v>
      </c>
      <c r="D1147" s="9"/>
      <c r="E1147" s="10"/>
      <c r="F1147" s="9"/>
      <c r="G1147" s="9"/>
      <c r="H1147" s="10"/>
      <c r="I1147" s="9"/>
      <c r="J1147" s="9"/>
      <c r="K1147" s="10"/>
      <c r="L1147" s="66"/>
      <c r="M1147" s="65"/>
      <c r="N1147" s="71"/>
      <c r="O1147" s="67"/>
      <c r="P1147" s="99"/>
      <c r="Q1147" s="99"/>
      <c r="R1147" s="68"/>
      <c r="S1147" s="68"/>
      <c r="T1147" s="68"/>
      <c r="U1147" s="68"/>
      <c r="V1147" s="68"/>
      <c r="W1147" s="68"/>
      <c r="X1147" s="75"/>
      <c r="Y1147" s="67"/>
      <c r="Z1147" s="67"/>
      <c r="AA1147" s="67"/>
      <c r="AB1147" s="68">
        <v>6.09</v>
      </c>
      <c r="AC1147" s="68"/>
      <c r="AD1147" s="13"/>
      <c r="AE1147" s="34"/>
      <c r="AF1147" s="8"/>
      <c r="AG1147" s="10"/>
      <c r="AH1147" s="9"/>
      <c r="AI1147" s="68"/>
      <c r="AJ1147" s="8"/>
      <c r="AK1147" s="8"/>
      <c r="AL1147" s="11"/>
      <c r="AM1147" s="68"/>
      <c r="AN1147" s="35"/>
      <c r="AO1147" s="47"/>
    </row>
    <row r="1148" spans="1:41" x14ac:dyDescent="0.25">
      <c r="A1148" s="7">
        <v>61</v>
      </c>
      <c r="B1148" s="15" t="s">
        <v>23</v>
      </c>
      <c r="C1148" s="15" t="s">
        <v>23</v>
      </c>
      <c r="D1148" s="9"/>
      <c r="E1148" s="10"/>
      <c r="F1148" s="9"/>
      <c r="G1148" s="9"/>
      <c r="H1148" s="10"/>
      <c r="I1148" s="9"/>
      <c r="J1148" s="9"/>
      <c r="K1148" s="10"/>
      <c r="L1148" s="66"/>
      <c r="M1148" s="65"/>
      <c r="N1148" s="71"/>
      <c r="O1148" s="67"/>
      <c r="P1148" s="99"/>
      <c r="Q1148" s="99"/>
      <c r="R1148" s="68"/>
      <c r="S1148" s="68"/>
      <c r="T1148" s="68"/>
      <c r="U1148" s="68"/>
      <c r="V1148" s="68"/>
      <c r="W1148" s="68"/>
      <c r="X1148" s="75"/>
      <c r="Y1148" s="67"/>
      <c r="Z1148" s="67"/>
      <c r="AA1148" s="67"/>
      <c r="AB1148" s="68"/>
      <c r="AC1148" s="68"/>
      <c r="AD1148" s="13"/>
      <c r="AE1148" s="34"/>
      <c r="AF1148" s="8"/>
      <c r="AG1148" s="10"/>
      <c r="AH1148" s="9"/>
      <c r="AI1148" s="68"/>
      <c r="AJ1148" s="8"/>
      <c r="AK1148" s="8"/>
      <c r="AL1148" s="11"/>
      <c r="AM1148" s="68"/>
      <c r="AN1148" s="35"/>
      <c r="AO1148" s="47"/>
    </row>
    <row r="1149" spans="1:41" x14ac:dyDescent="0.25">
      <c r="A1149" s="7">
        <v>60</v>
      </c>
      <c r="B1149" s="18">
        <v>5</v>
      </c>
      <c r="C1149" s="18">
        <v>5</v>
      </c>
      <c r="D1149" s="18"/>
      <c r="E1149" s="19"/>
      <c r="F1149" s="18"/>
      <c r="G1149" s="18"/>
      <c r="H1149" s="19"/>
      <c r="I1149" s="18"/>
      <c r="J1149" s="18"/>
      <c r="K1149" s="19"/>
      <c r="L1149" s="78"/>
      <c r="M1149" s="77">
        <v>16</v>
      </c>
      <c r="N1149" s="79"/>
      <c r="O1149" s="80"/>
      <c r="P1149" s="103"/>
      <c r="Q1149" s="103"/>
      <c r="R1149" s="81"/>
      <c r="S1149" s="81"/>
      <c r="T1149" s="81"/>
      <c r="U1149" s="81"/>
      <c r="V1149" s="81"/>
      <c r="W1149" s="81"/>
      <c r="X1149" s="82"/>
      <c r="Y1149" s="80"/>
      <c r="Z1149" s="80"/>
      <c r="AA1149" s="80"/>
      <c r="AB1149" s="81">
        <v>6.1</v>
      </c>
      <c r="AC1149" s="81"/>
      <c r="AD1149" s="23"/>
      <c r="AE1149" s="39"/>
      <c r="AF1149" s="20"/>
      <c r="AG1149" s="20"/>
      <c r="AH1149" s="23"/>
      <c r="AI1149" s="81"/>
      <c r="AJ1149" s="20"/>
      <c r="AK1149" s="20"/>
      <c r="AL1149" s="20"/>
      <c r="AM1149" s="81"/>
      <c r="AN1149" s="40"/>
      <c r="AO1149" s="48"/>
    </row>
    <row r="1150" spans="1:41" x14ac:dyDescent="0.25">
      <c r="A1150" s="7">
        <v>59</v>
      </c>
      <c r="B1150" s="15" t="s">
        <v>23</v>
      </c>
      <c r="C1150" s="15" t="s">
        <v>23</v>
      </c>
      <c r="D1150" s="9"/>
      <c r="E1150" s="10"/>
      <c r="F1150" s="9"/>
      <c r="G1150" s="9"/>
      <c r="H1150" s="10"/>
      <c r="I1150" s="9"/>
      <c r="J1150" s="9"/>
      <c r="K1150" s="10"/>
      <c r="L1150" s="66"/>
      <c r="M1150" s="65"/>
      <c r="N1150" s="71"/>
      <c r="O1150" s="67"/>
      <c r="P1150" s="99"/>
      <c r="Q1150" s="99"/>
      <c r="R1150" s="68"/>
      <c r="S1150" s="68"/>
      <c r="T1150" s="68"/>
      <c r="U1150" s="68"/>
      <c r="V1150" s="68"/>
      <c r="W1150" s="68"/>
      <c r="X1150" s="75"/>
      <c r="Y1150" s="67"/>
      <c r="Z1150" s="67"/>
      <c r="AA1150" s="67"/>
      <c r="AB1150" s="68">
        <v>6.11</v>
      </c>
      <c r="AC1150" s="68"/>
      <c r="AD1150" s="13"/>
      <c r="AE1150" s="34"/>
      <c r="AF1150" s="8"/>
      <c r="AG1150" s="10"/>
      <c r="AH1150" s="9"/>
      <c r="AI1150" s="68"/>
      <c r="AJ1150" s="8"/>
      <c r="AK1150" s="8"/>
      <c r="AL1150" s="11"/>
      <c r="AM1150" s="68"/>
      <c r="AN1150" s="35"/>
      <c r="AO1150" s="47"/>
    </row>
    <row r="1151" spans="1:41" x14ac:dyDescent="0.25">
      <c r="A1151" s="7">
        <v>58</v>
      </c>
      <c r="B1151" s="15" t="s">
        <v>23</v>
      </c>
      <c r="C1151" s="15" t="s">
        <v>23</v>
      </c>
      <c r="D1151" s="9"/>
      <c r="E1151" s="10"/>
      <c r="F1151" s="9"/>
      <c r="G1151" s="9"/>
      <c r="H1151" s="10"/>
      <c r="I1151" s="9"/>
      <c r="J1151" s="9"/>
      <c r="K1151" s="10"/>
      <c r="L1151" s="66"/>
      <c r="M1151" s="65"/>
      <c r="N1151" s="71"/>
      <c r="O1151" s="67"/>
      <c r="P1151" s="99"/>
      <c r="Q1151" s="99"/>
      <c r="R1151" s="68"/>
      <c r="S1151" s="68"/>
      <c r="T1151" s="68"/>
      <c r="U1151" s="68"/>
      <c r="V1151" s="68"/>
      <c r="W1151" s="68"/>
      <c r="X1151" s="75"/>
      <c r="Y1151" s="67"/>
      <c r="Z1151" s="67"/>
      <c r="AA1151" s="67"/>
      <c r="AB1151" s="68">
        <v>6.12</v>
      </c>
      <c r="AC1151" s="68"/>
      <c r="AD1151" s="13"/>
      <c r="AE1151" s="34"/>
      <c r="AF1151" s="8"/>
      <c r="AG1151" s="10"/>
      <c r="AH1151" s="9"/>
      <c r="AI1151" s="68"/>
      <c r="AJ1151" s="8"/>
      <c r="AK1151" s="8"/>
      <c r="AL1151" s="11"/>
      <c r="AM1151" s="68"/>
      <c r="AN1151" s="35"/>
      <c r="AO1151" s="47"/>
    </row>
    <row r="1152" spans="1:41" x14ac:dyDescent="0.25">
      <c r="A1152" s="7">
        <v>57</v>
      </c>
      <c r="B1152" s="15" t="s">
        <v>23</v>
      </c>
      <c r="C1152" s="15" t="s">
        <v>23</v>
      </c>
      <c r="D1152" s="9"/>
      <c r="E1152" s="10"/>
      <c r="F1152" s="9"/>
      <c r="G1152" s="9"/>
      <c r="H1152" s="10"/>
      <c r="I1152" s="9"/>
      <c r="J1152" s="9"/>
      <c r="K1152" s="10"/>
      <c r="L1152" s="66"/>
      <c r="M1152" s="65"/>
      <c r="N1152" s="71"/>
      <c r="O1152" s="67"/>
      <c r="P1152" s="99"/>
      <c r="Q1152" s="99"/>
      <c r="R1152" s="68"/>
      <c r="S1152" s="68"/>
      <c r="T1152" s="68"/>
      <c r="U1152" s="68"/>
      <c r="V1152" s="68"/>
      <c r="W1152" s="68"/>
      <c r="X1152" s="75"/>
      <c r="Y1152" s="67"/>
      <c r="Z1152" s="67"/>
      <c r="AA1152" s="67"/>
      <c r="AB1152" s="68">
        <v>6.13</v>
      </c>
      <c r="AC1152" s="68"/>
      <c r="AD1152" s="13"/>
      <c r="AE1152" s="34"/>
      <c r="AF1152" s="8"/>
      <c r="AG1152" s="10"/>
      <c r="AH1152" s="9"/>
      <c r="AI1152" s="68"/>
      <c r="AJ1152" s="8"/>
      <c r="AK1152" s="8"/>
      <c r="AL1152" s="11"/>
      <c r="AM1152" s="68"/>
      <c r="AN1152" s="35"/>
      <c r="AO1152" s="47"/>
    </row>
    <row r="1153" spans="1:41" x14ac:dyDescent="0.25">
      <c r="A1153" s="7">
        <v>56</v>
      </c>
      <c r="B1153" s="15" t="s">
        <v>23</v>
      </c>
      <c r="C1153" s="15" t="s">
        <v>23</v>
      </c>
      <c r="D1153" s="9"/>
      <c r="E1153" s="10"/>
      <c r="F1153" s="9"/>
      <c r="G1153" s="9"/>
      <c r="H1153" s="10"/>
      <c r="I1153" s="9"/>
      <c r="J1153" s="9"/>
      <c r="K1153" s="10"/>
      <c r="L1153" s="66"/>
      <c r="M1153" s="65"/>
      <c r="N1153" s="71"/>
      <c r="O1153" s="67"/>
      <c r="P1153" s="99"/>
      <c r="Q1153" s="99"/>
      <c r="R1153" s="68"/>
      <c r="S1153" s="68"/>
      <c r="T1153" s="68"/>
      <c r="U1153" s="68"/>
      <c r="V1153" s="68"/>
      <c r="W1153" s="68"/>
      <c r="X1153" s="75"/>
      <c r="Y1153" s="67"/>
      <c r="Z1153" s="67"/>
      <c r="AA1153" s="67"/>
      <c r="AB1153" s="68">
        <v>6.14</v>
      </c>
      <c r="AC1153" s="68"/>
      <c r="AD1153" s="13"/>
      <c r="AE1153" s="34"/>
      <c r="AF1153" s="8"/>
      <c r="AG1153" s="10"/>
      <c r="AH1153" s="9"/>
      <c r="AI1153" s="68"/>
      <c r="AJ1153" s="8"/>
      <c r="AK1153" s="8"/>
      <c r="AL1153" s="8"/>
      <c r="AM1153" s="68"/>
      <c r="AN1153" s="35"/>
      <c r="AO1153" s="47"/>
    </row>
    <row r="1154" spans="1:41" x14ac:dyDescent="0.25">
      <c r="A1154" s="7">
        <v>55</v>
      </c>
      <c r="B1154" s="15" t="s">
        <v>23</v>
      </c>
      <c r="C1154" s="15" t="s">
        <v>23</v>
      </c>
      <c r="D1154" s="9"/>
      <c r="E1154" s="10"/>
      <c r="F1154" s="9"/>
      <c r="G1154" s="9"/>
      <c r="H1154" s="10"/>
      <c r="I1154" s="9"/>
      <c r="J1154" s="9"/>
      <c r="K1154" s="10"/>
      <c r="L1154" s="66"/>
      <c r="M1154" s="65">
        <v>15</v>
      </c>
      <c r="N1154" s="71"/>
      <c r="O1154" s="67"/>
      <c r="P1154" s="99"/>
      <c r="Q1154" s="99"/>
      <c r="R1154" s="68"/>
      <c r="S1154" s="68"/>
      <c r="T1154" s="68"/>
      <c r="U1154" s="68"/>
      <c r="V1154" s="68"/>
      <c r="W1154" s="68"/>
      <c r="X1154" s="75"/>
      <c r="Y1154" s="67"/>
      <c r="Z1154" s="67"/>
      <c r="AA1154" s="67"/>
      <c r="AB1154" s="68">
        <v>6.15</v>
      </c>
      <c r="AC1154" s="68"/>
      <c r="AD1154" s="13"/>
      <c r="AE1154" s="34"/>
      <c r="AF1154" s="8"/>
      <c r="AG1154" s="10"/>
      <c r="AH1154" s="13"/>
      <c r="AI1154" s="68"/>
      <c r="AJ1154" s="8"/>
      <c r="AK1154" s="8"/>
      <c r="AL1154" s="11"/>
      <c r="AM1154" s="68"/>
      <c r="AN1154" s="35"/>
      <c r="AO1154" s="47"/>
    </row>
    <row r="1155" spans="1:41" x14ac:dyDescent="0.25">
      <c r="A1155" s="7">
        <v>54</v>
      </c>
      <c r="B1155" s="15" t="s">
        <v>23</v>
      </c>
      <c r="C1155" s="15" t="s">
        <v>23</v>
      </c>
      <c r="D1155" s="9"/>
      <c r="E1155" s="10"/>
      <c r="F1155" s="9"/>
      <c r="G1155" s="9"/>
      <c r="H1155" s="10"/>
      <c r="I1155" s="9"/>
      <c r="J1155" s="9"/>
      <c r="K1155" s="10"/>
      <c r="L1155" s="66"/>
      <c r="M1155" s="65"/>
      <c r="N1155" s="71"/>
      <c r="O1155" s="67"/>
      <c r="P1155" s="99"/>
      <c r="Q1155" s="99"/>
      <c r="R1155" s="68"/>
      <c r="S1155" s="68"/>
      <c r="T1155" s="68"/>
      <c r="U1155" s="68"/>
      <c r="V1155" s="68"/>
      <c r="W1155" s="68"/>
      <c r="X1155" s="75"/>
      <c r="Y1155" s="67"/>
      <c r="Z1155" s="67"/>
      <c r="AA1155" s="67"/>
      <c r="AB1155" s="68">
        <v>6.16</v>
      </c>
      <c r="AC1155" s="68"/>
      <c r="AD1155" s="13"/>
      <c r="AE1155" s="34"/>
      <c r="AF1155" s="8"/>
      <c r="AG1155" s="10"/>
      <c r="AH1155" s="9"/>
      <c r="AI1155" s="68"/>
      <c r="AJ1155" s="8"/>
      <c r="AK1155" s="8"/>
      <c r="AL1155" s="11"/>
      <c r="AM1155" s="68"/>
      <c r="AN1155" s="35"/>
      <c r="AO1155" s="47"/>
    </row>
    <row r="1156" spans="1:41" x14ac:dyDescent="0.25">
      <c r="A1156" s="7">
        <v>53</v>
      </c>
      <c r="B1156" s="15" t="s">
        <v>23</v>
      </c>
      <c r="C1156" s="15" t="s">
        <v>23</v>
      </c>
      <c r="D1156" s="9"/>
      <c r="E1156" s="10"/>
      <c r="F1156" s="9"/>
      <c r="G1156" s="9"/>
      <c r="H1156" s="10"/>
      <c r="I1156" s="9"/>
      <c r="J1156" s="9"/>
      <c r="K1156" s="10"/>
      <c r="L1156" s="66"/>
      <c r="M1156" s="65"/>
      <c r="N1156" s="71"/>
      <c r="O1156" s="67"/>
      <c r="P1156" s="99"/>
      <c r="Q1156" s="99"/>
      <c r="R1156" s="68"/>
      <c r="S1156" s="68"/>
      <c r="T1156" s="68"/>
      <c r="U1156" s="68"/>
      <c r="V1156" s="68"/>
      <c r="W1156" s="68"/>
      <c r="X1156" s="75"/>
      <c r="Y1156" s="67"/>
      <c r="Z1156" s="67"/>
      <c r="AA1156" s="67"/>
      <c r="AB1156" s="68">
        <v>6.17</v>
      </c>
      <c r="AC1156" s="68"/>
      <c r="AD1156" s="13"/>
      <c r="AE1156" s="34"/>
      <c r="AF1156" s="8"/>
      <c r="AG1156" s="10"/>
      <c r="AH1156" s="9"/>
      <c r="AI1156" s="68"/>
      <c r="AJ1156" s="8"/>
      <c r="AK1156" s="8"/>
      <c r="AL1156" s="11"/>
      <c r="AM1156" s="68"/>
      <c r="AN1156" s="35"/>
      <c r="AO1156" s="47"/>
    </row>
    <row r="1157" spans="1:41" x14ac:dyDescent="0.25">
      <c r="A1157" s="7">
        <v>52</v>
      </c>
      <c r="B1157" s="15" t="s">
        <v>23</v>
      </c>
      <c r="C1157" s="15" t="s">
        <v>23</v>
      </c>
      <c r="D1157" s="9"/>
      <c r="E1157" s="10"/>
      <c r="F1157" s="9"/>
      <c r="G1157" s="9"/>
      <c r="H1157" s="10"/>
      <c r="I1157" s="9"/>
      <c r="J1157" s="9"/>
      <c r="K1157" s="10"/>
      <c r="L1157" s="66"/>
      <c r="M1157" s="65"/>
      <c r="N1157" s="71"/>
      <c r="O1157" s="67"/>
      <c r="P1157" s="99"/>
      <c r="Q1157" s="99"/>
      <c r="R1157" s="68"/>
      <c r="S1157" s="68"/>
      <c r="T1157" s="68"/>
      <c r="U1157" s="68"/>
      <c r="V1157" s="68"/>
      <c r="W1157" s="68"/>
      <c r="X1157" s="75"/>
      <c r="Y1157" s="67"/>
      <c r="Z1157" s="67"/>
      <c r="AA1157" s="67"/>
      <c r="AB1157" s="68">
        <v>6.18</v>
      </c>
      <c r="AC1157" s="68"/>
      <c r="AD1157" s="13"/>
      <c r="AE1157" s="34"/>
      <c r="AF1157" s="8"/>
      <c r="AG1157" s="10"/>
      <c r="AH1157" s="9"/>
      <c r="AI1157" s="68"/>
      <c r="AJ1157" s="8"/>
      <c r="AK1157" s="8"/>
      <c r="AL1157" s="8"/>
      <c r="AM1157" s="68"/>
      <c r="AN1157" s="35"/>
      <c r="AO1157" s="47"/>
    </row>
    <row r="1158" spans="1:41" x14ac:dyDescent="0.25">
      <c r="A1158" s="7">
        <v>51</v>
      </c>
      <c r="B1158" s="15" t="s">
        <v>23</v>
      </c>
      <c r="C1158" s="15" t="s">
        <v>23</v>
      </c>
      <c r="D1158" s="9"/>
      <c r="E1158" s="10"/>
      <c r="F1158" s="9"/>
      <c r="G1158" s="9"/>
      <c r="H1158" s="10"/>
      <c r="I1158" s="9"/>
      <c r="J1158" s="9"/>
      <c r="K1158" s="10"/>
      <c r="L1158" s="66"/>
      <c r="M1158" s="65"/>
      <c r="N1158" s="71"/>
      <c r="O1158" s="67"/>
      <c r="P1158" s="99"/>
      <c r="Q1158" s="99"/>
      <c r="R1158" s="68"/>
      <c r="S1158" s="68"/>
      <c r="T1158" s="68"/>
      <c r="U1158" s="68"/>
      <c r="V1158" s="68"/>
      <c r="W1158" s="68"/>
      <c r="X1158" s="75"/>
      <c r="Y1158" s="67"/>
      <c r="Z1158" s="67"/>
      <c r="AA1158" s="67"/>
      <c r="AB1158" s="68">
        <v>6.19</v>
      </c>
      <c r="AC1158" s="68"/>
      <c r="AD1158" s="13"/>
      <c r="AE1158" s="34"/>
      <c r="AF1158" s="8"/>
      <c r="AG1158" s="10"/>
      <c r="AH1158" s="9"/>
      <c r="AI1158" s="68"/>
      <c r="AJ1158" s="8"/>
      <c r="AK1158" s="8"/>
      <c r="AL1158" s="11"/>
      <c r="AM1158" s="68"/>
      <c r="AN1158" s="35"/>
      <c r="AO1158" s="47"/>
    </row>
    <row r="1159" spans="1:41" x14ac:dyDescent="0.25">
      <c r="A1159" s="7">
        <v>50</v>
      </c>
      <c r="B1159" s="15" t="s">
        <v>23</v>
      </c>
      <c r="C1159" s="15" t="s">
        <v>23</v>
      </c>
      <c r="D1159" s="9"/>
      <c r="E1159" s="10"/>
      <c r="F1159" s="9"/>
      <c r="G1159" s="9"/>
      <c r="H1159" s="10"/>
      <c r="I1159" s="9"/>
      <c r="J1159" s="9"/>
      <c r="K1159" s="10"/>
      <c r="L1159" s="66"/>
      <c r="M1159" s="65">
        <v>14</v>
      </c>
      <c r="N1159" s="71"/>
      <c r="O1159" s="67"/>
      <c r="P1159" s="99"/>
      <c r="Q1159" s="99"/>
      <c r="R1159" s="68"/>
      <c r="S1159" s="68"/>
      <c r="T1159" s="68"/>
      <c r="U1159" s="68"/>
      <c r="V1159" s="68"/>
      <c r="W1159" s="68"/>
      <c r="X1159" s="75"/>
      <c r="Y1159" s="67"/>
      <c r="Z1159" s="67"/>
      <c r="AA1159" s="67"/>
      <c r="AB1159" s="68">
        <v>6.2</v>
      </c>
      <c r="AC1159" s="68"/>
      <c r="AD1159" s="13"/>
      <c r="AE1159" s="34"/>
      <c r="AF1159" s="8"/>
      <c r="AG1159" s="10"/>
      <c r="AH1159" s="13"/>
      <c r="AI1159" s="68"/>
      <c r="AJ1159" s="8"/>
      <c r="AK1159" s="8"/>
      <c r="AL1159" s="11"/>
      <c r="AM1159" s="68"/>
      <c r="AN1159" s="35"/>
      <c r="AO1159" s="47"/>
    </row>
    <row r="1160" spans="1:41" x14ac:dyDescent="0.25">
      <c r="A1160" s="7">
        <v>49</v>
      </c>
      <c r="B1160" s="15" t="s">
        <v>23</v>
      </c>
      <c r="C1160" s="15" t="s">
        <v>23</v>
      </c>
      <c r="D1160" s="9"/>
      <c r="E1160" s="10"/>
      <c r="F1160" s="9"/>
      <c r="G1160" s="9"/>
      <c r="H1160" s="10"/>
      <c r="I1160" s="9"/>
      <c r="J1160" s="9"/>
      <c r="K1160" s="10"/>
      <c r="L1160" s="66"/>
      <c r="M1160" s="65"/>
      <c r="N1160" s="71"/>
      <c r="O1160" s="67"/>
      <c r="P1160" s="99"/>
      <c r="Q1160" s="99"/>
      <c r="R1160" s="68"/>
      <c r="S1160" s="68"/>
      <c r="T1160" s="68"/>
      <c r="U1160" s="68"/>
      <c r="V1160" s="68"/>
      <c r="W1160" s="68"/>
      <c r="X1160" s="75"/>
      <c r="Y1160" s="67"/>
      <c r="Z1160" s="67"/>
      <c r="AA1160" s="67"/>
      <c r="AB1160" s="68">
        <v>6.21</v>
      </c>
      <c r="AC1160" s="68"/>
      <c r="AD1160" s="13"/>
      <c r="AE1160" s="34"/>
      <c r="AF1160" s="8"/>
      <c r="AG1160" s="10"/>
      <c r="AH1160" s="9"/>
      <c r="AI1160" s="68"/>
      <c r="AJ1160" s="8"/>
      <c r="AK1160" s="8"/>
      <c r="AL1160" s="8"/>
      <c r="AM1160" s="68"/>
      <c r="AN1160" s="35"/>
      <c r="AO1160" s="47"/>
    </row>
    <row r="1161" spans="1:41" x14ac:dyDescent="0.25">
      <c r="A1161" s="7">
        <v>48</v>
      </c>
      <c r="B1161" s="15" t="s">
        <v>23</v>
      </c>
      <c r="C1161" s="15" t="s">
        <v>23</v>
      </c>
      <c r="D1161" s="9"/>
      <c r="E1161" s="10"/>
      <c r="F1161" s="9"/>
      <c r="G1161" s="9"/>
      <c r="H1161" s="10"/>
      <c r="I1161" s="9"/>
      <c r="J1161" s="9"/>
      <c r="K1161" s="10"/>
      <c r="L1161" s="66"/>
      <c r="M1161" s="65"/>
      <c r="N1161" s="71"/>
      <c r="O1161" s="67"/>
      <c r="P1161" s="99"/>
      <c r="Q1161" s="99"/>
      <c r="R1161" s="68"/>
      <c r="S1161" s="68"/>
      <c r="T1161" s="68"/>
      <c r="U1161" s="68"/>
      <c r="V1161" s="68"/>
      <c r="W1161" s="68"/>
      <c r="X1161" s="75"/>
      <c r="Y1161" s="67"/>
      <c r="Z1161" s="67"/>
      <c r="AA1161" s="67"/>
      <c r="AB1161" s="68">
        <v>6.22</v>
      </c>
      <c r="AC1161" s="68"/>
      <c r="AD1161" s="13"/>
      <c r="AE1161" s="34"/>
      <c r="AF1161" s="8"/>
      <c r="AG1161" s="10"/>
      <c r="AH1161" s="9"/>
      <c r="AI1161" s="68"/>
      <c r="AJ1161" s="8"/>
      <c r="AK1161" s="8"/>
      <c r="AL1161" s="8"/>
      <c r="AM1161" s="68"/>
      <c r="AN1161" s="35"/>
      <c r="AO1161" s="47"/>
    </row>
    <row r="1162" spans="1:41" x14ac:dyDescent="0.25">
      <c r="A1162" s="7">
        <v>47</v>
      </c>
      <c r="B1162" s="15" t="s">
        <v>23</v>
      </c>
      <c r="C1162" s="15" t="s">
        <v>23</v>
      </c>
      <c r="D1162" s="9"/>
      <c r="E1162" s="10"/>
      <c r="F1162" s="9"/>
      <c r="G1162" s="9"/>
      <c r="H1162" s="10"/>
      <c r="I1162" s="9"/>
      <c r="J1162" s="9"/>
      <c r="K1162" s="10"/>
      <c r="L1162" s="66"/>
      <c r="M1162" s="65"/>
      <c r="N1162" s="71"/>
      <c r="O1162" s="67"/>
      <c r="P1162" s="99"/>
      <c r="Q1162" s="99"/>
      <c r="R1162" s="68"/>
      <c r="S1162" s="68"/>
      <c r="T1162" s="68"/>
      <c r="U1162" s="68"/>
      <c r="V1162" s="68"/>
      <c r="W1162" s="68"/>
      <c r="X1162" s="75"/>
      <c r="Y1162" s="67"/>
      <c r="Z1162" s="67"/>
      <c r="AA1162" s="67"/>
      <c r="AB1162" s="68">
        <v>6.23</v>
      </c>
      <c r="AC1162" s="68"/>
      <c r="AD1162" s="13"/>
      <c r="AE1162" s="34"/>
      <c r="AF1162" s="8"/>
      <c r="AG1162" s="10"/>
      <c r="AH1162" s="9"/>
      <c r="AI1162" s="68"/>
      <c r="AJ1162" s="8"/>
      <c r="AK1162" s="8"/>
      <c r="AL1162" s="11"/>
      <c r="AM1162" s="68"/>
      <c r="AN1162" s="35"/>
      <c r="AO1162" s="47"/>
    </row>
    <row r="1163" spans="1:41" x14ac:dyDescent="0.25">
      <c r="A1163" s="7">
        <v>46</v>
      </c>
      <c r="B1163" s="15" t="s">
        <v>23</v>
      </c>
      <c r="C1163" s="15" t="s">
        <v>23</v>
      </c>
      <c r="D1163" s="9"/>
      <c r="E1163" s="10"/>
      <c r="F1163" s="9"/>
      <c r="G1163" s="9"/>
      <c r="H1163" s="10"/>
      <c r="I1163" s="9"/>
      <c r="J1163" s="9"/>
      <c r="K1163" s="10"/>
      <c r="L1163" s="66"/>
      <c r="M1163" s="65"/>
      <c r="N1163" s="71"/>
      <c r="O1163" s="67"/>
      <c r="P1163" s="99"/>
      <c r="Q1163" s="99"/>
      <c r="R1163" s="68"/>
      <c r="S1163" s="68"/>
      <c r="T1163" s="68"/>
      <c r="U1163" s="68"/>
      <c r="V1163" s="68"/>
      <c r="W1163" s="68"/>
      <c r="X1163" s="75"/>
      <c r="Y1163" s="67"/>
      <c r="Z1163" s="67"/>
      <c r="AA1163" s="67"/>
      <c r="AB1163" s="68">
        <v>6.24</v>
      </c>
      <c r="AC1163" s="68"/>
      <c r="AD1163" s="13"/>
      <c r="AE1163" s="34"/>
      <c r="AF1163" s="8"/>
      <c r="AG1163" s="10"/>
      <c r="AH1163" s="9"/>
      <c r="AI1163" s="68"/>
      <c r="AJ1163" s="8"/>
      <c r="AK1163" s="8"/>
      <c r="AL1163" s="11"/>
      <c r="AM1163" s="68"/>
      <c r="AN1163" s="35"/>
      <c r="AO1163" s="47"/>
    </row>
    <row r="1164" spans="1:41" x14ac:dyDescent="0.25">
      <c r="A1164" s="7">
        <v>45</v>
      </c>
      <c r="B1164" s="15" t="s">
        <v>23</v>
      </c>
      <c r="C1164" s="15" t="s">
        <v>23</v>
      </c>
      <c r="D1164" s="9"/>
      <c r="E1164" s="10"/>
      <c r="F1164" s="9"/>
      <c r="G1164" s="9"/>
      <c r="H1164" s="10"/>
      <c r="I1164" s="9"/>
      <c r="J1164" s="9"/>
      <c r="K1164" s="10"/>
      <c r="L1164" s="66"/>
      <c r="M1164" s="65">
        <v>13</v>
      </c>
      <c r="N1164" s="71"/>
      <c r="O1164" s="67"/>
      <c r="P1164" s="99"/>
      <c r="Q1164" s="99"/>
      <c r="R1164" s="68"/>
      <c r="S1164" s="68"/>
      <c r="T1164" s="68"/>
      <c r="U1164" s="68"/>
      <c r="V1164" s="68"/>
      <c r="W1164" s="68"/>
      <c r="X1164" s="75"/>
      <c r="Y1164" s="67"/>
      <c r="Z1164" s="67"/>
      <c r="AA1164" s="67"/>
      <c r="AB1164" s="68">
        <v>6.25</v>
      </c>
      <c r="AC1164" s="68"/>
      <c r="AD1164" s="13"/>
      <c r="AE1164" s="34"/>
      <c r="AF1164" s="8"/>
      <c r="AG1164" s="10"/>
      <c r="AH1164" s="13"/>
      <c r="AI1164" s="68"/>
      <c r="AJ1164" s="8"/>
      <c r="AK1164" s="8"/>
      <c r="AL1164" s="8"/>
      <c r="AM1164" s="68"/>
      <c r="AN1164" s="35"/>
      <c r="AO1164" s="47"/>
    </row>
    <row r="1165" spans="1:41" x14ac:dyDescent="0.25">
      <c r="A1165" s="7">
        <v>44</v>
      </c>
      <c r="B1165" s="15" t="s">
        <v>23</v>
      </c>
      <c r="C1165" s="15" t="s">
        <v>23</v>
      </c>
      <c r="D1165" s="9"/>
      <c r="E1165" s="10"/>
      <c r="F1165" s="9"/>
      <c r="G1165" s="9"/>
      <c r="H1165" s="10"/>
      <c r="I1165" s="9"/>
      <c r="J1165" s="9"/>
      <c r="K1165" s="10"/>
      <c r="L1165" s="66"/>
      <c r="M1165" s="65"/>
      <c r="N1165" s="71"/>
      <c r="O1165" s="67"/>
      <c r="P1165" s="99"/>
      <c r="Q1165" s="99"/>
      <c r="R1165" s="68"/>
      <c r="S1165" s="68"/>
      <c r="T1165" s="68"/>
      <c r="U1165" s="68"/>
      <c r="V1165" s="68"/>
      <c r="W1165" s="68"/>
      <c r="X1165" s="75"/>
      <c r="Y1165" s="67"/>
      <c r="Z1165" s="67"/>
      <c r="AA1165" s="67"/>
      <c r="AB1165" s="68">
        <v>6.26</v>
      </c>
      <c r="AC1165" s="68"/>
      <c r="AD1165" s="13"/>
      <c r="AE1165" s="34"/>
      <c r="AF1165" s="8"/>
      <c r="AG1165" s="10"/>
      <c r="AH1165" s="9"/>
      <c r="AI1165" s="68"/>
      <c r="AJ1165" s="8"/>
      <c r="AK1165" s="8"/>
      <c r="AL1165" s="8"/>
      <c r="AM1165" s="68"/>
      <c r="AN1165" s="35"/>
      <c r="AO1165" s="47"/>
    </row>
    <row r="1166" spans="1:41" x14ac:dyDescent="0.25">
      <c r="A1166" s="7">
        <v>43</v>
      </c>
      <c r="B1166" s="15" t="s">
        <v>23</v>
      </c>
      <c r="C1166" s="15" t="s">
        <v>23</v>
      </c>
      <c r="D1166" s="9"/>
      <c r="E1166" s="10"/>
      <c r="F1166" s="9"/>
      <c r="G1166" s="9"/>
      <c r="H1166" s="10"/>
      <c r="I1166" s="9"/>
      <c r="J1166" s="9"/>
      <c r="K1166" s="10"/>
      <c r="L1166" s="66"/>
      <c r="M1166" s="65"/>
      <c r="N1166" s="71"/>
      <c r="O1166" s="67"/>
      <c r="P1166" s="99"/>
      <c r="Q1166" s="99"/>
      <c r="R1166" s="68"/>
      <c r="S1166" s="68"/>
      <c r="T1166" s="68"/>
      <c r="U1166" s="68"/>
      <c r="V1166" s="68"/>
      <c r="W1166" s="68"/>
      <c r="X1166" s="75"/>
      <c r="Y1166" s="67"/>
      <c r="Z1166" s="67"/>
      <c r="AA1166" s="67"/>
      <c r="AB1166" s="68">
        <v>6.27</v>
      </c>
      <c r="AC1166" s="68"/>
      <c r="AD1166" s="13"/>
      <c r="AE1166" s="34"/>
      <c r="AF1166" s="8"/>
      <c r="AG1166" s="10"/>
      <c r="AH1166" s="9"/>
      <c r="AI1166" s="68"/>
      <c r="AJ1166" s="8"/>
      <c r="AK1166" s="8"/>
      <c r="AL1166" s="11"/>
      <c r="AM1166" s="68"/>
      <c r="AN1166" s="35"/>
      <c r="AO1166" s="47"/>
    </row>
    <row r="1167" spans="1:41" x14ac:dyDescent="0.25">
      <c r="A1167" s="7">
        <v>42</v>
      </c>
      <c r="B1167" s="15" t="s">
        <v>23</v>
      </c>
      <c r="C1167" s="15" t="s">
        <v>23</v>
      </c>
      <c r="D1167" s="9"/>
      <c r="E1167" s="10"/>
      <c r="F1167" s="9"/>
      <c r="G1167" s="9"/>
      <c r="H1167" s="10"/>
      <c r="I1167" s="9"/>
      <c r="J1167" s="9"/>
      <c r="K1167" s="10"/>
      <c r="L1167" s="66"/>
      <c r="M1167" s="65"/>
      <c r="N1167" s="71"/>
      <c r="O1167" s="67"/>
      <c r="P1167" s="99"/>
      <c r="Q1167" s="99"/>
      <c r="R1167" s="68"/>
      <c r="S1167" s="68"/>
      <c r="T1167" s="68"/>
      <c r="U1167" s="68"/>
      <c r="V1167" s="68"/>
      <c r="W1167" s="68"/>
      <c r="X1167" s="75"/>
      <c r="Y1167" s="67"/>
      <c r="Z1167" s="67"/>
      <c r="AA1167" s="67"/>
      <c r="AB1167" s="68">
        <v>6.28</v>
      </c>
      <c r="AC1167" s="68"/>
      <c r="AD1167" s="13"/>
      <c r="AE1167" s="34"/>
      <c r="AF1167" s="8"/>
      <c r="AG1167" s="10"/>
      <c r="AH1167" s="9"/>
      <c r="AI1167" s="68"/>
      <c r="AJ1167" s="8"/>
      <c r="AK1167" s="8"/>
      <c r="AL1167" s="11"/>
      <c r="AM1167" s="68"/>
      <c r="AN1167" s="35"/>
      <c r="AO1167" s="47"/>
    </row>
    <row r="1168" spans="1:41" x14ac:dyDescent="0.25">
      <c r="A1168" s="7">
        <v>41</v>
      </c>
      <c r="B1168" s="15" t="s">
        <v>23</v>
      </c>
      <c r="C1168" s="15" t="s">
        <v>23</v>
      </c>
      <c r="D1168" s="9"/>
      <c r="E1168" s="10"/>
      <c r="F1168" s="9"/>
      <c r="G1168" s="9"/>
      <c r="H1168" s="10"/>
      <c r="I1168" s="9"/>
      <c r="J1168" s="9"/>
      <c r="K1168" s="10"/>
      <c r="L1168" s="66"/>
      <c r="M1168" s="65"/>
      <c r="N1168" s="71"/>
      <c r="O1168" s="67"/>
      <c r="P1168" s="99"/>
      <c r="Q1168" s="99"/>
      <c r="R1168" s="68"/>
      <c r="S1168" s="68"/>
      <c r="T1168" s="68"/>
      <c r="U1168" s="68"/>
      <c r="V1168" s="68"/>
      <c r="W1168" s="68"/>
      <c r="X1168" s="75"/>
      <c r="Y1168" s="67"/>
      <c r="Z1168" s="67"/>
      <c r="AA1168" s="67"/>
      <c r="AB1168" s="68">
        <v>6.29</v>
      </c>
      <c r="AC1168" s="68"/>
      <c r="AD1168" s="13"/>
      <c r="AE1168" s="34"/>
      <c r="AF1168" s="8"/>
      <c r="AG1168" s="10"/>
      <c r="AH1168" s="9"/>
      <c r="AI1168" s="68"/>
      <c r="AJ1168" s="8"/>
      <c r="AK1168" s="8"/>
      <c r="AL1168" s="11"/>
      <c r="AM1168" s="68"/>
      <c r="AN1168" s="35"/>
      <c r="AO1168" s="47"/>
    </row>
    <row r="1169" spans="1:41" x14ac:dyDescent="0.25">
      <c r="A1169" s="7">
        <v>40</v>
      </c>
      <c r="B1169" s="18">
        <v>4</v>
      </c>
      <c r="C1169" s="18">
        <v>4</v>
      </c>
      <c r="D1169" s="18"/>
      <c r="E1169" s="19"/>
      <c r="F1169" s="18"/>
      <c r="G1169" s="18"/>
      <c r="H1169" s="19"/>
      <c r="I1169" s="18"/>
      <c r="J1169" s="18"/>
      <c r="K1169" s="19"/>
      <c r="L1169" s="78"/>
      <c r="M1169" s="77">
        <v>12</v>
      </c>
      <c r="N1169" s="79"/>
      <c r="O1169" s="80"/>
      <c r="P1169" s="103"/>
      <c r="Q1169" s="103"/>
      <c r="R1169" s="81"/>
      <c r="S1169" s="81"/>
      <c r="T1169" s="81"/>
      <c r="U1169" s="81"/>
      <c r="V1169" s="81"/>
      <c r="W1169" s="81"/>
      <c r="X1169" s="82"/>
      <c r="Y1169" s="80"/>
      <c r="Z1169" s="80"/>
      <c r="AA1169" s="80"/>
      <c r="AB1169" s="81">
        <v>6.3</v>
      </c>
      <c r="AC1169" s="81"/>
      <c r="AD1169" s="23"/>
      <c r="AE1169" s="39"/>
      <c r="AF1169" s="20"/>
      <c r="AG1169" s="45"/>
      <c r="AH1169" s="23"/>
      <c r="AI1169" s="81"/>
      <c r="AJ1169" s="20"/>
      <c r="AK1169" s="20"/>
      <c r="AL1169" s="20"/>
      <c r="AM1169" s="81"/>
      <c r="AN1169" s="40"/>
      <c r="AO1169" s="48"/>
    </row>
    <row r="1170" spans="1:41" x14ac:dyDescent="0.25">
      <c r="A1170" s="7">
        <v>39</v>
      </c>
      <c r="B1170" s="15" t="s">
        <v>23</v>
      </c>
      <c r="C1170" s="15" t="s">
        <v>23</v>
      </c>
      <c r="D1170" s="9"/>
      <c r="E1170" s="10"/>
      <c r="F1170" s="9"/>
      <c r="G1170" s="9"/>
      <c r="H1170" s="10"/>
      <c r="I1170" s="9"/>
      <c r="J1170" s="9"/>
      <c r="K1170" s="10"/>
      <c r="L1170" s="66"/>
      <c r="M1170" s="65"/>
      <c r="N1170" s="71"/>
      <c r="O1170" s="67"/>
      <c r="P1170" s="99"/>
      <c r="Q1170" s="99"/>
      <c r="R1170" s="68"/>
      <c r="S1170" s="68"/>
      <c r="T1170" s="68"/>
      <c r="U1170" s="68"/>
      <c r="V1170" s="68"/>
      <c r="W1170" s="68"/>
      <c r="X1170" s="75"/>
      <c r="Y1170" s="67"/>
      <c r="Z1170" s="67"/>
      <c r="AA1170" s="67"/>
      <c r="AB1170" s="68">
        <v>6.31</v>
      </c>
      <c r="AC1170" s="68"/>
      <c r="AD1170" s="13"/>
      <c r="AE1170" s="34"/>
      <c r="AF1170" s="8"/>
      <c r="AG1170" s="10"/>
      <c r="AH1170" s="9"/>
      <c r="AI1170" s="68"/>
      <c r="AJ1170" s="8"/>
      <c r="AK1170" s="8"/>
      <c r="AL1170" s="11"/>
      <c r="AM1170" s="68"/>
      <c r="AN1170" s="35"/>
      <c r="AO1170" s="47"/>
    </row>
    <row r="1171" spans="1:41" x14ac:dyDescent="0.25">
      <c r="A1171" s="7">
        <v>38</v>
      </c>
      <c r="B1171" s="15" t="s">
        <v>23</v>
      </c>
      <c r="C1171" s="15" t="s">
        <v>23</v>
      </c>
      <c r="D1171" s="9"/>
      <c r="E1171" s="10"/>
      <c r="F1171" s="9"/>
      <c r="G1171" s="9"/>
      <c r="H1171" s="10"/>
      <c r="I1171" s="9"/>
      <c r="J1171" s="9"/>
      <c r="K1171" s="10"/>
      <c r="L1171" s="66"/>
      <c r="M1171" s="65"/>
      <c r="N1171" s="71"/>
      <c r="O1171" s="67"/>
      <c r="P1171" s="99"/>
      <c r="Q1171" s="99"/>
      <c r="R1171" s="68"/>
      <c r="S1171" s="68"/>
      <c r="T1171" s="68"/>
      <c r="U1171" s="68"/>
      <c r="V1171" s="68"/>
      <c r="W1171" s="68"/>
      <c r="X1171" s="75"/>
      <c r="Y1171" s="67"/>
      <c r="Z1171" s="67"/>
      <c r="AA1171" s="67"/>
      <c r="AB1171" s="68">
        <v>6.32</v>
      </c>
      <c r="AC1171" s="68"/>
      <c r="AD1171" s="13"/>
      <c r="AE1171" s="34"/>
      <c r="AF1171" s="8"/>
      <c r="AG1171" s="10"/>
      <c r="AH1171" s="9"/>
      <c r="AI1171" s="68"/>
      <c r="AJ1171" s="8"/>
      <c r="AK1171" s="8"/>
      <c r="AL1171" s="11"/>
      <c r="AM1171" s="68"/>
      <c r="AN1171" s="35"/>
      <c r="AO1171" s="47"/>
    </row>
    <row r="1172" spans="1:41" x14ac:dyDescent="0.25">
      <c r="A1172" s="7">
        <v>37</v>
      </c>
      <c r="B1172" s="15" t="s">
        <v>23</v>
      </c>
      <c r="C1172" s="15" t="s">
        <v>23</v>
      </c>
      <c r="D1172" s="9"/>
      <c r="E1172" s="10"/>
      <c r="F1172" s="9"/>
      <c r="G1172" s="9"/>
      <c r="H1172" s="10"/>
      <c r="I1172" s="9"/>
      <c r="J1172" s="9"/>
      <c r="K1172" s="10"/>
      <c r="L1172" s="66"/>
      <c r="M1172" s="65"/>
      <c r="N1172" s="71"/>
      <c r="O1172" s="67"/>
      <c r="P1172" s="99"/>
      <c r="Q1172" s="99"/>
      <c r="R1172" s="68"/>
      <c r="S1172" s="68"/>
      <c r="T1172" s="68"/>
      <c r="U1172" s="68"/>
      <c r="V1172" s="68"/>
      <c r="W1172" s="68"/>
      <c r="X1172" s="75"/>
      <c r="Y1172" s="67"/>
      <c r="Z1172" s="67"/>
      <c r="AA1172" s="67"/>
      <c r="AB1172" s="68">
        <v>6.33</v>
      </c>
      <c r="AC1172" s="68"/>
      <c r="AD1172" s="13"/>
      <c r="AE1172" s="34"/>
      <c r="AF1172" s="8"/>
      <c r="AG1172" s="10"/>
      <c r="AH1172" s="9"/>
      <c r="AI1172" s="68"/>
      <c r="AJ1172" s="8"/>
      <c r="AK1172" s="8"/>
      <c r="AL1172" s="11"/>
      <c r="AM1172" s="68"/>
      <c r="AN1172" s="35"/>
      <c r="AO1172" s="47"/>
    </row>
    <row r="1173" spans="1:41" x14ac:dyDescent="0.25">
      <c r="A1173" s="7">
        <v>36</v>
      </c>
      <c r="B1173" s="15" t="s">
        <v>23</v>
      </c>
      <c r="C1173" s="15" t="s">
        <v>23</v>
      </c>
      <c r="D1173" s="9"/>
      <c r="E1173" s="10"/>
      <c r="F1173" s="9"/>
      <c r="G1173" s="9"/>
      <c r="H1173" s="10"/>
      <c r="I1173" s="9"/>
      <c r="J1173" s="9"/>
      <c r="K1173" s="10"/>
      <c r="L1173" s="66"/>
      <c r="M1173" s="65"/>
      <c r="N1173" s="71"/>
      <c r="O1173" s="67"/>
      <c r="P1173" s="99"/>
      <c r="Q1173" s="99"/>
      <c r="R1173" s="68"/>
      <c r="S1173" s="68"/>
      <c r="T1173" s="68"/>
      <c r="U1173" s="68"/>
      <c r="V1173" s="68"/>
      <c r="W1173" s="68"/>
      <c r="X1173" s="75"/>
      <c r="Y1173" s="67"/>
      <c r="Z1173" s="67"/>
      <c r="AA1173" s="67"/>
      <c r="AB1173" s="68">
        <v>6.34</v>
      </c>
      <c r="AC1173" s="68"/>
      <c r="AD1173" s="13"/>
      <c r="AE1173" s="34"/>
      <c r="AF1173" s="8"/>
      <c r="AG1173" s="10"/>
      <c r="AH1173" s="9"/>
      <c r="AI1173" s="68"/>
      <c r="AJ1173" s="8"/>
      <c r="AK1173" s="8"/>
      <c r="AL1173" s="8"/>
      <c r="AM1173" s="68"/>
      <c r="AN1173" s="35"/>
      <c r="AO1173" s="47"/>
    </row>
    <row r="1174" spans="1:41" x14ac:dyDescent="0.25">
      <c r="A1174" s="7">
        <v>35</v>
      </c>
      <c r="B1174" s="15" t="s">
        <v>23</v>
      </c>
      <c r="C1174" s="15" t="s">
        <v>23</v>
      </c>
      <c r="D1174" s="9"/>
      <c r="E1174" s="10"/>
      <c r="F1174" s="9"/>
      <c r="G1174" s="9"/>
      <c r="H1174" s="10"/>
      <c r="I1174" s="9"/>
      <c r="J1174" s="9"/>
      <c r="K1174" s="10"/>
      <c r="L1174" s="66"/>
      <c r="M1174" s="65">
        <v>11</v>
      </c>
      <c r="N1174" s="71"/>
      <c r="O1174" s="67"/>
      <c r="P1174" s="99"/>
      <c r="Q1174" s="99"/>
      <c r="R1174" s="68"/>
      <c r="S1174" s="68"/>
      <c r="T1174" s="68"/>
      <c r="U1174" s="68"/>
      <c r="V1174" s="68"/>
      <c r="W1174" s="68"/>
      <c r="X1174" s="75"/>
      <c r="Y1174" s="67"/>
      <c r="Z1174" s="67"/>
      <c r="AA1174" s="67"/>
      <c r="AB1174" s="68">
        <v>6.35</v>
      </c>
      <c r="AC1174" s="68"/>
      <c r="AD1174" s="13"/>
      <c r="AE1174" s="34"/>
      <c r="AF1174" s="8"/>
      <c r="AG1174" s="10"/>
      <c r="AH1174" s="9"/>
      <c r="AI1174" s="68"/>
      <c r="AJ1174" s="8"/>
      <c r="AK1174" s="8"/>
      <c r="AL1174" s="11"/>
      <c r="AM1174" s="68"/>
      <c r="AN1174" s="35"/>
      <c r="AO1174" s="47"/>
    </row>
    <row r="1175" spans="1:41" x14ac:dyDescent="0.25">
      <c r="A1175" s="7">
        <v>34</v>
      </c>
      <c r="B1175" s="15" t="s">
        <v>23</v>
      </c>
      <c r="C1175" s="15" t="s">
        <v>23</v>
      </c>
      <c r="D1175" s="9"/>
      <c r="E1175" s="10"/>
      <c r="F1175" s="9"/>
      <c r="G1175" s="9"/>
      <c r="H1175" s="10"/>
      <c r="I1175" s="9"/>
      <c r="J1175" s="9"/>
      <c r="K1175" s="10"/>
      <c r="L1175" s="66"/>
      <c r="M1175" s="65"/>
      <c r="N1175" s="71"/>
      <c r="O1175" s="67"/>
      <c r="P1175" s="99"/>
      <c r="Q1175" s="99"/>
      <c r="R1175" s="68"/>
      <c r="S1175" s="68"/>
      <c r="T1175" s="68"/>
      <c r="U1175" s="68"/>
      <c r="V1175" s="68"/>
      <c r="W1175" s="68"/>
      <c r="X1175" s="75"/>
      <c r="Y1175" s="67"/>
      <c r="Z1175" s="67"/>
      <c r="AA1175" s="67"/>
      <c r="AB1175" s="68">
        <v>6.36</v>
      </c>
      <c r="AC1175" s="68"/>
      <c r="AD1175" s="13"/>
      <c r="AE1175" s="34"/>
      <c r="AF1175" s="8"/>
      <c r="AG1175" s="10"/>
      <c r="AH1175" s="9"/>
      <c r="AI1175" s="68"/>
      <c r="AJ1175" s="8"/>
      <c r="AK1175" s="8"/>
      <c r="AL1175" s="11"/>
      <c r="AM1175" s="68"/>
      <c r="AN1175" s="35"/>
      <c r="AO1175" s="47"/>
    </row>
    <row r="1176" spans="1:41" x14ac:dyDescent="0.25">
      <c r="A1176" s="7">
        <v>33</v>
      </c>
      <c r="B1176" s="15" t="s">
        <v>23</v>
      </c>
      <c r="C1176" s="15" t="s">
        <v>23</v>
      </c>
      <c r="D1176" s="9"/>
      <c r="E1176" s="10"/>
      <c r="F1176" s="9"/>
      <c r="G1176" s="9"/>
      <c r="H1176" s="10"/>
      <c r="I1176" s="9"/>
      <c r="J1176" s="9"/>
      <c r="K1176" s="10"/>
      <c r="L1176" s="66"/>
      <c r="M1176" s="65"/>
      <c r="N1176" s="71"/>
      <c r="O1176" s="67"/>
      <c r="P1176" s="99"/>
      <c r="Q1176" s="99"/>
      <c r="R1176" s="68"/>
      <c r="S1176" s="68"/>
      <c r="T1176" s="68"/>
      <c r="U1176" s="68"/>
      <c r="V1176" s="68"/>
      <c r="W1176" s="68"/>
      <c r="X1176" s="75"/>
      <c r="Y1176" s="67"/>
      <c r="Z1176" s="67"/>
      <c r="AA1176" s="67"/>
      <c r="AB1176" s="68">
        <v>6.37</v>
      </c>
      <c r="AC1176" s="68"/>
      <c r="AD1176" s="13"/>
      <c r="AE1176" s="34"/>
      <c r="AF1176" s="8"/>
      <c r="AG1176" s="10"/>
      <c r="AH1176" s="9"/>
      <c r="AI1176" s="68"/>
      <c r="AJ1176" s="8"/>
      <c r="AK1176" s="8"/>
      <c r="AL1176" s="11"/>
      <c r="AM1176" s="68"/>
      <c r="AN1176" s="35"/>
      <c r="AO1176" s="47"/>
    </row>
    <row r="1177" spans="1:41" x14ac:dyDescent="0.25">
      <c r="A1177" s="7">
        <v>32</v>
      </c>
      <c r="B1177" s="15" t="s">
        <v>23</v>
      </c>
      <c r="C1177" s="15" t="s">
        <v>23</v>
      </c>
      <c r="D1177" s="9"/>
      <c r="E1177" s="10"/>
      <c r="F1177" s="9"/>
      <c r="G1177" s="9"/>
      <c r="H1177" s="10"/>
      <c r="I1177" s="9"/>
      <c r="J1177" s="9"/>
      <c r="K1177" s="10"/>
      <c r="L1177" s="66"/>
      <c r="M1177" s="65"/>
      <c r="N1177" s="71"/>
      <c r="O1177" s="67"/>
      <c r="P1177" s="99"/>
      <c r="Q1177" s="99"/>
      <c r="R1177" s="68"/>
      <c r="S1177" s="68"/>
      <c r="T1177" s="68"/>
      <c r="U1177" s="68"/>
      <c r="V1177" s="68"/>
      <c r="W1177" s="68"/>
      <c r="X1177" s="75"/>
      <c r="Y1177" s="67"/>
      <c r="Z1177" s="67"/>
      <c r="AA1177" s="67"/>
      <c r="AB1177" s="68">
        <v>6.38</v>
      </c>
      <c r="AC1177" s="68"/>
      <c r="AD1177" s="13"/>
      <c r="AE1177" s="34"/>
      <c r="AF1177" s="8"/>
      <c r="AG1177" s="10"/>
      <c r="AH1177" s="9"/>
      <c r="AI1177" s="68"/>
      <c r="AJ1177" s="8"/>
      <c r="AK1177" s="8"/>
      <c r="AL1177" s="8"/>
      <c r="AM1177" s="68"/>
      <c r="AN1177" s="35"/>
      <c r="AO1177" s="47"/>
    </row>
    <row r="1178" spans="1:41" x14ac:dyDescent="0.25">
      <c r="A1178" s="7">
        <v>31</v>
      </c>
      <c r="B1178" s="15" t="s">
        <v>23</v>
      </c>
      <c r="C1178" s="15" t="s">
        <v>23</v>
      </c>
      <c r="D1178" s="9"/>
      <c r="E1178" s="10"/>
      <c r="F1178" s="9"/>
      <c r="G1178" s="9"/>
      <c r="H1178" s="10"/>
      <c r="I1178" s="9"/>
      <c r="J1178" s="9"/>
      <c r="K1178" s="10"/>
      <c r="L1178" s="66"/>
      <c r="M1178" s="65"/>
      <c r="N1178" s="71"/>
      <c r="O1178" s="67"/>
      <c r="P1178" s="99"/>
      <c r="Q1178" s="99"/>
      <c r="R1178" s="68"/>
      <c r="S1178" s="68"/>
      <c r="T1178" s="68"/>
      <c r="U1178" s="68"/>
      <c r="V1178" s="68"/>
      <c r="W1178" s="68"/>
      <c r="X1178" s="75"/>
      <c r="Y1178" s="67"/>
      <c r="Z1178" s="67"/>
      <c r="AA1178" s="67"/>
      <c r="AB1178" s="68">
        <v>6.39</v>
      </c>
      <c r="AC1178" s="68"/>
      <c r="AD1178" s="13"/>
      <c r="AE1178" s="34"/>
      <c r="AF1178" s="8"/>
      <c r="AG1178" s="10"/>
      <c r="AH1178" s="9"/>
      <c r="AI1178" s="68"/>
      <c r="AJ1178" s="8"/>
      <c r="AK1178" s="8"/>
      <c r="AL1178" s="11"/>
      <c r="AM1178" s="68"/>
      <c r="AN1178" s="35"/>
      <c r="AO1178" s="47"/>
    </row>
    <row r="1179" spans="1:41" x14ac:dyDescent="0.25">
      <c r="A1179" s="7">
        <v>30</v>
      </c>
      <c r="B1179" s="15" t="s">
        <v>23</v>
      </c>
      <c r="C1179" s="15" t="s">
        <v>23</v>
      </c>
      <c r="D1179" s="9"/>
      <c r="E1179" s="10"/>
      <c r="F1179" s="9"/>
      <c r="G1179" s="9"/>
      <c r="H1179" s="10"/>
      <c r="I1179" s="9"/>
      <c r="J1179" s="9"/>
      <c r="K1179" s="10"/>
      <c r="L1179" s="66"/>
      <c r="M1179" s="65">
        <v>10</v>
      </c>
      <c r="N1179" s="71"/>
      <c r="O1179" s="67"/>
      <c r="P1179" s="99"/>
      <c r="Q1179" s="99"/>
      <c r="R1179" s="68"/>
      <c r="S1179" s="68"/>
      <c r="T1179" s="68"/>
      <c r="U1179" s="68"/>
      <c r="V1179" s="68"/>
      <c r="W1179" s="68"/>
      <c r="X1179" s="75"/>
      <c r="Y1179" s="67"/>
      <c r="Z1179" s="67"/>
      <c r="AA1179" s="67"/>
      <c r="AB1179" s="68">
        <v>6.4</v>
      </c>
      <c r="AC1179" s="68"/>
      <c r="AD1179" s="13"/>
      <c r="AE1179" s="34"/>
      <c r="AF1179" s="8"/>
      <c r="AG1179" s="8"/>
      <c r="AH1179" s="13"/>
      <c r="AI1179" s="68"/>
      <c r="AJ1179" s="8"/>
      <c r="AK1179" s="8"/>
      <c r="AL1179" s="11"/>
      <c r="AM1179" s="68"/>
      <c r="AN1179" s="35"/>
      <c r="AO1179" s="47"/>
    </row>
    <row r="1180" spans="1:41" x14ac:dyDescent="0.25">
      <c r="A1180" s="7">
        <v>29</v>
      </c>
      <c r="B1180" s="15" t="s">
        <v>23</v>
      </c>
      <c r="C1180" s="15" t="s">
        <v>23</v>
      </c>
      <c r="D1180" s="9"/>
      <c r="E1180" s="10"/>
      <c r="F1180" s="9"/>
      <c r="G1180" s="9"/>
      <c r="H1180" s="10"/>
      <c r="I1180" s="9"/>
      <c r="J1180" s="9"/>
      <c r="K1180" s="10"/>
      <c r="L1180" s="66"/>
      <c r="M1180" s="65"/>
      <c r="N1180" s="71"/>
      <c r="O1180" s="67"/>
      <c r="P1180" s="99"/>
      <c r="Q1180" s="99"/>
      <c r="R1180" s="68"/>
      <c r="S1180" s="68"/>
      <c r="T1180" s="68"/>
      <c r="U1180" s="68"/>
      <c r="V1180" s="68"/>
      <c r="W1180" s="68"/>
      <c r="X1180" s="75"/>
      <c r="Y1180" s="67"/>
      <c r="Z1180" s="67"/>
      <c r="AA1180" s="67"/>
      <c r="AB1180" s="68">
        <v>6.41</v>
      </c>
      <c r="AC1180" s="68"/>
      <c r="AD1180" s="13"/>
      <c r="AE1180" s="34"/>
      <c r="AF1180" s="8"/>
      <c r="AG1180" s="10"/>
      <c r="AH1180" s="9"/>
      <c r="AI1180" s="68"/>
      <c r="AJ1180" s="8"/>
      <c r="AK1180" s="8"/>
      <c r="AL1180" s="11"/>
      <c r="AM1180" s="68"/>
      <c r="AN1180" s="35"/>
      <c r="AO1180" s="47"/>
    </row>
    <row r="1181" spans="1:41" x14ac:dyDescent="0.25">
      <c r="A1181" s="7">
        <v>28</v>
      </c>
      <c r="B1181" s="15" t="s">
        <v>23</v>
      </c>
      <c r="C1181" s="15" t="s">
        <v>23</v>
      </c>
      <c r="D1181" s="9"/>
      <c r="E1181" s="10"/>
      <c r="F1181" s="9"/>
      <c r="G1181" s="9"/>
      <c r="H1181" s="10"/>
      <c r="I1181" s="9"/>
      <c r="J1181" s="9"/>
      <c r="K1181" s="10"/>
      <c r="L1181" s="66"/>
      <c r="M1181" s="65"/>
      <c r="N1181" s="71"/>
      <c r="O1181" s="67"/>
      <c r="P1181" s="99"/>
      <c r="Q1181" s="99"/>
      <c r="R1181" s="68"/>
      <c r="S1181" s="68"/>
      <c r="T1181" s="68"/>
      <c r="U1181" s="68"/>
      <c r="V1181" s="68"/>
      <c r="W1181" s="68"/>
      <c r="X1181" s="75"/>
      <c r="Y1181" s="67"/>
      <c r="Z1181" s="67"/>
      <c r="AA1181" s="67"/>
      <c r="AB1181" s="68">
        <v>6.42</v>
      </c>
      <c r="AC1181" s="68"/>
      <c r="AD1181" s="13"/>
      <c r="AE1181" s="34"/>
      <c r="AF1181" s="8"/>
      <c r="AG1181" s="10"/>
      <c r="AH1181" s="9"/>
      <c r="AI1181" s="68"/>
      <c r="AJ1181" s="8"/>
      <c r="AK1181" s="8"/>
      <c r="AL1181" s="8"/>
      <c r="AM1181" s="68"/>
      <c r="AN1181" s="35"/>
      <c r="AO1181" s="47"/>
    </row>
    <row r="1182" spans="1:41" x14ac:dyDescent="0.25">
      <c r="A1182" s="7">
        <v>27</v>
      </c>
      <c r="B1182" s="15" t="s">
        <v>23</v>
      </c>
      <c r="C1182" s="15" t="s">
        <v>23</v>
      </c>
      <c r="D1182" s="9"/>
      <c r="E1182" s="10"/>
      <c r="F1182" s="9"/>
      <c r="G1182" s="9"/>
      <c r="H1182" s="10"/>
      <c r="I1182" s="9"/>
      <c r="J1182" s="9"/>
      <c r="K1182" s="10"/>
      <c r="L1182" s="66"/>
      <c r="M1182" s="65"/>
      <c r="N1182" s="71"/>
      <c r="O1182" s="67"/>
      <c r="P1182" s="99"/>
      <c r="Q1182" s="99"/>
      <c r="R1182" s="68"/>
      <c r="S1182" s="68"/>
      <c r="T1182" s="68"/>
      <c r="U1182" s="68"/>
      <c r="V1182" s="68"/>
      <c r="W1182" s="68"/>
      <c r="X1182" s="75"/>
      <c r="Y1182" s="67"/>
      <c r="Z1182" s="67"/>
      <c r="AA1182" s="67"/>
      <c r="AB1182" s="68">
        <v>6.43</v>
      </c>
      <c r="AC1182" s="68"/>
      <c r="AD1182" s="13"/>
      <c r="AE1182" s="34"/>
      <c r="AF1182" s="8"/>
      <c r="AG1182" s="10"/>
      <c r="AH1182" s="9"/>
      <c r="AI1182" s="68"/>
      <c r="AJ1182" s="8"/>
      <c r="AK1182" s="8"/>
      <c r="AL1182" s="11"/>
      <c r="AM1182" s="68"/>
      <c r="AN1182" s="35"/>
      <c r="AO1182" s="47"/>
    </row>
    <row r="1183" spans="1:41" x14ac:dyDescent="0.25">
      <c r="A1183" s="7">
        <v>26</v>
      </c>
      <c r="B1183" s="15" t="s">
        <v>23</v>
      </c>
      <c r="C1183" s="15" t="s">
        <v>23</v>
      </c>
      <c r="D1183" s="9"/>
      <c r="E1183" s="10"/>
      <c r="F1183" s="9"/>
      <c r="G1183" s="9"/>
      <c r="H1183" s="10"/>
      <c r="I1183" s="9"/>
      <c r="J1183" s="9"/>
      <c r="K1183" s="10"/>
      <c r="L1183" s="66"/>
      <c r="M1183" s="65"/>
      <c r="N1183" s="71"/>
      <c r="O1183" s="67"/>
      <c r="P1183" s="99"/>
      <c r="Q1183" s="99"/>
      <c r="R1183" s="68"/>
      <c r="S1183" s="68"/>
      <c r="T1183" s="68"/>
      <c r="U1183" s="68"/>
      <c r="V1183" s="68"/>
      <c r="W1183" s="68"/>
      <c r="X1183" s="75"/>
      <c r="Y1183" s="67"/>
      <c r="Z1183" s="67"/>
      <c r="AA1183" s="67"/>
      <c r="AB1183" s="68">
        <v>6.44</v>
      </c>
      <c r="AC1183" s="68"/>
      <c r="AD1183" s="13"/>
      <c r="AE1183" s="34"/>
      <c r="AF1183" s="8"/>
      <c r="AG1183" s="10"/>
      <c r="AH1183" s="9"/>
      <c r="AI1183" s="68"/>
      <c r="AJ1183" s="8"/>
      <c r="AK1183" s="8"/>
      <c r="AL1183" s="11"/>
      <c r="AM1183" s="68"/>
      <c r="AN1183" s="35"/>
      <c r="AO1183" s="47"/>
    </row>
    <row r="1184" spans="1:41" x14ac:dyDescent="0.25">
      <c r="A1184" s="7">
        <v>25</v>
      </c>
      <c r="B1184" s="15" t="s">
        <v>23</v>
      </c>
      <c r="C1184" s="15" t="s">
        <v>23</v>
      </c>
      <c r="D1184" s="9"/>
      <c r="E1184" s="10"/>
      <c r="F1184" s="9"/>
      <c r="G1184" s="9"/>
      <c r="H1184" s="10"/>
      <c r="I1184" s="9"/>
      <c r="J1184" s="9"/>
      <c r="K1184" s="10"/>
      <c r="L1184" s="66"/>
      <c r="M1184" s="65">
        <v>9</v>
      </c>
      <c r="N1184" s="71"/>
      <c r="O1184" s="67"/>
      <c r="P1184" s="99"/>
      <c r="Q1184" s="99"/>
      <c r="R1184" s="68"/>
      <c r="S1184" s="68"/>
      <c r="T1184" s="68"/>
      <c r="U1184" s="68"/>
      <c r="V1184" s="68"/>
      <c r="W1184" s="68"/>
      <c r="X1184" s="75"/>
      <c r="Y1184" s="67"/>
      <c r="Z1184" s="67"/>
      <c r="AA1184" s="67"/>
      <c r="AB1184" s="68">
        <v>6.45</v>
      </c>
      <c r="AC1184" s="68"/>
      <c r="AD1184" s="13"/>
      <c r="AE1184" s="34"/>
      <c r="AF1184" s="8"/>
      <c r="AG1184" s="10"/>
      <c r="AH1184" s="13"/>
      <c r="AI1184" s="68"/>
      <c r="AJ1184" s="8"/>
      <c r="AK1184" s="8"/>
      <c r="AL1184" s="11"/>
      <c r="AM1184" s="68"/>
      <c r="AN1184" s="35"/>
      <c r="AO1184" s="47"/>
    </row>
    <row r="1185" spans="1:41" x14ac:dyDescent="0.25">
      <c r="A1185" s="7">
        <v>24</v>
      </c>
      <c r="B1185" s="15" t="s">
        <v>23</v>
      </c>
      <c r="C1185" s="15" t="s">
        <v>23</v>
      </c>
      <c r="D1185" s="9"/>
      <c r="E1185" s="10"/>
      <c r="F1185" s="9"/>
      <c r="G1185" s="9"/>
      <c r="H1185" s="10"/>
      <c r="I1185" s="9"/>
      <c r="J1185" s="9"/>
      <c r="K1185" s="10"/>
      <c r="L1185" s="66"/>
      <c r="M1185" s="65"/>
      <c r="N1185" s="71"/>
      <c r="O1185" s="67"/>
      <c r="P1185" s="99"/>
      <c r="Q1185" s="99"/>
      <c r="R1185" s="68"/>
      <c r="S1185" s="68"/>
      <c r="T1185" s="68"/>
      <c r="U1185" s="68"/>
      <c r="V1185" s="68"/>
      <c r="W1185" s="68"/>
      <c r="X1185" s="75"/>
      <c r="Y1185" s="67"/>
      <c r="Z1185" s="67"/>
      <c r="AA1185" s="67"/>
      <c r="AB1185" s="68">
        <v>6.46</v>
      </c>
      <c r="AC1185" s="68"/>
      <c r="AD1185" s="13"/>
      <c r="AE1185" s="34"/>
      <c r="AF1185" s="8"/>
      <c r="AG1185" s="10"/>
      <c r="AH1185" s="9"/>
      <c r="AI1185" s="68"/>
      <c r="AJ1185" s="8"/>
      <c r="AK1185" s="8"/>
      <c r="AL1185" s="8"/>
      <c r="AM1185" s="68"/>
      <c r="AN1185" s="35"/>
      <c r="AO1185" s="47"/>
    </row>
    <row r="1186" spans="1:41" x14ac:dyDescent="0.25">
      <c r="A1186" s="7">
        <v>23</v>
      </c>
      <c r="B1186" s="15" t="s">
        <v>23</v>
      </c>
      <c r="C1186" s="15" t="s">
        <v>23</v>
      </c>
      <c r="D1186" s="9"/>
      <c r="E1186" s="10"/>
      <c r="F1186" s="9"/>
      <c r="G1186" s="9"/>
      <c r="H1186" s="10"/>
      <c r="I1186" s="9"/>
      <c r="J1186" s="9"/>
      <c r="K1186" s="10"/>
      <c r="L1186" s="66"/>
      <c r="M1186" s="65"/>
      <c r="N1186" s="71"/>
      <c r="O1186" s="67"/>
      <c r="P1186" s="99"/>
      <c r="Q1186" s="99"/>
      <c r="R1186" s="68"/>
      <c r="S1186" s="68"/>
      <c r="T1186" s="68"/>
      <c r="U1186" s="68"/>
      <c r="V1186" s="68"/>
      <c r="W1186" s="68"/>
      <c r="X1186" s="75"/>
      <c r="Y1186" s="67"/>
      <c r="Z1186" s="67"/>
      <c r="AA1186" s="67"/>
      <c r="AB1186" s="68">
        <v>6.47</v>
      </c>
      <c r="AC1186" s="68"/>
      <c r="AD1186" s="13"/>
      <c r="AE1186" s="34"/>
      <c r="AF1186" s="8"/>
      <c r="AG1186" s="10"/>
      <c r="AH1186" s="9"/>
      <c r="AI1186" s="68"/>
      <c r="AJ1186" s="8"/>
      <c r="AK1186" s="8"/>
      <c r="AL1186" s="11"/>
      <c r="AM1186" s="68"/>
      <c r="AN1186" s="35"/>
      <c r="AO1186" s="47"/>
    </row>
    <row r="1187" spans="1:41" x14ac:dyDescent="0.25">
      <c r="A1187" s="7">
        <v>22</v>
      </c>
      <c r="B1187" s="15" t="s">
        <v>23</v>
      </c>
      <c r="C1187" s="15" t="s">
        <v>23</v>
      </c>
      <c r="D1187" s="9"/>
      <c r="E1187" s="10"/>
      <c r="F1187" s="9"/>
      <c r="G1187" s="9"/>
      <c r="H1187" s="10"/>
      <c r="I1187" s="9"/>
      <c r="J1187" s="9"/>
      <c r="K1187" s="10"/>
      <c r="L1187" s="66"/>
      <c r="M1187" s="65"/>
      <c r="N1187" s="71"/>
      <c r="O1187" s="67"/>
      <c r="P1187" s="99"/>
      <c r="Q1187" s="99"/>
      <c r="R1187" s="68"/>
      <c r="S1187" s="68"/>
      <c r="T1187" s="68"/>
      <c r="U1187" s="68"/>
      <c r="V1187" s="68"/>
      <c r="W1187" s="68"/>
      <c r="X1187" s="75"/>
      <c r="Y1187" s="67"/>
      <c r="Z1187" s="67"/>
      <c r="AA1187" s="67"/>
      <c r="AB1187" s="68">
        <v>6.48</v>
      </c>
      <c r="AC1187" s="68"/>
      <c r="AD1187" s="13"/>
      <c r="AE1187" s="34"/>
      <c r="AF1187" s="8"/>
      <c r="AG1187" s="10"/>
      <c r="AH1187" s="9"/>
      <c r="AI1187" s="68"/>
      <c r="AJ1187" s="8"/>
      <c r="AK1187" s="8"/>
      <c r="AL1187" s="11"/>
      <c r="AM1187" s="68"/>
      <c r="AN1187" s="35"/>
      <c r="AO1187" s="47"/>
    </row>
    <row r="1188" spans="1:41" x14ac:dyDescent="0.25">
      <c r="A1188" s="7">
        <v>21</v>
      </c>
      <c r="B1188" s="15" t="s">
        <v>23</v>
      </c>
      <c r="C1188" s="15" t="s">
        <v>23</v>
      </c>
      <c r="D1188" s="9"/>
      <c r="E1188" s="10"/>
      <c r="F1188" s="9"/>
      <c r="G1188" s="9"/>
      <c r="H1188" s="10"/>
      <c r="I1188" s="9"/>
      <c r="J1188" s="9"/>
      <c r="K1188" s="10"/>
      <c r="L1188" s="66"/>
      <c r="M1188" s="65"/>
      <c r="N1188" s="71"/>
      <c r="O1188" s="67"/>
      <c r="P1188" s="99"/>
      <c r="Q1188" s="99"/>
      <c r="R1188" s="68"/>
      <c r="S1188" s="68"/>
      <c r="T1188" s="68"/>
      <c r="U1188" s="68"/>
      <c r="V1188" s="68"/>
      <c r="W1188" s="68"/>
      <c r="X1188" s="75"/>
      <c r="Y1188" s="67"/>
      <c r="Z1188" s="67"/>
      <c r="AA1188" s="67"/>
      <c r="AB1188" s="68">
        <v>6.49</v>
      </c>
      <c r="AC1188" s="68"/>
      <c r="AD1188" s="13"/>
      <c r="AE1188" s="34"/>
      <c r="AF1188" s="8"/>
      <c r="AG1188" s="10"/>
      <c r="AH1188" s="9"/>
      <c r="AI1188" s="68"/>
      <c r="AJ1188" s="8"/>
      <c r="AK1188" s="8"/>
      <c r="AL1188" s="11"/>
      <c r="AM1188" s="68"/>
      <c r="AN1188" s="35"/>
      <c r="AO1188" s="47"/>
    </row>
    <row r="1189" spans="1:41" ht="15.75" thickBot="1" x14ac:dyDescent="0.3">
      <c r="A1189" s="17">
        <v>20</v>
      </c>
      <c r="B1189" s="25">
        <v>3</v>
      </c>
      <c r="C1189" s="25">
        <v>3</v>
      </c>
      <c r="D1189" s="25"/>
      <c r="E1189" s="26"/>
      <c r="F1189" s="25"/>
      <c r="G1189" s="25"/>
      <c r="H1189" s="26"/>
      <c r="I1189" s="25"/>
      <c r="J1189" s="25"/>
      <c r="K1189" s="26"/>
      <c r="L1189" s="88"/>
      <c r="M1189" s="87">
        <v>8</v>
      </c>
      <c r="N1189" s="89"/>
      <c r="O1189" s="90"/>
      <c r="P1189" s="109"/>
      <c r="Q1189" s="109"/>
      <c r="R1189" s="91"/>
      <c r="S1189" s="91"/>
      <c r="T1189" s="91"/>
      <c r="U1189" s="91"/>
      <c r="V1189" s="91"/>
      <c r="W1189" s="91"/>
      <c r="X1189" s="92"/>
      <c r="Y1189" s="90"/>
      <c r="Z1189" s="90"/>
      <c r="AA1189" s="90"/>
      <c r="AB1189" s="91">
        <v>6.5</v>
      </c>
      <c r="AC1189" s="91"/>
      <c r="AD1189" s="30"/>
      <c r="AE1189" s="43"/>
      <c r="AF1189" s="27"/>
      <c r="AG1189" s="27"/>
      <c r="AH1189" s="30"/>
      <c r="AI1189" s="91"/>
      <c r="AJ1189" s="27"/>
      <c r="AK1189" s="27"/>
      <c r="AL1189" s="31"/>
      <c r="AM1189" s="91"/>
      <c r="AN1189" s="44"/>
      <c r="AO1189" s="49"/>
    </row>
    <row r="1190" spans="1:41" ht="15.75" thickTop="1" x14ac:dyDescent="0.25"/>
    <row r="1192" spans="1:41" ht="15.75" x14ac:dyDescent="0.25">
      <c r="A1192" s="1552" t="s">
        <v>78</v>
      </c>
      <c r="B1192" s="1553"/>
      <c r="C1192" s="1553"/>
      <c r="D1192" s="1553"/>
      <c r="E1192" s="1553"/>
      <c r="F1192" s="1553"/>
      <c r="G1192" s="1553"/>
      <c r="H1192" s="1553"/>
      <c r="I1192" s="1553"/>
      <c r="J1192" s="1553"/>
      <c r="K1192" s="1553"/>
      <c r="L1192" s="1553"/>
      <c r="M1192" s="1553"/>
      <c r="N1192" s="1553"/>
      <c r="O1192" s="1553"/>
      <c r="P1192" s="1553"/>
      <c r="Q1192" s="1553"/>
      <c r="R1192" s="1553"/>
      <c r="S1192" s="1553"/>
      <c r="T1192" s="1553"/>
      <c r="U1192" s="1553"/>
      <c r="V1192" s="1553"/>
      <c r="W1192" s="1553"/>
      <c r="X1192" s="1553"/>
      <c r="Y1192" s="1553"/>
      <c r="Z1192" s="1553"/>
      <c r="AA1192" s="1553"/>
      <c r="AB1192" s="1553"/>
      <c r="AC1192" s="1553"/>
      <c r="AD1192" s="1553"/>
      <c r="AE1192" s="1553"/>
      <c r="AF1192" s="1553"/>
      <c r="AG1192" s="1553"/>
      <c r="AH1192" s="1553"/>
      <c r="AI1192" s="1553"/>
      <c r="AJ1192" s="1553"/>
      <c r="AK1192" s="1553"/>
      <c r="AL1192" s="1553"/>
      <c r="AM1192" s="1553"/>
      <c r="AN1192" s="1553"/>
      <c r="AO1192" s="1554"/>
    </row>
    <row r="1193" spans="1:41" ht="25.5" x14ac:dyDescent="0.25">
      <c r="A1193" s="3" t="s">
        <v>10</v>
      </c>
      <c r="B1193" s="4" t="s">
        <v>727</v>
      </c>
      <c r="C1193" s="4" t="s">
        <v>728</v>
      </c>
      <c r="D1193" s="5">
        <v>3</v>
      </c>
      <c r="E1193" s="6">
        <v>4</v>
      </c>
      <c r="F1193" s="5">
        <v>5</v>
      </c>
      <c r="G1193" s="5">
        <v>6</v>
      </c>
      <c r="H1193" s="6">
        <v>7</v>
      </c>
      <c r="I1193" s="4">
        <v>8</v>
      </c>
      <c r="J1193" s="4">
        <v>9</v>
      </c>
      <c r="K1193" s="6" t="s">
        <v>28</v>
      </c>
      <c r="L1193" s="6" t="s">
        <v>29</v>
      </c>
      <c r="M1193" s="4">
        <v>16</v>
      </c>
      <c r="N1193" s="6">
        <v>19</v>
      </c>
      <c r="O1193" s="6">
        <v>21</v>
      </c>
      <c r="P1193" s="6">
        <v>23</v>
      </c>
      <c r="Q1193" s="6">
        <v>24</v>
      </c>
      <c r="R1193" s="6">
        <v>27</v>
      </c>
      <c r="S1193" s="6">
        <v>28</v>
      </c>
      <c r="T1193" s="6">
        <v>29</v>
      </c>
      <c r="U1193" s="6">
        <v>30</v>
      </c>
      <c r="V1193" s="64" t="s">
        <v>286</v>
      </c>
      <c r="W1193" s="64" t="s">
        <v>287</v>
      </c>
      <c r="X1193" s="6">
        <v>33</v>
      </c>
      <c r="Y1193" s="4">
        <v>34</v>
      </c>
      <c r="Z1193" s="4">
        <v>35</v>
      </c>
      <c r="AA1193" s="4">
        <v>36</v>
      </c>
      <c r="AB1193" s="4">
        <v>37</v>
      </c>
      <c r="AC1193" s="1346">
        <v>38</v>
      </c>
      <c r="AD1193" s="4">
        <v>39</v>
      </c>
      <c r="AE1193" s="4">
        <v>40</v>
      </c>
      <c r="AF1193" s="6">
        <v>41</v>
      </c>
      <c r="AG1193" s="6">
        <v>42</v>
      </c>
      <c r="AH1193" s="4">
        <v>43</v>
      </c>
      <c r="AI1193" s="4">
        <v>44</v>
      </c>
      <c r="AJ1193" s="6">
        <v>45</v>
      </c>
      <c r="AK1193" s="6">
        <v>46</v>
      </c>
      <c r="AL1193" s="6">
        <v>47</v>
      </c>
      <c r="AM1193" s="4">
        <v>48</v>
      </c>
      <c r="AN1193" s="128">
        <v>49</v>
      </c>
      <c r="AO1193" s="132">
        <v>50</v>
      </c>
    </row>
    <row r="1194" spans="1:41" x14ac:dyDescent="0.25">
      <c r="A1194" s="7">
        <v>100</v>
      </c>
      <c r="B1194" s="8" t="s">
        <v>23</v>
      </c>
      <c r="C1194" s="8" t="s">
        <v>23</v>
      </c>
      <c r="D1194" s="9"/>
      <c r="E1194" s="10"/>
      <c r="F1194" s="9"/>
      <c r="G1194" s="9"/>
      <c r="H1194" s="10"/>
      <c r="I1194" s="9"/>
      <c r="J1194" s="9"/>
      <c r="K1194" s="10"/>
      <c r="L1194" s="66"/>
      <c r="M1194" s="65">
        <v>22</v>
      </c>
      <c r="N1194" s="67"/>
      <c r="O1194" s="67"/>
      <c r="P1194" s="68"/>
      <c r="Q1194" s="68"/>
      <c r="R1194" s="68"/>
      <c r="S1194" s="68"/>
      <c r="T1194" s="68"/>
      <c r="U1194" s="68"/>
      <c r="V1194" s="68"/>
      <c r="W1194" s="68"/>
      <c r="X1194" s="68"/>
      <c r="Y1194" s="67"/>
      <c r="Z1194" s="67"/>
      <c r="AA1194" s="67"/>
      <c r="AB1194" s="68">
        <v>6.1</v>
      </c>
      <c r="AC1194" s="68"/>
      <c r="AD1194" s="13"/>
      <c r="AE1194" s="32"/>
      <c r="AF1194" s="8"/>
      <c r="AG1194" s="8"/>
      <c r="AH1194" s="13"/>
      <c r="AI1194" s="68"/>
      <c r="AJ1194" s="8"/>
      <c r="AK1194" s="8"/>
      <c r="AL1194" s="8"/>
      <c r="AM1194" s="68"/>
      <c r="AN1194" s="32"/>
      <c r="AO1194" s="47"/>
    </row>
    <row r="1195" spans="1:41" x14ac:dyDescent="0.25">
      <c r="A1195" s="7">
        <v>99</v>
      </c>
      <c r="B1195" s="15" t="s">
        <v>23</v>
      </c>
      <c r="C1195" s="15" t="s">
        <v>23</v>
      </c>
      <c r="D1195" s="9"/>
      <c r="E1195" s="10"/>
      <c r="F1195" s="9"/>
      <c r="G1195" s="9"/>
      <c r="H1195" s="10"/>
      <c r="I1195" s="9"/>
      <c r="J1195" s="9"/>
      <c r="K1195" s="10"/>
      <c r="L1195" s="66"/>
      <c r="M1195" s="65"/>
      <c r="N1195" s="71"/>
      <c r="O1195" s="67"/>
      <c r="P1195" s="99"/>
      <c r="Q1195" s="99"/>
      <c r="R1195" s="68"/>
      <c r="S1195" s="68"/>
      <c r="T1195" s="68"/>
      <c r="U1195" s="68"/>
      <c r="V1195" s="68"/>
      <c r="W1195" s="68"/>
      <c r="X1195" s="72"/>
      <c r="Y1195" s="67"/>
      <c r="Z1195" s="67"/>
      <c r="AA1195" s="67"/>
      <c r="AB1195" s="68"/>
      <c r="AC1195" s="68"/>
      <c r="AD1195" s="13"/>
      <c r="AE1195" s="34"/>
      <c r="AF1195" s="8"/>
      <c r="AG1195" s="10"/>
      <c r="AH1195" s="9"/>
      <c r="AI1195" s="68"/>
      <c r="AJ1195" s="46"/>
      <c r="AK1195" s="8"/>
      <c r="AL1195" s="11"/>
      <c r="AM1195" s="68"/>
      <c r="AN1195" s="35"/>
      <c r="AO1195" s="47"/>
    </row>
    <row r="1196" spans="1:41" x14ac:dyDescent="0.25">
      <c r="A1196" s="7">
        <v>98</v>
      </c>
      <c r="B1196" s="15" t="s">
        <v>23</v>
      </c>
      <c r="C1196" s="15" t="s">
        <v>23</v>
      </c>
      <c r="D1196" s="9"/>
      <c r="E1196" s="10"/>
      <c r="F1196" s="9"/>
      <c r="G1196" s="9"/>
      <c r="H1196" s="10"/>
      <c r="I1196" s="9"/>
      <c r="J1196" s="9"/>
      <c r="K1196" s="10"/>
      <c r="L1196" s="66"/>
      <c r="M1196" s="65"/>
      <c r="N1196" s="71"/>
      <c r="O1196" s="67"/>
      <c r="P1196" s="99"/>
      <c r="Q1196" s="99"/>
      <c r="R1196" s="68"/>
      <c r="S1196" s="68"/>
      <c r="T1196" s="68"/>
      <c r="U1196" s="68"/>
      <c r="V1196" s="68"/>
      <c r="W1196" s="68"/>
      <c r="X1196" s="75"/>
      <c r="Y1196" s="67"/>
      <c r="Z1196" s="67"/>
      <c r="AA1196" s="67"/>
      <c r="AB1196" s="68">
        <v>6.11</v>
      </c>
      <c r="AC1196" s="68"/>
      <c r="AD1196" s="13"/>
      <c r="AE1196" s="34"/>
      <c r="AF1196" s="8"/>
      <c r="AG1196" s="10"/>
      <c r="AH1196" s="9"/>
      <c r="AI1196" s="68"/>
      <c r="AJ1196" s="8"/>
      <c r="AK1196" s="8"/>
      <c r="AL1196" s="11"/>
      <c r="AM1196" s="68"/>
      <c r="AN1196" s="35"/>
      <c r="AO1196" s="47"/>
    </row>
    <row r="1197" spans="1:41" x14ac:dyDescent="0.25">
      <c r="A1197" s="7">
        <v>97</v>
      </c>
      <c r="B1197" s="15" t="s">
        <v>23</v>
      </c>
      <c r="C1197" s="15" t="s">
        <v>23</v>
      </c>
      <c r="D1197" s="9"/>
      <c r="E1197" s="10"/>
      <c r="F1197" s="9"/>
      <c r="G1197" s="9"/>
      <c r="H1197" s="10"/>
      <c r="I1197" s="9"/>
      <c r="J1197" s="9"/>
      <c r="K1197" s="10"/>
      <c r="L1197" s="66"/>
      <c r="M1197" s="65"/>
      <c r="N1197" s="71"/>
      <c r="O1197" s="67"/>
      <c r="P1197" s="99"/>
      <c r="Q1197" s="99"/>
      <c r="R1197" s="68"/>
      <c r="S1197" s="68"/>
      <c r="T1197" s="68"/>
      <c r="U1197" s="68"/>
      <c r="V1197" s="68"/>
      <c r="W1197" s="68"/>
      <c r="X1197" s="75"/>
      <c r="Y1197" s="67"/>
      <c r="Z1197" s="67"/>
      <c r="AA1197" s="67"/>
      <c r="AB1197" s="68"/>
      <c r="AC1197" s="68"/>
      <c r="AD1197" s="13"/>
      <c r="AE1197" s="34"/>
      <c r="AF1197" s="8"/>
      <c r="AG1197" s="10"/>
      <c r="AH1197" s="9"/>
      <c r="AI1197" s="68"/>
      <c r="AJ1197" s="8"/>
      <c r="AK1197" s="8"/>
      <c r="AL1197" s="11"/>
      <c r="AM1197" s="68"/>
      <c r="AN1197" s="35"/>
      <c r="AO1197" s="47"/>
    </row>
    <row r="1198" spans="1:41" x14ac:dyDescent="0.25">
      <c r="A1198" s="7">
        <v>96</v>
      </c>
      <c r="B1198" s="15" t="s">
        <v>23</v>
      </c>
      <c r="C1198" s="15" t="s">
        <v>23</v>
      </c>
      <c r="D1198" s="9"/>
      <c r="E1198" s="10"/>
      <c r="F1198" s="9"/>
      <c r="G1198" s="9"/>
      <c r="H1198" s="10"/>
      <c r="I1198" s="9"/>
      <c r="J1198" s="9"/>
      <c r="K1198" s="10"/>
      <c r="L1198" s="66"/>
      <c r="M1198" s="65"/>
      <c r="N1198" s="71"/>
      <c r="O1198" s="67"/>
      <c r="P1198" s="99"/>
      <c r="Q1198" s="99"/>
      <c r="R1198" s="68"/>
      <c r="S1198" s="68"/>
      <c r="T1198" s="68"/>
      <c r="U1198" s="68"/>
      <c r="V1198" s="68"/>
      <c r="W1198" s="68"/>
      <c r="X1198" s="75"/>
      <c r="Y1198" s="67"/>
      <c r="Z1198" s="67"/>
      <c r="AA1198" s="67"/>
      <c r="AB1198" s="68">
        <v>6.12</v>
      </c>
      <c r="AC1198" s="68"/>
      <c r="AD1198" s="13"/>
      <c r="AE1198" s="34"/>
      <c r="AF1198" s="8"/>
      <c r="AG1198" s="10"/>
      <c r="AH1198" s="9"/>
      <c r="AI1198" s="68"/>
      <c r="AJ1198" s="8"/>
      <c r="AK1198" s="8"/>
      <c r="AL1198" s="11"/>
      <c r="AM1198" s="68"/>
      <c r="AN1198" s="35"/>
      <c r="AO1198" s="47"/>
    </row>
    <row r="1199" spans="1:41" x14ac:dyDescent="0.25">
      <c r="A1199" s="7">
        <v>95</v>
      </c>
      <c r="B1199" s="15" t="s">
        <v>23</v>
      </c>
      <c r="C1199" s="15" t="s">
        <v>23</v>
      </c>
      <c r="D1199" s="9"/>
      <c r="E1199" s="10"/>
      <c r="F1199" s="9"/>
      <c r="G1199" s="9"/>
      <c r="H1199" s="10"/>
      <c r="I1199" s="9"/>
      <c r="J1199" s="9"/>
      <c r="K1199" s="10"/>
      <c r="L1199" s="66"/>
      <c r="M1199" s="65">
        <v>21</v>
      </c>
      <c r="N1199" s="71"/>
      <c r="O1199" s="67"/>
      <c r="P1199" s="99"/>
      <c r="Q1199" s="99"/>
      <c r="R1199" s="68"/>
      <c r="S1199" s="68"/>
      <c r="T1199" s="68"/>
      <c r="U1199" s="68"/>
      <c r="V1199" s="68"/>
      <c r="W1199" s="68"/>
      <c r="X1199" s="75"/>
      <c r="Y1199" s="67"/>
      <c r="Z1199" s="67"/>
      <c r="AA1199" s="67"/>
      <c r="AB1199" s="68"/>
      <c r="AC1199" s="68"/>
      <c r="AD1199" s="13"/>
      <c r="AE1199" s="34"/>
      <c r="AF1199" s="8"/>
      <c r="AG1199" s="10"/>
      <c r="AH1199" s="9"/>
      <c r="AI1199" s="68"/>
      <c r="AJ1199" s="8"/>
      <c r="AK1199" s="8"/>
      <c r="AL1199" s="11"/>
      <c r="AM1199" s="68"/>
      <c r="AN1199" s="35"/>
      <c r="AO1199" s="47"/>
    </row>
    <row r="1200" spans="1:41" x14ac:dyDescent="0.25">
      <c r="A1200" s="7">
        <v>94</v>
      </c>
      <c r="B1200" s="15" t="s">
        <v>23</v>
      </c>
      <c r="C1200" s="15" t="s">
        <v>23</v>
      </c>
      <c r="D1200" s="9"/>
      <c r="E1200" s="10"/>
      <c r="F1200" s="9"/>
      <c r="G1200" s="9"/>
      <c r="H1200" s="10"/>
      <c r="I1200" s="9"/>
      <c r="J1200" s="9"/>
      <c r="K1200" s="10"/>
      <c r="L1200" s="66"/>
      <c r="M1200" s="65"/>
      <c r="N1200" s="71"/>
      <c r="O1200" s="67"/>
      <c r="P1200" s="99"/>
      <c r="Q1200" s="99"/>
      <c r="R1200" s="68"/>
      <c r="S1200" s="68"/>
      <c r="T1200" s="68"/>
      <c r="U1200" s="68"/>
      <c r="V1200" s="68"/>
      <c r="W1200" s="68"/>
      <c r="X1200" s="75"/>
      <c r="Y1200" s="67"/>
      <c r="Z1200" s="67"/>
      <c r="AA1200" s="67"/>
      <c r="AB1200" s="68">
        <v>6.13</v>
      </c>
      <c r="AC1200" s="68"/>
      <c r="AD1200" s="13"/>
      <c r="AE1200" s="34"/>
      <c r="AF1200" s="8"/>
      <c r="AG1200" s="10"/>
      <c r="AH1200" s="9"/>
      <c r="AI1200" s="68"/>
      <c r="AJ1200" s="8"/>
      <c r="AK1200" s="8"/>
      <c r="AL1200" s="11"/>
      <c r="AM1200" s="68"/>
      <c r="AN1200" s="35"/>
      <c r="AO1200" s="47"/>
    </row>
    <row r="1201" spans="1:41" x14ac:dyDescent="0.25">
      <c r="A1201" s="7">
        <v>93</v>
      </c>
      <c r="B1201" s="15" t="s">
        <v>23</v>
      </c>
      <c r="C1201" s="15" t="s">
        <v>23</v>
      </c>
      <c r="D1201" s="9"/>
      <c r="E1201" s="10"/>
      <c r="F1201" s="9"/>
      <c r="G1201" s="9"/>
      <c r="H1201" s="10"/>
      <c r="I1201" s="9"/>
      <c r="J1201" s="9"/>
      <c r="K1201" s="10"/>
      <c r="L1201" s="66"/>
      <c r="M1201" s="65"/>
      <c r="N1201" s="71"/>
      <c r="O1201" s="67"/>
      <c r="P1201" s="99"/>
      <c r="Q1201" s="99"/>
      <c r="R1201" s="68"/>
      <c r="S1201" s="68"/>
      <c r="T1201" s="68"/>
      <c r="U1201" s="68"/>
      <c r="V1201" s="68"/>
      <c r="W1201" s="68"/>
      <c r="X1201" s="75"/>
      <c r="Y1201" s="67"/>
      <c r="Z1201" s="67"/>
      <c r="AA1201" s="67"/>
      <c r="AB1201" s="68"/>
      <c r="AC1201" s="68"/>
      <c r="AD1201" s="13"/>
      <c r="AE1201" s="34"/>
      <c r="AF1201" s="8"/>
      <c r="AG1201" s="10"/>
      <c r="AH1201" s="9"/>
      <c r="AI1201" s="68"/>
      <c r="AJ1201" s="8"/>
      <c r="AK1201" s="8"/>
      <c r="AL1201" s="11"/>
      <c r="AM1201" s="68"/>
      <c r="AN1201" s="35"/>
      <c r="AO1201" s="47"/>
    </row>
    <row r="1202" spans="1:41" x14ac:dyDescent="0.25">
      <c r="A1202" s="7">
        <v>92</v>
      </c>
      <c r="B1202" s="15" t="s">
        <v>23</v>
      </c>
      <c r="C1202" s="15" t="s">
        <v>23</v>
      </c>
      <c r="D1202" s="9"/>
      <c r="E1202" s="10"/>
      <c r="F1202" s="9"/>
      <c r="G1202" s="9"/>
      <c r="H1202" s="10"/>
      <c r="I1202" s="9"/>
      <c r="J1202" s="9"/>
      <c r="K1202" s="10"/>
      <c r="L1202" s="66"/>
      <c r="M1202" s="65"/>
      <c r="N1202" s="71"/>
      <c r="O1202" s="67"/>
      <c r="P1202" s="99"/>
      <c r="Q1202" s="99"/>
      <c r="R1202" s="68"/>
      <c r="S1202" s="68"/>
      <c r="T1202" s="68"/>
      <c r="U1202" s="68"/>
      <c r="V1202" s="68"/>
      <c r="W1202" s="68"/>
      <c r="X1202" s="75"/>
      <c r="Y1202" s="67"/>
      <c r="Z1202" s="67"/>
      <c r="AA1202" s="67"/>
      <c r="AB1202" s="68">
        <v>6.14</v>
      </c>
      <c r="AC1202" s="68"/>
      <c r="AD1202" s="13"/>
      <c r="AE1202" s="34"/>
      <c r="AF1202" s="8"/>
      <c r="AG1202" s="10"/>
      <c r="AH1202" s="9"/>
      <c r="AI1202" s="68"/>
      <c r="AJ1202" s="8"/>
      <c r="AK1202" s="8"/>
      <c r="AL1202" s="8"/>
      <c r="AM1202" s="68"/>
      <c r="AN1202" s="35"/>
      <c r="AO1202" s="47"/>
    </row>
    <row r="1203" spans="1:41" x14ac:dyDescent="0.25">
      <c r="A1203" s="7">
        <v>91</v>
      </c>
      <c r="B1203" s="15" t="s">
        <v>23</v>
      </c>
      <c r="C1203" s="15" t="s">
        <v>23</v>
      </c>
      <c r="D1203" s="9"/>
      <c r="E1203" s="10"/>
      <c r="F1203" s="9"/>
      <c r="G1203" s="9"/>
      <c r="H1203" s="10"/>
      <c r="I1203" s="9"/>
      <c r="J1203" s="9"/>
      <c r="K1203" s="10"/>
      <c r="L1203" s="66"/>
      <c r="M1203" s="65"/>
      <c r="N1203" s="71"/>
      <c r="O1203" s="67"/>
      <c r="P1203" s="99"/>
      <c r="Q1203" s="99"/>
      <c r="R1203" s="68"/>
      <c r="S1203" s="68"/>
      <c r="T1203" s="68"/>
      <c r="U1203" s="68"/>
      <c r="V1203" s="68"/>
      <c r="W1203" s="68"/>
      <c r="X1203" s="75"/>
      <c r="Y1203" s="67"/>
      <c r="Z1203" s="67"/>
      <c r="AA1203" s="67"/>
      <c r="AB1203" s="68"/>
      <c r="AC1203" s="68"/>
      <c r="AD1203" s="13"/>
      <c r="AE1203" s="34"/>
      <c r="AF1203" s="8"/>
      <c r="AG1203" s="10"/>
      <c r="AH1203" s="9"/>
      <c r="AI1203" s="68"/>
      <c r="AJ1203" s="8"/>
      <c r="AK1203" s="8"/>
      <c r="AL1203" s="8"/>
      <c r="AM1203" s="68"/>
      <c r="AN1203" s="35"/>
      <c r="AO1203" s="47"/>
    </row>
    <row r="1204" spans="1:41" x14ac:dyDescent="0.25">
      <c r="A1204" s="7">
        <v>90</v>
      </c>
      <c r="B1204" s="15" t="s">
        <v>23</v>
      </c>
      <c r="C1204" s="15" t="s">
        <v>23</v>
      </c>
      <c r="D1204" s="9"/>
      <c r="E1204" s="10"/>
      <c r="F1204" s="9"/>
      <c r="G1204" s="9"/>
      <c r="H1204" s="10"/>
      <c r="I1204" s="9"/>
      <c r="J1204" s="9"/>
      <c r="K1204" s="10"/>
      <c r="L1204" s="66"/>
      <c r="M1204" s="65">
        <v>20</v>
      </c>
      <c r="N1204" s="71"/>
      <c r="O1204" s="67"/>
      <c r="P1204" s="99"/>
      <c r="Q1204" s="99"/>
      <c r="R1204" s="68"/>
      <c r="S1204" s="68"/>
      <c r="T1204" s="68"/>
      <c r="U1204" s="68"/>
      <c r="V1204" s="68"/>
      <c r="W1204" s="68"/>
      <c r="X1204" s="75"/>
      <c r="Y1204" s="67"/>
      <c r="Z1204" s="67"/>
      <c r="AA1204" s="67"/>
      <c r="AB1204" s="68">
        <v>6.15</v>
      </c>
      <c r="AC1204" s="68"/>
      <c r="AD1204" s="13"/>
      <c r="AE1204" s="34"/>
      <c r="AF1204" s="8"/>
      <c r="AG1204" s="10"/>
      <c r="AH1204" s="9"/>
      <c r="AI1204" s="68"/>
      <c r="AJ1204" s="8"/>
      <c r="AK1204" s="8"/>
      <c r="AL1204" s="11"/>
      <c r="AM1204" s="68"/>
      <c r="AN1204" s="35"/>
      <c r="AO1204" s="47"/>
    </row>
    <row r="1205" spans="1:41" x14ac:dyDescent="0.25">
      <c r="A1205" s="7">
        <v>89</v>
      </c>
      <c r="B1205" s="15" t="s">
        <v>23</v>
      </c>
      <c r="C1205" s="15" t="s">
        <v>23</v>
      </c>
      <c r="D1205" s="9"/>
      <c r="E1205" s="10"/>
      <c r="F1205" s="9"/>
      <c r="G1205" s="9"/>
      <c r="H1205" s="10"/>
      <c r="I1205" s="9"/>
      <c r="J1205" s="9"/>
      <c r="K1205" s="10"/>
      <c r="L1205" s="66"/>
      <c r="M1205" s="65"/>
      <c r="N1205" s="71"/>
      <c r="O1205" s="67"/>
      <c r="P1205" s="99"/>
      <c r="Q1205" s="99"/>
      <c r="R1205" s="68"/>
      <c r="S1205" s="68"/>
      <c r="T1205" s="68"/>
      <c r="U1205" s="68"/>
      <c r="V1205" s="68"/>
      <c r="W1205" s="68"/>
      <c r="X1205" s="75"/>
      <c r="Y1205" s="67"/>
      <c r="Z1205" s="67"/>
      <c r="AA1205" s="67"/>
      <c r="AB1205" s="68"/>
      <c r="AC1205" s="68"/>
      <c r="AD1205" s="13"/>
      <c r="AE1205" s="34"/>
      <c r="AF1205" s="8"/>
      <c r="AG1205" s="10"/>
      <c r="AH1205" s="9"/>
      <c r="AI1205" s="68"/>
      <c r="AJ1205" s="8"/>
      <c r="AK1205" s="8"/>
      <c r="AL1205" s="11"/>
      <c r="AM1205" s="68"/>
      <c r="AN1205" s="35"/>
      <c r="AO1205" s="47"/>
    </row>
    <row r="1206" spans="1:41" x14ac:dyDescent="0.25">
      <c r="A1206" s="7">
        <v>88</v>
      </c>
      <c r="B1206" s="15" t="s">
        <v>23</v>
      </c>
      <c r="C1206" s="15" t="s">
        <v>23</v>
      </c>
      <c r="D1206" s="9"/>
      <c r="E1206" s="10"/>
      <c r="F1206" s="9"/>
      <c r="G1206" s="9"/>
      <c r="H1206" s="10"/>
      <c r="I1206" s="9"/>
      <c r="J1206" s="9"/>
      <c r="K1206" s="10"/>
      <c r="L1206" s="66"/>
      <c r="M1206" s="65"/>
      <c r="N1206" s="71"/>
      <c r="O1206" s="67"/>
      <c r="P1206" s="99"/>
      <c r="Q1206" s="99"/>
      <c r="R1206" s="68"/>
      <c r="S1206" s="68"/>
      <c r="T1206" s="68"/>
      <c r="U1206" s="68"/>
      <c r="V1206" s="68"/>
      <c r="W1206" s="68"/>
      <c r="X1206" s="75"/>
      <c r="Y1206" s="67"/>
      <c r="Z1206" s="67"/>
      <c r="AA1206" s="67"/>
      <c r="AB1206" s="68">
        <v>6.16</v>
      </c>
      <c r="AC1206" s="68"/>
      <c r="AD1206" s="13"/>
      <c r="AE1206" s="34"/>
      <c r="AF1206" s="8"/>
      <c r="AG1206" s="10"/>
      <c r="AH1206" s="9"/>
      <c r="AI1206" s="68"/>
      <c r="AJ1206" s="8"/>
      <c r="AK1206" s="8"/>
      <c r="AL1206" s="8"/>
      <c r="AM1206" s="68"/>
      <c r="AN1206" s="35"/>
      <c r="AO1206" s="47"/>
    </row>
    <row r="1207" spans="1:41" x14ac:dyDescent="0.25">
      <c r="A1207" s="7">
        <v>87</v>
      </c>
      <c r="B1207" s="15" t="s">
        <v>23</v>
      </c>
      <c r="C1207" s="15" t="s">
        <v>23</v>
      </c>
      <c r="D1207" s="9"/>
      <c r="E1207" s="10"/>
      <c r="F1207" s="9"/>
      <c r="G1207" s="9"/>
      <c r="H1207" s="10"/>
      <c r="I1207" s="9"/>
      <c r="J1207" s="9"/>
      <c r="K1207" s="10"/>
      <c r="L1207" s="66"/>
      <c r="M1207" s="65"/>
      <c r="N1207" s="71"/>
      <c r="O1207" s="67"/>
      <c r="P1207" s="99"/>
      <c r="Q1207" s="99"/>
      <c r="R1207" s="68"/>
      <c r="S1207" s="68"/>
      <c r="T1207" s="68"/>
      <c r="U1207" s="68"/>
      <c r="V1207" s="68"/>
      <c r="W1207" s="68"/>
      <c r="X1207" s="75"/>
      <c r="Y1207" s="67"/>
      <c r="Z1207" s="67"/>
      <c r="AA1207" s="67"/>
      <c r="AB1207" s="68"/>
      <c r="AC1207" s="68"/>
      <c r="AD1207" s="13"/>
      <c r="AE1207" s="34"/>
      <c r="AF1207" s="8"/>
      <c r="AG1207" s="10"/>
      <c r="AH1207" s="9"/>
      <c r="AI1207" s="68"/>
      <c r="AJ1207" s="8"/>
      <c r="AK1207" s="8"/>
      <c r="AL1207" s="8"/>
      <c r="AM1207" s="68"/>
      <c r="AN1207" s="35"/>
      <c r="AO1207" s="47"/>
    </row>
    <row r="1208" spans="1:41" x14ac:dyDescent="0.25">
      <c r="A1208" s="7">
        <v>86</v>
      </c>
      <c r="B1208" s="15" t="s">
        <v>23</v>
      </c>
      <c r="C1208" s="15" t="s">
        <v>23</v>
      </c>
      <c r="D1208" s="9"/>
      <c r="E1208" s="10"/>
      <c r="F1208" s="9"/>
      <c r="G1208" s="9"/>
      <c r="H1208" s="10"/>
      <c r="I1208" s="9"/>
      <c r="J1208" s="9"/>
      <c r="K1208" s="10"/>
      <c r="L1208" s="66"/>
      <c r="M1208" s="65"/>
      <c r="N1208" s="71"/>
      <c r="O1208" s="67"/>
      <c r="P1208" s="99"/>
      <c r="Q1208" s="99"/>
      <c r="R1208" s="68"/>
      <c r="S1208" s="68"/>
      <c r="T1208" s="68"/>
      <c r="U1208" s="68"/>
      <c r="V1208" s="68"/>
      <c r="W1208" s="68"/>
      <c r="X1208" s="75"/>
      <c r="Y1208" s="67"/>
      <c r="Z1208" s="67"/>
      <c r="AA1208" s="67"/>
      <c r="AB1208" s="68">
        <v>6.17</v>
      </c>
      <c r="AC1208" s="68"/>
      <c r="AD1208" s="13"/>
      <c r="AE1208" s="34"/>
      <c r="AF1208" s="8"/>
      <c r="AG1208" s="10"/>
      <c r="AH1208" s="9"/>
      <c r="AI1208" s="68"/>
      <c r="AJ1208" s="8"/>
      <c r="AK1208" s="8"/>
      <c r="AL1208" s="11"/>
      <c r="AM1208" s="68"/>
      <c r="AN1208" s="35"/>
      <c r="AO1208" s="47"/>
    </row>
    <row r="1209" spans="1:41" x14ac:dyDescent="0.25">
      <c r="A1209" s="7">
        <v>85</v>
      </c>
      <c r="B1209" s="15" t="s">
        <v>23</v>
      </c>
      <c r="C1209" s="15" t="s">
        <v>23</v>
      </c>
      <c r="D1209" s="9"/>
      <c r="E1209" s="10"/>
      <c r="F1209" s="9"/>
      <c r="G1209" s="9"/>
      <c r="H1209" s="10"/>
      <c r="I1209" s="9"/>
      <c r="J1209" s="9"/>
      <c r="K1209" s="10"/>
      <c r="L1209" s="66"/>
      <c r="M1209" s="65">
        <v>19</v>
      </c>
      <c r="N1209" s="71"/>
      <c r="O1209" s="67"/>
      <c r="P1209" s="99"/>
      <c r="Q1209" s="99"/>
      <c r="R1209" s="68"/>
      <c r="S1209" s="68"/>
      <c r="T1209" s="68"/>
      <c r="U1209" s="68"/>
      <c r="V1209" s="68"/>
      <c r="W1209" s="68"/>
      <c r="X1209" s="75"/>
      <c r="Y1209" s="67"/>
      <c r="Z1209" s="67"/>
      <c r="AA1209" s="67"/>
      <c r="AB1209" s="68"/>
      <c r="AC1209" s="68"/>
      <c r="AD1209" s="13"/>
      <c r="AE1209" s="34"/>
      <c r="AF1209" s="8"/>
      <c r="AG1209" s="10"/>
      <c r="AH1209" s="9"/>
      <c r="AI1209" s="68"/>
      <c r="AJ1209" s="8"/>
      <c r="AK1209" s="8"/>
      <c r="AL1209" s="11"/>
      <c r="AM1209" s="68"/>
      <c r="AN1209" s="35"/>
      <c r="AO1209" s="47"/>
    </row>
    <row r="1210" spans="1:41" x14ac:dyDescent="0.25">
      <c r="A1210" s="7">
        <v>84</v>
      </c>
      <c r="B1210" s="15" t="s">
        <v>23</v>
      </c>
      <c r="C1210" s="15" t="s">
        <v>23</v>
      </c>
      <c r="D1210" s="9"/>
      <c r="E1210" s="10"/>
      <c r="F1210" s="9"/>
      <c r="G1210" s="9"/>
      <c r="H1210" s="10"/>
      <c r="I1210" s="9"/>
      <c r="J1210" s="9"/>
      <c r="K1210" s="10"/>
      <c r="L1210" s="66"/>
      <c r="M1210" s="65"/>
      <c r="N1210" s="71"/>
      <c r="O1210" s="67"/>
      <c r="P1210" s="99"/>
      <c r="Q1210" s="99"/>
      <c r="R1210" s="68"/>
      <c r="S1210" s="68"/>
      <c r="T1210" s="68"/>
      <c r="U1210" s="68"/>
      <c r="V1210" s="68"/>
      <c r="W1210" s="68"/>
      <c r="X1210" s="75"/>
      <c r="Y1210" s="67"/>
      <c r="Z1210" s="67"/>
      <c r="AA1210" s="67"/>
      <c r="AB1210" s="68">
        <v>6.18</v>
      </c>
      <c r="AC1210" s="68"/>
      <c r="AD1210" s="13"/>
      <c r="AE1210" s="34"/>
      <c r="AF1210" s="8"/>
      <c r="AG1210" s="10"/>
      <c r="AH1210" s="9"/>
      <c r="AI1210" s="68"/>
      <c r="AJ1210" s="8"/>
      <c r="AK1210" s="8"/>
      <c r="AL1210" s="8"/>
      <c r="AM1210" s="68"/>
      <c r="AN1210" s="35"/>
      <c r="AO1210" s="47"/>
    </row>
    <row r="1211" spans="1:41" x14ac:dyDescent="0.25">
      <c r="A1211" s="7">
        <v>83</v>
      </c>
      <c r="B1211" s="15" t="s">
        <v>23</v>
      </c>
      <c r="C1211" s="15" t="s">
        <v>23</v>
      </c>
      <c r="D1211" s="9"/>
      <c r="E1211" s="10"/>
      <c r="F1211" s="9"/>
      <c r="G1211" s="9"/>
      <c r="H1211" s="10"/>
      <c r="I1211" s="9"/>
      <c r="J1211" s="9"/>
      <c r="K1211" s="10"/>
      <c r="L1211" s="66"/>
      <c r="M1211" s="65"/>
      <c r="N1211" s="71"/>
      <c r="O1211" s="67"/>
      <c r="P1211" s="99"/>
      <c r="Q1211" s="99"/>
      <c r="R1211" s="68"/>
      <c r="S1211" s="68"/>
      <c r="T1211" s="68"/>
      <c r="U1211" s="68"/>
      <c r="V1211" s="68"/>
      <c r="W1211" s="68"/>
      <c r="X1211" s="75"/>
      <c r="Y1211" s="67"/>
      <c r="Z1211" s="67"/>
      <c r="AA1211" s="67"/>
      <c r="AB1211" s="68"/>
      <c r="AC1211" s="68"/>
      <c r="AD1211" s="13"/>
      <c r="AE1211" s="34"/>
      <c r="AF1211" s="8"/>
      <c r="AG1211" s="10"/>
      <c r="AH1211" s="9"/>
      <c r="AI1211" s="68"/>
      <c r="AJ1211" s="8"/>
      <c r="AK1211" s="8"/>
      <c r="AL1211" s="8"/>
      <c r="AM1211" s="68"/>
      <c r="AN1211" s="35"/>
      <c r="AO1211" s="47"/>
    </row>
    <row r="1212" spans="1:41" x14ac:dyDescent="0.25">
      <c r="A1212" s="7">
        <v>82</v>
      </c>
      <c r="B1212" s="15" t="s">
        <v>23</v>
      </c>
      <c r="C1212" s="15" t="s">
        <v>23</v>
      </c>
      <c r="D1212" s="9"/>
      <c r="E1212" s="10"/>
      <c r="F1212" s="9"/>
      <c r="G1212" s="9"/>
      <c r="H1212" s="10"/>
      <c r="I1212" s="9"/>
      <c r="J1212" s="9"/>
      <c r="K1212" s="10"/>
      <c r="L1212" s="66"/>
      <c r="M1212" s="65"/>
      <c r="N1212" s="71"/>
      <c r="O1212" s="67"/>
      <c r="P1212" s="99"/>
      <c r="Q1212" s="99"/>
      <c r="R1212" s="68"/>
      <c r="S1212" s="68"/>
      <c r="T1212" s="68"/>
      <c r="U1212" s="68"/>
      <c r="V1212" s="68"/>
      <c r="W1212" s="68"/>
      <c r="X1212" s="75"/>
      <c r="Y1212" s="67"/>
      <c r="Z1212" s="67"/>
      <c r="AA1212" s="67"/>
      <c r="AB1212" s="68">
        <v>6.19</v>
      </c>
      <c r="AC1212" s="68"/>
      <c r="AD1212" s="13"/>
      <c r="AE1212" s="34"/>
      <c r="AF1212" s="8"/>
      <c r="AG1212" s="10"/>
      <c r="AH1212" s="9"/>
      <c r="AI1212" s="68"/>
      <c r="AJ1212" s="8"/>
      <c r="AK1212" s="8"/>
      <c r="AL1212" s="11"/>
      <c r="AM1212" s="68"/>
      <c r="AN1212" s="35"/>
      <c r="AO1212" s="47"/>
    </row>
    <row r="1213" spans="1:41" x14ac:dyDescent="0.25">
      <c r="A1213" s="7">
        <v>81</v>
      </c>
      <c r="B1213" s="15" t="s">
        <v>23</v>
      </c>
      <c r="C1213" s="15" t="s">
        <v>23</v>
      </c>
      <c r="D1213" s="9"/>
      <c r="E1213" s="10"/>
      <c r="F1213" s="9"/>
      <c r="G1213" s="9"/>
      <c r="H1213" s="10"/>
      <c r="I1213" s="9"/>
      <c r="J1213" s="9"/>
      <c r="K1213" s="10"/>
      <c r="L1213" s="66"/>
      <c r="M1213" s="65"/>
      <c r="N1213" s="71"/>
      <c r="O1213" s="67"/>
      <c r="P1213" s="99"/>
      <c r="Q1213" s="99"/>
      <c r="R1213" s="68"/>
      <c r="S1213" s="68"/>
      <c r="T1213" s="68"/>
      <c r="U1213" s="68"/>
      <c r="V1213" s="68"/>
      <c r="W1213" s="68"/>
      <c r="X1213" s="75"/>
      <c r="Y1213" s="67"/>
      <c r="Z1213" s="67"/>
      <c r="AA1213" s="67"/>
      <c r="AB1213" s="68"/>
      <c r="AC1213" s="68"/>
      <c r="AD1213" s="13"/>
      <c r="AE1213" s="34"/>
      <c r="AF1213" s="8"/>
      <c r="AG1213" s="10"/>
      <c r="AH1213" s="9"/>
      <c r="AI1213" s="68"/>
      <c r="AJ1213" s="8"/>
      <c r="AK1213" s="8"/>
      <c r="AL1213" s="11"/>
      <c r="AM1213" s="68"/>
      <c r="AN1213" s="35"/>
      <c r="AO1213" s="47"/>
    </row>
    <row r="1214" spans="1:41" x14ac:dyDescent="0.25">
      <c r="A1214" s="7">
        <v>80</v>
      </c>
      <c r="B1214" s="15" t="s">
        <v>23</v>
      </c>
      <c r="C1214" s="15" t="s">
        <v>23</v>
      </c>
      <c r="D1214" s="9"/>
      <c r="E1214" s="10"/>
      <c r="F1214" s="9"/>
      <c r="G1214" s="9"/>
      <c r="H1214" s="10"/>
      <c r="I1214" s="9"/>
      <c r="J1214" s="9"/>
      <c r="K1214" s="10"/>
      <c r="L1214" s="66"/>
      <c r="M1214" s="65">
        <v>18</v>
      </c>
      <c r="N1214" s="71"/>
      <c r="O1214" s="67"/>
      <c r="P1214" s="99"/>
      <c r="Q1214" s="99"/>
      <c r="R1214" s="68"/>
      <c r="S1214" s="68"/>
      <c r="T1214" s="68"/>
      <c r="U1214" s="68"/>
      <c r="V1214" s="68"/>
      <c r="W1214" s="68"/>
      <c r="X1214" s="75"/>
      <c r="Y1214" s="67"/>
      <c r="Z1214" s="67"/>
      <c r="AA1214" s="67"/>
      <c r="AB1214" s="68">
        <v>6.2</v>
      </c>
      <c r="AC1214" s="68"/>
      <c r="AD1214" s="13"/>
      <c r="AE1214" s="34"/>
      <c r="AF1214" s="8"/>
      <c r="AG1214" s="8"/>
      <c r="AH1214" s="13"/>
      <c r="AI1214" s="68"/>
      <c r="AJ1214" s="8"/>
      <c r="AK1214" s="8"/>
      <c r="AL1214" s="8"/>
      <c r="AM1214" s="68"/>
      <c r="AN1214" s="35"/>
      <c r="AO1214" s="47"/>
    </row>
    <row r="1215" spans="1:41" x14ac:dyDescent="0.25">
      <c r="A1215" s="7">
        <v>79</v>
      </c>
      <c r="B1215" s="15" t="s">
        <v>23</v>
      </c>
      <c r="C1215" s="15" t="s">
        <v>23</v>
      </c>
      <c r="D1215" s="9"/>
      <c r="E1215" s="10"/>
      <c r="F1215" s="9"/>
      <c r="G1215" s="9"/>
      <c r="H1215" s="10"/>
      <c r="I1215" s="9"/>
      <c r="J1215" s="9"/>
      <c r="K1215" s="10"/>
      <c r="L1215" s="66"/>
      <c r="M1215" s="65"/>
      <c r="N1215" s="71"/>
      <c r="O1215" s="67"/>
      <c r="P1215" s="99"/>
      <c r="Q1215" s="99"/>
      <c r="R1215" s="68"/>
      <c r="S1215" s="68"/>
      <c r="T1215" s="68"/>
      <c r="U1215" s="68"/>
      <c r="V1215" s="68"/>
      <c r="W1215" s="68"/>
      <c r="X1215" s="75"/>
      <c r="Y1215" s="67"/>
      <c r="Z1215" s="67"/>
      <c r="AA1215" s="67"/>
      <c r="AB1215" s="68"/>
      <c r="AC1215" s="68"/>
      <c r="AD1215" s="13"/>
      <c r="AE1215" s="34"/>
      <c r="AF1215" s="8"/>
      <c r="AG1215" s="10"/>
      <c r="AH1215" s="9"/>
      <c r="AI1215" s="68"/>
      <c r="AJ1215" s="8"/>
      <c r="AK1215" s="8"/>
      <c r="AL1215" s="8"/>
      <c r="AM1215" s="68"/>
      <c r="AN1215" s="35"/>
      <c r="AO1215" s="47"/>
    </row>
    <row r="1216" spans="1:41" x14ac:dyDescent="0.25">
      <c r="A1216" s="7">
        <v>78</v>
      </c>
      <c r="B1216" s="15" t="s">
        <v>23</v>
      </c>
      <c r="C1216" s="15" t="s">
        <v>23</v>
      </c>
      <c r="D1216" s="9"/>
      <c r="E1216" s="10"/>
      <c r="F1216" s="9"/>
      <c r="G1216" s="9"/>
      <c r="H1216" s="10"/>
      <c r="I1216" s="9"/>
      <c r="J1216" s="9"/>
      <c r="K1216" s="10"/>
      <c r="L1216" s="66"/>
      <c r="M1216" s="65"/>
      <c r="N1216" s="71"/>
      <c r="O1216" s="67"/>
      <c r="P1216" s="99"/>
      <c r="Q1216" s="99"/>
      <c r="R1216" s="68"/>
      <c r="S1216" s="68"/>
      <c r="T1216" s="68"/>
      <c r="U1216" s="68"/>
      <c r="V1216" s="68"/>
      <c r="W1216" s="68"/>
      <c r="X1216" s="75"/>
      <c r="Y1216" s="67"/>
      <c r="Z1216" s="67"/>
      <c r="AA1216" s="67"/>
      <c r="AB1216" s="68">
        <v>6.21</v>
      </c>
      <c r="AC1216" s="68"/>
      <c r="AD1216" s="13"/>
      <c r="AE1216" s="34"/>
      <c r="AF1216" s="8"/>
      <c r="AG1216" s="10"/>
      <c r="AH1216" s="9"/>
      <c r="AI1216" s="68"/>
      <c r="AJ1216" s="8"/>
      <c r="AK1216" s="8"/>
      <c r="AL1216" s="11"/>
      <c r="AM1216" s="68"/>
      <c r="AN1216" s="35"/>
      <c r="AO1216" s="47"/>
    </row>
    <row r="1217" spans="1:41" x14ac:dyDescent="0.25">
      <c r="A1217" s="7">
        <v>77</v>
      </c>
      <c r="B1217" s="15" t="s">
        <v>23</v>
      </c>
      <c r="C1217" s="15" t="s">
        <v>23</v>
      </c>
      <c r="D1217" s="9"/>
      <c r="E1217" s="10"/>
      <c r="F1217" s="9"/>
      <c r="G1217" s="9"/>
      <c r="H1217" s="10"/>
      <c r="I1217" s="9"/>
      <c r="J1217" s="9"/>
      <c r="K1217" s="10"/>
      <c r="L1217" s="66"/>
      <c r="M1217" s="65"/>
      <c r="N1217" s="71"/>
      <c r="O1217" s="67"/>
      <c r="P1217" s="99"/>
      <c r="Q1217" s="99"/>
      <c r="R1217" s="68"/>
      <c r="S1217" s="68"/>
      <c r="T1217" s="68"/>
      <c r="U1217" s="68"/>
      <c r="V1217" s="68"/>
      <c r="W1217" s="68"/>
      <c r="X1217" s="75"/>
      <c r="Y1217" s="67"/>
      <c r="Z1217" s="67"/>
      <c r="AA1217" s="67"/>
      <c r="AB1217" s="68"/>
      <c r="AC1217" s="68"/>
      <c r="AD1217" s="13"/>
      <c r="AE1217" s="34"/>
      <c r="AF1217" s="8"/>
      <c r="AG1217" s="10"/>
      <c r="AH1217" s="9"/>
      <c r="AI1217" s="68"/>
      <c r="AJ1217" s="8"/>
      <c r="AK1217" s="8"/>
      <c r="AL1217" s="11"/>
      <c r="AM1217" s="68"/>
      <c r="AN1217" s="35"/>
      <c r="AO1217" s="47"/>
    </row>
    <row r="1218" spans="1:41" x14ac:dyDescent="0.25">
      <c r="A1218" s="7">
        <v>76</v>
      </c>
      <c r="B1218" s="15" t="s">
        <v>23</v>
      </c>
      <c r="C1218" s="15" t="s">
        <v>23</v>
      </c>
      <c r="D1218" s="9"/>
      <c r="E1218" s="10"/>
      <c r="F1218" s="9"/>
      <c r="G1218" s="9"/>
      <c r="H1218" s="10"/>
      <c r="I1218" s="9"/>
      <c r="J1218" s="9"/>
      <c r="K1218" s="10"/>
      <c r="L1218" s="66"/>
      <c r="M1218" s="65"/>
      <c r="N1218" s="71"/>
      <c r="O1218" s="67"/>
      <c r="P1218" s="99"/>
      <c r="Q1218" s="99"/>
      <c r="R1218" s="68"/>
      <c r="S1218" s="68"/>
      <c r="T1218" s="68"/>
      <c r="U1218" s="68"/>
      <c r="V1218" s="68"/>
      <c r="W1218" s="68"/>
      <c r="X1218" s="75"/>
      <c r="Y1218" s="67"/>
      <c r="Z1218" s="67"/>
      <c r="AA1218" s="67"/>
      <c r="AB1218" s="68">
        <v>6.22</v>
      </c>
      <c r="AC1218" s="68"/>
      <c r="AD1218" s="13"/>
      <c r="AE1218" s="34"/>
      <c r="AF1218" s="8"/>
      <c r="AG1218" s="10"/>
      <c r="AH1218" s="9"/>
      <c r="AI1218" s="68"/>
      <c r="AJ1218" s="8"/>
      <c r="AK1218" s="8"/>
      <c r="AL1218" s="8"/>
      <c r="AM1218" s="68"/>
      <c r="AN1218" s="35"/>
      <c r="AO1218" s="47"/>
    </row>
    <row r="1219" spans="1:41" x14ac:dyDescent="0.25">
      <c r="A1219" s="7">
        <v>75</v>
      </c>
      <c r="B1219" s="15" t="s">
        <v>23</v>
      </c>
      <c r="C1219" s="15" t="s">
        <v>23</v>
      </c>
      <c r="D1219" s="9"/>
      <c r="E1219" s="10"/>
      <c r="F1219" s="9"/>
      <c r="G1219" s="9"/>
      <c r="H1219" s="10"/>
      <c r="I1219" s="9"/>
      <c r="J1219" s="9"/>
      <c r="K1219" s="10"/>
      <c r="L1219" s="66"/>
      <c r="M1219" s="65">
        <v>17</v>
      </c>
      <c r="N1219" s="71"/>
      <c r="O1219" s="67"/>
      <c r="P1219" s="99"/>
      <c r="Q1219" s="99"/>
      <c r="R1219" s="68"/>
      <c r="S1219" s="68"/>
      <c r="T1219" s="68"/>
      <c r="U1219" s="68"/>
      <c r="V1219" s="68"/>
      <c r="W1219" s="68"/>
      <c r="X1219" s="75"/>
      <c r="Y1219" s="67"/>
      <c r="Z1219" s="67"/>
      <c r="AA1219" s="67"/>
      <c r="AB1219" s="68"/>
      <c r="AC1219" s="68"/>
      <c r="AD1219" s="13"/>
      <c r="AE1219" s="34"/>
      <c r="AF1219" s="8"/>
      <c r="AG1219" s="10"/>
      <c r="AH1219" s="9"/>
      <c r="AI1219" s="68"/>
      <c r="AJ1219" s="8"/>
      <c r="AK1219" s="8"/>
      <c r="AL1219" s="8"/>
      <c r="AM1219" s="68"/>
      <c r="AN1219" s="35"/>
      <c r="AO1219" s="47"/>
    </row>
    <row r="1220" spans="1:41" x14ac:dyDescent="0.25">
      <c r="A1220" s="7">
        <v>74</v>
      </c>
      <c r="B1220" s="15" t="s">
        <v>23</v>
      </c>
      <c r="C1220" s="15" t="s">
        <v>23</v>
      </c>
      <c r="D1220" s="9"/>
      <c r="E1220" s="10"/>
      <c r="F1220" s="9"/>
      <c r="G1220" s="9"/>
      <c r="H1220" s="10"/>
      <c r="I1220" s="9"/>
      <c r="J1220" s="9"/>
      <c r="K1220" s="10"/>
      <c r="L1220" s="66"/>
      <c r="M1220" s="65"/>
      <c r="N1220" s="71"/>
      <c r="O1220" s="67"/>
      <c r="P1220" s="99"/>
      <c r="Q1220" s="99"/>
      <c r="R1220" s="68"/>
      <c r="S1220" s="68"/>
      <c r="T1220" s="68"/>
      <c r="U1220" s="68"/>
      <c r="V1220" s="68"/>
      <c r="W1220" s="68"/>
      <c r="X1220" s="75"/>
      <c r="Y1220" s="67"/>
      <c r="Z1220" s="67"/>
      <c r="AA1220" s="67"/>
      <c r="AB1220" s="68">
        <v>6.23</v>
      </c>
      <c r="AC1220" s="68"/>
      <c r="AD1220" s="13"/>
      <c r="AE1220" s="34"/>
      <c r="AF1220" s="8"/>
      <c r="AG1220" s="10"/>
      <c r="AH1220" s="9"/>
      <c r="AI1220" s="68"/>
      <c r="AJ1220" s="8"/>
      <c r="AK1220" s="8"/>
      <c r="AL1220" s="11"/>
      <c r="AM1220" s="68"/>
      <c r="AN1220" s="35"/>
      <c r="AO1220" s="47"/>
    </row>
    <row r="1221" spans="1:41" x14ac:dyDescent="0.25">
      <c r="A1221" s="7">
        <v>73</v>
      </c>
      <c r="B1221" s="15" t="s">
        <v>23</v>
      </c>
      <c r="C1221" s="15" t="s">
        <v>23</v>
      </c>
      <c r="D1221" s="9"/>
      <c r="E1221" s="10"/>
      <c r="F1221" s="9"/>
      <c r="G1221" s="9"/>
      <c r="H1221" s="10"/>
      <c r="I1221" s="9"/>
      <c r="J1221" s="9"/>
      <c r="K1221" s="10"/>
      <c r="L1221" s="66"/>
      <c r="M1221" s="65"/>
      <c r="N1221" s="71"/>
      <c r="O1221" s="67"/>
      <c r="P1221" s="99"/>
      <c r="Q1221" s="99"/>
      <c r="R1221" s="68"/>
      <c r="S1221" s="68"/>
      <c r="T1221" s="68"/>
      <c r="U1221" s="68"/>
      <c r="V1221" s="68"/>
      <c r="W1221" s="68"/>
      <c r="X1221" s="75"/>
      <c r="Y1221" s="67"/>
      <c r="Z1221" s="67"/>
      <c r="AA1221" s="67"/>
      <c r="AB1221" s="68"/>
      <c r="AC1221" s="68"/>
      <c r="AD1221" s="13"/>
      <c r="AE1221" s="34"/>
      <c r="AF1221" s="8"/>
      <c r="AG1221" s="10"/>
      <c r="AH1221" s="9"/>
      <c r="AI1221" s="68"/>
      <c r="AJ1221" s="8"/>
      <c r="AK1221" s="8"/>
      <c r="AL1221" s="11"/>
      <c r="AM1221" s="68"/>
      <c r="AN1221" s="35"/>
      <c r="AO1221" s="47"/>
    </row>
    <row r="1222" spans="1:41" x14ac:dyDescent="0.25">
      <c r="A1222" s="7">
        <v>72</v>
      </c>
      <c r="B1222" s="15" t="s">
        <v>23</v>
      </c>
      <c r="C1222" s="15" t="s">
        <v>23</v>
      </c>
      <c r="D1222" s="9"/>
      <c r="E1222" s="10"/>
      <c r="F1222" s="9"/>
      <c r="G1222" s="9"/>
      <c r="H1222" s="10"/>
      <c r="I1222" s="9"/>
      <c r="J1222" s="9"/>
      <c r="K1222" s="10"/>
      <c r="L1222" s="66"/>
      <c r="M1222" s="65"/>
      <c r="N1222" s="71"/>
      <c r="O1222" s="67"/>
      <c r="P1222" s="99"/>
      <c r="Q1222" s="99"/>
      <c r="R1222" s="68"/>
      <c r="S1222" s="68"/>
      <c r="T1222" s="68"/>
      <c r="U1222" s="68"/>
      <c r="V1222" s="68"/>
      <c r="W1222" s="68"/>
      <c r="X1222" s="75"/>
      <c r="Y1222" s="67"/>
      <c r="Z1222" s="67"/>
      <c r="AA1222" s="67"/>
      <c r="AB1222" s="68">
        <v>6.24</v>
      </c>
      <c r="AC1222" s="68"/>
      <c r="AD1222" s="13"/>
      <c r="AE1222" s="34"/>
      <c r="AF1222" s="8"/>
      <c r="AG1222" s="10"/>
      <c r="AH1222" s="9"/>
      <c r="AI1222" s="68"/>
      <c r="AJ1222" s="8"/>
      <c r="AK1222" s="8"/>
      <c r="AL1222" s="8"/>
      <c r="AM1222" s="68"/>
      <c r="AN1222" s="35"/>
      <c r="AO1222" s="47"/>
    </row>
    <row r="1223" spans="1:41" x14ac:dyDescent="0.25">
      <c r="A1223" s="7">
        <v>71</v>
      </c>
      <c r="B1223" s="15" t="s">
        <v>23</v>
      </c>
      <c r="C1223" s="15" t="s">
        <v>23</v>
      </c>
      <c r="D1223" s="9"/>
      <c r="E1223" s="10"/>
      <c r="F1223" s="9"/>
      <c r="G1223" s="9"/>
      <c r="H1223" s="10"/>
      <c r="I1223" s="9"/>
      <c r="J1223" s="9"/>
      <c r="K1223" s="10"/>
      <c r="L1223" s="66"/>
      <c r="M1223" s="65"/>
      <c r="N1223" s="71"/>
      <c r="O1223" s="67"/>
      <c r="P1223" s="99"/>
      <c r="Q1223" s="99"/>
      <c r="R1223" s="68"/>
      <c r="S1223" s="68"/>
      <c r="T1223" s="68"/>
      <c r="U1223" s="68"/>
      <c r="V1223" s="68"/>
      <c r="W1223" s="68"/>
      <c r="X1223" s="75"/>
      <c r="Y1223" s="67"/>
      <c r="Z1223" s="67"/>
      <c r="AA1223" s="67"/>
      <c r="AB1223" s="68"/>
      <c r="AC1223" s="68"/>
      <c r="AD1223" s="13"/>
      <c r="AE1223" s="34"/>
      <c r="AF1223" s="8"/>
      <c r="AG1223" s="10"/>
      <c r="AH1223" s="9"/>
      <c r="AI1223" s="68"/>
      <c r="AJ1223" s="8"/>
      <c r="AK1223" s="8"/>
      <c r="AL1223" s="8"/>
      <c r="AM1223" s="68"/>
      <c r="AN1223" s="35"/>
      <c r="AO1223" s="47"/>
    </row>
    <row r="1224" spans="1:41" x14ac:dyDescent="0.25">
      <c r="A1224" s="7">
        <v>70</v>
      </c>
      <c r="B1224" s="15" t="s">
        <v>23</v>
      </c>
      <c r="C1224" s="15" t="s">
        <v>23</v>
      </c>
      <c r="D1224" s="9"/>
      <c r="E1224" s="10"/>
      <c r="F1224" s="9"/>
      <c r="G1224" s="9"/>
      <c r="H1224" s="10"/>
      <c r="I1224" s="9"/>
      <c r="J1224" s="9"/>
      <c r="K1224" s="10"/>
      <c r="L1224" s="66"/>
      <c r="M1224" s="65">
        <v>16</v>
      </c>
      <c r="N1224" s="71"/>
      <c r="O1224" s="67"/>
      <c r="P1224" s="99"/>
      <c r="Q1224" s="99"/>
      <c r="R1224" s="68"/>
      <c r="S1224" s="68"/>
      <c r="T1224" s="68"/>
      <c r="U1224" s="68"/>
      <c r="V1224" s="68"/>
      <c r="W1224" s="68"/>
      <c r="X1224" s="75"/>
      <c r="Y1224" s="67"/>
      <c r="Z1224" s="67"/>
      <c r="AA1224" s="67"/>
      <c r="AB1224" s="68">
        <v>6.25</v>
      </c>
      <c r="AC1224" s="68"/>
      <c r="AD1224" s="13"/>
      <c r="AE1224" s="34"/>
      <c r="AF1224" s="8"/>
      <c r="AG1224" s="10"/>
      <c r="AH1224" s="9"/>
      <c r="AI1224" s="68"/>
      <c r="AJ1224" s="8"/>
      <c r="AK1224" s="8"/>
      <c r="AL1224" s="11"/>
      <c r="AM1224" s="68"/>
      <c r="AN1224" s="35"/>
      <c r="AO1224" s="47"/>
    </row>
    <row r="1225" spans="1:41" x14ac:dyDescent="0.25">
      <c r="A1225" s="7">
        <v>69</v>
      </c>
      <c r="B1225" s="15" t="s">
        <v>23</v>
      </c>
      <c r="C1225" s="15" t="s">
        <v>23</v>
      </c>
      <c r="D1225" s="9"/>
      <c r="E1225" s="10"/>
      <c r="F1225" s="9"/>
      <c r="G1225" s="9"/>
      <c r="H1225" s="10"/>
      <c r="I1225" s="9"/>
      <c r="J1225" s="9"/>
      <c r="K1225" s="10"/>
      <c r="L1225" s="66"/>
      <c r="M1225" s="65"/>
      <c r="N1225" s="71"/>
      <c r="O1225" s="67"/>
      <c r="P1225" s="99"/>
      <c r="Q1225" s="99"/>
      <c r="R1225" s="68"/>
      <c r="S1225" s="68"/>
      <c r="T1225" s="68"/>
      <c r="U1225" s="68"/>
      <c r="V1225" s="68"/>
      <c r="W1225" s="68"/>
      <c r="X1225" s="75"/>
      <c r="Y1225" s="67"/>
      <c r="Z1225" s="67"/>
      <c r="AA1225" s="67"/>
      <c r="AB1225" s="68"/>
      <c r="AC1225" s="68"/>
      <c r="AD1225" s="13"/>
      <c r="AE1225" s="34"/>
      <c r="AF1225" s="8"/>
      <c r="AG1225" s="10"/>
      <c r="AH1225" s="9"/>
      <c r="AI1225" s="68"/>
      <c r="AJ1225" s="8"/>
      <c r="AK1225" s="8"/>
      <c r="AL1225" s="11"/>
      <c r="AM1225" s="68"/>
      <c r="AN1225" s="35"/>
      <c r="AO1225" s="47"/>
    </row>
    <row r="1226" spans="1:41" x14ac:dyDescent="0.25">
      <c r="A1226" s="7">
        <v>68</v>
      </c>
      <c r="B1226" s="15" t="s">
        <v>23</v>
      </c>
      <c r="C1226" s="15" t="s">
        <v>23</v>
      </c>
      <c r="D1226" s="9"/>
      <c r="E1226" s="10"/>
      <c r="F1226" s="9"/>
      <c r="G1226" s="9"/>
      <c r="H1226" s="10"/>
      <c r="I1226" s="9"/>
      <c r="J1226" s="9"/>
      <c r="K1226" s="10"/>
      <c r="L1226" s="66"/>
      <c r="M1226" s="65"/>
      <c r="N1226" s="71"/>
      <c r="O1226" s="67"/>
      <c r="P1226" s="99"/>
      <c r="Q1226" s="99"/>
      <c r="R1226" s="68"/>
      <c r="S1226" s="68"/>
      <c r="T1226" s="68"/>
      <c r="U1226" s="68"/>
      <c r="V1226" s="68"/>
      <c r="W1226" s="68"/>
      <c r="X1226" s="75"/>
      <c r="Y1226" s="67"/>
      <c r="Z1226" s="67"/>
      <c r="AA1226" s="67"/>
      <c r="AB1226" s="68">
        <v>6.26</v>
      </c>
      <c r="AC1226" s="68"/>
      <c r="AD1226" s="13"/>
      <c r="AE1226" s="34"/>
      <c r="AF1226" s="8"/>
      <c r="AG1226" s="10"/>
      <c r="AH1226" s="9"/>
      <c r="AI1226" s="68"/>
      <c r="AJ1226" s="8"/>
      <c r="AK1226" s="8"/>
      <c r="AL1226" s="8"/>
      <c r="AM1226" s="68"/>
      <c r="AN1226" s="35"/>
      <c r="AO1226" s="47"/>
    </row>
    <row r="1227" spans="1:41" x14ac:dyDescent="0.25">
      <c r="A1227" s="7">
        <v>67</v>
      </c>
      <c r="B1227" s="15" t="s">
        <v>23</v>
      </c>
      <c r="C1227" s="15" t="s">
        <v>23</v>
      </c>
      <c r="D1227" s="9"/>
      <c r="E1227" s="10"/>
      <c r="F1227" s="9"/>
      <c r="G1227" s="9"/>
      <c r="H1227" s="10"/>
      <c r="I1227" s="9"/>
      <c r="J1227" s="9"/>
      <c r="K1227" s="10"/>
      <c r="L1227" s="66"/>
      <c r="M1227" s="65"/>
      <c r="N1227" s="71"/>
      <c r="O1227" s="67"/>
      <c r="P1227" s="99"/>
      <c r="Q1227" s="99"/>
      <c r="R1227" s="68"/>
      <c r="S1227" s="68"/>
      <c r="T1227" s="68"/>
      <c r="U1227" s="68"/>
      <c r="V1227" s="68"/>
      <c r="W1227" s="68"/>
      <c r="X1227" s="75"/>
      <c r="Y1227" s="67"/>
      <c r="Z1227" s="67"/>
      <c r="AA1227" s="67"/>
      <c r="AB1227" s="68"/>
      <c r="AC1227" s="68"/>
      <c r="AD1227" s="13"/>
      <c r="AE1227" s="34"/>
      <c r="AF1227" s="8"/>
      <c r="AG1227" s="10"/>
      <c r="AH1227" s="9"/>
      <c r="AI1227" s="68"/>
      <c r="AJ1227" s="8"/>
      <c r="AK1227" s="8"/>
      <c r="AL1227" s="8"/>
      <c r="AM1227" s="68"/>
      <c r="AN1227" s="35"/>
      <c r="AO1227" s="47"/>
    </row>
    <row r="1228" spans="1:41" x14ac:dyDescent="0.25">
      <c r="A1228" s="7">
        <v>66</v>
      </c>
      <c r="B1228" s="15" t="s">
        <v>23</v>
      </c>
      <c r="C1228" s="15" t="s">
        <v>23</v>
      </c>
      <c r="D1228" s="9"/>
      <c r="E1228" s="10"/>
      <c r="F1228" s="9"/>
      <c r="G1228" s="9"/>
      <c r="H1228" s="10"/>
      <c r="I1228" s="9"/>
      <c r="J1228" s="9"/>
      <c r="K1228" s="10"/>
      <c r="L1228" s="66"/>
      <c r="M1228" s="65"/>
      <c r="N1228" s="71"/>
      <c r="O1228" s="67"/>
      <c r="P1228" s="99"/>
      <c r="Q1228" s="99"/>
      <c r="R1228" s="68"/>
      <c r="S1228" s="68"/>
      <c r="T1228" s="68"/>
      <c r="U1228" s="68"/>
      <c r="V1228" s="68"/>
      <c r="W1228" s="68"/>
      <c r="X1228" s="75"/>
      <c r="Y1228" s="67"/>
      <c r="Z1228" s="67"/>
      <c r="AA1228" s="67"/>
      <c r="AB1228" s="68">
        <v>6.27</v>
      </c>
      <c r="AC1228" s="68"/>
      <c r="AD1228" s="13"/>
      <c r="AE1228" s="34"/>
      <c r="AF1228" s="8"/>
      <c r="AG1228" s="10"/>
      <c r="AH1228" s="9"/>
      <c r="AI1228" s="68"/>
      <c r="AJ1228" s="8"/>
      <c r="AK1228" s="8"/>
      <c r="AL1228" s="11"/>
      <c r="AM1228" s="68"/>
      <c r="AN1228" s="35"/>
      <c r="AO1228" s="47"/>
    </row>
    <row r="1229" spans="1:41" x14ac:dyDescent="0.25">
      <c r="A1229" s="7">
        <v>65</v>
      </c>
      <c r="B1229" s="15" t="s">
        <v>23</v>
      </c>
      <c r="C1229" s="15" t="s">
        <v>23</v>
      </c>
      <c r="D1229" s="9"/>
      <c r="E1229" s="10"/>
      <c r="F1229" s="9"/>
      <c r="G1229" s="9"/>
      <c r="H1229" s="10"/>
      <c r="I1229" s="9"/>
      <c r="J1229" s="9"/>
      <c r="K1229" s="10"/>
      <c r="L1229" s="66"/>
      <c r="M1229" s="65">
        <v>15</v>
      </c>
      <c r="N1229" s="71"/>
      <c r="O1229" s="67"/>
      <c r="P1229" s="99"/>
      <c r="Q1229" s="99"/>
      <c r="R1229" s="68"/>
      <c r="S1229" s="68"/>
      <c r="T1229" s="68"/>
      <c r="U1229" s="68"/>
      <c r="V1229" s="68"/>
      <c r="W1229" s="68"/>
      <c r="X1229" s="75"/>
      <c r="Y1229" s="67"/>
      <c r="Z1229" s="67"/>
      <c r="AA1229" s="67"/>
      <c r="AB1229" s="68"/>
      <c r="AC1229" s="68"/>
      <c r="AD1229" s="13"/>
      <c r="AE1229" s="34"/>
      <c r="AF1229" s="8"/>
      <c r="AG1229" s="10"/>
      <c r="AH1229" s="9"/>
      <c r="AI1229" s="68"/>
      <c r="AJ1229" s="8"/>
      <c r="AK1229" s="8"/>
      <c r="AL1229" s="11"/>
      <c r="AM1229" s="68"/>
      <c r="AN1229" s="35"/>
      <c r="AO1229" s="47"/>
    </row>
    <row r="1230" spans="1:41" x14ac:dyDescent="0.25">
      <c r="A1230" s="7">
        <v>64</v>
      </c>
      <c r="B1230" s="15" t="s">
        <v>23</v>
      </c>
      <c r="C1230" s="15" t="s">
        <v>23</v>
      </c>
      <c r="D1230" s="9"/>
      <c r="E1230" s="10"/>
      <c r="F1230" s="9"/>
      <c r="G1230" s="9"/>
      <c r="H1230" s="10"/>
      <c r="I1230" s="9"/>
      <c r="J1230" s="9"/>
      <c r="K1230" s="10"/>
      <c r="L1230" s="66"/>
      <c r="M1230" s="65"/>
      <c r="N1230" s="71"/>
      <c r="O1230" s="67"/>
      <c r="P1230" s="99"/>
      <c r="Q1230" s="99"/>
      <c r="R1230" s="68"/>
      <c r="S1230" s="68"/>
      <c r="T1230" s="68"/>
      <c r="U1230" s="68"/>
      <c r="V1230" s="68"/>
      <c r="W1230" s="68"/>
      <c r="X1230" s="75"/>
      <c r="Y1230" s="67"/>
      <c r="Z1230" s="67"/>
      <c r="AA1230" s="67"/>
      <c r="AB1230" s="68">
        <v>6.28</v>
      </c>
      <c r="AC1230" s="68"/>
      <c r="AD1230" s="13"/>
      <c r="AE1230" s="34"/>
      <c r="AF1230" s="8"/>
      <c r="AG1230" s="10"/>
      <c r="AH1230" s="9"/>
      <c r="AI1230" s="68"/>
      <c r="AJ1230" s="8"/>
      <c r="AK1230" s="8"/>
      <c r="AL1230" s="8"/>
      <c r="AM1230" s="68"/>
      <c r="AN1230" s="35"/>
      <c r="AO1230" s="47"/>
    </row>
    <row r="1231" spans="1:41" x14ac:dyDescent="0.25">
      <c r="A1231" s="7">
        <v>63</v>
      </c>
      <c r="B1231" s="15" t="s">
        <v>23</v>
      </c>
      <c r="C1231" s="15" t="s">
        <v>23</v>
      </c>
      <c r="D1231" s="9"/>
      <c r="E1231" s="10"/>
      <c r="F1231" s="9"/>
      <c r="G1231" s="9"/>
      <c r="H1231" s="10"/>
      <c r="I1231" s="9"/>
      <c r="J1231" s="9"/>
      <c r="K1231" s="10"/>
      <c r="L1231" s="66"/>
      <c r="M1231" s="65"/>
      <c r="N1231" s="71"/>
      <c r="O1231" s="67"/>
      <c r="P1231" s="99"/>
      <c r="Q1231" s="99"/>
      <c r="R1231" s="68"/>
      <c r="S1231" s="68"/>
      <c r="T1231" s="68"/>
      <c r="U1231" s="68"/>
      <c r="V1231" s="68"/>
      <c r="W1231" s="68"/>
      <c r="X1231" s="75"/>
      <c r="Y1231" s="67"/>
      <c r="Z1231" s="67"/>
      <c r="AA1231" s="67"/>
      <c r="AB1231" s="68"/>
      <c r="AC1231" s="68"/>
      <c r="AD1231" s="13"/>
      <c r="AE1231" s="34"/>
      <c r="AF1231" s="8"/>
      <c r="AG1231" s="10"/>
      <c r="AH1231" s="9"/>
      <c r="AI1231" s="68"/>
      <c r="AJ1231" s="8"/>
      <c r="AK1231" s="8"/>
      <c r="AL1231" s="8"/>
      <c r="AM1231" s="68"/>
      <c r="AN1231" s="35"/>
      <c r="AO1231" s="47"/>
    </row>
    <row r="1232" spans="1:41" x14ac:dyDescent="0.25">
      <c r="A1232" s="7">
        <v>62</v>
      </c>
      <c r="B1232" s="15" t="s">
        <v>23</v>
      </c>
      <c r="C1232" s="15" t="s">
        <v>23</v>
      </c>
      <c r="D1232" s="9"/>
      <c r="E1232" s="10"/>
      <c r="F1232" s="9"/>
      <c r="G1232" s="9"/>
      <c r="H1232" s="10"/>
      <c r="I1232" s="9"/>
      <c r="J1232" s="9"/>
      <c r="K1232" s="10"/>
      <c r="L1232" s="66"/>
      <c r="M1232" s="65"/>
      <c r="N1232" s="71"/>
      <c r="O1232" s="67"/>
      <c r="P1232" s="99"/>
      <c r="Q1232" s="99"/>
      <c r="R1232" s="68"/>
      <c r="S1232" s="68"/>
      <c r="T1232" s="68"/>
      <c r="U1232" s="68"/>
      <c r="V1232" s="68"/>
      <c r="W1232" s="68"/>
      <c r="X1232" s="75"/>
      <c r="Y1232" s="67"/>
      <c r="Z1232" s="67"/>
      <c r="AA1232" s="67"/>
      <c r="AB1232" s="68">
        <v>6.29</v>
      </c>
      <c r="AC1232" s="68"/>
      <c r="AD1232" s="13"/>
      <c r="AE1232" s="34"/>
      <c r="AF1232" s="8"/>
      <c r="AG1232" s="10"/>
      <c r="AH1232" s="9"/>
      <c r="AI1232" s="68"/>
      <c r="AJ1232" s="8"/>
      <c r="AK1232" s="8"/>
      <c r="AL1232" s="11"/>
      <c r="AM1232" s="68"/>
      <c r="AN1232" s="35"/>
      <c r="AO1232" s="47"/>
    </row>
    <row r="1233" spans="1:41" x14ac:dyDescent="0.25">
      <c r="A1233" s="7">
        <v>61</v>
      </c>
      <c r="B1233" s="15" t="s">
        <v>23</v>
      </c>
      <c r="C1233" s="15" t="s">
        <v>23</v>
      </c>
      <c r="D1233" s="9"/>
      <c r="E1233" s="10"/>
      <c r="F1233" s="9"/>
      <c r="G1233" s="9"/>
      <c r="H1233" s="10"/>
      <c r="I1233" s="9"/>
      <c r="J1233" s="9"/>
      <c r="K1233" s="10"/>
      <c r="L1233" s="66"/>
      <c r="M1233" s="65"/>
      <c r="N1233" s="71"/>
      <c r="O1233" s="67"/>
      <c r="P1233" s="99"/>
      <c r="Q1233" s="99"/>
      <c r="R1233" s="68"/>
      <c r="S1233" s="68"/>
      <c r="T1233" s="68"/>
      <c r="U1233" s="68"/>
      <c r="V1233" s="68"/>
      <c r="W1233" s="68"/>
      <c r="X1233" s="75"/>
      <c r="Y1233" s="67"/>
      <c r="Z1233" s="67"/>
      <c r="AA1233" s="67"/>
      <c r="AB1233" s="68"/>
      <c r="AC1233" s="68"/>
      <c r="AD1233" s="13"/>
      <c r="AE1233" s="34"/>
      <c r="AF1233" s="8"/>
      <c r="AG1233" s="10"/>
      <c r="AH1233" s="9"/>
      <c r="AI1233" s="68"/>
      <c r="AJ1233" s="8"/>
      <c r="AK1233" s="8"/>
      <c r="AL1233" s="11"/>
      <c r="AM1233" s="68"/>
      <c r="AN1233" s="35"/>
      <c r="AO1233" s="47"/>
    </row>
    <row r="1234" spans="1:41" x14ac:dyDescent="0.25">
      <c r="A1234" s="7">
        <v>60</v>
      </c>
      <c r="B1234" s="18">
        <v>5</v>
      </c>
      <c r="C1234" s="18">
        <v>5</v>
      </c>
      <c r="D1234" s="18"/>
      <c r="E1234" s="19"/>
      <c r="F1234" s="18"/>
      <c r="G1234" s="18"/>
      <c r="H1234" s="19"/>
      <c r="I1234" s="18"/>
      <c r="J1234" s="18"/>
      <c r="K1234" s="19"/>
      <c r="L1234" s="78"/>
      <c r="M1234" s="77">
        <v>14</v>
      </c>
      <c r="N1234" s="79"/>
      <c r="O1234" s="80"/>
      <c r="P1234" s="103"/>
      <c r="Q1234" s="103"/>
      <c r="R1234" s="81"/>
      <c r="S1234" s="81"/>
      <c r="T1234" s="81"/>
      <c r="U1234" s="81"/>
      <c r="V1234" s="81"/>
      <c r="W1234" s="81"/>
      <c r="X1234" s="82"/>
      <c r="Y1234" s="80"/>
      <c r="Z1234" s="80"/>
      <c r="AA1234" s="80"/>
      <c r="AB1234" s="81">
        <v>6.3</v>
      </c>
      <c r="AC1234" s="81"/>
      <c r="AD1234" s="23"/>
      <c r="AE1234" s="39"/>
      <c r="AF1234" s="20"/>
      <c r="AG1234" s="20"/>
      <c r="AH1234" s="23"/>
      <c r="AI1234" s="81"/>
      <c r="AJ1234" s="20"/>
      <c r="AK1234" s="20"/>
      <c r="AL1234" s="20"/>
      <c r="AM1234" s="81"/>
      <c r="AN1234" s="40"/>
      <c r="AO1234" s="48"/>
    </row>
    <row r="1235" spans="1:41" x14ac:dyDescent="0.25">
      <c r="A1235" s="7">
        <v>59</v>
      </c>
      <c r="B1235" s="15" t="s">
        <v>23</v>
      </c>
      <c r="C1235" s="15" t="s">
        <v>23</v>
      </c>
      <c r="D1235" s="9"/>
      <c r="E1235" s="10"/>
      <c r="F1235" s="9"/>
      <c r="G1235" s="9"/>
      <c r="H1235" s="10"/>
      <c r="I1235" s="9"/>
      <c r="J1235" s="9"/>
      <c r="K1235" s="10"/>
      <c r="L1235" s="66"/>
      <c r="M1235" s="65"/>
      <c r="N1235" s="71"/>
      <c r="O1235" s="67"/>
      <c r="P1235" s="99"/>
      <c r="Q1235" s="99"/>
      <c r="R1235" s="68"/>
      <c r="S1235" s="68"/>
      <c r="T1235" s="68"/>
      <c r="U1235" s="68"/>
      <c r="V1235" s="68"/>
      <c r="W1235" s="68"/>
      <c r="X1235" s="75"/>
      <c r="Y1235" s="67"/>
      <c r="Z1235" s="67"/>
      <c r="AA1235" s="67"/>
      <c r="AB1235" s="68">
        <v>6.31</v>
      </c>
      <c r="AC1235" s="68"/>
      <c r="AD1235" s="13"/>
      <c r="AE1235" s="34"/>
      <c r="AF1235" s="8"/>
      <c r="AG1235" s="10"/>
      <c r="AH1235" s="9"/>
      <c r="AI1235" s="68"/>
      <c r="AJ1235" s="8"/>
      <c r="AK1235" s="8"/>
      <c r="AL1235" s="11"/>
      <c r="AM1235" s="68"/>
      <c r="AN1235" s="35"/>
      <c r="AO1235" s="47"/>
    </row>
    <row r="1236" spans="1:41" x14ac:dyDescent="0.25">
      <c r="A1236" s="7">
        <v>58</v>
      </c>
      <c r="B1236" s="15" t="s">
        <v>23</v>
      </c>
      <c r="C1236" s="15" t="s">
        <v>23</v>
      </c>
      <c r="D1236" s="9"/>
      <c r="E1236" s="10"/>
      <c r="F1236" s="9"/>
      <c r="G1236" s="9"/>
      <c r="H1236" s="10"/>
      <c r="I1236" s="9"/>
      <c r="J1236" s="9"/>
      <c r="K1236" s="10"/>
      <c r="L1236" s="66"/>
      <c r="M1236" s="65"/>
      <c r="N1236" s="71"/>
      <c r="O1236" s="67"/>
      <c r="P1236" s="99"/>
      <c r="Q1236" s="99"/>
      <c r="R1236" s="68"/>
      <c r="S1236" s="68"/>
      <c r="T1236" s="68"/>
      <c r="U1236" s="68"/>
      <c r="V1236" s="68"/>
      <c r="W1236" s="68"/>
      <c r="X1236" s="75"/>
      <c r="Y1236" s="67"/>
      <c r="Z1236" s="67"/>
      <c r="AA1236" s="67"/>
      <c r="AB1236" s="68">
        <v>6.32</v>
      </c>
      <c r="AC1236" s="68"/>
      <c r="AD1236" s="13"/>
      <c r="AE1236" s="34"/>
      <c r="AF1236" s="8"/>
      <c r="AG1236" s="10"/>
      <c r="AH1236" s="9"/>
      <c r="AI1236" s="68"/>
      <c r="AJ1236" s="8"/>
      <c r="AK1236" s="8"/>
      <c r="AL1236" s="11"/>
      <c r="AM1236" s="68"/>
      <c r="AN1236" s="35"/>
      <c r="AO1236" s="47"/>
    </row>
    <row r="1237" spans="1:41" x14ac:dyDescent="0.25">
      <c r="A1237" s="7">
        <v>57</v>
      </c>
      <c r="B1237" s="15" t="s">
        <v>23</v>
      </c>
      <c r="C1237" s="15" t="s">
        <v>23</v>
      </c>
      <c r="D1237" s="9"/>
      <c r="E1237" s="10"/>
      <c r="F1237" s="9"/>
      <c r="G1237" s="9"/>
      <c r="H1237" s="10"/>
      <c r="I1237" s="9"/>
      <c r="J1237" s="9"/>
      <c r="K1237" s="10"/>
      <c r="L1237" s="66"/>
      <c r="M1237" s="65"/>
      <c r="N1237" s="71"/>
      <c r="O1237" s="67"/>
      <c r="P1237" s="99"/>
      <c r="Q1237" s="99"/>
      <c r="R1237" s="68"/>
      <c r="S1237" s="68"/>
      <c r="T1237" s="68"/>
      <c r="U1237" s="68"/>
      <c r="V1237" s="68"/>
      <c r="W1237" s="68"/>
      <c r="X1237" s="75"/>
      <c r="Y1237" s="67"/>
      <c r="Z1237" s="67"/>
      <c r="AA1237" s="67"/>
      <c r="AB1237" s="68">
        <v>6.33</v>
      </c>
      <c r="AC1237" s="68"/>
      <c r="AD1237" s="13"/>
      <c r="AE1237" s="34"/>
      <c r="AF1237" s="8"/>
      <c r="AG1237" s="10"/>
      <c r="AH1237" s="9"/>
      <c r="AI1237" s="68"/>
      <c r="AJ1237" s="8"/>
      <c r="AK1237" s="8"/>
      <c r="AL1237" s="11"/>
      <c r="AM1237" s="68"/>
      <c r="AN1237" s="35"/>
      <c r="AO1237" s="47"/>
    </row>
    <row r="1238" spans="1:41" x14ac:dyDescent="0.25">
      <c r="A1238" s="7">
        <v>56</v>
      </c>
      <c r="B1238" s="15" t="s">
        <v>23</v>
      </c>
      <c r="C1238" s="15" t="s">
        <v>23</v>
      </c>
      <c r="D1238" s="9"/>
      <c r="E1238" s="10"/>
      <c r="F1238" s="9"/>
      <c r="G1238" s="9"/>
      <c r="H1238" s="10"/>
      <c r="I1238" s="9"/>
      <c r="J1238" s="9"/>
      <c r="K1238" s="10"/>
      <c r="L1238" s="66"/>
      <c r="M1238" s="65"/>
      <c r="N1238" s="71"/>
      <c r="O1238" s="67"/>
      <c r="P1238" s="99"/>
      <c r="Q1238" s="99"/>
      <c r="R1238" s="68"/>
      <c r="S1238" s="68"/>
      <c r="T1238" s="68"/>
      <c r="U1238" s="68"/>
      <c r="V1238" s="68"/>
      <c r="W1238" s="68"/>
      <c r="X1238" s="75"/>
      <c r="Y1238" s="67"/>
      <c r="Z1238" s="67"/>
      <c r="AA1238" s="67"/>
      <c r="AB1238" s="68">
        <v>6.34</v>
      </c>
      <c r="AC1238" s="68"/>
      <c r="AD1238" s="13"/>
      <c r="AE1238" s="34"/>
      <c r="AF1238" s="8"/>
      <c r="AG1238" s="10"/>
      <c r="AH1238" s="9"/>
      <c r="AI1238" s="68"/>
      <c r="AJ1238" s="8"/>
      <c r="AK1238" s="8"/>
      <c r="AL1238" s="8"/>
      <c r="AM1238" s="68"/>
      <c r="AN1238" s="35"/>
      <c r="AO1238" s="47"/>
    </row>
    <row r="1239" spans="1:41" x14ac:dyDescent="0.25">
      <c r="A1239" s="7">
        <v>55</v>
      </c>
      <c r="B1239" s="15" t="s">
        <v>23</v>
      </c>
      <c r="C1239" s="15" t="s">
        <v>23</v>
      </c>
      <c r="D1239" s="9"/>
      <c r="E1239" s="10"/>
      <c r="F1239" s="9"/>
      <c r="G1239" s="9"/>
      <c r="H1239" s="10"/>
      <c r="I1239" s="9"/>
      <c r="J1239" s="9"/>
      <c r="K1239" s="10"/>
      <c r="L1239" s="66"/>
      <c r="M1239" s="65">
        <v>13</v>
      </c>
      <c r="N1239" s="71"/>
      <c r="O1239" s="67"/>
      <c r="P1239" s="99"/>
      <c r="Q1239" s="99"/>
      <c r="R1239" s="68"/>
      <c r="S1239" s="68"/>
      <c r="T1239" s="68"/>
      <c r="U1239" s="68"/>
      <c r="V1239" s="68"/>
      <c r="W1239" s="68"/>
      <c r="X1239" s="75"/>
      <c r="Y1239" s="67"/>
      <c r="Z1239" s="67"/>
      <c r="AA1239" s="67"/>
      <c r="AB1239" s="68">
        <v>6.35</v>
      </c>
      <c r="AC1239" s="68"/>
      <c r="AD1239" s="13"/>
      <c r="AE1239" s="34"/>
      <c r="AF1239" s="8"/>
      <c r="AG1239" s="10"/>
      <c r="AH1239" s="13"/>
      <c r="AI1239" s="68"/>
      <c r="AJ1239" s="8"/>
      <c r="AK1239" s="8"/>
      <c r="AL1239" s="11"/>
      <c r="AM1239" s="68"/>
      <c r="AN1239" s="35"/>
      <c r="AO1239" s="47"/>
    </row>
    <row r="1240" spans="1:41" x14ac:dyDescent="0.25">
      <c r="A1240" s="7">
        <v>54</v>
      </c>
      <c r="B1240" s="15" t="s">
        <v>23</v>
      </c>
      <c r="C1240" s="15" t="s">
        <v>23</v>
      </c>
      <c r="D1240" s="9"/>
      <c r="E1240" s="10"/>
      <c r="F1240" s="9"/>
      <c r="G1240" s="9"/>
      <c r="H1240" s="10"/>
      <c r="I1240" s="9"/>
      <c r="J1240" s="9"/>
      <c r="K1240" s="10"/>
      <c r="L1240" s="66"/>
      <c r="M1240" s="65"/>
      <c r="N1240" s="71"/>
      <c r="O1240" s="67"/>
      <c r="P1240" s="99"/>
      <c r="Q1240" s="99"/>
      <c r="R1240" s="68"/>
      <c r="S1240" s="68"/>
      <c r="T1240" s="68"/>
      <c r="U1240" s="68"/>
      <c r="V1240" s="68"/>
      <c r="W1240" s="68"/>
      <c r="X1240" s="75"/>
      <c r="Y1240" s="67"/>
      <c r="Z1240" s="67"/>
      <c r="AA1240" s="67"/>
      <c r="AB1240" s="68">
        <v>6.36</v>
      </c>
      <c r="AC1240" s="68"/>
      <c r="AD1240" s="13"/>
      <c r="AE1240" s="34"/>
      <c r="AF1240" s="8"/>
      <c r="AG1240" s="10"/>
      <c r="AH1240" s="9"/>
      <c r="AI1240" s="68"/>
      <c r="AJ1240" s="8"/>
      <c r="AK1240" s="8"/>
      <c r="AL1240" s="11"/>
      <c r="AM1240" s="68"/>
      <c r="AN1240" s="35"/>
      <c r="AO1240" s="47"/>
    </row>
    <row r="1241" spans="1:41" x14ac:dyDescent="0.25">
      <c r="A1241" s="7">
        <v>53</v>
      </c>
      <c r="B1241" s="15" t="s">
        <v>23</v>
      </c>
      <c r="C1241" s="15" t="s">
        <v>23</v>
      </c>
      <c r="D1241" s="9"/>
      <c r="E1241" s="10"/>
      <c r="F1241" s="9"/>
      <c r="G1241" s="9"/>
      <c r="H1241" s="10"/>
      <c r="I1241" s="9"/>
      <c r="J1241" s="9"/>
      <c r="K1241" s="10"/>
      <c r="L1241" s="66"/>
      <c r="M1241" s="65"/>
      <c r="N1241" s="71"/>
      <c r="O1241" s="67"/>
      <c r="P1241" s="99"/>
      <c r="Q1241" s="99"/>
      <c r="R1241" s="68"/>
      <c r="S1241" s="68"/>
      <c r="T1241" s="68"/>
      <c r="U1241" s="68"/>
      <c r="V1241" s="68"/>
      <c r="W1241" s="68"/>
      <c r="X1241" s="75"/>
      <c r="Y1241" s="67"/>
      <c r="Z1241" s="67"/>
      <c r="AA1241" s="67"/>
      <c r="AB1241" s="68">
        <v>6.37</v>
      </c>
      <c r="AC1241" s="68"/>
      <c r="AD1241" s="13"/>
      <c r="AE1241" s="34"/>
      <c r="AF1241" s="8"/>
      <c r="AG1241" s="10"/>
      <c r="AH1241" s="9"/>
      <c r="AI1241" s="68"/>
      <c r="AJ1241" s="8"/>
      <c r="AK1241" s="8"/>
      <c r="AL1241" s="11"/>
      <c r="AM1241" s="68"/>
      <c r="AN1241" s="35"/>
      <c r="AO1241" s="47"/>
    </row>
    <row r="1242" spans="1:41" x14ac:dyDescent="0.25">
      <c r="A1242" s="7">
        <v>52</v>
      </c>
      <c r="B1242" s="15" t="s">
        <v>23</v>
      </c>
      <c r="C1242" s="15" t="s">
        <v>23</v>
      </c>
      <c r="D1242" s="9"/>
      <c r="E1242" s="10"/>
      <c r="F1242" s="9"/>
      <c r="G1242" s="9"/>
      <c r="H1242" s="10"/>
      <c r="I1242" s="9"/>
      <c r="J1242" s="9"/>
      <c r="K1242" s="10"/>
      <c r="L1242" s="66"/>
      <c r="M1242" s="65"/>
      <c r="N1242" s="71"/>
      <c r="O1242" s="67"/>
      <c r="P1242" s="99"/>
      <c r="Q1242" s="99"/>
      <c r="R1242" s="68"/>
      <c r="S1242" s="68"/>
      <c r="T1242" s="68"/>
      <c r="U1242" s="68"/>
      <c r="V1242" s="68"/>
      <c r="W1242" s="68"/>
      <c r="X1242" s="75"/>
      <c r="Y1242" s="67"/>
      <c r="Z1242" s="67"/>
      <c r="AA1242" s="67"/>
      <c r="AB1242" s="68">
        <v>6.38</v>
      </c>
      <c r="AC1242" s="68"/>
      <c r="AD1242" s="13"/>
      <c r="AE1242" s="34"/>
      <c r="AF1242" s="8"/>
      <c r="AG1242" s="10"/>
      <c r="AH1242" s="9"/>
      <c r="AI1242" s="68"/>
      <c r="AJ1242" s="8"/>
      <c r="AK1242" s="8"/>
      <c r="AL1242" s="8"/>
      <c r="AM1242" s="68"/>
      <c r="AN1242" s="35"/>
      <c r="AO1242" s="47"/>
    </row>
    <row r="1243" spans="1:41" x14ac:dyDescent="0.25">
      <c r="A1243" s="7">
        <v>51</v>
      </c>
      <c r="B1243" s="15" t="s">
        <v>23</v>
      </c>
      <c r="C1243" s="15" t="s">
        <v>23</v>
      </c>
      <c r="D1243" s="9"/>
      <c r="E1243" s="10"/>
      <c r="F1243" s="9"/>
      <c r="G1243" s="9"/>
      <c r="H1243" s="10"/>
      <c r="I1243" s="9"/>
      <c r="J1243" s="9"/>
      <c r="K1243" s="10"/>
      <c r="L1243" s="66"/>
      <c r="M1243" s="65"/>
      <c r="N1243" s="71"/>
      <c r="O1243" s="67"/>
      <c r="P1243" s="99"/>
      <c r="Q1243" s="99"/>
      <c r="R1243" s="68"/>
      <c r="S1243" s="68"/>
      <c r="T1243" s="68"/>
      <c r="U1243" s="68"/>
      <c r="V1243" s="68"/>
      <c r="W1243" s="68"/>
      <c r="X1243" s="75"/>
      <c r="Y1243" s="67"/>
      <c r="Z1243" s="67"/>
      <c r="AA1243" s="67"/>
      <c r="AB1243" s="68">
        <v>6.39</v>
      </c>
      <c r="AC1243" s="68"/>
      <c r="AD1243" s="13"/>
      <c r="AE1243" s="34"/>
      <c r="AF1243" s="8"/>
      <c r="AG1243" s="10"/>
      <c r="AH1243" s="9"/>
      <c r="AI1243" s="68"/>
      <c r="AJ1243" s="8"/>
      <c r="AK1243" s="8"/>
      <c r="AL1243" s="11"/>
      <c r="AM1243" s="68"/>
      <c r="AN1243" s="35"/>
      <c r="AO1243" s="47"/>
    </row>
    <row r="1244" spans="1:41" x14ac:dyDescent="0.25">
      <c r="A1244" s="7">
        <v>50</v>
      </c>
      <c r="B1244" s="15" t="s">
        <v>23</v>
      </c>
      <c r="C1244" s="15" t="s">
        <v>23</v>
      </c>
      <c r="D1244" s="9"/>
      <c r="E1244" s="10"/>
      <c r="F1244" s="9"/>
      <c r="G1244" s="9"/>
      <c r="H1244" s="10"/>
      <c r="I1244" s="9"/>
      <c r="J1244" s="9"/>
      <c r="K1244" s="10"/>
      <c r="L1244" s="66"/>
      <c r="M1244" s="65">
        <v>12</v>
      </c>
      <c r="N1244" s="71"/>
      <c r="O1244" s="67"/>
      <c r="P1244" s="99"/>
      <c r="Q1244" s="99"/>
      <c r="R1244" s="68"/>
      <c r="S1244" s="68"/>
      <c r="T1244" s="68"/>
      <c r="U1244" s="68"/>
      <c r="V1244" s="68"/>
      <c r="W1244" s="68"/>
      <c r="X1244" s="75"/>
      <c r="Y1244" s="67"/>
      <c r="Z1244" s="67"/>
      <c r="AA1244" s="67"/>
      <c r="AB1244" s="68">
        <v>6.4</v>
      </c>
      <c r="AC1244" s="68"/>
      <c r="AD1244" s="13"/>
      <c r="AE1244" s="34"/>
      <c r="AF1244" s="8"/>
      <c r="AG1244" s="10"/>
      <c r="AH1244" s="13"/>
      <c r="AI1244" s="68"/>
      <c r="AJ1244" s="8"/>
      <c r="AK1244" s="8"/>
      <c r="AL1244" s="11"/>
      <c r="AM1244" s="68"/>
      <c r="AN1244" s="35"/>
      <c r="AO1244" s="47"/>
    </row>
    <row r="1245" spans="1:41" x14ac:dyDescent="0.25">
      <c r="A1245" s="7">
        <v>49</v>
      </c>
      <c r="B1245" s="15" t="s">
        <v>23</v>
      </c>
      <c r="C1245" s="15" t="s">
        <v>23</v>
      </c>
      <c r="D1245" s="9"/>
      <c r="E1245" s="10"/>
      <c r="F1245" s="9"/>
      <c r="G1245" s="9"/>
      <c r="H1245" s="10"/>
      <c r="I1245" s="9"/>
      <c r="J1245" s="9"/>
      <c r="K1245" s="10"/>
      <c r="L1245" s="66"/>
      <c r="M1245" s="65"/>
      <c r="N1245" s="71"/>
      <c r="O1245" s="67"/>
      <c r="P1245" s="99"/>
      <c r="Q1245" s="99"/>
      <c r="R1245" s="68"/>
      <c r="S1245" s="68"/>
      <c r="T1245" s="68"/>
      <c r="U1245" s="68"/>
      <c r="V1245" s="68"/>
      <c r="W1245" s="68"/>
      <c r="X1245" s="75"/>
      <c r="Y1245" s="67"/>
      <c r="Z1245" s="67"/>
      <c r="AA1245" s="67"/>
      <c r="AB1245" s="68">
        <v>6.41</v>
      </c>
      <c r="AC1245" s="68"/>
      <c r="AD1245" s="13"/>
      <c r="AE1245" s="34"/>
      <c r="AF1245" s="8"/>
      <c r="AG1245" s="10"/>
      <c r="AH1245" s="9"/>
      <c r="AI1245" s="68"/>
      <c r="AJ1245" s="8"/>
      <c r="AK1245" s="8"/>
      <c r="AL1245" s="8"/>
      <c r="AM1245" s="68"/>
      <c r="AN1245" s="35"/>
      <c r="AO1245" s="47"/>
    </row>
    <row r="1246" spans="1:41" x14ac:dyDescent="0.25">
      <c r="A1246" s="7">
        <v>48</v>
      </c>
      <c r="B1246" s="15" t="s">
        <v>23</v>
      </c>
      <c r="C1246" s="15" t="s">
        <v>23</v>
      </c>
      <c r="D1246" s="9"/>
      <c r="E1246" s="10"/>
      <c r="F1246" s="9"/>
      <c r="G1246" s="9"/>
      <c r="H1246" s="10"/>
      <c r="I1246" s="9"/>
      <c r="J1246" s="9"/>
      <c r="K1246" s="10"/>
      <c r="L1246" s="66"/>
      <c r="M1246" s="65"/>
      <c r="N1246" s="71"/>
      <c r="O1246" s="67"/>
      <c r="P1246" s="99"/>
      <c r="Q1246" s="99"/>
      <c r="R1246" s="68"/>
      <c r="S1246" s="68"/>
      <c r="T1246" s="68"/>
      <c r="U1246" s="68"/>
      <c r="V1246" s="68"/>
      <c r="W1246" s="68"/>
      <c r="X1246" s="75"/>
      <c r="Y1246" s="67"/>
      <c r="Z1246" s="67"/>
      <c r="AA1246" s="67"/>
      <c r="AB1246" s="68">
        <v>6.42</v>
      </c>
      <c r="AC1246" s="68"/>
      <c r="AD1246" s="13"/>
      <c r="AE1246" s="34"/>
      <c r="AF1246" s="8"/>
      <c r="AG1246" s="10"/>
      <c r="AH1246" s="9"/>
      <c r="AI1246" s="68"/>
      <c r="AJ1246" s="8"/>
      <c r="AK1246" s="8"/>
      <c r="AL1246" s="8"/>
      <c r="AM1246" s="68"/>
      <c r="AN1246" s="35"/>
      <c r="AO1246" s="47"/>
    </row>
    <row r="1247" spans="1:41" x14ac:dyDescent="0.25">
      <c r="A1247" s="7">
        <v>47</v>
      </c>
      <c r="B1247" s="15" t="s">
        <v>23</v>
      </c>
      <c r="C1247" s="15" t="s">
        <v>23</v>
      </c>
      <c r="D1247" s="9"/>
      <c r="E1247" s="10"/>
      <c r="F1247" s="9"/>
      <c r="G1247" s="9"/>
      <c r="H1247" s="10"/>
      <c r="I1247" s="9"/>
      <c r="J1247" s="9"/>
      <c r="K1247" s="10"/>
      <c r="L1247" s="66"/>
      <c r="M1247" s="65"/>
      <c r="N1247" s="71"/>
      <c r="O1247" s="67"/>
      <c r="P1247" s="99"/>
      <c r="Q1247" s="99"/>
      <c r="R1247" s="68"/>
      <c r="S1247" s="68"/>
      <c r="T1247" s="68"/>
      <c r="U1247" s="68"/>
      <c r="V1247" s="68"/>
      <c r="W1247" s="68"/>
      <c r="X1247" s="75"/>
      <c r="Y1247" s="67"/>
      <c r="Z1247" s="67"/>
      <c r="AA1247" s="67"/>
      <c r="AB1247" s="68">
        <v>6.43</v>
      </c>
      <c r="AC1247" s="68"/>
      <c r="AD1247" s="13"/>
      <c r="AE1247" s="34"/>
      <c r="AF1247" s="8"/>
      <c r="AG1247" s="10"/>
      <c r="AH1247" s="9"/>
      <c r="AI1247" s="68"/>
      <c r="AJ1247" s="8"/>
      <c r="AK1247" s="8"/>
      <c r="AL1247" s="11"/>
      <c r="AM1247" s="68"/>
      <c r="AN1247" s="35"/>
      <c r="AO1247" s="47"/>
    </row>
    <row r="1248" spans="1:41" x14ac:dyDescent="0.25">
      <c r="A1248" s="7">
        <v>46</v>
      </c>
      <c r="B1248" s="15" t="s">
        <v>23</v>
      </c>
      <c r="C1248" s="15" t="s">
        <v>23</v>
      </c>
      <c r="D1248" s="9"/>
      <c r="E1248" s="10"/>
      <c r="F1248" s="9"/>
      <c r="G1248" s="9"/>
      <c r="H1248" s="10"/>
      <c r="I1248" s="9"/>
      <c r="J1248" s="9"/>
      <c r="K1248" s="10"/>
      <c r="L1248" s="66"/>
      <c r="M1248" s="65"/>
      <c r="N1248" s="71"/>
      <c r="O1248" s="67"/>
      <c r="P1248" s="99"/>
      <c r="Q1248" s="99"/>
      <c r="R1248" s="68"/>
      <c r="S1248" s="68"/>
      <c r="T1248" s="68"/>
      <c r="U1248" s="68"/>
      <c r="V1248" s="68"/>
      <c r="W1248" s="68"/>
      <c r="X1248" s="75"/>
      <c r="Y1248" s="67"/>
      <c r="Z1248" s="67"/>
      <c r="AA1248" s="67"/>
      <c r="AB1248" s="68">
        <v>6.44</v>
      </c>
      <c r="AC1248" s="68"/>
      <c r="AD1248" s="13"/>
      <c r="AE1248" s="34"/>
      <c r="AF1248" s="8"/>
      <c r="AG1248" s="10"/>
      <c r="AH1248" s="9"/>
      <c r="AI1248" s="68"/>
      <c r="AJ1248" s="8"/>
      <c r="AK1248" s="8"/>
      <c r="AL1248" s="11"/>
      <c r="AM1248" s="68"/>
      <c r="AN1248" s="35"/>
      <c r="AO1248" s="47"/>
    </row>
    <row r="1249" spans="1:41" x14ac:dyDescent="0.25">
      <c r="A1249" s="7">
        <v>45</v>
      </c>
      <c r="B1249" s="15" t="s">
        <v>23</v>
      </c>
      <c r="C1249" s="15" t="s">
        <v>23</v>
      </c>
      <c r="D1249" s="9"/>
      <c r="E1249" s="10"/>
      <c r="F1249" s="9"/>
      <c r="G1249" s="9"/>
      <c r="H1249" s="10"/>
      <c r="I1249" s="9"/>
      <c r="J1249" s="9"/>
      <c r="K1249" s="10"/>
      <c r="L1249" s="66"/>
      <c r="M1249" s="65">
        <v>11</v>
      </c>
      <c r="N1249" s="71"/>
      <c r="O1249" s="67"/>
      <c r="P1249" s="99"/>
      <c r="Q1249" s="99"/>
      <c r="R1249" s="68"/>
      <c r="S1249" s="68"/>
      <c r="T1249" s="68"/>
      <c r="U1249" s="68"/>
      <c r="V1249" s="68"/>
      <c r="W1249" s="68"/>
      <c r="X1249" s="75"/>
      <c r="Y1249" s="67"/>
      <c r="Z1249" s="67"/>
      <c r="AA1249" s="67"/>
      <c r="AB1249" s="68">
        <v>6.45</v>
      </c>
      <c r="AC1249" s="68"/>
      <c r="AD1249" s="13"/>
      <c r="AE1249" s="34"/>
      <c r="AF1249" s="8"/>
      <c r="AG1249" s="10"/>
      <c r="AH1249" s="13"/>
      <c r="AI1249" s="68"/>
      <c r="AJ1249" s="8"/>
      <c r="AK1249" s="8"/>
      <c r="AL1249" s="8"/>
      <c r="AM1249" s="68"/>
      <c r="AN1249" s="35"/>
      <c r="AO1249" s="47"/>
    </row>
    <row r="1250" spans="1:41" x14ac:dyDescent="0.25">
      <c r="A1250" s="7">
        <v>44</v>
      </c>
      <c r="B1250" s="15" t="s">
        <v>23</v>
      </c>
      <c r="C1250" s="15" t="s">
        <v>23</v>
      </c>
      <c r="D1250" s="9"/>
      <c r="E1250" s="10"/>
      <c r="F1250" s="9"/>
      <c r="G1250" s="9"/>
      <c r="H1250" s="10"/>
      <c r="I1250" s="9"/>
      <c r="J1250" s="9"/>
      <c r="K1250" s="10"/>
      <c r="L1250" s="66"/>
      <c r="M1250" s="65"/>
      <c r="N1250" s="71"/>
      <c r="O1250" s="67"/>
      <c r="P1250" s="99"/>
      <c r="Q1250" s="99"/>
      <c r="R1250" s="68"/>
      <c r="S1250" s="68"/>
      <c r="T1250" s="68"/>
      <c r="U1250" s="68"/>
      <c r="V1250" s="68"/>
      <c r="W1250" s="68"/>
      <c r="X1250" s="75"/>
      <c r="Y1250" s="67"/>
      <c r="Z1250" s="67"/>
      <c r="AA1250" s="67"/>
      <c r="AB1250" s="68">
        <v>6.46</v>
      </c>
      <c r="AC1250" s="68"/>
      <c r="AD1250" s="13"/>
      <c r="AE1250" s="34"/>
      <c r="AF1250" s="8"/>
      <c r="AG1250" s="10"/>
      <c r="AH1250" s="9"/>
      <c r="AI1250" s="68"/>
      <c r="AJ1250" s="8"/>
      <c r="AK1250" s="8"/>
      <c r="AL1250" s="8"/>
      <c r="AM1250" s="68"/>
      <c r="AN1250" s="35"/>
      <c r="AO1250" s="47"/>
    </row>
    <row r="1251" spans="1:41" x14ac:dyDescent="0.25">
      <c r="A1251" s="7">
        <v>43</v>
      </c>
      <c r="B1251" s="15" t="s">
        <v>23</v>
      </c>
      <c r="C1251" s="15" t="s">
        <v>23</v>
      </c>
      <c r="D1251" s="9"/>
      <c r="E1251" s="10"/>
      <c r="F1251" s="9"/>
      <c r="G1251" s="9"/>
      <c r="H1251" s="10"/>
      <c r="I1251" s="9"/>
      <c r="J1251" s="9"/>
      <c r="K1251" s="10"/>
      <c r="L1251" s="66"/>
      <c r="M1251" s="65"/>
      <c r="N1251" s="71"/>
      <c r="O1251" s="67"/>
      <c r="P1251" s="99"/>
      <c r="Q1251" s="99"/>
      <c r="R1251" s="68"/>
      <c r="S1251" s="68"/>
      <c r="T1251" s="68"/>
      <c r="U1251" s="68"/>
      <c r="V1251" s="68"/>
      <c r="W1251" s="68"/>
      <c r="X1251" s="75"/>
      <c r="Y1251" s="67"/>
      <c r="Z1251" s="67"/>
      <c r="AA1251" s="67"/>
      <c r="AB1251" s="68">
        <v>6.47</v>
      </c>
      <c r="AC1251" s="68"/>
      <c r="AD1251" s="13"/>
      <c r="AE1251" s="34"/>
      <c r="AF1251" s="8"/>
      <c r="AG1251" s="10"/>
      <c r="AH1251" s="9"/>
      <c r="AI1251" s="68"/>
      <c r="AJ1251" s="8"/>
      <c r="AK1251" s="8"/>
      <c r="AL1251" s="11"/>
      <c r="AM1251" s="68"/>
      <c r="AN1251" s="35"/>
      <c r="AO1251" s="47"/>
    </row>
    <row r="1252" spans="1:41" x14ac:dyDescent="0.25">
      <c r="A1252" s="7">
        <v>42</v>
      </c>
      <c r="B1252" s="15" t="s">
        <v>23</v>
      </c>
      <c r="C1252" s="15" t="s">
        <v>23</v>
      </c>
      <c r="D1252" s="9"/>
      <c r="E1252" s="10"/>
      <c r="F1252" s="9"/>
      <c r="G1252" s="9"/>
      <c r="H1252" s="10"/>
      <c r="I1252" s="9"/>
      <c r="J1252" s="9"/>
      <c r="K1252" s="10"/>
      <c r="L1252" s="66"/>
      <c r="M1252" s="65"/>
      <c r="N1252" s="71"/>
      <c r="O1252" s="67"/>
      <c r="P1252" s="99"/>
      <c r="Q1252" s="99"/>
      <c r="R1252" s="68"/>
      <c r="S1252" s="68"/>
      <c r="T1252" s="68"/>
      <c r="U1252" s="68"/>
      <c r="V1252" s="68"/>
      <c r="W1252" s="68"/>
      <c r="X1252" s="75"/>
      <c r="Y1252" s="67"/>
      <c r="Z1252" s="67"/>
      <c r="AA1252" s="67"/>
      <c r="AB1252" s="68">
        <v>6.48</v>
      </c>
      <c r="AC1252" s="68"/>
      <c r="AD1252" s="13"/>
      <c r="AE1252" s="34"/>
      <c r="AF1252" s="8"/>
      <c r="AG1252" s="10"/>
      <c r="AH1252" s="9"/>
      <c r="AI1252" s="68"/>
      <c r="AJ1252" s="8"/>
      <c r="AK1252" s="8"/>
      <c r="AL1252" s="11"/>
      <c r="AM1252" s="68"/>
      <c r="AN1252" s="35"/>
      <c r="AO1252" s="47"/>
    </row>
    <row r="1253" spans="1:41" x14ac:dyDescent="0.25">
      <c r="A1253" s="7">
        <v>41</v>
      </c>
      <c r="B1253" s="15" t="s">
        <v>23</v>
      </c>
      <c r="C1253" s="15" t="s">
        <v>23</v>
      </c>
      <c r="D1253" s="9"/>
      <c r="E1253" s="10"/>
      <c r="F1253" s="9"/>
      <c r="G1253" s="9"/>
      <c r="H1253" s="10"/>
      <c r="I1253" s="9"/>
      <c r="J1253" s="9"/>
      <c r="K1253" s="10"/>
      <c r="L1253" s="66"/>
      <c r="M1253" s="65"/>
      <c r="N1253" s="71"/>
      <c r="O1253" s="67"/>
      <c r="P1253" s="99"/>
      <c r="Q1253" s="99"/>
      <c r="R1253" s="68"/>
      <c r="S1253" s="68"/>
      <c r="T1253" s="68"/>
      <c r="U1253" s="68"/>
      <c r="V1253" s="68"/>
      <c r="W1253" s="68"/>
      <c r="X1253" s="75"/>
      <c r="Y1253" s="67"/>
      <c r="Z1253" s="67"/>
      <c r="AA1253" s="67"/>
      <c r="AB1253" s="68">
        <v>6.49</v>
      </c>
      <c r="AC1253" s="68"/>
      <c r="AD1253" s="13"/>
      <c r="AE1253" s="34"/>
      <c r="AF1253" s="8"/>
      <c r="AG1253" s="10"/>
      <c r="AH1253" s="9"/>
      <c r="AI1253" s="68"/>
      <c r="AJ1253" s="8"/>
      <c r="AK1253" s="8"/>
      <c r="AL1253" s="11"/>
      <c r="AM1253" s="68"/>
      <c r="AN1253" s="35"/>
      <c r="AO1253" s="47"/>
    </row>
    <row r="1254" spans="1:41" x14ac:dyDescent="0.25">
      <c r="A1254" s="7">
        <v>40</v>
      </c>
      <c r="B1254" s="18">
        <v>4</v>
      </c>
      <c r="C1254" s="18">
        <v>4</v>
      </c>
      <c r="D1254" s="18"/>
      <c r="E1254" s="19"/>
      <c r="F1254" s="18"/>
      <c r="G1254" s="18"/>
      <c r="H1254" s="19"/>
      <c r="I1254" s="18"/>
      <c r="J1254" s="18"/>
      <c r="K1254" s="19"/>
      <c r="L1254" s="78"/>
      <c r="M1254" s="77">
        <v>10</v>
      </c>
      <c r="N1254" s="79"/>
      <c r="O1254" s="80"/>
      <c r="P1254" s="103"/>
      <c r="Q1254" s="103"/>
      <c r="R1254" s="81"/>
      <c r="S1254" s="81"/>
      <c r="T1254" s="81"/>
      <c r="U1254" s="81"/>
      <c r="V1254" s="81"/>
      <c r="W1254" s="81"/>
      <c r="X1254" s="82"/>
      <c r="Y1254" s="80"/>
      <c r="Z1254" s="80"/>
      <c r="AA1254" s="80"/>
      <c r="AB1254" s="81">
        <v>6.5</v>
      </c>
      <c r="AC1254" s="81"/>
      <c r="AD1254" s="23"/>
      <c r="AE1254" s="39"/>
      <c r="AF1254" s="20"/>
      <c r="AG1254" s="45"/>
      <c r="AH1254" s="23"/>
      <c r="AI1254" s="81"/>
      <c r="AJ1254" s="20"/>
      <c r="AK1254" s="20"/>
      <c r="AL1254" s="20"/>
      <c r="AM1254" s="81"/>
      <c r="AN1254" s="40"/>
      <c r="AO1254" s="48"/>
    </row>
    <row r="1255" spans="1:41" x14ac:dyDescent="0.25">
      <c r="A1255" s="7">
        <v>39</v>
      </c>
      <c r="B1255" s="15" t="s">
        <v>23</v>
      </c>
      <c r="C1255" s="15" t="s">
        <v>23</v>
      </c>
      <c r="D1255" s="9"/>
      <c r="E1255" s="10"/>
      <c r="F1255" s="9"/>
      <c r="G1255" s="9"/>
      <c r="H1255" s="10"/>
      <c r="I1255" s="9"/>
      <c r="J1255" s="9"/>
      <c r="K1255" s="10"/>
      <c r="L1255" s="66"/>
      <c r="M1255" s="65"/>
      <c r="N1255" s="71"/>
      <c r="O1255" s="67"/>
      <c r="P1255" s="99"/>
      <c r="Q1255" s="99"/>
      <c r="R1255" s="68"/>
      <c r="S1255" s="68"/>
      <c r="T1255" s="68"/>
      <c r="U1255" s="68"/>
      <c r="V1255" s="68"/>
      <c r="W1255" s="68"/>
      <c r="X1255" s="75"/>
      <c r="Y1255" s="67"/>
      <c r="Z1255" s="67"/>
      <c r="AA1255" s="67"/>
      <c r="AB1255" s="68">
        <v>6.51</v>
      </c>
      <c r="AC1255" s="68"/>
      <c r="AD1255" s="13"/>
      <c r="AE1255" s="34"/>
      <c r="AF1255" s="8"/>
      <c r="AG1255" s="10"/>
      <c r="AH1255" s="9"/>
      <c r="AI1255" s="68"/>
      <c r="AJ1255" s="8"/>
      <c r="AK1255" s="8"/>
      <c r="AL1255" s="11"/>
      <c r="AM1255" s="68"/>
      <c r="AN1255" s="35"/>
      <c r="AO1255" s="47"/>
    </row>
    <row r="1256" spans="1:41" x14ac:dyDescent="0.25">
      <c r="A1256" s="7">
        <v>38</v>
      </c>
      <c r="B1256" s="15" t="s">
        <v>23</v>
      </c>
      <c r="C1256" s="15" t="s">
        <v>23</v>
      </c>
      <c r="D1256" s="9"/>
      <c r="E1256" s="10"/>
      <c r="F1256" s="9"/>
      <c r="G1256" s="9"/>
      <c r="H1256" s="10"/>
      <c r="I1256" s="9"/>
      <c r="J1256" s="9"/>
      <c r="K1256" s="10"/>
      <c r="L1256" s="66"/>
      <c r="M1256" s="65"/>
      <c r="N1256" s="71"/>
      <c r="O1256" s="67"/>
      <c r="P1256" s="99"/>
      <c r="Q1256" s="99"/>
      <c r="R1256" s="68"/>
      <c r="S1256" s="68"/>
      <c r="T1256" s="68"/>
      <c r="U1256" s="68"/>
      <c r="V1256" s="68"/>
      <c r="W1256" s="68"/>
      <c r="X1256" s="75"/>
      <c r="Y1256" s="67"/>
      <c r="Z1256" s="67"/>
      <c r="AA1256" s="67"/>
      <c r="AB1256" s="68">
        <v>6.52</v>
      </c>
      <c r="AC1256" s="68"/>
      <c r="AD1256" s="13"/>
      <c r="AE1256" s="34"/>
      <c r="AF1256" s="8"/>
      <c r="AG1256" s="10"/>
      <c r="AH1256" s="9"/>
      <c r="AI1256" s="68"/>
      <c r="AJ1256" s="8"/>
      <c r="AK1256" s="8"/>
      <c r="AL1256" s="11"/>
      <c r="AM1256" s="68"/>
      <c r="AN1256" s="35"/>
      <c r="AO1256" s="47"/>
    </row>
    <row r="1257" spans="1:41" x14ac:dyDescent="0.25">
      <c r="A1257" s="7">
        <v>37</v>
      </c>
      <c r="B1257" s="15" t="s">
        <v>23</v>
      </c>
      <c r="C1257" s="15" t="s">
        <v>23</v>
      </c>
      <c r="D1257" s="9"/>
      <c r="E1257" s="10"/>
      <c r="F1257" s="9"/>
      <c r="G1257" s="9"/>
      <c r="H1257" s="10"/>
      <c r="I1257" s="9"/>
      <c r="J1257" s="9"/>
      <c r="K1257" s="10"/>
      <c r="L1257" s="66"/>
      <c r="M1257" s="65"/>
      <c r="N1257" s="71"/>
      <c r="O1257" s="67"/>
      <c r="P1257" s="99"/>
      <c r="Q1257" s="99"/>
      <c r="R1257" s="68"/>
      <c r="S1257" s="68"/>
      <c r="T1257" s="68"/>
      <c r="U1257" s="68"/>
      <c r="V1257" s="68"/>
      <c r="W1257" s="68"/>
      <c r="X1257" s="75"/>
      <c r="Y1257" s="67"/>
      <c r="Z1257" s="67"/>
      <c r="AA1257" s="67"/>
      <c r="AB1257" s="68">
        <v>6.53</v>
      </c>
      <c r="AC1257" s="68"/>
      <c r="AD1257" s="13"/>
      <c r="AE1257" s="34"/>
      <c r="AF1257" s="8"/>
      <c r="AG1257" s="10"/>
      <c r="AH1257" s="9"/>
      <c r="AI1257" s="68"/>
      <c r="AJ1257" s="8"/>
      <c r="AK1257" s="8"/>
      <c r="AL1257" s="11"/>
      <c r="AM1257" s="68"/>
      <c r="AN1257" s="35"/>
      <c r="AO1257" s="47"/>
    </row>
    <row r="1258" spans="1:41" x14ac:dyDescent="0.25">
      <c r="A1258" s="7">
        <v>36</v>
      </c>
      <c r="B1258" s="15" t="s">
        <v>23</v>
      </c>
      <c r="C1258" s="15" t="s">
        <v>23</v>
      </c>
      <c r="D1258" s="9"/>
      <c r="E1258" s="10"/>
      <c r="F1258" s="9"/>
      <c r="G1258" s="9"/>
      <c r="H1258" s="10"/>
      <c r="I1258" s="9"/>
      <c r="J1258" s="9"/>
      <c r="K1258" s="10"/>
      <c r="L1258" s="66"/>
      <c r="M1258" s="65"/>
      <c r="N1258" s="71"/>
      <c r="O1258" s="67"/>
      <c r="P1258" s="99"/>
      <c r="Q1258" s="99"/>
      <c r="R1258" s="68"/>
      <c r="S1258" s="68"/>
      <c r="T1258" s="68"/>
      <c r="U1258" s="68"/>
      <c r="V1258" s="68"/>
      <c r="W1258" s="68"/>
      <c r="X1258" s="75"/>
      <c r="Y1258" s="67"/>
      <c r="Z1258" s="67"/>
      <c r="AA1258" s="67"/>
      <c r="AB1258" s="68">
        <v>6.54</v>
      </c>
      <c r="AC1258" s="68"/>
      <c r="AD1258" s="13"/>
      <c r="AE1258" s="34"/>
      <c r="AF1258" s="8"/>
      <c r="AG1258" s="10"/>
      <c r="AH1258" s="9"/>
      <c r="AI1258" s="68"/>
      <c r="AJ1258" s="8"/>
      <c r="AK1258" s="8"/>
      <c r="AL1258" s="8"/>
      <c r="AM1258" s="68"/>
      <c r="AN1258" s="35"/>
      <c r="AO1258" s="47"/>
    </row>
    <row r="1259" spans="1:41" x14ac:dyDescent="0.25">
      <c r="A1259" s="7">
        <v>35</v>
      </c>
      <c r="B1259" s="15" t="s">
        <v>23</v>
      </c>
      <c r="C1259" s="15" t="s">
        <v>23</v>
      </c>
      <c r="D1259" s="9"/>
      <c r="E1259" s="10"/>
      <c r="F1259" s="9"/>
      <c r="G1259" s="9"/>
      <c r="H1259" s="10"/>
      <c r="I1259" s="9"/>
      <c r="J1259" s="9"/>
      <c r="K1259" s="10"/>
      <c r="L1259" s="66"/>
      <c r="M1259" s="65">
        <v>9</v>
      </c>
      <c r="N1259" s="71"/>
      <c r="O1259" s="67"/>
      <c r="P1259" s="99"/>
      <c r="Q1259" s="99"/>
      <c r="R1259" s="68"/>
      <c r="S1259" s="68"/>
      <c r="T1259" s="68"/>
      <c r="U1259" s="68"/>
      <c r="V1259" s="68"/>
      <c r="W1259" s="68"/>
      <c r="X1259" s="75"/>
      <c r="Y1259" s="67"/>
      <c r="Z1259" s="67"/>
      <c r="AA1259" s="67"/>
      <c r="AB1259" s="68">
        <v>6.55</v>
      </c>
      <c r="AC1259" s="68"/>
      <c r="AD1259" s="13"/>
      <c r="AE1259" s="34"/>
      <c r="AF1259" s="8"/>
      <c r="AG1259" s="10"/>
      <c r="AH1259" s="9"/>
      <c r="AI1259" s="68"/>
      <c r="AJ1259" s="8"/>
      <c r="AK1259" s="8"/>
      <c r="AL1259" s="11"/>
      <c r="AM1259" s="68"/>
      <c r="AN1259" s="35"/>
      <c r="AO1259" s="47"/>
    </row>
    <row r="1260" spans="1:41" x14ac:dyDescent="0.25">
      <c r="A1260" s="7">
        <v>34</v>
      </c>
      <c r="B1260" s="15" t="s">
        <v>23</v>
      </c>
      <c r="C1260" s="15" t="s">
        <v>23</v>
      </c>
      <c r="D1260" s="9"/>
      <c r="E1260" s="10"/>
      <c r="F1260" s="9"/>
      <c r="G1260" s="9"/>
      <c r="H1260" s="10"/>
      <c r="I1260" s="9"/>
      <c r="J1260" s="9"/>
      <c r="K1260" s="10"/>
      <c r="L1260" s="66"/>
      <c r="M1260" s="65"/>
      <c r="N1260" s="71"/>
      <c r="O1260" s="67"/>
      <c r="P1260" s="99"/>
      <c r="Q1260" s="99"/>
      <c r="R1260" s="68"/>
      <c r="S1260" s="68"/>
      <c r="T1260" s="68"/>
      <c r="U1260" s="68"/>
      <c r="V1260" s="68"/>
      <c r="W1260" s="68"/>
      <c r="X1260" s="75"/>
      <c r="Y1260" s="67"/>
      <c r="Z1260" s="67"/>
      <c r="AA1260" s="67"/>
      <c r="AB1260" s="68">
        <v>6.56</v>
      </c>
      <c r="AC1260" s="68"/>
      <c r="AD1260" s="13"/>
      <c r="AE1260" s="34"/>
      <c r="AF1260" s="8"/>
      <c r="AG1260" s="10"/>
      <c r="AH1260" s="9"/>
      <c r="AI1260" s="68"/>
      <c r="AJ1260" s="8"/>
      <c r="AK1260" s="8"/>
      <c r="AL1260" s="11"/>
      <c r="AM1260" s="68"/>
      <c r="AN1260" s="35"/>
      <c r="AO1260" s="47"/>
    </row>
    <row r="1261" spans="1:41" x14ac:dyDescent="0.25">
      <c r="A1261" s="7">
        <v>33</v>
      </c>
      <c r="B1261" s="15" t="s">
        <v>23</v>
      </c>
      <c r="C1261" s="15" t="s">
        <v>23</v>
      </c>
      <c r="D1261" s="9"/>
      <c r="E1261" s="10"/>
      <c r="F1261" s="9"/>
      <c r="G1261" s="9"/>
      <c r="H1261" s="10"/>
      <c r="I1261" s="9"/>
      <c r="J1261" s="9"/>
      <c r="K1261" s="10"/>
      <c r="L1261" s="66"/>
      <c r="M1261" s="65"/>
      <c r="N1261" s="71"/>
      <c r="O1261" s="67"/>
      <c r="P1261" s="99"/>
      <c r="Q1261" s="99"/>
      <c r="R1261" s="68"/>
      <c r="S1261" s="68"/>
      <c r="T1261" s="68"/>
      <c r="U1261" s="68"/>
      <c r="V1261" s="68"/>
      <c r="W1261" s="68"/>
      <c r="X1261" s="75"/>
      <c r="Y1261" s="67"/>
      <c r="Z1261" s="67"/>
      <c r="AA1261" s="67"/>
      <c r="AB1261" s="68">
        <v>6.57</v>
      </c>
      <c r="AC1261" s="68"/>
      <c r="AD1261" s="13"/>
      <c r="AE1261" s="34"/>
      <c r="AF1261" s="8"/>
      <c r="AG1261" s="10"/>
      <c r="AH1261" s="9"/>
      <c r="AI1261" s="68"/>
      <c r="AJ1261" s="8"/>
      <c r="AK1261" s="8"/>
      <c r="AL1261" s="11"/>
      <c r="AM1261" s="68"/>
      <c r="AN1261" s="35"/>
      <c r="AO1261" s="47"/>
    </row>
    <row r="1262" spans="1:41" x14ac:dyDescent="0.25">
      <c r="A1262" s="7">
        <v>32</v>
      </c>
      <c r="B1262" s="15" t="s">
        <v>23</v>
      </c>
      <c r="C1262" s="15" t="s">
        <v>23</v>
      </c>
      <c r="D1262" s="9"/>
      <c r="E1262" s="10"/>
      <c r="F1262" s="9"/>
      <c r="G1262" s="9"/>
      <c r="H1262" s="10"/>
      <c r="I1262" s="9"/>
      <c r="J1262" s="9"/>
      <c r="K1262" s="10"/>
      <c r="L1262" s="66"/>
      <c r="M1262" s="65"/>
      <c r="N1262" s="71"/>
      <c r="O1262" s="67"/>
      <c r="P1262" s="99"/>
      <c r="Q1262" s="99"/>
      <c r="R1262" s="68"/>
      <c r="S1262" s="68"/>
      <c r="T1262" s="68"/>
      <c r="U1262" s="68"/>
      <c r="V1262" s="68"/>
      <c r="W1262" s="68"/>
      <c r="X1262" s="75"/>
      <c r="Y1262" s="67"/>
      <c r="Z1262" s="67"/>
      <c r="AA1262" s="67"/>
      <c r="AB1262" s="68">
        <v>6.58</v>
      </c>
      <c r="AC1262" s="68"/>
      <c r="AD1262" s="13"/>
      <c r="AE1262" s="34"/>
      <c r="AF1262" s="8"/>
      <c r="AG1262" s="10"/>
      <c r="AH1262" s="9"/>
      <c r="AI1262" s="68"/>
      <c r="AJ1262" s="8"/>
      <c r="AK1262" s="8"/>
      <c r="AL1262" s="8"/>
      <c r="AM1262" s="68"/>
      <c r="AN1262" s="35"/>
      <c r="AO1262" s="47"/>
    </row>
    <row r="1263" spans="1:41" x14ac:dyDescent="0.25">
      <c r="A1263" s="7">
        <v>31</v>
      </c>
      <c r="B1263" s="15" t="s">
        <v>23</v>
      </c>
      <c r="C1263" s="15" t="s">
        <v>23</v>
      </c>
      <c r="D1263" s="9"/>
      <c r="E1263" s="10"/>
      <c r="F1263" s="9"/>
      <c r="G1263" s="9"/>
      <c r="H1263" s="10"/>
      <c r="I1263" s="9"/>
      <c r="J1263" s="9"/>
      <c r="K1263" s="10"/>
      <c r="L1263" s="66"/>
      <c r="M1263" s="65"/>
      <c r="N1263" s="71"/>
      <c r="O1263" s="67"/>
      <c r="P1263" s="99"/>
      <c r="Q1263" s="99"/>
      <c r="R1263" s="68"/>
      <c r="S1263" s="68"/>
      <c r="T1263" s="68"/>
      <c r="U1263" s="68"/>
      <c r="V1263" s="68"/>
      <c r="W1263" s="68"/>
      <c r="X1263" s="75"/>
      <c r="Y1263" s="67"/>
      <c r="Z1263" s="67"/>
      <c r="AA1263" s="67"/>
      <c r="AB1263" s="68">
        <v>6.59</v>
      </c>
      <c r="AC1263" s="68"/>
      <c r="AD1263" s="13"/>
      <c r="AE1263" s="34"/>
      <c r="AF1263" s="8"/>
      <c r="AG1263" s="10"/>
      <c r="AH1263" s="9"/>
      <c r="AI1263" s="68"/>
      <c r="AJ1263" s="8"/>
      <c r="AK1263" s="8"/>
      <c r="AL1263" s="11"/>
      <c r="AM1263" s="68"/>
      <c r="AN1263" s="35"/>
      <c r="AO1263" s="47"/>
    </row>
    <row r="1264" spans="1:41" x14ac:dyDescent="0.25">
      <c r="A1264" s="7">
        <v>30</v>
      </c>
      <c r="B1264" s="15" t="s">
        <v>23</v>
      </c>
      <c r="C1264" s="15" t="s">
        <v>23</v>
      </c>
      <c r="D1264" s="9"/>
      <c r="E1264" s="10"/>
      <c r="F1264" s="9"/>
      <c r="G1264" s="9"/>
      <c r="H1264" s="10"/>
      <c r="I1264" s="9"/>
      <c r="J1264" s="9"/>
      <c r="K1264" s="10"/>
      <c r="L1264" s="66"/>
      <c r="M1264" s="65">
        <v>8</v>
      </c>
      <c r="N1264" s="71"/>
      <c r="O1264" s="67"/>
      <c r="P1264" s="99"/>
      <c r="Q1264" s="99"/>
      <c r="R1264" s="68"/>
      <c r="S1264" s="68"/>
      <c r="T1264" s="68"/>
      <c r="U1264" s="68"/>
      <c r="V1264" s="68"/>
      <c r="W1264" s="68"/>
      <c r="X1264" s="75"/>
      <c r="Y1264" s="67"/>
      <c r="Z1264" s="67"/>
      <c r="AA1264" s="67"/>
      <c r="AB1264" s="68">
        <v>7</v>
      </c>
      <c r="AC1264" s="68"/>
      <c r="AD1264" s="13"/>
      <c r="AE1264" s="34"/>
      <c r="AF1264" s="8"/>
      <c r="AG1264" s="8"/>
      <c r="AH1264" s="13"/>
      <c r="AI1264" s="68"/>
      <c r="AJ1264" s="8"/>
      <c r="AK1264" s="8"/>
      <c r="AL1264" s="11"/>
      <c r="AM1264" s="68"/>
      <c r="AN1264" s="35"/>
      <c r="AO1264" s="47"/>
    </row>
    <row r="1265" spans="1:41" x14ac:dyDescent="0.25">
      <c r="A1265" s="7">
        <v>29</v>
      </c>
      <c r="B1265" s="15" t="s">
        <v>23</v>
      </c>
      <c r="C1265" s="15" t="s">
        <v>23</v>
      </c>
      <c r="D1265" s="9"/>
      <c r="E1265" s="10"/>
      <c r="F1265" s="9"/>
      <c r="G1265" s="9"/>
      <c r="H1265" s="10"/>
      <c r="I1265" s="9"/>
      <c r="J1265" s="9"/>
      <c r="K1265" s="10"/>
      <c r="L1265" s="66"/>
      <c r="M1265" s="65"/>
      <c r="N1265" s="71"/>
      <c r="O1265" s="67"/>
      <c r="P1265" s="99"/>
      <c r="Q1265" s="99"/>
      <c r="R1265" s="68"/>
      <c r="S1265" s="68"/>
      <c r="T1265" s="68"/>
      <c r="U1265" s="68"/>
      <c r="V1265" s="68"/>
      <c r="W1265" s="68"/>
      <c r="X1265" s="75"/>
      <c r="Y1265" s="67"/>
      <c r="Z1265" s="67"/>
      <c r="AA1265" s="67"/>
      <c r="AB1265" s="68">
        <v>7.01</v>
      </c>
      <c r="AC1265" s="68"/>
      <c r="AD1265" s="13"/>
      <c r="AE1265" s="34"/>
      <c r="AF1265" s="8"/>
      <c r="AG1265" s="10"/>
      <c r="AH1265" s="9"/>
      <c r="AI1265" s="68"/>
      <c r="AJ1265" s="8"/>
      <c r="AK1265" s="8"/>
      <c r="AL1265" s="11"/>
      <c r="AM1265" s="68"/>
      <c r="AN1265" s="35"/>
      <c r="AO1265" s="47"/>
    </row>
    <row r="1266" spans="1:41" x14ac:dyDescent="0.25">
      <c r="A1266" s="7">
        <v>28</v>
      </c>
      <c r="B1266" s="15" t="s">
        <v>23</v>
      </c>
      <c r="C1266" s="15" t="s">
        <v>23</v>
      </c>
      <c r="D1266" s="9"/>
      <c r="E1266" s="10"/>
      <c r="F1266" s="9"/>
      <c r="G1266" s="9"/>
      <c r="H1266" s="10"/>
      <c r="I1266" s="9"/>
      <c r="J1266" s="9"/>
      <c r="K1266" s="10"/>
      <c r="L1266" s="66"/>
      <c r="M1266" s="65"/>
      <c r="N1266" s="71"/>
      <c r="O1266" s="67"/>
      <c r="P1266" s="99"/>
      <c r="Q1266" s="99"/>
      <c r="R1266" s="68"/>
      <c r="S1266" s="68"/>
      <c r="T1266" s="68"/>
      <c r="U1266" s="68"/>
      <c r="V1266" s="68"/>
      <c r="W1266" s="68"/>
      <c r="X1266" s="75"/>
      <c r="Y1266" s="67"/>
      <c r="Z1266" s="67"/>
      <c r="AA1266" s="67"/>
      <c r="AB1266" s="68">
        <v>7.02</v>
      </c>
      <c r="AC1266" s="68"/>
      <c r="AD1266" s="13"/>
      <c r="AE1266" s="34"/>
      <c r="AF1266" s="8"/>
      <c r="AG1266" s="10"/>
      <c r="AH1266" s="9"/>
      <c r="AI1266" s="68"/>
      <c r="AJ1266" s="8"/>
      <c r="AK1266" s="8"/>
      <c r="AL1266" s="8"/>
      <c r="AM1266" s="68"/>
      <c r="AN1266" s="35"/>
      <c r="AO1266" s="47"/>
    </row>
    <row r="1267" spans="1:41" x14ac:dyDescent="0.25">
      <c r="A1267" s="7">
        <v>27</v>
      </c>
      <c r="B1267" s="15" t="s">
        <v>23</v>
      </c>
      <c r="C1267" s="15" t="s">
        <v>23</v>
      </c>
      <c r="D1267" s="9"/>
      <c r="E1267" s="10"/>
      <c r="F1267" s="9"/>
      <c r="G1267" s="9"/>
      <c r="H1267" s="10"/>
      <c r="I1267" s="9"/>
      <c r="J1267" s="9"/>
      <c r="K1267" s="10"/>
      <c r="L1267" s="66"/>
      <c r="M1267" s="65"/>
      <c r="N1267" s="71"/>
      <c r="O1267" s="67"/>
      <c r="P1267" s="99"/>
      <c r="Q1267" s="99"/>
      <c r="R1267" s="68"/>
      <c r="S1267" s="68"/>
      <c r="T1267" s="68"/>
      <c r="U1267" s="68"/>
      <c r="V1267" s="68"/>
      <c r="W1267" s="68"/>
      <c r="X1267" s="75"/>
      <c r="Y1267" s="67"/>
      <c r="Z1267" s="67"/>
      <c r="AA1267" s="67"/>
      <c r="AB1267" s="68">
        <v>7.03</v>
      </c>
      <c r="AC1267" s="68"/>
      <c r="AD1267" s="13"/>
      <c r="AE1267" s="34"/>
      <c r="AF1267" s="8"/>
      <c r="AG1267" s="10"/>
      <c r="AH1267" s="9"/>
      <c r="AI1267" s="68"/>
      <c r="AJ1267" s="8"/>
      <c r="AK1267" s="8"/>
      <c r="AL1267" s="11"/>
      <c r="AM1267" s="68"/>
      <c r="AN1267" s="35"/>
      <c r="AO1267" s="47"/>
    </row>
    <row r="1268" spans="1:41" x14ac:dyDescent="0.25">
      <c r="A1268" s="7">
        <v>26</v>
      </c>
      <c r="B1268" s="15" t="s">
        <v>23</v>
      </c>
      <c r="C1268" s="15" t="s">
        <v>23</v>
      </c>
      <c r="D1268" s="9"/>
      <c r="E1268" s="10"/>
      <c r="F1268" s="9"/>
      <c r="G1268" s="9"/>
      <c r="H1268" s="10"/>
      <c r="I1268" s="9"/>
      <c r="J1268" s="9"/>
      <c r="K1268" s="10"/>
      <c r="L1268" s="66"/>
      <c r="M1268" s="65"/>
      <c r="N1268" s="71"/>
      <c r="O1268" s="67"/>
      <c r="P1268" s="99"/>
      <c r="Q1268" s="99"/>
      <c r="R1268" s="68"/>
      <c r="S1268" s="68"/>
      <c r="T1268" s="68"/>
      <c r="U1268" s="68"/>
      <c r="V1268" s="68"/>
      <c r="W1268" s="68"/>
      <c r="X1268" s="75"/>
      <c r="Y1268" s="67"/>
      <c r="Z1268" s="67"/>
      <c r="AA1268" s="67"/>
      <c r="AB1268" s="68">
        <v>7.04</v>
      </c>
      <c r="AC1268" s="68"/>
      <c r="AD1268" s="13"/>
      <c r="AE1268" s="34"/>
      <c r="AF1268" s="8"/>
      <c r="AG1268" s="10"/>
      <c r="AH1268" s="9"/>
      <c r="AI1268" s="68"/>
      <c r="AJ1268" s="8"/>
      <c r="AK1268" s="8"/>
      <c r="AL1268" s="11"/>
      <c r="AM1268" s="68"/>
      <c r="AN1268" s="35"/>
      <c r="AO1268" s="47"/>
    </row>
    <row r="1269" spans="1:41" x14ac:dyDescent="0.25">
      <c r="A1269" s="7">
        <v>25</v>
      </c>
      <c r="B1269" s="15" t="s">
        <v>23</v>
      </c>
      <c r="C1269" s="15" t="s">
        <v>23</v>
      </c>
      <c r="D1269" s="9"/>
      <c r="E1269" s="10"/>
      <c r="F1269" s="9"/>
      <c r="G1269" s="9"/>
      <c r="H1269" s="10"/>
      <c r="I1269" s="9"/>
      <c r="J1269" s="9"/>
      <c r="K1269" s="10"/>
      <c r="L1269" s="66"/>
      <c r="M1269" s="65">
        <v>7</v>
      </c>
      <c r="N1269" s="71"/>
      <c r="O1269" s="67"/>
      <c r="P1269" s="99"/>
      <c r="Q1269" s="99"/>
      <c r="R1269" s="68"/>
      <c r="S1269" s="68"/>
      <c r="T1269" s="68"/>
      <c r="U1269" s="68"/>
      <c r="V1269" s="68"/>
      <c r="W1269" s="68"/>
      <c r="X1269" s="75"/>
      <c r="Y1269" s="67"/>
      <c r="Z1269" s="67"/>
      <c r="AA1269" s="67"/>
      <c r="AB1269" s="68">
        <v>7.05</v>
      </c>
      <c r="AC1269" s="68"/>
      <c r="AD1269" s="13"/>
      <c r="AE1269" s="34"/>
      <c r="AF1269" s="8"/>
      <c r="AG1269" s="10"/>
      <c r="AH1269" s="13"/>
      <c r="AI1269" s="68"/>
      <c r="AJ1269" s="8"/>
      <c r="AK1269" s="8"/>
      <c r="AL1269" s="11"/>
      <c r="AM1269" s="68"/>
      <c r="AN1269" s="35"/>
      <c r="AO1269" s="47"/>
    </row>
    <row r="1270" spans="1:41" x14ac:dyDescent="0.25">
      <c r="A1270" s="7">
        <v>24</v>
      </c>
      <c r="B1270" s="15" t="s">
        <v>23</v>
      </c>
      <c r="C1270" s="15" t="s">
        <v>23</v>
      </c>
      <c r="D1270" s="9"/>
      <c r="E1270" s="10"/>
      <c r="F1270" s="9"/>
      <c r="G1270" s="9"/>
      <c r="H1270" s="10"/>
      <c r="I1270" s="9"/>
      <c r="J1270" s="9"/>
      <c r="K1270" s="10"/>
      <c r="L1270" s="66"/>
      <c r="M1270" s="65"/>
      <c r="N1270" s="71"/>
      <c r="O1270" s="67"/>
      <c r="P1270" s="99"/>
      <c r="Q1270" s="99"/>
      <c r="R1270" s="68"/>
      <c r="S1270" s="68"/>
      <c r="T1270" s="68"/>
      <c r="U1270" s="68"/>
      <c r="V1270" s="68"/>
      <c r="W1270" s="68"/>
      <c r="X1270" s="75"/>
      <c r="Y1270" s="67"/>
      <c r="Z1270" s="67"/>
      <c r="AA1270" s="67"/>
      <c r="AB1270" s="68">
        <v>7.06</v>
      </c>
      <c r="AC1270" s="68"/>
      <c r="AD1270" s="13"/>
      <c r="AE1270" s="34"/>
      <c r="AF1270" s="8"/>
      <c r="AG1270" s="10"/>
      <c r="AH1270" s="9"/>
      <c r="AI1270" s="68"/>
      <c r="AJ1270" s="8"/>
      <c r="AK1270" s="8"/>
      <c r="AL1270" s="8"/>
      <c r="AM1270" s="68"/>
      <c r="AN1270" s="35"/>
      <c r="AO1270" s="47"/>
    </row>
    <row r="1271" spans="1:41" x14ac:dyDescent="0.25">
      <c r="A1271" s="7">
        <v>23</v>
      </c>
      <c r="B1271" s="15" t="s">
        <v>23</v>
      </c>
      <c r="C1271" s="15" t="s">
        <v>23</v>
      </c>
      <c r="D1271" s="9"/>
      <c r="E1271" s="10"/>
      <c r="F1271" s="9"/>
      <c r="G1271" s="9"/>
      <c r="H1271" s="10"/>
      <c r="I1271" s="9"/>
      <c r="J1271" s="9"/>
      <c r="K1271" s="10"/>
      <c r="L1271" s="66"/>
      <c r="M1271" s="65"/>
      <c r="N1271" s="71"/>
      <c r="O1271" s="67"/>
      <c r="P1271" s="99"/>
      <c r="Q1271" s="99"/>
      <c r="R1271" s="68"/>
      <c r="S1271" s="68"/>
      <c r="T1271" s="68"/>
      <c r="U1271" s="68"/>
      <c r="V1271" s="68"/>
      <c r="W1271" s="68"/>
      <c r="X1271" s="75"/>
      <c r="Y1271" s="67"/>
      <c r="Z1271" s="67"/>
      <c r="AA1271" s="67"/>
      <c r="AB1271" s="68">
        <v>7.07</v>
      </c>
      <c r="AC1271" s="68"/>
      <c r="AD1271" s="13"/>
      <c r="AE1271" s="34"/>
      <c r="AF1271" s="8"/>
      <c r="AG1271" s="10"/>
      <c r="AH1271" s="9"/>
      <c r="AI1271" s="68"/>
      <c r="AJ1271" s="8"/>
      <c r="AK1271" s="8"/>
      <c r="AL1271" s="11"/>
      <c r="AM1271" s="68"/>
      <c r="AN1271" s="35"/>
      <c r="AO1271" s="47"/>
    </row>
    <row r="1272" spans="1:41" x14ac:dyDescent="0.25">
      <c r="A1272" s="7">
        <v>22</v>
      </c>
      <c r="B1272" s="15" t="s">
        <v>23</v>
      </c>
      <c r="C1272" s="15" t="s">
        <v>23</v>
      </c>
      <c r="D1272" s="9"/>
      <c r="E1272" s="10"/>
      <c r="F1272" s="9"/>
      <c r="G1272" s="9"/>
      <c r="H1272" s="10"/>
      <c r="I1272" s="9"/>
      <c r="J1272" s="9"/>
      <c r="K1272" s="10"/>
      <c r="L1272" s="66"/>
      <c r="M1272" s="65"/>
      <c r="N1272" s="71"/>
      <c r="O1272" s="67"/>
      <c r="P1272" s="99"/>
      <c r="Q1272" s="99"/>
      <c r="R1272" s="68"/>
      <c r="S1272" s="68"/>
      <c r="T1272" s="68"/>
      <c r="U1272" s="68"/>
      <c r="V1272" s="68"/>
      <c r="W1272" s="68"/>
      <c r="X1272" s="75"/>
      <c r="Y1272" s="67"/>
      <c r="Z1272" s="67"/>
      <c r="AA1272" s="67"/>
      <c r="AB1272" s="68">
        <v>7.08</v>
      </c>
      <c r="AC1272" s="68"/>
      <c r="AD1272" s="13"/>
      <c r="AE1272" s="34"/>
      <c r="AF1272" s="8"/>
      <c r="AG1272" s="10"/>
      <c r="AH1272" s="9"/>
      <c r="AI1272" s="68"/>
      <c r="AJ1272" s="8"/>
      <c r="AK1272" s="8"/>
      <c r="AL1272" s="11"/>
      <c r="AM1272" s="68"/>
      <c r="AN1272" s="35"/>
      <c r="AO1272" s="47"/>
    </row>
    <row r="1273" spans="1:41" x14ac:dyDescent="0.25">
      <c r="A1273" s="7">
        <v>21</v>
      </c>
      <c r="B1273" s="15" t="s">
        <v>23</v>
      </c>
      <c r="C1273" s="15" t="s">
        <v>23</v>
      </c>
      <c r="D1273" s="9"/>
      <c r="E1273" s="10"/>
      <c r="F1273" s="9"/>
      <c r="G1273" s="9"/>
      <c r="H1273" s="10"/>
      <c r="I1273" s="9"/>
      <c r="J1273" s="9"/>
      <c r="K1273" s="10"/>
      <c r="L1273" s="66"/>
      <c r="M1273" s="65"/>
      <c r="N1273" s="71"/>
      <c r="O1273" s="67"/>
      <c r="P1273" s="99"/>
      <c r="Q1273" s="99"/>
      <c r="R1273" s="68"/>
      <c r="S1273" s="68"/>
      <c r="T1273" s="68"/>
      <c r="U1273" s="68"/>
      <c r="V1273" s="68"/>
      <c r="W1273" s="68"/>
      <c r="X1273" s="75"/>
      <c r="Y1273" s="67"/>
      <c r="Z1273" s="67"/>
      <c r="AA1273" s="67"/>
      <c r="AB1273" s="68">
        <v>7.09</v>
      </c>
      <c r="AC1273" s="68"/>
      <c r="AD1273" s="13"/>
      <c r="AE1273" s="34"/>
      <c r="AF1273" s="8"/>
      <c r="AG1273" s="10"/>
      <c r="AH1273" s="9"/>
      <c r="AI1273" s="68"/>
      <c r="AJ1273" s="8"/>
      <c r="AK1273" s="8"/>
      <c r="AL1273" s="11"/>
      <c r="AM1273" s="68"/>
      <c r="AN1273" s="35"/>
      <c r="AO1273" s="47"/>
    </row>
    <row r="1274" spans="1:41" ht="15.75" thickBot="1" x14ac:dyDescent="0.3">
      <c r="A1274" s="17">
        <v>20</v>
      </c>
      <c r="B1274" s="25">
        <v>3</v>
      </c>
      <c r="C1274" s="25">
        <v>3</v>
      </c>
      <c r="D1274" s="25"/>
      <c r="E1274" s="26"/>
      <c r="F1274" s="25"/>
      <c r="G1274" s="25"/>
      <c r="H1274" s="26"/>
      <c r="I1274" s="25"/>
      <c r="J1274" s="25"/>
      <c r="K1274" s="26"/>
      <c r="L1274" s="88"/>
      <c r="M1274" s="87">
        <v>6</v>
      </c>
      <c r="N1274" s="89"/>
      <c r="O1274" s="90"/>
      <c r="P1274" s="109"/>
      <c r="Q1274" s="109"/>
      <c r="R1274" s="91"/>
      <c r="S1274" s="91"/>
      <c r="T1274" s="91"/>
      <c r="U1274" s="91"/>
      <c r="V1274" s="91"/>
      <c r="W1274" s="91"/>
      <c r="X1274" s="92"/>
      <c r="Y1274" s="90"/>
      <c r="Z1274" s="90"/>
      <c r="AA1274" s="90"/>
      <c r="AB1274" s="91">
        <v>7.1</v>
      </c>
      <c r="AC1274" s="91"/>
      <c r="AD1274" s="30"/>
      <c r="AE1274" s="43"/>
      <c r="AF1274" s="27"/>
      <c r="AG1274" s="27"/>
      <c r="AH1274" s="30"/>
      <c r="AI1274" s="91"/>
      <c r="AJ1274" s="27"/>
      <c r="AK1274" s="27"/>
      <c r="AL1274" s="31"/>
      <c r="AM1274" s="91"/>
      <c r="AN1274" s="44"/>
      <c r="AO1274" s="49"/>
    </row>
    <row r="1275" spans="1:41" ht="15.75" thickTop="1" x14ac:dyDescent="0.25"/>
  </sheetData>
  <mergeCells count="16">
    <mergeCell ref="A1:AO1"/>
    <mergeCell ref="A86:AO86"/>
    <mergeCell ref="A171:AO171"/>
    <mergeCell ref="A256:AO256"/>
    <mergeCell ref="A341:AO341"/>
    <mergeCell ref="A426:AO426"/>
    <mergeCell ref="A511:AO511"/>
    <mergeCell ref="A596:AO596"/>
    <mergeCell ref="A681:AO681"/>
    <mergeCell ref="A682:AO682"/>
    <mergeCell ref="A1107:AO1107"/>
    <mergeCell ref="A1192:AO1192"/>
    <mergeCell ref="A767:AO767"/>
    <mergeCell ref="A852:AO852"/>
    <mergeCell ref="A937:AO937"/>
    <mergeCell ref="A1022:AO1022"/>
  </mergeCells>
  <conditionalFormatting sqref="AI978:AI10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5"/>
  <sheetViews>
    <sheetView topLeftCell="A25" workbookViewId="0">
      <selection activeCell="AC166" sqref="AC1:AC1048576"/>
    </sheetView>
  </sheetViews>
  <sheetFormatPr defaultColWidth="9.140625" defaultRowHeight="15.75" x14ac:dyDescent="0.25"/>
  <cols>
    <col min="1" max="5" width="9.140625" style="58"/>
    <col min="6" max="6" width="14" style="58" customWidth="1"/>
    <col min="7" max="7" width="12" style="60" customWidth="1"/>
    <col min="8" max="8" width="12.140625" style="58" customWidth="1"/>
    <col min="9" max="9" width="9.140625" style="58"/>
    <col min="10" max="10" width="15.42578125" style="58" customWidth="1"/>
    <col min="11" max="16384" width="9.140625" style="58"/>
  </cols>
  <sheetData>
    <row r="1" spans="1:10" x14ac:dyDescent="0.25">
      <c r="A1" s="1562" t="s">
        <v>92</v>
      </c>
      <c r="B1" s="1562"/>
      <c r="C1" s="1562"/>
      <c r="D1" s="1562"/>
      <c r="E1" s="1562"/>
      <c r="F1" s="1562"/>
      <c r="G1" s="1562"/>
      <c r="H1" s="1562"/>
      <c r="I1" s="1562"/>
      <c r="J1" s="1562"/>
    </row>
    <row r="2" spans="1:10" ht="35.25" customHeight="1" x14ac:dyDescent="0.25">
      <c r="A2" s="1566" t="s">
        <v>83</v>
      </c>
      <c r="B2" s="1567"/>
      <c r="C2" s="1567"/>
      <c r="D2" s="1567"/>
      <c r="E2" s="1568"/>
      <c r="F2" s="1561" t="s">
        <v>87</v>
      </c>
      <c r="G2" s="1565" t="s">
        <v>88</v>
      </c>
      <c r="H2" s="1561" t="s">
        <v>89</v>
      </c>
      <c r="I2" s="1561" t="s">
        <v>90</v>
      </c>
      <c r="J2" s="1561" t="s">
        <v>91</v>
      </c>
    </row>
    <row r="3" spans="1:10" x14ac:dyDescent="0.25">
      <c r="A3" s="57" t="s">
        <v>84</v>
      </c>
      <c r="B3" s="57" t="s">
        <v>85</v>
      </c>
      <c r="C3" s="57" t="s">
        <v>86</v>
      </c>
      <c r="D3" s="62" t="s">
        <v>181</v>
      </c>
      <c r="E3" s="62" t="s">
        <v>182</v>
      </c>
      <c r="F3" s="1561"/>
      <c r="G3" s="1565"/>
      <c r="H3" s="1561"/>
      <c r="I3" s="1561"/>
      <c r="J3" s="1561"/>
    </row>
    <row r="4" spans="1:10" x14ac:dyDescent="0.25">
      <c r="A4" s="59" t="s">
        <v>93</v>
      </c>
      <c r="B4" s="59" t="s">
        <v>94</v>
      </c>
      <c r="C4" s="59" t="s">
        <v>95</v>
      </c>
      <c r="D4" s="63" t="s">
        <v>274</v>
      </c>
      <c r="E4" s="63" t="s">
        <v>284</v>
      </c>
      <c r="F4" s="59">
        <v>100</v>
      </c>
      <c r="G4" s="1563">
        <v>4</v>
      </c>
      <c r="H4" s="1564" t="s">
        <v>114</v>
      </c>
      <c r="I4" s="1564" t="s">
        <v>114</v>
      </c>
      <c r="J4" s="1564">
        <v>5</v>
      </c>
    </row>
    <row r="5" spans="1:10" x14ac:dyDescent="0.25">
      <c r="A5" s="57" t="s">
        <v>96</v>
      </c>
      <c r="B5" s="57" t="s">
        <v>97</v>
      </c>
      <c r="C5" s="57" t="s">
        <v>98</v>
      </c>
      <c r="D5" s="62" t="s">
        <v>273</v>
      </c>
      <c r="E5" s="62" t="s">
        <v>283</v>
      </c>
      <c r="F5" s="57">
        <v>99</v>
      </c>
      <c r="G5" s="1563"/>
      <c r="H5" s="1564"/>
      <c r="I5" s="1564"/>
      <c r="J5" s="1564"/>
    </row>
    <row r="6" spans="1:10" x14ac:dyDescent="0.25">
      <c r="A6" s="57" t="s">
        <v>99</v>
      </c>
      <c r="B6" s="57" t="s">
        <v>100</v>
      </c>
      <c r="C6" s="57" t="s">
        <v>101</v>
      </c>
      <c r="D6" s="62" t="s">
        <v>272</v>
      </c>
      <c r="E6" s="62" t="s">
        <v>282</v>
      </c>
      <c r="F6" s="57">
        <v>98</v>
      </c>
      <c r="G6" s="1563"/>
      <c r="H6" s="1564"/>
      <c r="I6" s="1564"/>
      <c r="J6" s="1564"/>
    </row>
    <row r="7" spans="1:10" x14ac:dyDescent="0.25">
      <c r="A7" s="57" t="s">
        <v>102</v>
      </c>
      <c r="B7" s="57" t="s">
        <v>103</v>
      </c>
      <c r="C7" s="57" t="s">
        <v>104</v>
      </c>
      <c r="D7" s="62" t="s">
        <v>271</v>
      </c>
      <c r="E7" s="62" t="s">
        <v>281</v>
      </c>
      <c r="F7" s="57">
        <v>97</v>
      </c>
      <c r="G7" s="1563"/>
      <c r="H7" s="1564"/>
      <c r="I7" s="1564"/>
      <c r="J7" s="1564"/>
    </row>
    <row r="8" spans="1:10" x14ac:dyDescent="0.25">
      <c r="A8" s="57" t="s">
        <v>105</v>
      </c>
      <c r="B8" s="57" t="s">
        <v>106</v>
      </c>
      <c r="C8" s="57" t="s">
        <v>107</v>
      </c>
      <c r="D8" s="62" t="s">
        <v>270</v>
      </c>
      <c r="E8" s="62" t="s">
        <v>280</v>
      </c>
      <c r="F8" s="57">
        <v>96</v>
      </c>
      <c r="G8" s="1563"/>
      <c r="H8" s="1564"/>
      <c r="I8" s="1564"/>
      <c r="J8" s="1564"/>
    </row>
    <row r="9" spans="1:10" x14ac:dyDescent="0.25">
      <c r="A9" s="57" t="s">
        <v>108</v>
      </c>
      <c r="B9" s="57" t="s">
        <v>109</v>
      </c>
      <c r="C9" s="57" t="s">
        <v>110</v>
      </c>
      <c r="D9" s="62" t="s">
        <v>269</v>
      </c>
      <c r="E9" s="62" t="s">
        <v>279</v>
      </c>
      <c r="F9" s="57">
        <v>95</v>
      </c>
      <c r="G9" s="1563"/>
      <c r="H9" s="1564"/>
      <c r="I9" s="1564"/>
      <c r="J9" s="1564"/>
    </row>
    <row r="10" spans="1:10" x14ac:dyDescent="0.25">
      <c r="A10" s="57" t="s">
        <v>111</v>
      </c>
      <c r="B10" s="57" t="s">
        <v>112</v>
      </c>
      <c r="C10" s="57" t="s">
        <v>113</v>
      </c>
      <c r="D10" s="62" t="s">
        <v>268</v>
      </c>
      <c r="E10" s="62" t="s">
        <v>278</v>
      </c>
      <c r="F10" s="57">
        <v>94</v>
      </c>
      <c r="G10" s="1565">
        <v>3.67</v>
      </c>
      <c r="H10" s="1561" t="s">
        <v>124</v>
      </c>
      <c r="I10" s="1564"/>
      <c r="J10" s="1564"/>
    </row>
    <row r="11" spans="1:10" x14ac:dyDescent="0.25">
      <c r="A11" s="57" t="s">
        <v>115</v>
      </c>
      <c r="B11" s="57" t="s">
        <v>116</v>
      </c>
      <c r="C11" s="57" t="s">
        <v>117</v>
      </c>
      <c r="D11" s="62" t="s">
        <v>267</v>
      </c>
      <c r="E11" s="62" t="s">
        <v>277</v>
      </c>
      <c r="F11" s="57">
        <v>93</v>
      </c>
      <c r="G11" s="1565"/>
      <c r="H11" s="1561"/>
      <c r="I11" s="1564"/>
      <c r="J11" s="1564"/>
    </row>
    <row r="12" spans="1:10" x14ac:dyDescent="0.25">
      <c r="A12" s="57" t="s">
        <v>118</v>
      </c>
      <c r="B12" s="57" t="s">
        <v>119</v>
      </c>
      <c r="C12" s="57" t="s">
        <v>120</v>
      </c>
      <c r="D12" s="62" t="s">
        <v>228</v>
      </c>
      <c r="E12" s="62" t="s">
        <v>276</v>
      </c>
      <c r="F12" s="57">
        <v>92</v>
      </c>
      <c r="G12" s="1565"/>
      <c r="H12" s="1561"/>
      <c r="I12" s="1564"/>
      <c r="J12" s="1564"/>
    </row>
    <row r="13" spans="1:10" x14ac:dyDescent="0.25">
      <c r="A13" s="57" t="s">
        <v>121</v>
      </c>
      <c r="B13" s="57" t="s">
        <v>122</v>
      </c>
      <c r="C13" s="57" t="s">
        <v>123</v>
      </c>
      <c r="D13" s="62" t="s">
        <v>227</v>
      </c>
      <c r="E13" s="62" t="s">
        <v>275</v>
      </c>
      <c r="F13" s="57">
        <v>91</v>
      </c>
      <c r="G13" s="1565"/>
      <c r="H13" s="1561"/>
      <c r="I13" s="1564"/>
      <c r="J13" s="1564"/>
    </row>
    <row r="14" spans="1:10" x14ac:dyDescent="0.25">
      <c r="A14" s="59">
        <v>60</v>
      </c>
      <c r="B14" s="59">
        <v>120</v>
      </c>
      <c r="C14" s="59">
        <v>180</v>
      </c>
      <c r="D14" s="63">
        <v>240</v>
      </c>
      <c r="E14" s="63">
        <v>300</v>
      </c>
      <c r="F14" s="59">
        <v>90</v>
      </c>
      <c r="G14" s="1565"/>
      <c r="H14" s="1561"/>
      <c r="I14" s="1564"/>
      <c r="J14" s="1564"/>
    </row>
    <row r="15" spans="1:10" x14ac:dyDescent="0.25">
      <c r="A15" s="57">
        <v>59</v>
      </c>
      <c r="B15" s="57">
        <v>118.119</v>
      </c>
      <c r="C15" s="57" t="s">
        <v>125</v>
      </c>
      <c r="D15" s="62" t="s">
        <v>226</v>
      </c>
      <c r="E15" s="62" t="s">
        <v>266</v>
      </c>
      <c r="F15" s="57">
        <v>89</v>
      </c>
      <c r="G15" s="1565">
        <v>3.33</v>
      </c>
      <c r="H15" s="1561" t="s">
        <v>135</v>
      </c>
      <c r="I15" s="1561" t="s">
        <v>136</v>
      </c>
      <c r="J15" s="1561">
        <v>4</v>
      </c>
    </row>
    <row r="16" spans="1:10" x14ac:dyDescent="0.25">
      <c r="A16" s="57">
        <v>58</v>
      </c>
      <c r="B16" s="57">
        <v>116.117</v>
      </c>
      <c r="C16" s="57" t="s">
        <v>126</v>
      </c>
      <c r="D16" s="62" t="s">
        <v>225</v>
      </c>
      <c r="E16" s="62" t="s">
        <v>265</v>
      </c>
      <c r="F16" s="57">
        <v>88</v>
      </c>
      <c r="G16" s="1565"/>
      <c r="H16" s="1561"/>
      <c r="I16" s="1561"/>
      <c r="J16" s="1561"/>
    </row>
    <row r="17" spans="1:10" x14ac:dyDescent="0.25">
      <c r="A17" s="57">
        <v>57</v>
      </c>
      <c r="B17" s="57">
        <v>114.11499999999999</v>
      </c>
      <c r="C17" s="57" t="s">
        <v>127</v>
      </c>
      <c r="D17" s="62" t="s">
        <v>224</v>
      </c>
      <c r="E17" s="62" t="s">
        <v>264</v>
      </c>
      <c r="F17" s="57">
        <v>87</v>
      </c>
      <c r="G17" s="1565"/>
      <c r="H17" s="1561"/>
      <c r="I17" s="1561"/>
      <c r="J17" s="1561"/>
    </row>
    <row r="18" spans="1:10" x14ac:dyDescent="0.25">
      <c r="A18" s="57">
        <v>56</v>
      </c>
      <c r="B18" s="57">
        <v>112.113</v>
      </c>
      <c r="C18" s="57" t="s">
        <v>128</v>
      </c>
      <c r="D18" s="62" t="s">
        <v>223</v>
      </c>
      <c r="E18" s="62" t="s">
        <v>263</v>
      </c>
      <c r="F18" s="57">
        <v>86</v>
      </c>
      <c r="G18" s="1565"/>
      <c r="H18" s="1561"/>
      <c r="I18" s="1561"/>
      <c r="J18" s="1561"/>
    </row>
    <row r="19" spans="1:10" x14ac:dyDescent="0.25">
      <c r="A19" s="57">
        <v>55</v>
      </c>
      <c r="B19" s="57">
        <v>110.111</v>
      </c>
      <c r="C19" s="57" t="s">
        <v>129</v>
      </c>
      <c r="D19" s="62" t="s">
        <v>222</v>
      </c>
      <c r="E19" s="62" t="s">
        <v>262</v>
      </c>
      <c r="F19" s="57">
        <v>85</v>
      </c>
      <c r="G19" s="1565"/>
      <c r="H19" s="1561"/>
      <c r="I19" s="1561"/>
      <c r="J19" s="1561"/>
    </row>
    <row r="20" spans="1:10" x14ac:dyDescent="0.25">
      <c r="A20" s="57">
        <v>54</v>
      </c>
      <c r="B20" s="57">
        <v>108.10899999999999</v>
      </c>
      <c r="C20" s="57" t="s">
        <v>130</v>
      </c>
      <c r="D20" s="62" t="s">
        <v>221</v>
      </c>
      <c r="E20" s="62" t="s">
        <v>261</v>
      </c>
      <c r="F20" s="57">
        <v>84</v>
      </c>
      <c r="G20" s="1565">
        <v>3</v>
      </c>
      <c r="H20" s="1561" t="s">
        <v>136</v>
      </c>
      <c r="I20" s="1561" t="s">
        <v>149</v>
      </c>
      <c r="J20" s="1561"/>
    </row>
    <row r="21" spans="1:10" x14ac:dyDescent="0.25">
      <c r="A21" s="57">
        <v>53</v>
      </c>
      <c r="B21" s="57">
        <v>106.107</v>
      </c>
      <c r="C21" s="57" t="s">
        <v>131</v>
      </c>
      <c r="D21" s="62" t="s">
        <v>220</v>
      </c>
      <c r="E21" s="62" t="s">
        <v>260</v>
      </c>
      <c r="F21" s="57">
        <v>83</v>
      </c>
      <c r="G21" s="1565"/>
      <c r="H21" s="1561"/>
      <c r="I21" s="1561"/>
      <c r="J21" s="1561"/>
    </row>
    <row r="22" spans="1:10" x14ac:dyDescent="0.25">
      <c r="A22" s="57">
        <v>52</v>
      </c>
      <c r="B22" s="57">
        <v>104.105</v>
      </c>
      <c r="C22" s="57" t="s">
        <v>132</v>
      </c>
      <c r="D22" s="62" t="s">
        <v>219</v>
      </c>
      <c r="E22" s="62" t="s">
        <v>259</v>
      </c>
      <c r="F22" s="57">
        <v>82</v>
      </c>
      <c r="G22" s="1565"/>
      <c r="H22" s="1561"/>
      <c r="I22" s="1561"/>
      <c r="J22" s="1561"/>
    </row>
    <row r="23" spans="1:10" x14ac:dyDescent="0.25">
      <c r="A23" s="57">
        <v>51</v>
      </c>
      <c r="B23" s="57">
        <v>102.10299999999999</v>
      </c>
      <c r="C23" s="57" t="s">
        <v>133</v>
      </c>
      <c r="D23" s="62" t="s">
        <v>218</v>
      </c>
      <c r="E23" s="62" t="s">
        <v>258</v>
      </c>
      <c r="F23" s="57">
        <v>81</v>
      </c>
      <c r="G23" s="1565"/>
      <c r="H23" s="1561"/>
      <c r="I23" s="1561"/>
      <c r="J23" s="1561"/>
    </row>
    <row r="24" spans="1:10" x14ac:dyDescent="0.25">
      <c r="A24" s="57">
        <v>50</v>
      </c>
      <c r="B24" s="57">
        <v>100.101</v>
      </c>
      <c r="C24" s="57" t="s">
        <v>134</v>
      </c>
      <c r="D24" s="62" t="s">
        <v>217</v>
      </c>
      <c r="E24" s="62" t="s">
        <v>257</v>
      </c>
      <c r="F24" s="57">
        <v>80</v>
      </c>
      <c r="G24" s="1565"/>
      <c r="H24" s="1561"/>
      <c r="I24" s="1561"/>
      <c r="J24" s="1561"/>
    </row>
    <row r="25" spans="1:10" x14ac:dyDescent="0.25">
      <c r="A25" s="57">
        <v>49</v>
      </c>
      <c r="B25" s="57">
        <v>98.99</v>
      </c>
      <c r="C25" s="57" t="s">
        <v>137</v>
      </c>
      <c r="D25" s="62" t="s">
        <v>216</v>
      </c>
      <c r="E25" s="62" t="s">
        <v>256</v>
      </c>
      <c r="F25" s="57">
        <v>79</v>
      </c>
      <c r="G25" s="1569">
        <v>2.67</v>
      </c>
      <c r="H25" s="1561" t="s">
        <v>147</v>
      </c>
      <c r="I25" s="1561"/>
      <c r="J25" s="1561"/>
    </row>
    <row r="26" spans="1:10" x14ac:dyDescent="0.25">
      <c r="A26" s="57">
        <v>48</v>
      </c>
      <c r="B26" s="57">
        <v>96.97</v>
      </c>
      <c r="C26" s="57" t="s">
        <v>138</v>
      </c>
      <c r="D26" s="62" t="s">
        <v>215</v>
      </c>
      <c r="E26" s="62" t="s">
        <v>255</v>
      </c>
      <c r="F26" s="57">
        <v>78</v>
      </c>
      <c r="G26" s="1569"/>
      <c r="H26" s="1561"/>
      <c r="I26" s="1561"/>
      <c r="J26" s="1561"/>
    </row>
    <row r="27" spans="1:10" x14ac:dyDescent="0.25">
      <c r="A27" s="57">
        <v>47</v>
      </c>
      <c r="B27" s="57">
        <v>94.95</v>
      </c>
      <c r="C27" s="57" t="s">
        <v>139</v>
      </c>
      <c r="D27" s="62" t="s">
        <v>214</v>
      </c>
      <c r="E27" s="62" t="s">
        <v>186</v>
      </c>
      <c r="F27" s="57">
        <v>77</v>
      </c>
      <c r="G27" s="1569"/>
      <c r="H27" s="1561"/>
      <c r="I27" s="1561"/>
      <c r="J27" s="1561"/>
    </row>
    <row r="28" spans="1:10" x14ac:dyDescent="0.25">
      <c r="A28" s="57">
        <v>46</v>
      </c>
      <c r="B28" s="57">
        <v>92.93</v>
      </c>
      <c r="C28" s="57" t="s">
        <v>140</v>
      </c>
      <c r="D28" s="62" t="s">
        <v>213</v>
      </c>
      <c r="E28" s="62" t="s">
        <v>254</v>
      </c>
      <c r="F28" s="57">
        <v>76</v>
      </c>
      <c r="G28" s="1569"/>
      <c r="H28" s="1561"/>
      <c r="I28" s="1561"/>
      <c r="J28" s="1561"/>
    </row>
    <row r="29" spans="1:10" x14ac:dyDescent="0.25">
      <c r="A29" s="57">
        <v>45</v>
      </c>
      <c r="B29" s="57">
        <v>90.91</v>
      </c>
      <c r="C29" s="57" t="s">
        <v>141</v>
      </c>
      <c r="D29" s="62" t="s">
        <v>212</v>
      </c>
      <c r="E29" s="62" t="s">
        <v>253</v>
      </c>
      <c r="F29" s="57">
        <v>75</v>
      </c>
      <c r="G29" s="1569"/>
      <c r="H29" s="1561"/>
      <c r="I29" s="1561"/>
      <c r="J29" s="1561"/>
    </row>
    <row r="30" spans="1:10" x14ac:dyDescent="0.25">
      <c r="A30" s="57">
        <v>44</v>
      </c>
      <c r="B30" s="57">
        <v>88.89</v>
      </c>
      <c r="C30" s="57" t="s">
        <v>142</v>
      </c>
      <c r="D30" s="62" t="s">
        <v>211</v>
      </c>
      <c r="E30" s="62" t="s">
        <v>252</v>
      </c>
      <c r="F30" s="57">
        <v>74</v>
      </c>
      <c r="G30" s="1569">
        <v>2.33</v>
      </c>
      <c r="H30" s="1561" t="s">
        <v>148</v>
      </c>
      <c r="I30" s="1561"/>
      <c r="J30" s="1561">
        <v>3</v>
      </c>
    </row>
    <row r="31" spans="1:10" x14ac:dyDescent="0.25">
      <c r="A31" s="57">
        <v>43</v>
      </c>
      <c r="B31" s="57">
        <v>86.87</v>
      </c>
      <c r="C31" s="57" t="s">
        <v>143</v>
      </c>
      <c r="D31" s="62" t="s">
        <v>210</v>
      </c>
      <c r="E31" s="62" t="s">
        <v>251</v>
      </c>
      <c r="F31" s="57">
        <v>73</v>
      </c>
      <c r="G31" s="1569"/>
      <c r="H31" s="1561"/>
      <c r="I31" s="1561"/>
      <c r="J31" s="1561"/>
    </row>
    <row r="32" spans="1:10" x14ac:dyDescent="0.25">
      <c r="A32" s="57">
        <v>42</v>
      </c>
      <c r="B32" s="57">
        <v>84.85</v>
      </c>
      <c r="C32" s="57" t="s">
        <v>144</v>
      </c>
      <c r="D32" s="62" t="s">
        <v>209</v>
      </c>
      <c r="E32" s="62" t="s">
        <v>250</v>
      </c>
      <c r="F32" s="57">
        <v>72</v>
      </c>
      <c r="G32" s="1569"/>
      <c r="H32" s="1561"/>
      <c r="I32" s="1561"/>
      <c r="J32" s="1561"/>
    </row>
    <row r="33" spans="1:10" x14ac:dyDescent="0.25">
      <c r="A33" s="57">
        <v>41</v>
      </c>
      <c r="B33" s="57">
        <v>82.83</v>
      </c>
      <c r="C33" s="57" t="s">
        <v>145</v>
      </c>
      <c r="D33" s="62" t="s">
        <v>208</v>
      </c>
      <c r="E33" s="62" t="s">
        <v>249</v>
      </c>
      <c r="F33" s="57">
        <v>71</v>
      </c>
      <c r="G33" s="1569"/>
      <c r="H33" s="1561"/>
      <c r="I33" s="1561"/>
      <c r="J33" s="1561"/>
    </row>
    <row r="34" spans="1:10" x14ac:dyDescent="0.25">
      <c r="A34" s="63">
        <v>40</v>
      </c>
      <c r="B34" s="63">
        <v>80.81</v>
      </c>
      <c r="C34" s="63" t="s">
        <v>146</v>
      </c>
      <c r="D34" s="63" t="s">
        <v>207</v>
      </c>
      <c r="E34" s="63" t="s">
        <v>248</v>
      </c>
      <c r="F34" s="63">
        <v>70</v>
      </c>
      <c r="G34" s="1569"/>
      <c r="H34" s="1561"/>
      <c r="I34" s="1561"/>
      <c r="J34" s="1561"/>
    </row>
    <row r="35" spans="1:10" x14ac:dyDescent="0.25">
      <c r="A35" s="57">
        <v>39</v>
      </c>
      <c r="B35" s="57">
        <v>78.790000000000006</v>
      </c>
      <c r="C35" s="57" t="s">
        <v>150</v>
      </c>
      <c r="D35" s="62" t="s">
        <v>206</v>
      </c>
      <c r="E35" s="62" t="s">
        <v>247</v>
      </c>
      <c r="F35" s="57">
        <v>69</v>
      </c>
      <c r="G35" s="1565">
        <v>2</v>
      </c>
      <c r="H35" s="1561" t="s">
        <v>149</v>
      </c>
      <c r="I35" s="1561" t="s">
        <v>177</v>
      </c>
      <c r="J35" s="1561"/>
    </row>
    <row r="36" spans="1:10" x14ac:dyDescent="0.25">
      <c r="A36" s="57">
        <v>38</v>
      </c>
      <c r="B36" s="57">
        <v>76.77</v>
      </c>
      <c r="C36" s="57" t="s">
        <v>151</v>
      </c>
      <c r="D36" s="62" t="s">
        <v>205</v>
      </c>
      <c r="E36" s="62" t="s">
        <v>246</v>
      </c>
      <c r="F36" s="57">
        <v>68</v>
      </c>
      <c r="G36" s="1565"/>
      <c r="H36" s="1561"/>
      <c r="I36" s="1561"/>
      <c r="J36" s="1561"/>
    </row>
    <row r="37" spans="1:10" x14ac:dyDescent="0.25">
      <c r="A37" s="57">
        <v>37</v>
      </c>
      <c r="B37" s="57">
        <v>74.75</v>
      </c>
      <c r="C37" s="57" t="s">
        <v>152</v>
      </c>
      <c r="D37" s="62" t="s">
        <v>204</v>
      </c>
      <c r="E37" s="62" t="s">
        <v>245</v>
      </c>
      <c r="F37" s="57">
        <v>67</v>
      </c>
      <c r="G37" s="1565"/>
      <c r="H37" s="1561"/>
      <c r="I37" s="1561"/>
      <c r="J37" s="1561"/>
    </row>
    <row r="38" spans="1:10" x14ac:dyDescent="0.25">
      <c r="A38" s="57">
        <v>36</v>
      </c>
      <c r="B38" s="57">
        <v>72.73</v>
      </c>
      <c r="C38" s="57" t="s">
        <v>153</v>
      </c>
      <c r="D38" s="62" t="s">
        <v>203</v>
      </c>
      <c r="E38" s="62" t="s">
        <v>244</v>
      </c>
      <c r="F38" s="57">
        <v>66</v>
      </c>
      <c r="G38" s="1565"/>
      <c r="H38" s="1561"/>
      <c r="I38" s="1561"/>
      <c r="J38" s="1561"/>
    </row>
    <row r="39" spans="1:10" x14ac:dyDescent="0.25">
      <c r="A39" s="57">
        <v>35</v>
      </c>
      <c r="B39" s="57">
        <v>70.709999999999994</v>
      </c>
      <c r="C39" s="57" t="s">
        <v>154</v>
      </c>
      <c r="D39" s="62" t="s">
        <v>202</v>
      </c>
      <c r="E39" s="62" t="s">
        <v>243</v>
      </c>
      <c r="F39" s="57">
        <v>65</v>
      </c>
      <c r="G39" s="1565"/>
      <c r="H39" s="1561"/>
      <c r="I39" s="1561"/>
      <c r="J39" s="1561"/>
    </row>
    <row r="40" spans="1:10" x14ac:dyDescent="0.25">
      <c r="A40" s="57">
        <v>34</v>
      </c>
      <c r="B40" s="57">
        <v>68.69</v>
      </c>
      <c r="C40" s="57" t="s">
        <v>155</v>
      </c>
      <c r="D40" s="62" t="s">
        <v>201</v>
      </c>
      <c r="E40" s="62" t="s">
        <v>242</v>
      </c>
      <c r="F40" s="57">
        <v>64</v>
      </c>
      <c r="G40" s="1569">
        <v>1.67</v>
      </c>
      <c r="H40" s="1561" t="s">
        <v>161</v>
      </c>
      <c r="I40" s="1561"/>
      <c r="J40" s="1561"/>
    </row>
    <row r="41" spans="1:10" x14ac:dyDescent="0.25">
      <c r="A41" s="57">
        <v>33</v>
      </c>
      <c r="B41" s="57">
        <v>66.67</v>
      </c>
      <c r="C41" s="57" t="s">
        <v>156</v>
      </c>
      <c r="D41" s="62" t="s">
        <v>200</v>
      </c>
      <c r="E41" s="62" t="s">
        <v>241</v>
      </c>
      <c r="F41" s="57">
        <v>63</v>
      </c>
      <c r="G41" s="1569"/>
      <c r="H41" s="1561"/>
      <c r="I41" s="1561"/>
      <c r="J41" s="1561"/>
    </row>
    <row r="42" spans="1:10" x14ac:dyDescent="0.25">
      <c r="A42" s="57">
        <v>32</v>
      </c>
      <c r="B42" s="57">
        <v>64.650000000000006</v>
      </c>
      <c r="C42" s="57" t="s">
        <v>157</v>
      </c>
      <c r="D42" s="62" t="s">
        <v>199</v>
      </c>
      <c r="E42" s="62" t="s">
        <v>240</v>
      </c>
      <c r="F42" s="57">
        <v>62</v>
      </c>
      <c r="G42" s="1569"/>
      <c r="H42" s="1561"/>
      <c r="I42" s="1561"/>
      <c r="J42" s="1561"/>
    </row>
    <row r="43" spans="1:10" x14ac:dyDescent="0.25">
      <c r="A43" s="57">
        <v>31</v>
      </c>
      <c r="B43" s="57">
        <v>62.63</v>
      </c>
      <c r="C43" s="57" t="s">
        <v>158</v>
      </c>
      <c r="D43" s="62" t="s">
        <v>198</v>
      </c>
      <c r="E43" s="62" t="s">
        <v>239</v>
      </c>
      <c r="F43" s="57">
        <v>61</v>
      </c>
      <c r="G43" s="1569"/>
      <c r="H43" s="1561"/>
      <c r="I43" s="1561"/>
      <c r="J43" s="1561"/>
    </row>
    <row r="44" spans="1:10" x14ac:dyDescent="0.25">
      <c r="A44" s="57">
        <v>30</v>
      </c>
      <c r="B44" s="57">
        <v>60.61</v>
      </c>
      <c r="C44" s="57" t="s">
        <v>159</v>
      </c>
      <c r="D44" s="62" t="s">
        <v>197</v>
      </c>
      <c r="E44" s="62" t="s">
        <v>238</v>
      </c>
      <c r="F44" s="57">
        <v>60</v>
      </c>
      <c r="G44" s="1569"/>
      <c r="H44" s="1561"/>
      <c r="I44" s="1561"/>
      <c r="J44" s="1561"/>
    </row>
    <row r="45" spans="1:10" x14ac:dyDescent="0.25">
      <c r="A45" s="57">
        <v>29</v>
      </c>
      <c r="B45" s="57">
        <v>58.59</v>
      </c>
      <c r="C45" s="57" t="s">
        <v>162</v>
      </c>
      <c r="D45" s="62" t="s">
        <v>196</v>
      </c>
      <c r="E45" s="62" t="s">
        <v>237</v>
      </c>
      <c r="F45" s="57">
        <v>59</v>
      </c>
      <c r="G45" s="1569">
        <v>1.33</v>
      </c>
      <c r="H45" s="1561" t="s">
        <v>178</v>
      </c>
      <c r="I45" s="1561"/>
      <c r="J45" s="1561"/>
    </row>
    <row r="46" spans="1:10" x14ac:dyDescent="0.25">
      <c r="A46" s="57">
        <v>28</v>
      </c>
      <c r="B46" s="57">
        <v>56.57</v>
      </c>
      <c r="C46" s="57" t="s">
        <v>163</v>
      </c>
      <c r="D46" s="62" t="s">
        <v>195</v>
      </c>
      <c r="E46" s="62" t="s">
        <v>236</v>
      </c>
      <c r="F46" s="57">
        <v>58</v>
      </c>
      <c r="G46" s="1569"/>
      <c r="H46" s="1561"/>
      <c r="I46" s="1561"/>
      <c r="J46" s="1561"/>
    </row>
    <row r="47" spans="1:10" x14ac:dyDescent="0.25">
      <c r="A47" s="57">
        <v>27</v>
      </c>
      <c r="B47" s="57">
        <v>54.55</v>
      </c>
      <c r="C47" s="57" t="s">
        <v>164</v>
      </c>
      <c r="D47" s="62" t="s">
        <v>194</v>
      </c>
      <c r="E47" s="62" t="s">
        <v>235</v>
      </c>
      <c r="F47" s="57">
        <v>57</v>
      </c>
      <c r="G47" s="1569"/>
      <c r="H47" s="1561"/>
      <c r="I47" s="1561"/>
      <c r="J47" s="1561"/>
    </row>
    <row r="48" spans="1:10" x14ac:dyDescent="0.25">
      <c r="A48" s="57">
        <v>26</v>
      </c>
      <c r="B48" s="57">
        <v>52.53</v>
      </c>
      <c r="C48" s="57" t="s">
        <v>165</v>
      </c>
      <c r="D48" s="62" t="s">
        <v>193</v>
      </c>
      <c r="E48" s="62" t="s">
        <v>234</v>
      </c>
      <c r="F48" s="57">
        <v>56</v>
      </c>
      <c r="G48" s="1569"/>
      <c r="H48" s="1561"/>
      <c r="I48" s="1561"/>
      <c r="J48" s="1561"/>
    </row>
    <row r="49" spans="1:10" x14ac:dyDescent="0.25">
      <c r="A49" s="57">
        <v>25</v>
      </c>
      <c r="B49" s="57">
        <v>50.51</v>
      </c>
      <c r="C49" s="57" t="s">
        <v>166</v>
      </c>
      <c r="D49" s="62" t="s">
        <v>192</v>
      </c>
      <c r="E49" s="62" t="s">
        <v>233</v>
      </c>
      <c r="F49" s="57">
        <v>55</v>
      </c>
      <c r="G49" s="1569"/>
      <c r="H49" s="1561"/>
      <c r="I49" s="1561"/>
      <c r="J49" s="1561"/>
    </row>
    <row r="50" spans="1:10" x14ac:dyDescent="0.25">
      <c r="A50" s="57">
        <v>24</v>
      </c>
      <c r="B50" s="57">
        <v>48.49</v>
      </c>
      <c r="C50" s="57" t="s">
        <v>167</v>
      </c>
      <c r="D50" s="62" t="s">
        <v>191</v>
      </c>
      <c r="E50" s="62" t="s">
        <v>232</v>
      </c>
      <c r="F50" s="57">
        <v>54</v>
      </c>
      <c r="G50" s="1565">
        <v>1</v>
      </c>
      <c r="H50" s="1561" t="s">
        <v>177</v>
      </c>
      <c r="I50" s="1561" t="s">
        <v>179</v>
      </c>
      <c r="J50" s="1561"/>
    </row>
    <row r="51" spans="1:10" x14ac:dyDescent="0.25">
      <c r="A51" s="57">
        <v>23</v>
      </c>
      <c r="B51" s="57">
        <v>46.47</v>
      </c>
      <c r="C51" s="57" t="s">
        <v>168</v>
      </c>
      <c r="D51" s="62" t="s">
        <v>190</v>
      </c>
      <c r="E51" s="62" t="s">
        <v>231</v>
      </c>
      <c r="F51" s="57">
        <v>53</v>
      </c>
      <c r="G51" s="1565"/>
      <c r="H51" s="1561"/>
      <c r="I51" s="1561"/>
      <c r="J51" s="1561"/>
    </row>
    <row r="52" spans="1:10" x14ac:dyDescent="0.25">
      <c r="A52" s="57">
        <v>22</v>
      </c>
      <c r="B52" s="57">
        <v>44.45</v>
      </c>
      <c r="C52" s="57" t="s">
        <v>169</v>
      </c>
      <c r="D52" s="62" t="s">
        <v>189</v>
      </c>
      <c r="E52" s="62" t="s">
        <v>230</v>
      </c>
      <c r="F52" s="57">
        <v>52</v>
      </c>
      <c r="G52" s="1565"/>
      <c r="H52" s="1561"/>
      <c r="I52" s="1561"/>
      <c r="J52" s="1561"/>
    </row>
    <row r="53" spans="1:10" x14ac:dyDescent="0.25">
      <c r="A53" s="57">
        <v>21</v>
      </c>
      <c r="B53" s="57">
        <v>42.43</v>
      </c>
      <c r="C53" s="57" t="s">
        <v>170</v>
      </c>
      <c r="D53" s="62" t="s">
        <v>188</v>
      </c>
      <c r="E53" s="62" t="s">
        <v>229</v>
      </c>
      <c r="F53" s="57">
        <v>51</v>
      </c>
      <c r="G53" s="1565"/>
      <c r="H53" s="1561"/>
      <c r="I53" s="1561"/>
      <c r="J53" s="1561"/>
    </row>
    <row r="54" spans="1:10" x14ac:dyDescent="0.25">
      <c r="A54" s="57">
        <v>20</v>
      </c>
      <c r="B54" s="57">
        <v>40.409999999999997</v>
      </c>
      <c r="C54" s="57" t="s">
        <v>171</v>
      </c>
      <c r="D54" s="62" t="s">
        <v>187</v>
      </c>
      <c r="E54" s="62" t="s">
        <v>185</v>
      </c>
      <c r="F54" s="57">
        <v>50</v>
      </c>
      <c r="G54" s="1565"/>
      <c r="H54" s="1561"/>
      <c r="I54" s="1561"/>
      <c r="J54" s="1561"/>
    </row>
    <row r="55" spans="1:10" x14ac:dyDescent="0.25">
      <c r="A55" s="59" t="s">
        <v>160</v>
      </c>
      <c r="B55" s="59" t="s">
        <v>172</v>
      </c>
      <c r="C55" s="59" t="s">
        <v>173</v>
      </c>
      <c r="D55" s="63" t="s">
        <v>183</v>
      </c>
      <c r="E55" s="63" t="s">
        <v>184</v>
      </c>
      <c r="F55" s="59" t="s">
        <v>174</v>
      </c>
      <c r="G55" s="61">
        <v>0</v>
      </c>
      <c r="H55" s="59" t="s">
        <v>175</v>
      </c>
      <c r="I55" s="59" t="s">
        <v>176</v>
      </c>
      <c r="J55" s="59">
        <v>2</v>
      </c>
    </row>
  </sheetData>
  <mergeCells count="35">
    <mergeCell ref="G40:G44"/>
    <mergeCell ref="H40:H44"/>
    <mergeCell ref="G45:G49"/>
    <mergeCell ref="H45:H49"/>
    <mergeCell ref="I35:I49"/>
    <mergeCell ref="J30:J54"/>
    <mergeCell ref="G50:G54"/>
    <mergeCell ref="H50:H54"/>
    <mergeCell ref="I50:I54"/>
    <mergeCell ref="J15:J29"/>
    <mergeCell ref="G30:G34"/>
    <mergeCell ref="H30:H34"/>
    <mergeCell ref="I20:I34"/>
    <mergeCell ref="G35:G39"/>
    <mergeCell ref="H35:H39"/>
    <mergeCell ref="G15:G19"/>
    <mergeCell ref="H15:H19"/>
    <mergeCell ref="I15:I19"/>
    <mergeCell ref="G20:G24"/>
    <mergeCell ref="H20:H24"/>
    <mergeCell ref="G25:G29"/>
    <mergeCell ref="H25:H29"/>
    <mergeCell ref="A1:J1"/>
    <mergeCell ref="G4:G9"/>
    <mergeCell ref="H4:H9"/>
    <mergeCell ref="G10:G14"/>
    <mergeCell ref="H10:H14"/>
    <mergeCell ref="I4:I14"/>
    <mergeCell ref="J4:J14"/>
    <mergeCell ref="F2:F3"/>
    <mergeCell ref="G2:G3"/>
    <mergeCell ref="H2:H3"/>
    <mergeCell ref="I2:I3"/>
    <mergeCell ref="J2:J3"/>
    <mergeCell ref="A2:E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">
    <tabColor rgb="FFFF0000"/>
  </sheetPr>
  <dimension ref="A1:Z563"/>
  <sheetViews>
    <sheetView view="pageBreakPreview" zoomScale="85" zoomScaleSheetLayoutView="85" workbookViewId="0">
      <selection activeCell="J55" sqref="J55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8.14062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4.7109375" style="50" customWidth="1"/>
    <col min="10" max="10" width="26" style="50" customWidth="1"/>
    <col min="11" max="11" width="5.5703125" style="50" customWidth="1"/>
    <col min="12" max="12" width="5.42578125" style="50" customWidth="1"/>
    <col min="13" max="14" width="6.42578125" style="50" customWidth="1"/>
    <col min="15" max="15" width="7.285156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hidden="1" customWidth="1"/>
    <col min="25" max="25" width="29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251"/>
      <c r="V2" s="251"/>
      <c r="W2" s="251"/>
      <c r="X2" s="251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647" t="s">
        <v>1118</v>
      </c>
      <c r="U3" s="1647"/>
      <c r="V3" s="1647"/>
      <c r="W3" s="1647"/>
      <c r="X3" s="1647"/>
      <c r="Y3" s="1647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136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1119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254"/>
      <c r="B8" s="254"/>
      <c r="C8" s="254"/>
      <c r="D8" s="136"/>
      <c r="E8" s="211"/>
      <c r="F8" s="211"/>
      <c r="G8" s="211"/>
      <c r="H8" s="255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576" t="s">
        <v>4</v>
      </c>
      <c r="K9" s="1570" t="s">
        <v>5</v>
      </c>
      <c r="L9" s="1570" t="s">
        <v>6</v>
      </c>
      <c r="M9" s="1627" t="s">
        <v>180</v>
      </c>
      <c r="N9" s="1627"/>
      <c r="O9" s="1627"/>
      <c r="P9" s="1627"/>
      <c r="Q9" s="1627"/>
      <c r="R9" s="1627"/>
      <c r="S9" s="1627"/>
      <c r="T9" s="1627"/>
      <c r="U9" s="1627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598"/>
      <c r="K10" s="1571"/>
      <c r="L10" s="1626"/>
      <c r="M10" s="544"/>
      <c r="N10" s="545">
        <v>1</v>
      </c>
      <c r="O10" s="545"/>
      <c r="P10" s="544"/>
      <c r="Q10" s="545">
        <v>2</v>
      </c>
      <c r="R10" s="546"/>
      <c r="S10" s="544"/>
      <c r="T10" s="547">
        <v>3</v>
      </c>
      <c r="U10" s="546"/>
      <c r="V10" s="162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599"/>
      <c r="K11" s="1572"/>
      <c r="L11" s="1572"/>
      <c r="M11" s="451" t="s">
        <v>8</v>
      </c>
      <c r="N11" s="451" t="s">
        <v>9</v>
      </c>
      <c r="O11" s="452" t="s">
        <v>10</v>
      </c>
      <c r="P11" s="451" t="s">
        <v>8</v>
      </c>
      <c r="Q11" s="451" t="s">
        <v>9</v>
      </c>
      <c r="R11" s="452" t="s">
        <v>10</v>
      </c>
      <c r="S11" s="451" t="s">
        <v>8</v>
      </c>
      <c r="T11" s="518" t="s">
        <v>9</v>
      </c>
      <c r="U11" s="452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279"/>
      <c r="B12" s="279"/>
      <c r="C12" s="279"/>
      <c r="D12" s="224"/>
      <c r="E12" s="1615" t="s">
        <v>990</v>
      </c>
      <c r="F12" s="1616"/>
      <c r="G12" s="1616"/>
      <c r="H12" s="1616"/>
      <c r="I12" s="1616"/>
      <c r="J12" s="1616"/>
      <c r="K12" s="1616"/>
      <c r="L12" s="1616"/>
      <c r="M12" s="1616"/>
      <c r="N12" s="1616"/>
      <c r="O12" s="1616"/>
      <c r="P12" s="1616"/>
      <c r="Q12" s="1616"/>
      <c r="R12" s="1616"/>
      <c r="S12" s="1616"/>
      <c r="T12" s="1616"/>
      <c r="U12" s="1616"/>
      <c r="V12" s="1616"/>
      <c r="W12" s="1616"/>
      <c r="X12" s="1616"/>
      <c r="Y12" s="1617"/>
      <c r="Z12" s="218"/>
    </row>
    <row r="13" spans="1:26" s="138" customFormat="1" ht="15.75" x14ac:dyDescent="0.25">
      <c r="A13" s="279"/>
      <c r="B13" s="279"/>
      <c r="C13" s="279"/>
      <c r="D13" s="224"/>
      <c r="E13" s="1604" t="s">
        <v>991</v>
      </c>
      <c r="F13" s="1605"/>
      <c r="G13" s="1605"/>
      <c r="H13" s="1605"/>
      <c r="I13" s="1605"/>
      <c r="J13" s="1605"/>
      <c r="K13" s="1605"/>
      <c r="L13" s="1605"/>
      <c r="M13" s="1605"/>
      <c r="N13" s="1605"/>
      <c r="O13" s="1605"/>
      <c r="P13" s="1605"/>
      <c r="Q13" s="1605"/>
      <c r="R13" s="1605"/>
      <c r="S13" s="1605"/>
      <c r="T13" s="1605"/>
      <c r="U13" s="1605"/>
      <c r="V13" s="1605"/>
      <c r="W13" s="1605"/>
      <c r="X13" s="1605"/>
      <c r="Y13" s="1606"/>
      <c r="Z13" s="218"/>
    </row>
    <row r="14" spans="1:26" s="138" customFormat="1" ht="15.75" x14ac:dyDescent="0.25">
      <c r="A14" s="247"/>
      <c r="B14" s="169"/>
      <c r="C14" s="247"/>
      <c r="D14" s="160"/>
      <c r="E14" s="1629" t="s">
        <v>924</v>
      </c>
      <c r="F14" s="1630"/>
      <c r="G14" s="1630"/>
      <c r="H14" s="1630"/>
      <c r="I14" s="1630"/>
      <c r="J14" s="1630"/>
      <c r="K14" s="1630"/>
      <c r="L14" s="1630"/>
      <c r="M14" s="1630"/>
      <c r="N14" s="1630"/>
      <c r="O14" s="1630"/>
      <c r="P14" s="1630"/>
      <c r="Q14" s="1630"/>
      <c r="R14" s="1630"/>
      <c r="S14" s="1630"/>
      <c r="T14" s="1630"/>
      <c r="U14" s="1630"/>
      <c r="V14" s="1630"/>
      <c r="W14" s="1630"/>
      <c r="X14" s="1630"/>
      <c r="Y14" s="1631"/>
      <c r="Z14" s="228"/>
    </row>
    <row r="15" spans="1:26" s="138" customFormat="1" ht="15.75" x14ac:dyDescent="0.25">
      <c r="A15" s="247" t="s">
        <v>11</v>
      </c>
      <c r="B15" s="214">
        <v>27166</v>
      </c>
      <c r="C15" s="247">
        <f>Age(B15,I15,J15)</f>
        <v>50</v>
      </c>
      <c r="D15" s="160"/>
      <c r="E15" s="154">
        <v>1</v>
      </c>
      <c r="F15" s="210" t="s">
        <v>767</v>
      </c>
      <c r="G15" s="161" t="s">
        <v>929</v>
      </c>
      <c r="H15" s="237" t="s">
        <v>766</v>
      </c>
      <c r="I15" s="213" t="s">
        <v>482</v>
      </c>
      <c r="J15" s="213" t="s">
        <v>729</v>
      </c>
      <c r="K15" s="342" t="str">
        <f>Воз_группа(A15,C15)</f>
        <v>7</v>
      </c>
      <c r="L15" s="173"/>
      <c r="M15" s="247"/>
      <c r="N15" s="156"/>
      <c r="O15" s="202"/>
      <c r="P15" s="204"/>
      <c r="Q15" s="56"/>
      <c r="R15" s="202"/>
      <c r="S15" s="1"/>
      <c r="T15" s="207"/>
      <c r="U15" s="203"/>
      <c r="V15" s="56"/>
      <c r="W15" s="204"/>
      <c r="X15" s="257"/>
      <c r="Y15" s="286" t="s">
        <v>1093</v>
      </c>
      <c r="Z15" s="228"/>
    </row>
    <row r="16" spans="1:26" s="138" customFormat="1" ht="15.75" x14ac:dyDescent="0.25">
      <c r="A16" s="344" t="s">
        <v>11</v>
      </c>
      <c r="B16" s="215">
        <v>26830</v>
      </c>
      <c r="C16" s="247">
        <f>Age(B16,I16,J16)</f>
        <v>51</v>
      </c>
      <c r="D16" s="224"/>
      <c r="E16" s="290">
        <v>2</v>
      </c>
      <c r="F16" s="55" t="s">
        <v>504</v>
      </c>
      <c r="G16" s="217" t="s">
        <v>921</v>
      </c>
      <c r="H16" s="238" t="s">
        <v>766</v>
      </c>
      <c r="I16" s="222" t="s">
        <v>590</v>
      </c>
      <c r="J16" s="222" t="s">
        <v>646</v>
      </c>
      <c r="K16" s="342" t="str">
        <f>Воз_группа(A16,C16)</f>
        <v>7</v>
      </c>
      <c r="L16" s="173"/>
      <c r="M16" s="247"/>
      <c r="N16" s="156"/>
      <c r="O16" s="202"/>
      <c r="P16" s="204"/>
      <c r="Q16" s="56"/>
      <c r="R16" s="202"/>
      <c r="S16" s="1"/>
      <c r="T16" s="207"/>
      <c r="U16" s="203"/>
      <c r="V16" s="56"/>
      <c r="W16" s="204"/>
      <c r="X16" s="257"/>
      <c r="Y16" s="286"/>
      <c r="Z16" s="228"/>
    </row>
    <row r="17" spans="1:26" s="138" customFormat="1" ht="15.75" x14ac:dyDescent="0.25">
      <c r="A17" s="247" t="s">
        <v>11</v>
      </c>
      <c r="B17" s="214">
        <v>26442</v>
      </c>
      <c r="C17" s="247">
        <f>Age(B17,I17,J17)</f>
        <v>52</v>
      </c>
      <c r="D17" s="160"/>
      <c r="E17" s="154">
        <v>3</v>
      </c>
      <c r="F17" s="210" t="s">
        <v>767</v>
      </c>
      <c r="G17" s="161" t="s">
        <v>929</v>
      </c>
      <c r="H17" s="237" t="s">
        <v>766</v>
      </c>
      <c r="I17" s="213" t="s">
        <v>482</v>
      </c>
      <c r="J17" s="213" t="s">
        <v>540</v>
      </c>
      <c r="K17" s="342" t="str">
        <f>Воз_группа(A17,C17)</f>
        <v>7</v>
      </c>
      <c r="L17" s="173"/>
      <c r="M17" s="247"/>
      <c r="N17" s="156"/>
      <c r="O17" s="202"/>
      <c r="P17" s="247"/>
      <c r="Q17" s="155"/>
      <c r="R17" s="202"/>
      <c r="S17" s="1"/>
      <c r="T17" s="409"/>
      <c r="U17" s="203"/>
      <c r="V17" s="56"/>
      <c r="W17" s="204"/>
      <c r="X17" s="257"/>
      <c r="Y17" s="286" t="s">
        <v>1068</v>
      </c>
      <c r="Z17" s="228"/>
    </row>
    <row r="18" spans="1:26" s="138" customFormat="1" ht="15.75" x14ac:dyDescent="0.25">
      <c r="A18" s="247" t="s">
        <v>11</v>
      </c>
      <c r="B18" s="214">
        <v>26926</v>
      </c>
      <c r="C18" s="247">
        <f>Age(B18,I18,J18)</f>
        <v>51</v>
      </c>
      <c r="D18" s="160"/>
      <c r="E18" s="154">
        <v>4</v>
      </c>
      <c r="F18" s="210" t="s">
        <v>767</v>
      </c>
      <c r="G18" s="161" t="s">
        <v>929</v>
      </c>
      <c r="H18" s="237" t="s">
        <v>766</v>
      </c>
      <c r="I18" s="213" t="s">
        <v>482</v>
      </c>
      <c r="J18" s="213" t="s">
        <v>591</v>
      </c>
      <c r="K18" s="342" t="str">
        <f>Воз_группа(A18,C18)</f>
        <v>7</v>
      </c>
      <c r="L18" s="173"/>
      <c r="M18" s="247"/>
      <c r="N18" s="156"/>
      <c r="O18" s="202"/>
      <c r="P18" s="247"/>
      <c r="Q18" s="155"/>
      <c r="R18" s="202"/>
      <c r="S18" s="1"/>
      <c r="T18" s="409"/>
      <c r="U18" s="203"/>
      <c r="V18" s="56"/>
      <c r="W18" s="204"/>
      <c r="X18" s="257"/>
      <c r="Y18" s="286"/>
      <c r="Z18" s="228"/>
    </row>
    <row r="19" spans="1:26" s="138" customFormat="1" ht="15.75" x14ac:dyDescent="0.25">
      <c r="A19" s="247" t="s">
        <v>470</v>
      </c>
      <c r="B19" s="214">
        <v>28479</v>
      </c>
      <c r="C19" s="247">
        <f>Age(B19,I19,J19)</f>
        <v>46</v>
      </c>
      <c r="D19" s="160"/>
      <c r="E19" s="154">
        <v>5</v>
      </c>
      <c r="F19" s="210" t="s">
        <v>767</v>
      </c>
      <c r="G19" s="161" t="s">
        <v>929</v>
      </c>
      <c r="H19" s="237" t="s">
        <v>766</v>
      </c>
      <c r="I19" s="213" t="s">
        <v>592</v>
      </c>
      <c r="J19" s="213" t="s">
        <v>575</v>
      </c>
      <c r="K19" s="342" t="str">
        <f>Воз_группа(A19,C19)</f>
        <v>5</v>
      </c>
      <c r="L19" s="173"/>
      <c r="M19" s="247"/>
      <c r="N19" s="156"/>
      <c r="O19" s="202"/>
      <c r="P19" s="247"/>
      <c r="Q19" s="155"/>
      <c r="R19" s="202"/>
      <c r="S19" s="1"/>
      <c r="T19" s="409"/>
      <c r="U19" s="203"/>
      <c r="V19" s="56"/>
      <c r="W19" s="204"/>
      <c r="X19" s="257"/>
      <c r="Y19" s="286" t="s">
        <v>750</v>
      </c>
      <c r="Z19" s="228"/>
    </row>
    <row r="20" spans="1:26" s="138" customFormat="1" ht="15.75" x14ac:dyDescent="0.25">
      <c r="A20" s="247"/>
      <c r="B20" s="169"/>
      <c r="C20" s="247"/>
      <c r="D20" s="160"/>
      <c r="E20" s="1629" t="s">
        <v>928</v>
      </c>
      <c r="F20" s="1630"/>
      <c r="G20" s="1630"/>
      <c r="H20" s="1630"/>
      <c r="I20" s="1630"/>
      <c r="J20" s="1630"/>
      <c r="K20" s="1630"/>
      <c r="L20" s="1630"/>
      <c r="M20" s="1630"/>
      <c r="N20" s="1630"/>
      <c r="O20" s="1630"/>
      <c r="P20" s="1630"/>
      <c r="Q20" s="1630"/>
      <c r="R20" s="1630"/>
      <c r="S20" s="1630"/>
      <c r="T20" s="1630"/>
      <c r="U20" s="1630"/>
      <c r="V20" s="1630"/>
      <c r="W20" s="1630"/>
      <c r="X20" s="1630"/>
      <c r="Y20" s="1631"/>
      <c r="Z20" s="228"/>
    </row>
    <row r="21" spans="1:26" s="138" customFormat="1" ht="15.75" x14ac:dyDescent="0.25">
      <c r="A21" s="247" t="s">
        <v>11</v>
      </c>
      <c r="B21" s="214">
        <v>24226</v>
      </c>
      <c r="C21" s="247">
        <f t="shared" ref="C21:C26" si="0">Age(B21,I21,J21)</f>
        <v>58</v>
      </c>
      <c r="D21" s="160"/>
      <c r="E21" s="154">
        <v>6</v>
      </c>
      <c r="F21" s="210" t="s">
        <v>767</v>
      </c>
      <c r="G21" s="161" t="s">
        <v>930</v>
      </c>
      <c r="H21" s="237" t="s">
        <v>766</v>
      </c>
      <c r="I21" s="213" t="s">
        <v>482</v>
      </c>
      <c r="J21" s="213" t="s">
        <v>925</v>
      </c>
      <c r="K21" s="342" t="str">
        <f t="shared" ref="K21:K26" si="1">Воз_группа(A21,C21)</f>
        <v>8</v>
      </c>
      <c r="L21" s="173"/>
      <c r="M21" s="247"/>
      <c r="N21" s="156"/>
      <c r="O21" s="202"/>
      <c r="P21" s="247"/>
      <c r="Q21" s="155"/>
      <c r="R21" s="202"/>
      <c r="S21" s="1"/>
      <c r="T21" s="409"/>
      <c r="U21" s="203"/>
      <c r="V21" s="56"/>
      <c r="W21" s="204"/>
      <c r="X21" s="257"/>
      <c r="Y21" s="286" t="s">
        <v>750</v>
      </c>
      <c r="Z21" s="228"/>
    </row>
    <row r="22" spans="1:26" s="138" customFormat="1" ht="15.75" x14ac:dyDescent="0.25">
      <c r="A22" s="247" t="s">
        <v>11</v>
      </c>
      <c r="B22" s="214">
        <v>24416</v>
      </c>
      <c r="C22" s="247">
        <f t="shared" si="0"/>
        <v>57</v>
      </c>
      <c r="D22" s="160"/>
      <c r="E22" s="154">
        <v>7</v>
      </c>
      <c r="F22" s="210" t="s">
        <v>767</v>
      </c>
      <c r="G22" s="161" t="s">
        <v>930</v>
      </c>
      <c r="H22" s="237" t="s">
        <v>766</v>
      </c>
      <c r="I22" s="213" t="s">
        <v>482</v>
      </c>
      <c r="J22" s="213" t="s">
        <v>926</v>
      </c>
      <c r="K22" s="342" t="str">
        <f t="shared" si="1"/>
        <v>8</v>
      </c>
      <c r="L22" s="173"/>
      <c r="M22" s="247"/>
      <c r="N22" s="156"/>
      <c r="O22" s="202"/>
      <c r="P22" s="247"/>
      <c r="Q22" s="155"/>
      <c r="R22" s="202"/>
      <c r="S22" s="1"/>
      <c r="T22" s="409"/>
      <c r="U22" s="203"/>
      <c r="V22" s="56"/>
      <c r="W22" s="204"/>
      <c r="X22" s="257"/>
      <c r="Y22" s="286" t="s">
        <v>750</v>
      </c>
      <c r="Z22" s="228"/>
    </row>
    <row r="23" spans="1:26" s="138" customFormat="1" ht="15.75" x14ac:dyDescent="0.25">
      <c r="A23" s="247" t="s">
        <v>11</v>
      </c>
      <c r="B23" s="214">
        <v>26481</v>
      </c>
      <c r="C23" s="247">
        <f t="shared" si="0"/>
        <v>52</v>
      </c>
      <c r="D23" s="160"/>
      <c r="E23" s="154">
        <v>8</v>
      </c>
      <c r="F23" s="210" t="s">
        <v>767</v>
      </c>
      <c r="G23" s="161" t="s">
        <v>930</v>
      </c>
      <c r="H23" s="237" t="s">
        <v>766</v>
      </c>
      <c r="I23" s="213" t="s">
        <v>482</v>
      </c>
      <c r="J23" s="213" t="s">
        <v>593</v>
      </c>
      <c r="K23" s="342" t="str">
        <f t="shared" si="1"/>
        <v>7</v>
      </c>
      <c r="L23" s="173"/>
      <c r="M23" s="428"/>
      <c r="N23" s="156"/>
      <c r="O23" s="202"/>
      <c r="P23" s="247"/>
      <c r="Q23" s="155"/>
      <c r="R23" s="202"/>
      <c r="S23" s="1"/>
      <c r="T23" s="409"/>
      <c r="U23" s="203"/>
      <c r="V23" s="56"/>
      <c r="W23" s="204"/>
      <c r="X23" s="257"/>
      <c r="Y23" s="286" t="s">
        <v>1093</v>
      </c>
      <c r="Z23" s="228"/>
    </row>
    <row r="24" spans="1:26" s="138" customFormat="1" ht="15.75" x14ac:dyDescent="0.25">
      <c r="A24" s="247" t="s">
        <v>11</v>
      </c>
      <c r="B24" s="214">
        <v>28947</v>
      </c>
      <c r="C24" s="247">
        <f t="shared" si="0"/>
        <v>45</v>
      </c>
      <c r="D24" s="160"/>
      <c r="E24" s="154">
        <v>9</v>
      </c>
      <c r="F24" s="210" t="s">
        <v>767</v>
      </c>
      <c r="G24" s="161" t="s">
        <v>930</v>
      </c>
      <c r="H24" s="237" t="s">
        <v>766</v>
      </c>
      <c r="I24" s="213" t="s">
        <v>590</v>
      </c>
      <c r="J24" s="213" t="s">
        <v>580</v>
      </c>
      <c r="K24" s="342" t="str">
        <f t="shared" si="1"/>
        <v>6</v>
      </c>
      <c r="L24" s="173"/>
      <c r="M24" s="247"/>
      <c r="N24" s="156"/>
      <c r="O24" s="202"/>
      <c r="P24" s="247"/>
      <c r="Q24" s="155"/>
      <c r="R24" s="202"/>
      <c r="S24" s="1"/>
      <c r="T24" s="409"/>
      <c r="U24" s="203"/>
      <c r="V24" s="56"/>
      <c r="W24" s="204"/>
      <c r="X24" s="257"/>
      <c r="Y24" s="286"/>
      <c r="Z24" s="228"/>
    </row>
    <row r="25" spans="1:26" s="138" customFormat="1" ht="15.75" x14ac:dyDescent="0.25">
      <c r="A25" s="247" t="s">
        <v>11</v>
      </c>
      <c r="B25" s="214">
        <v>28621</v>
      </c>
      <c r="C25" s="247">
        <f t="shared" si="0"/>
        <v>46</v>
      </c>
      <c r="D25" s="160"/>
      <c r="E25" s="154">
        <v>10</v>
      </c>
      <c r="F25" s="210" t="s">
        <v>767</v>
      </c>
      <c r="G25" s="161" t="s">
        <v>930</v>
      </c>
      <c r="H25" s="237" t="s">
        <v>766</v>
      </c>
      <c r="I25" s="213" t="s">
        <v>590</v>
      </c>
      <c r="J25" s="213" t="s">
        <v>496</v>
      </c>
      <c r="K25" s="342" t="str">
        <f t="shared" si="1"/>
        <v>6</v>
      </c>
      <c r="L25" s="173"/>
      <c r="M25" s="247">
        <v>3</v>
      </c>
      <c r="N25" s="156">
        <v>10</v>
      </c>
      <c r="O25" s="202">
        <v>70</v>
      </c>
      <c r="P25" s="247">
        <v>34</v>
      </c>
      <c r="Q25" s="423">
        <v>14.9</v>
      </c>
      <c r="R25" s="202">
        <v>92</v>
      </c>
      <c r="S25" s="1">
        <v>37</v>
      </c>
      <c r="T25" s="409">
        <v>4.22</v>
      </c>
      <c r="U25" s="203">
        <v>86</v>
      </c>
      <c r="V25" s="56">
        <v>248</v>
      </c>
      <c r="W25" s="204">
        <v>5</v>
      </c>
      <c r="X25" s="257"/>
      <c r="Y25" s="286"/>
      <c r="Z25" s="228"/>
    </row>
    <row r="26" spans="1:26" s="138" customFormat="1" ht="15.75" x14ac:dyDescent="0.25">
      <c r="A26" s="247" t="s">
        <v>470</v>
      </c>
      <c r="B26" s="214">
        <v>28074</v>
      </c>
      <c r="C26" s="247">
        <f t="shared" si="0"/>
        <v>47</v>
      </c>
      <c r="D26" s="160"/>
      <c r="E26" s="154">
        <v>11</v>
      </c>
      <c r="F26" s="210" t="s">
        <v>767</v>
      </c>
      <c r="G26" s="161" t="s">
        <v>930</v>
      </c>
      <c r="H26" s="237" t="s">
        <v>766</v>
      </c>
      <c r="I26" s="213" t="s">
        <v>565</v>
      </c>
      <c r="J26" s="213" t="s">
        <v>595</v>
      </c>
      <c r="K26" s="342" t="str">
        <f t="shared" si="1"/>
        <v>5</v>
      </c>
      <c r="L26" s="173"/>
      <c r="M26" s="247"/>
      <c r="N26" s="156"/>
      <c r="O26" s="202"/>
      <c r="P26" s="247"/>
      <c r="Q26" s="155"/>
      <c r="R26" s="202"/>
      <c r="S26" s="1"/>
      <c r="T26" s="409"/>
      <c r="U26" s="203"/>
      <c r="V26" s="56"/>
      <c r="W26" s="204"/>
      <c r="X26" s="257"/>
      <c r="Y26" s="286" t="s">
        <v>1068</v>
      </c>
      <c r="Z26" s="228"/>
    </row>
    <row r="27" spans="1:26" s="138" customFormat="1" ht="15.75" x14ac:dyDescent="0.25">
      <c r="A27" s="247"/>
      <c r="B27" s="169"/>
      <c r="C27" s="247"/>
      <c r="D27" s="160"/>
      <c r="E27" s="1632" t="s">
        <v>992</v>
      </c>
      <c r="F27" s="1633"/>
      <c r="G27" s="1633"/>
      <c r="H27" s="1633"/>
      <c r="I27" s="1633"/>
      <c r="J27" s="1633"/>
      <c r="K27" s="1633"/>
      <c r="L27" s="1633"/>
      <c r="M27" s="1633"/>
      <c r="N27" s="1633"/>
      <c r="O27" s="1633"/>
      <c r="P27" s="1633"/>
      <c r="Q27" s="1633"/>
      <c r="R27" s="1633"/>
      <c r="S27" s="1633"/>
      <c r="T27" s="1633"/>
      <c r="U27" s="1633"/>
      <c r="V27" s="1633"/>
      <c r="W27" s="1633"/>
      <c r="X27" s="1633"/>
      <c r="Y27" s="1634"/>
      <c r="Z27" s="228"/>
    </row>
    <row r="28" spans="1:26" s="138" customFormat="1" ht="15.75" x14ac:dyDescent="0.25">
      <c r="A28" s="247" t="s">
        <v>11</v>
      </c>
      <c r="B28" s="214">
        <v>28771</v>
      </c>
      <c r="C28" s="247">
        <f>Age(B28,I28,J28)</f>
        <v>46</v>
      </c>
      <c r="D28" s="160"/>
      <c r="E28" s="154">
        <v>12</v>
      </c>
      <c r="F28" s="210" t="s">
        <v>767</v>
      </c>
      <c r="G28" s="161" t="s">
        <v>931</v>
      </c>
      <c r="H28" s="237" t="s">
        <v>766</v>
      </c>
      <c r="I28" s="213" t="s">
        <v>590</v>
      </c>
      <c r="J28" s="213" t="s">
        <v>1070</v>
      </c>
      <c r="K28" s="342" t="str">
        <f>Воз_группа(A28,C28)</f>
        <v>6</v>
      </c>
      <c r="L28" s="173"/>
      <c r="M28" s="212"/>
      <c r="N28" s="156"/>
      <c r="O28" s="202"/>
      <c r="P28" s="247"/>
      <c r="Q28" s="155"/>
      <c r="R28" s="202"/>
      <c r="S28" s="1"/>
      <c r="T28" s="409"/>
      <c r="U28" s="203"/>
      <c r="V28" s="56"/>
      <c r="W28" s="204"/>
      <c r="X28" s="257"/>
      <c r="Y28" s="286"/>
      <c r="Z28" s="228"/>
    </row>
    <row r="29" spans="1:26" s="138" customFormat="1" ht="15.75" x14ac:dyDescent="0.25">
      <c r="A29" s="247" t="s">
        <v>11</v>
      </c>
      <c r="B29" s="214">
        <v>32324</v>
      </c>
      <c r="C29" s="247">
        <f>Age(B29,I29,J29)</f>
        <v>36</v>
      </c>
      <c r="D29" s="160"/>
      <c r="E29" s="154">
        <v>13</v>
      </c>
      <c r="F29" s="210" t="s">
        <v>767</v>
      </c>
      <c r="G29" s="161" t="s">
        <v>931</v>
      </c>
      <c r="H29" s="237" t="s">
        <v>766</v>
      </c>
      <c r="I29" s="213" t="s">
        <v>761</v>
      </c>
      <c r="J29" s="213" t="s">
        <v>488</v>
      </c>
      <c r="K29" s="342" t="str">
        <f>Воз_группа(A29,C29)</f>
        <v>4</v>
      </c>
      <c r="L29" s="173"/>
      <c r="M29" s="212">
        <v>3</v>
      </c>
      <c r="N29" s="156">
        <v>17</v>
      </c>
      <c r="O29" s="202">
        <f>Баллы_за_упр($A29,$I29,$J29,$K29,M29,N29)</f>
        <v>115</v>
      </c>
      <c r="P29" s="247">
        <v>34</v>
      </c>
      <c r="Q29" s="423">
        <v>13.6</v>
      </c>
      <c r="R29" s="202">
        <f>Баллы_за_упр($A29,$I29,$J29,$K29,P29,Q29)</f>
        <v>128</v>
      </c>
      <c r="S29" s="1">
        <v>38</v>
      </c>
      <c r="T29" s="409">
        <v>14.53</v>
      </c>
      <c r="U29" s="203">
        <f>Баллы_за_упр($A29,$I29,$J29,$K29,S29,T29)</f>
        <v>53</v>
      </c>
      <c r="V29" s="56">
        <f>Сумма_баллов($A29,$K29,O29,R29,U29)</f>
        <v>296</v>
      </c>
      <c r="W29" s="204">
        <f>Оценка($A29,$K29,O29,R29,U29)</f>
        <v>5</v>
      </c>
      <c r="X29" s="257"/>
      <c r="Y29" s="286"/>
      <c r="Z29" s="228"/>
    </row>
    <row r="30" spans="1:26" s="138" customFormat="1" ht="15.75" x14ac:dyDescent="0.25">
      <c r="A30" s="247" t="s">
        <v>11</v>
      </c>
      <c r="B30" s="214">
        <v>32292</v>
      </c>
      <c r="C30" s="247">
        <f>Age(B30,I30,J30)</f>
        <v>36</v>
      </c>
      <c r="D30" s="160"/>
      <c r="E30" s="154">
        <v>14</v>
      </c>
      <c r="F30" s="210" t="s">
        <v>767</v>
      </c>
      <c r="G30" s="161" t="s">
        <v>931</v>
      </c>
      <c r="H30" s="237" t="s">
        <v>766</v>
      </c>
      <c r="I30" s="213" t="s">
        <v>565</v>
      </c>
      <c r="J30" s="213" t="s">
        <v>927</v>
      </c>
      <c r="K30" s="342" t="str">
        <f>Воз_группа(A30,C30)</f>
        <v>4</v>
      </c>
      <c r="L30" s="173"/>
      <c r="M30" s="212">
        <v>3</v>
      </c>
      <c r="N30" s="156">
        <v>13</v>
      </c>
      <c r="O30" s="202">
        <f>Баллы_за_упр($A30,$I30,$J30,$K30,M30,N30)</f>
        <v>90</v>
      </c>
      <c r="P30" s="247">
        <v>34</v>
      </c>
      <c r="Q30" s="423">
        <v>12.8</v>
      </c>
      <c r="R30" s="202">
        <f>Баллы_за_упр($A30,$I30,$J30,$K30,P30,Q30)</f>
        <v>160</v>
      </c>
      <c r="S30" s="1">
        <v>38</v>
      </c>
      <c r="T30" s="409">
        <v>13.45</v>
      </c>
      <c r="U30" s="203">
        <f>Баллы_за_упр($A30,$I30,$J30,$K30,S30,T30)</f>
        <v>170</v>
      </c>
      <c r="V30" s="56">
        <f>Сумма_баллов($A30,$K30,O30,R30,U30)</f>
        <v>420</v>
      </c>
      <c r="W30" s="204">
        <f>Оценка($A30,$K30,O30,R30,U30)</f>
        <v>5</v>
      </c>
      <c r="X30" s="257"/>
      <c r="Y30" s="286"/>
      <c r="Z30" s="228"/>
    </row>
    <row r="31" spans="1:26" s="138" customFormat="1" ht="15.75" x14ac:dyDescent="0.25">
      <c r="A31" s="247" t="s">
        <v>11</v>
      </c>
      <c r="B31" s="214">
        <v>34117</v>
      </c>
      <c r="C31" s="247">
        <f>Age(B31,I31,J31)</f>
        <v>31</v>
      </c>
      <c r="D31" s="160"/>
      <c r="E31" s="154">
        <v>15</v>
      </c>
      <c r="F31" s="210"/>
      <c r="G31" s="161"/>
      <c r="H31" s="237" t="s">
        <v>23</v>
      </c>
      <c r="I31" s="225" t="s">
        <v>564</v>
      </c>
      <c r="J31" s="213" t="s">
        <v>1067</v>
      </c>
      <c r="K31" s="342">
        <v>2</v>
      </c>
      <c r="L31" s="173"/>
      <c r="M31" s="212">
        <v>3</v>
      </c>
      <c r="N31" s="156">
        <v>14</v>
      </c>
      <c r="O31" s="202">
        <f>Баллы_за_упр($A31,$I31,$J31,$K31,M31,N31)</f>
        <v>50</v>
      </c>
      <c r="P31" s="247">
        <v>34</v>
      </c>
      <c r="Q31" s="423">
        <v>14.4</v>
      </c>
      <c r="R31" s="202">
        <f>Баллы_за_упр($A31,$I31,$J31,$K31,P31,Q31)</f>
        <v>39</v>
      </c>
      <c r="S31" s="1">
        <v>38</v>
      </c>
      <c r="T31" s="409">
        <v>16.12</v>
      </c>
      <c r="U31" s="203">
        <f>Баллы_за_упр($A31,$I31,$J31,$K31,S31,T31)</f>
        <v>0</v>
      </c>
      <c r="V31" s="56">
        <v>0</v>
      </c>
      <c r="W31" s="204">
        <f>Оценка($A31,$K31,O31,R31,U31)</f>
        <v>2</v>
      </c>
      <c r="X31" s="257"/>
      <c r="Y31" s="286"/>
      <c r="Z31" s="228"/>
    </row>
    <row r="32" spans="1:26" s="138" customFormat="1" ht="15.75" x14ac:dyDescent="0.25">
      <c r="A32" s="247" t="s">
        <v>470</v>
      </c>
      <c r="B32" s="168">
        <v>32150</v>
      </c>
      <c r="C32" s="247">
        <f>Age(B32,I32,J32)</f>
        <v>36</v>
      </c>
      <c r="D32" s="160"/>
      <c r="E32" s="154">
        <v>16</v>
      </c>
      <c r="F32" s="210" t="s">
        <v>767</v>
      </c>
      <c r="G32" s="161" t="s">
        <v>931</v>
      </c>
      <c r="H32" s="237" t="s">
        <v>23</v>
      </c>
      <c r="I32" s="232" t="s">
        <v>731</v>
      </c>
      <c r="J32" s="232" t="s">
        <v>940</v>
      </c>
      <c r="K32" s="342" t="str">
        <f>Воз_группа(A32,C32)</f>
        <v>4</v>
      </c>
      <c r="L32" s="173" t="s">
        <v>23</v>
      </c>
      <c r="M32" s="204" t="s">
        <v>23</v>
      </c>
      <c r="N32" s="173" t="s">
        <v>23</v>
      </c>
      <c r="O32" s="173" t="s">
        <v>23</v>
      </c>
      <c r="P32" s="173" t="s">
        <v>23</v>
      </c>
      <c r="Q32" s="173" t="s">
        <v>23</v>
      </c>
      <c r="R32" s="173" t="s">
        <v>23</v>
      </c>
      <c r="S32" s="173" t="s">
        <v>23</v>
      </c>
      <c r="T32" s="467" t="s">
        <v>23</v>
      </c>
      <c r="U32" s="173" t="s">
        <v>23</v>
      </c>
      <c r="V32" s="173" t="s">
        <v>23</v>
      </c>
      <c r="W32" s="173" t="s">
        <v>23</v>
      </c>
      <c r="X32" s="173" t="s">
        <v>23</v>
      </c>
      <c r="Y32" s="286" t="s">
        <v>754</v>
      </c>
      <c r="Z32" s="228"/>
    </row>
    <row r="33" spans="1:26" s="138" customFormat="1" ht="15.75" x14ac:dyDescent="0.25">
      <c r="A33" s="247"/>
      <c r="B33" s="168"/>
      <c r="C33" s="247"/>
      <c r="D33" s="160"/>
      <c r="E33" s="1629" t="s">
        <v>598</v>
      </c>
      <c r="F33" s="1630"/>
      <c r="G33" s="1630"/>
      <c r="H33" s="1630"/>
      <c r="I33" s="1630"/>
      <c r="J33" s="1630"/>
      <c r="K33" s="1630"/>
      <c r="L33" s="1630"/>
      <c r="M33" s="1630"/>
      <c r="N33" s="1630"/>
      <c r="O33" s="1630"/>
      <c r="P33" s="1630"/>
      <c r="Q33" s="1630"/>
      <c r="R33" s="1630"/>
      <c r="S33" s="1630"/>
      <c r="T33" s="1630"/>
      <c r="U33" s="1630"/>
      <c r="V33" s="1630"/>
      <c r="W33" s="1630"/>
      <c r="X33" s="1630"/>
      <c r="Y33" s="1631"/>
      <c r="Z33" s="228"/>
    </row>
    <row r="34" spans="1:26" s="138" customFormat="1" ht="15.75" x14ac:dyDescent="0.25">
      <c r="A34" s="247" t="s">
        <v>11</v>
      </c>
      <c r="B34" s="168">
        <v>29899</v>
      </c>
      <c r="C34" s="247">
        <f>Age(B34,I34,J34)</f>
        <v>42</v>
      </c>
      <c r="D34" s="160"/>
      <c r="E34" s="154">
        <v>1</v>
      </c>
      <c r="F34" s="210" t="s">
        <v>767</v>
      </c>
      <c r="G34" s="161" t="s">
        <v>598</v>
      </c>
      <c r="H34" s="237" t="s">
        <v>766</v>
      </c>
      <c r="I34" s="230" t="s">
        <v>590</v>
      </c>
      <c r="J34" s="161" t="s">
        <v>600</v>
      </c>
      <c r="K34" s="342" t="str">
        <f>Воз_группа(A34,C34)</f>
        <v>5</v>
      </c>
      <c r="L34" s="173"/>
      <c r="M34" s="212"/>
      <c r="N34" s="156"/>
      <c r="O34" s="202"/>
      <c r="P34" s="247"/>
      <c r="Q34" s="155"/>
      <c r="R34" s="202"/>
      <c r="S34" s="1"/>
      <c r="T34" s="409"/>
      <c r="U34" s="203"/>
      <c r="V34" s="56"/>
      <c r="W34" s="204"/>
      <c r="X34" s="257"/>
      <c r="Y34" s="286" t="s">
        <v>1107</v>
      </c>
      <c r="Z34" s="228"/>
    </row>
    <row r="35" spans="1:26" s="138" customFormat="1" ht="15.75" x14ac:dyDescent="0.25">
      <c r="A35" s="247" t="s">
        <v>470</v>
      </c>
      <c r="B35" s="168">
        <v>34651</v>
      </c>
      <c r="C35" s="247">
        <f>Age(B35,I35,J35)</f>
        <v>29</v>
      </c>
      <c r="D35" s="160"/>
      <c r="E35" s="154">
        <v>2</v>
      </c>
      <c r="F35" s="210" t="s">
        <v>767</v>
      </c>
      <c r="G35" s="161" t="s">
        <v>598</v>
      </c>
      <c r="H35" s="237" t="s">
        <v>23</v>
      </c>
      <c r="I35" s="230" t="s">
        <v>731</v>
      </c>
      <c r="J35" s="161" t="s">
        <v>986</v>
      </c>
      <c r="K35" s="342" t="str">
        <f>Воз_группа(A35,C35)</f>
        <v>2</v>
      </c>
      <c r="L35" s="173"/>
      <c r="M35" s="212">
        <v>16</v>
      </c>
      <c r="N35" s="156">
        <v>26</v>
      </c>
      <c r="O35" s="202">
        <f>Баллы_за_упр($A35,$I35,$J35,$K35,M35,N35)</f>
        <v>40</v>
      </c>
      <c r="P35" s="247">
        <v>34</v>
      </c>
      <c r="Q35" s="423">
        <v>17.8</v>
      </c>
      <c r="R35" s="202">
        <f>Баллы_за_упр($A35,$I35,$J35,$K35,P35,Q35)</f>
        <v>36</v>
      </c>
      <c r="S35" s="1">
        <v>37</v>
      </c>
      <c r="T35" s="409">
        <v>4.4400000000000004</v>
      </c>
      <c r="U35" s="203">
        <f>Баллы_за_упр($A35,$I35,$J35,$K35,S35,T35)</f>
        <v>46</v>
      </c>
      <c r="V35" s="56">
        <v>122</v>
      </c>
      <c r="W35" s="204">
        <f>Оценка($A35,$K35,O35,R35,U35)</f>
        <v>4</v>
      </c>
      <c r="X35" s="257"/>
      <c r="Y35" s="286"/>
      <c r="Z35" s="228"/>
    </row>
    <row r="36" spans="1:26" s="138" customFormat="1" ht="15.75" x14ac:dyDescent="0.25">
      <c r="A36" s="247"/>
      <c r="B36" s="168"/>
      <c r="C36" s="247"/>
      <c r="D36" s="160"/>
      <c r="E36" s="1584" t="s">
        <v>793</v>
      </c>
      <c r="F36" s="1585"/>
      <c r="G36" s="1585"/>
      <c r="H36" s="1585"/>
      <c r="I36" s="1585"/>
      <c r="J36" s="1585"/>
      <c r="K36" s="1585"/>
      <c r="L36" s="1585"/>
      <c r="M36" s="1585"/>
      <c r="N36" s="1585"/>
      <c r="O36" s="1585"/>
      <c r="P36" s="1585"/>
      <c r="Q36" s="1585"/>
      <c r="R36" s="1585"/>
      <c r="S36" s="1585"/>
      <c r="T36" s="1585"/>
      <c r="U36" s="1585"/>
      <c r="V36" s="1585"/>
      <c r="W36" s="1585"/>
      <c r="X36" s="1585"/>
      <c r="Y36" s="1586"/>
      <c r="Z36" s="228"/>
    </row>
    <row r="37" spans="1:26" s="138" customFormat="1" ht="15.75" x14ac:dyDescent="0.25">
      <c r="A37" s="247" t="s">
        <v>11</v>
      </c>
      <c r="B37" s="215">
        <v>27675</v>
      </c>
      <c r="C37" s="247">
        <f>Age(B37,I37,J37)</f>
        <v>49</v>
      </c>
      <c r="D37" s="160"/>
      <c r="E37" s="154">
        <v>1</v>
      </c>
      <c r="F37" s="210" t="s">
        <v>767</v>
      </c>
      <c r="G37" s="161" t="s">
        <v>794</v>
      </c>
      <c r="H37" s="237" t="s">
        <v>766</v>
      </c>
      <c r="I37" s="161" t="s">
        <v>590</v>
      </c>
      <c r="J37" s="217" t="s">
        <v>792</v>
      </c>
      <c r="K37" s="342" t="str">
        <f>Воз_группа(A37,C37)</f>
        <v>6</v>
      </c>
      <c r="L37" s="173"/>
      <c r="M37" s="212">
        <v>3</v>
      </c>
      <c r="N37" s="156">
        <v>7</v>
      </c>
      <c r="O37" s="202">
        <f>Баллы_за_упр($A37,$I37,$J37,$K37,M37,N37)</f>
        <v>60</v>
      </c>
      <c r="P37" s="247">
        <v>34</v>
      </c>
      <c r="Q37" s="423">
        <v>15.1</v>
      </c>
      <c r="R37" s="202" t="e">
        <f>Баллы_за_упр($A37,$I37,$J37,$K37,P37,Q37)</f>
        <v>#VALUE!</v>
      </c>
      <c r="S37" s="1">
        <v>37</v>
      </c>
      <c r="T37" s="409">
        <v>5.01</v>
      </c>
      <c r="U37" s="203">
        <f>Баллы_за_упр($A37,$I37,$J37,$K37,S37,T37)</f>
        <v>68</v>
      </c>
      <c r="V37" s="56" t="e">
        <f>Сумма_баллов($A37,$K37,O37,R37,U37)</f>
        <v>#VALUE!</v>
      </c>
      <c r="W37" s="204" t="e">
        <f>Оценка($A37,$K37,O37,R37,U37)</f>
        <v>#VALUE!</v>
      </c>
      <c r="X37" s="257"/>
      <c r="Y37" s="286"/>
      <c r="Z37" s="228"/>
    </row>
    <row r="38" spans="1:26" s="138" customFormat="1" ht="16.5" thickBot="1" x14ac:dyDescent="0.3">
      <c r="A38" s="247" t="s">
        <v>11</v>
      </c>
      <c r="B38" s="215">
        <v>29590</v>
      </c>
      <c r="C38" s="247">
        <f>Age(B38,I38,J38)</f>
        <v>43</v>
      </c>
      <c r="D38" s="160"/>
      <c r="E38" s="158">
        <v>2</v>
      </c>
      <c r="F38" s="325" t="s">
        <v>767</v>
      </c>
      <c r="G38" s="162" t="s">
        <v>794</v>
      </c>
      <c r="H38" s="326" t="s">
        <v>766</v>
      </c>
      <c r="I38" s="162" t="s">
        <v>594</v>
      </c>
      <c r="J38" s="389" t="s">
        <v>511</v>
      </c>
      <c r="K38" s="159" t="str">
        <f>Воз_группа(A38,C38)</f>
        <v>5</v>
      </c>
      <c r="L38" s="140"/>
      <c r="M38" s="340"/>
      <c r="N38" s="163"/>
      <c r="O38" s="299"/>
      <c r="P38" s="157"/>
      <c r="Q38" s="424"/>
      <c r="R38" s="299"/>
      <c r="S38" s="300"/>
      <c r="T38" s="413"/>
      <c r="U38" s="301"/>
      <c r="V38" s="302"/>
      <c r="W38" s="303"/>
      <c r="X38" s="258"/>
      <c r="Y38" s="398" t="s">
        <v>1093</v>
      </c>
      <c r="Z38" s="228"/>
    </row>
    <row r="39" spans="1:26" ht="17.25" customHeight="1" x14ac:dyDescent="0.25">
      <c r="A39" s="1594" t="s">
        <v>1</v>
      </c>
      <c r="B39" s="1594" t="s">
        <v>81</v>
      </c>
      <c r="C39" s="1594" t="s">
        <v>82</v>
      </c>
      <c r="D39" s="256"/>
      <c r="E39" s="1595" t="s">
        <v>2</v>
      </c>
      <c r="F39" s="1576" t="s">
        <v>73</v>
      </c>
      <c r="G39" s="1576" t="s">
        <v>73</v>
      </c>
      <c r="H39" s="1600" t="s">
        <v>765</v>
      </c>
      <c r="I39" s="1576" t="s">
        <v>3</v>
      </c>
      <c r="J39" s="1576" t="s">
        <v>4</v>
      </c>
      <c r="K39" s="1570" t="s">
        <v>5</v>
      </c>
      <c r="L39" s="1570" t="s">
        <v>6</v>
      </c>
      <c r="M39" s="1576" t="s">
        <v>180</v>
      </c>
      <c r="N39" s="1576"/>
      <c r="O39" s="1576"/>
      <c r="P39" s="1576"/>
      <c r="Q39" s="1576"/>
      <c r="R39" s="1576"/>
      <c r="S39" s="1576"/>
      <c r="T39" s="1576"/>
      <c r="U39" s="1576"/>
      <c r="V39" s="1577" t="s">
        <v>25</v>
      </c>
      <c r="W39" s="1570" t="s">
        <v>998</v>
      </c>
      <c r="X39" s="1570" t="s">
        <v>7</v>
      </c>
      <c r="Y39" s="1573" t="s">
        <v>285</v>
      </c>
    </row>
    <row r="40" spans="1:26" ht="15.75" x14ac:dyDescent="0.25">
      <c r="A40" s="1594"/>
      <c r="B40" s="1594"/>
      <c r="C40" s="1594"/>
      <c r="D40" s="256"/>
      <c r="E40" s="1596"/>
      <c r="F40" s="1598"/>
      <c r="G40" s="1598"/>
      <c r="H40" s="1601"/>
      <c r="I40" s="1598"/>
      <c r="J40" s="1598"/>
      <c r="K40" s="1571"/>
      <c r="L40" s="1571"/>
      <c r="M40" s="544"/>
      <c r="N40" s="545">
        <v>1</v>
      </c>
      <c r="O40" s="545"/>
      <c r="P40" s="544"/>
      <c r="Q40" s="545">
        <v>2</v>
      </c>
      <c r="R40" s="546"/>
      <c r="S40" s="544"/>
      <c r="T40" s="547">
        <v>3</v>
      </c>
      <c r="U40" s="546"/>
      <c r="V40" s="1578"/>
      <c r="W40" s="1571"/>
      <c r="X40" s="1571"/>
      <c r="Y40" s="1574"/>
    </row>
    <row r="41" spans="1:26" ht="77.25" customHeight="1" thickBot="1" x14ac:dyDescent="0.3">
      <c r="A41" s="1594"/>
      <c r="B41" s="1594"/>
      <c r="C41" s="1594"/>
      <c r="D41" s="256"/>
      <c r="E41" s="1597"/>
      <c r="F41" s="1599"/>
      <c r="G41" s="1599"/>
      <c r="H41" s="1602"/>
      <c r="I41" s="1599"/>
      <c r="J41" s="1599"/>
      <c r="K41" s="1572"/>
      <c r="L41" s="1572"/>
      <c r="M41" s="541" t="s">
        <v>8</v>
      </c>
      <c r="N41" s="541" t="s">
        <v>9</v>
      </c>
      <c r="O41" s="137" t="s">
        <v>10</v>
      </c>
      <c r="P41" s="541" t="s">
        <v>8</v>
      </c>
      <c r="Q41" s="541" t="s">
        <v>9</v>
      </c>
      <c r="R41" s="137" t="s">
        <v>10</v>
      </c>
      <c r="S41" s="541" t="s">
        <v>8</v>
      </c>
      <c r="T41" s="412" t="s">
        <v>9</v>
      </c>
      <c r="U41" s="137" t="s">
        <v>10</v>
      </c>
      <c r="V41" s="1579"/>
      <c r="W41" s="1572"/>
      <c r="X41" s="1572"/>
      <c r="Y41" s="1575"/>
    </row>
    <row r="42" spans="1:26" s="138" customFormat="1" ht="16.5" thickTop="1" x14ac:dyDescent="0.25">
      <c r="A42" s="247" t="s">
        <v>11</v>
      </c>
      <c r="B42" s="215">
        <v>29374</v>
      </c>
      <c r="C42" s="247">
        <f t="shared" ref="C42:C49" si="2">Age(B42,I42,J42)</f>
        <v>44</v>
      </c>
      <c r="D42" s="160"/>
      <c r="E42" s="154">
        <v>3</v>
      </c>
      <c r="F42" s="210"/>
      <c r="G42" s="161"/>
      <c r="H42" s="237" t="s">
        <v>766</v>
      </c>
      <c r="I42" s="161" t="s">
        <v>590</v>
      </c>
      <c r="J42" s="217" t="s">
        <v>1072</v>
      </c>
      <c r="K42" s="342">
        <v>4</v>
      </c>
      <c r="L42" s="173"/>
      <c r="M42" s="212">
        <v>3</v>
      </c>
      <c r="N42" s="156">
        <v>6</v>
      </c>
      <c r="O42" s="202">
        <f t="shared" ref="O42:O49" si="3">Баллы_за_упр($A42,$I42,$J42,$K42,M42,N42)</f>
        <v>20</v>
      </c>
      <c r="P42" s="247">
        <v>34</v>
      </c>
      <c r="Q42" s="423">
        <v>15.4</v>
      </c>
      <c r="R42" s="202">
        <f t="shared" ref="R42:R49" si="4">Баллы_за_упр($A42,$I42,$J42,$K42,P42,Q42)</f>
        <v>56</v>
      </c>
      <c r="S42" s="1">
        <v>37</v>
      </c>
      <c r="T42" s="409">
        <v>4.03</v>
      </c>
      <c r="U42" s="203">
        <f t="shared" ref="U42:U49" si="5">Баллы_за_упр($A42,$I42,$J42,$K42,S42,T42)</f>
        <v>52</v>
      </c>
      <c r="V42" s="56">
        <f t="shared" ref="V42:V49" si="6">Сумма_баллов($A42,$K42,O42,R42,U42)</f>
        <v>128</v>
      </c>
      <c r="W42" s="204">
        <f t="shared" ref="W42:W49" si="7">Оценка($A42,$K42,O42,R42,U42)</f>
        <v>4</v>
      </c>
      <c r="X42" s="257"/>
      <c r="Y42" s="286"/>
      <c r="Z42" s="228"/>
    </row>
    <row r="43" spans="1:26" s="138" customFormat="1" ht="15.75" x14ac:dyDescent="0.25">
      <c r="A43" s="247" t="s">
        <v>11</v>
      </c>
      <c r="B43" s="215">
        <v>28301</v>
      </c>
      <c r="C43" s="247">
        <f t="shared" si="2"/>
        <v>47</v>
      </c>
      <c r="D43" s="160"/>
      <c r="E43" s="154">
        <v>4</v>
      </c>
      <c r="F43" s="210"/>
      <c r="G43" s="161"/>
      <c r="H43" s="237"/>
      <c r="I43" s="161" t="s">
        <v>590</v>
      </c>
      <c r="J43" s="217" t="s">
        <v>1112</v>
      </c>
      <c r="K43" s="342">
        <v>4</v>
      </c>
      <c r="L43" s="173"/>
      <c r="M43" s="212">
        <v>3</v>
      </c>
      <c r="N43" s="156">
        <v>7</v>
      </c>
      <c r="O43" s="202">
        <f t="shared" si="3"/>
        <v>30</v>
      </c>
      <c r="P43" s="247">
        <v>34</v>
      </c>
      <c r="Q43" s="423">
        <v>15</v>
      </c>
      <c r="R43" s="202">
        <f t="shared" si="4"/>
        <v>72</v>
      </c>
      <c r="S43" s="1">
        <v>37</v>
      </c>
      <c r="T43" s="409">
        <v>4.3499999999999996</v>
      </c>
      <c r="U43" s="203">
        <f t="shared" si="5"/>
        <v>20</v>
      </c>
      <c r="V43" s="56">
        <f t="shared" si="6"/>
        <v>122</v>
      </c>
      <c r="W43" s="204">
        <f t="shared" si="7"/>
        <v>4</v>
      </c>
      <c r="X43" s="257"/>
      <c r="Y43" s="286"/>
      <c r="Z43" s="228"/>
    </row>
    <row r="44" spans="1:26" s="138" customFormat="1" ht="15.75" x14ac:dyDescent="0.25">
      <c r="A44" s="247" t="s">
        <v>11</v>
      </c>
      <c r="B44" s="215">
        <v>31276</v>
      </c>
      <c r="C44" s="247">
        <f t="shared" si="2"/>
        <v>39</v>
      </c>
      <c r="D44" s="160"/>
      <c r="E44" s="154">
        <v>5</v>
      </c>
      <c r="F44" s="210" t="s">
        <v>767</v>
      </c>
      <c r="G44" s="161" t="s">
        <v>794</v>
      </c>
      <c r="H44" s="237">
        <v>1</v>
      </c>
      <c r="I44" s="161" t="s">
        <v>594</v>
      </c>
      <c r="J44" s="217" t="s">
        <v>534</v>
      </c>
      <c r="K44" s="342" t="str">
        <f t="shared" ref="K44:K49" si="8">Воз_группа(A44,C44)</f>
        <v>4</v>
      </c>
      <c r="L44" s="173"/>
      <c r="M44" s="212">
        <v>3</v>
      </c>
      <c r="N44" s="156">
        <v>11</v>
      </c>
      <c r="O44" s="202">
        <f t="shared" si="3"/>
        <v>70</v>
      </c>
      <c r="P44" s="247">
        <v>34</v>
      </c>
      <c r="Q44" s="423">
        <v>14.1</v>
      </c>
      <c r="R44" s="202">
        <f t="shared" si="4"/>
        <v>108</v>
      </c>
      <c r="S44" s="1">
        <v>38</v>
      </c>
      <c r="T44" s="409">
        <v>13.04</v>
      </c>
      <c r="U44" s="203">
        <f t="shared" si="5"/>
        <v>252</v>
      </c>
      <c r="V44" s="56">
        <f t="shared" si="6"/>
        <v>430</v>
      </c>
      <c r="W44" s="204">
        <f t="shared" si="7"/>
        <v>5</v>
      </c>
      <c r="X44" s="257"/>
      <c r="Y44" s="286"/>
      <c r="Z44" s="228"/>
    </row>
    <row r="45" spans="1:26" s="138" customFormat="1" ht="15.75" x14ac:dyDescent="0.25">
      <c r="A45" s="247" t="s">
        <v>11</v>
      </c>
      <c r="B45" s="216">
        <v>30450</v>
      </c>
      <c r="C45" s="247">
        <f t="shared" si="2"/>
        <v>41</v>
      </c>
      <c r="D45" s="160"/>
      <c r="E45" s="154">
        <v>6</v>
      </c>
      <c r="F45" s="210" t="s">
        <v>767</v>
      </c>
      <c r="G45" s="161" t="s">
        <v>794</v>
      </c>
      <c r="H45" s="237" t="s">
        <v>766</v>
      </c>
      <c r="I45" s="225" t="s">
        <v>565</v>
      </c>
      <c r="J45" s="225" t="s">
        <v>682</v>
      </c>
      <c r="K45" s="342" t="str">
        <f t="shared" si="8"/>
        <v>5</v>
      </c>
      <c r="L45" s="173"/>
      <c r="M45" s="212">
        <v>3</v>
      </c>
      <c r="N45" s="156">
        <v>6</v>
      </c>
      <c r="O45" s="202">
        <f t="shared" si="3"/>
        <v>40</v>
      </c>
      <c r="P45" s="247">
        <v>34</v>
      </c>
      <c r="Q45" s="423">
        <v>15.2</v>
      </c>
      <c r="R45" s="202">
        <f t="shared" si="4"/>
        <v>80</v>
      </c>
      <c r="S45" s="1">
        <v>38</v>
      </c>
      <c r="T45" s="409">
        <v>15.21</v>
      </c>
      <c r="U45" s="203">
        <f t="shared" si="5"/>
        <v>98</v>
      </c>
      <c r="V45" s="56">
        <f t="shared" si="6"/>
        <v>218</v>
      </c>
      <c r="W45" s="204">
        <f t="shared" si="7"/>
        <v>5</v>
      </c>
      <c r="X45" s="257"/>
      <c r="Y45" s="286"/>
      <c r="Z45" s="228"/>
    </row>
    <row r="46" spans="1:26" s="138" customFormat="1" ht="15.75" x14ac:dyDescent="0.25">
      <c r="A46" s="247" t="s">
        <v>11</v>
      </c>
      <c r="B46" s="216">
        <v>29416</v>
      </c>
      <c r="C46" s="247">
        <f t="shared" si="2"/>
        <v>44</v>
      </c>
      <c r="D46" s="160"/>
      <c r="E46" s="154">
        <v>7</v>
      </c>
      <c r="F46" s="210" t="s">
        <v>767</v>
      </c>
      <c r="G46" s="161" t="s">
        <v>794</v>
      </c>
      <c r="H46" s="237" t="s">
        <v>766</v>
      </c>
      <c r="I46" s="225" t="s">
        <v>500</v>
      </c>
      <c r="J46" s="225" t="s">
        <v>704</v>
      </c>
      <c r="K46" s="342" t="str">
        <f t="shared" si="8"/>
        <v>5</v>
      </c>
      <c r="L46" s="173"/>
      <c r="M46" s="212">
        <v>3</v>
      </c>
      <c r="N46" s="156">
        <v>6</v>
      </c>
      <c r="O46" s="202">
        <f t="shared" si="3"/>
        <v>40</v>
      </c>
      <c r="P46" s="247">
        <v>34</v>
      </c>
      <c r="Q46" s="423">
        <v>15.3</v>
      </c>
      <c r="R46" s="202">
        <f t="shared" si="4"/>
        <v>76</v>
      </c>
      <c r="S46" s="1">
        <v>38</v>
      </c>
      <c r="T46" s="409">
        <v>15.09</v>
      </c>
      <c r="U46" s="203">
        <f t="shared" si="5"/>
        <v>122</v>
      </c>
      <c r="V46" s="56">
        <f t="shared" si="6"/>
        <v>238</v>
      </c>
      <c r="W46" s="204">
        <f t="shared" si="7"/>
        <v>5</v>
      </c>
      <c r="X46" s="257"/>
      <c r="Y46" s="286"/>
      <c r="Z46" s="228"/>
    </row>
    <row r="47" spans="1:26" s="138" customFormat="1" ht="15.75" x14ac:dyDescent="0.25">
      <c r="A47" s="247" t="s">
        <v>11</v>
      </c>
      <c r="B47" s="216">
        <v>33449</v>
      </c>
      <c r="C47" s="247">
        <f t="shared" si="2"/>
        <v>33</v>
      </c>
      <c r="D47" s="160"/>
      <c r="E47" s="154">
        <v>8</v>
      </c>
      <c r="F47" s="210" t="s">
        <v>767</v>
      </c>
      <c r="G47" s="161" t="s">
        <v>794</v>
      </c>
      <c r="H47" s="237">
        <v>1</v>
      </c>
      <c r="I47" s="225" t="s">
        <v>564</v>
      </c>
      <c r="J47" s="225" t="s">
        <v>705</v>
      </c>
      <c r="K47" s="342" t="str">
        <f t="shared" si="8"/>
        <v>3</v>
      </c>
      <c r="L47" s="173"/>
      <c r="M47" s="212">
        <v>3</v>
      </c>
      <c r="N47" s="156">
        <v>9</v>
      </c>
      <c r="O47" s="202">
        <f t="shared" si="3"/>
        <v>30</v>
      </c>
      <c r="P47" s="247">
        <v>34</v>
      </c>
      <c r="Q47" s="423">
        <v>13.1</v>
      </c>
      <c r="R47" s="202">
        <f t="shared" si="4"/>
        <v>124</v>
      </c>
      <c r="S47" s="1">
        <v>38</v>
      </c>
      <c r="T47" s="409">
        <v>12.57</v>
      </c>
      <c r="U47" s="203">
        <f t="shared" si="5"/>
        <v>146</v>
      </c>
      <c r="V47" s="56">
        <f t="shared" si="6"/>
        <v>300</v>
      </c>
      <c r="W47" s="204">
        <f t="shared" si="7"/>
        <v>5</v>
      </c>
      <c r="X47" s="257"/>
      <c r="Y47" s="286"/>
      <c r="Z47" s="228"/>
    </row>
    <row r="48" spans="1:26" s="138" customFormat="1" ht="15.75" x14ac:dyDescent="0.25">
      <c r="A48" s="247" t="s">
        <v>11</v>
      </c>
      <c r="B48" s="216">
        <v>29680</v>
      </c>
      <c r="C48" s="247">
        <f t="shared" si="2"/>
        <v>43</v>
      </c>
      <c r="D48" s="160"/>
      <c r="E48" s="154">
        <v>9</v>
      </c>
      <c r="F48" s="210" t="s">
        <v>767</v>
      </c>
      <c r="G48" s="161" t="s">
        <v>794</v>
      </c>
      <c r="H48" s="237" t="s">
        <v>766</v>
      </c>
      <c r="I48" s="225" t="s">
        <v>500</v>
      </c>
      <c r="J48" s="225" t="s">
        <v>722</v>
      </c>
      <c r="K48" s="342" t="str">
        <f t="shared" si="8"/>
        <v>5</v>
      </c>
      <c r="L48" s="173"/>
      <c r="M48" s="212">
        <v>3</v>
      </c>
      <c r="N48" s="156">
        <v>8</v>
      </c>
      <c r="O48" s="202">
        <f t="shared" si="3"/>
        <v>60</v>
      </c>
      <c r="P48" s="247">
        <v>34</v>
      </c>
      <c r="Q48" s="423">
        <v>15.5</v>
      </c>
      <c r="R48" s="202">
        <f t="shared" si="4"/>
        <v>68</v>
      </c>
      <c r="S48" s="1">
        <v>38</v>
      </c>
      <c r="T48" s="409">
        <v>14.27</v>
      </c>
      <c r="U48" s="203">
        <f t="shared" si="5"/>
        <v>206</v>
      </c>
      <c r="V48" s="56">
        <f t="shared" si="6"/>
        <v>334</v>
      </c>
      <c r="W48" s="204">
        <f t="shared" si="7"/>
        <v>5</v>
      </c>
      <c r="X48" s="257"/>
      <c r="Y48" s="286"/>
      <c r="Z48" s="228"/>
    </row>
    <row r="49" spans="1:26" s="138" customFormat="1" ht="15.75" x14ac:dyDescent="0.25">
      <c r="A49" s="247" t="s">
        <v>11</v>
      </c>
      <c r="B49" s="216">
        <v>35312</v>
      </c>
      <c r="C49" s="247">
        <f t="shared" si="2"/>
        <v>28</v>
      </c>
      <c r="D49" s="160"/>
      <c r="E49" s="154">
        <v>10</v>
      </c>
      <c r="F49" s="210" t="s">
        <v>767</v>
      </c>
      <c r="G49" s="161" t="s">
        <v>794</v>
      </c>
      <c r="H49" s="237">
        <v>3</v>
      </c>
      <c r="I49" s="225" t="s">
        <v>564</v>
      </c>
      <c r="J49" s="225" t="s">
        <v>698</v>
      </c>
      <c r="K49" s="342" t="str">
        <f t="shared" si="8"/>
        <v>2</v>
      </c>
      <c r="L49" s="173"/>
      <c r="M49" s="212">
        <v>3</v>
      </c>
      <c r="N49" s="156">
        <v>12</v>
      </c>
      <c r="O49" s="202">
        <f t="shared" si="3"/>
        <v>40</v>
      </c>
      <c r="P49" s="247">
        <v>34</v>
      </c>
      <c r="Q49" s="423">
        <v>13.2</v>
      </c>
      <c r="R49" s="202">
        <f t="shared" si="4"/>
        <v>84</v>
      </c>
      <c r="S49" s="1">
        <v>38</v>
      </c>
      <c r="T49" s="409">
        <v>12.47</v>
      </c>
      <c r="U49" s="203">
        <f t="shared" si="5"/>
        <v>56</v>
      </c>
      <c r="V49" s="56">
        <f t="shared" si="6"/>
        <v>180</v>
      </c>
      <c r="W49" s="204">
        <f t="shared" si="7"/>
        <v>5</v>
      </c>
      <c r="X49" s="257"/>
      <c r="Y49" s="286"/>
      <c r="Z49" s="228"/>
    </row>
    <row r="50" spans="1:26" s="138" customFormat="1" ht="15.75" x14ac:dyDescent="0.25">
      <c r="A50" s="247"/>
      <c r="B50" s="168"/>
      <c r="C50" s="247"/>
      <c r="D50" s="160"/>
      <c r="E50" s="1584" t="s">
        <v>751</v>
      </c>
      <c r="F50" s="1585"/>
      <c r="G50" s="1585"/>
      <c r="H50" s="1585"/>
      <c r="I50" s="1585"/>
      <c r="J50" s="1585"/>
      <c r="K50" s="1585"/>
      <c r="L50" s="1585"/>
      <c r="M50" s="1585"/>
      <c r="N50" s="1585"/>
      <c r="O50" s="1585"/>
      <c r="P50" s="1585"/>
      <c r="Q50" s="1585"/>
      <c r="R50" s="1585"/>
      <c r="S50" s="1585"/>
      <c r="T50" s="1585"/>
      <c r="U50" s="1585"/>
      <c r="V50" s="1585"/>
      <c r="W50" s="1585"/>
      <c r="X50" s="1585"/>
      <c r="Y50" s="1586"/>
      <c r="Z50" s="228"/>
    </row>
    <row r="51" spans="1:26" s="138" customFormat="1" ht="15.75" x14ac:dyDescent="0.25">
      <c r="A51" s="247" t="s">
        <v>11</v>
      </c>
      <c r="B51" s="168">
        <v>26467</v>
      </c>
      <c r="C51" s="247">
        <f>Age(B51,I51,J51)</f>
        <v>52</v>
      </c>
      <c r="D51" s="160"/>
      <c r="E51" s="154">
        <v>1</v>
      </c>
      <c r="F51" s="210" t="s">
        <v>767</v>
      </c>
      <c r="G51" s="161" t="s">
        <v>961</v>
      </c>
      <c r="H51" s="237" t="s">
        <v>766</v>
      </c>
      <c r="I51" s="230" t="s">
        <v>482</v>
      </c>
      <c r="J51" s="230" t="s">
        <v>673</v>
      </c>
      <c r="K51" s="342" t="str">
        <f>Воз_группа(A51,C51)</f>
        <v>7</v>
      </c>
      <c r="L51" s="173"/>
      <c r="M51" s="247"/>
      <c r="N51" s="156"/>
      <c r="O51" s="202"/>
      <c r="P51" s="247"/>
      <c r="Q51" s="155"/>
      <c r="R51" s="202"/>
      <c r="S51" s="1"/>
      <c r="T51" s="409"/>
      <c r="U51" s="203"/>
      <c r="V51" s="56"/>
      <c r="W51" s="204"/>
      <c r="X51" s="257"/>
      <c r="Y51" s="286"/>
      <c r="Z51" s="228"/>
    </row>
    <row r="52" spans="1:26" s="138" customFormat="1" ht="15.75" x14ac:dyDescent="0.25">
      <c r="A52" s="247" t="s">
        <v>11</v>
      </c>
      <c r="B52" s="168">
        <v>33037</v>
      </c>
      <c r="C52" s="247">
        <f>Age(B52,I52,J52)</f>
        <v>34</v>
      </c>
      <c r="D52" s="160"/>
      <c r="E52" s="154">
        <v>2</v>
      </c>
      <c r="F52" s="210" t="s">
        <v>767</v>
      </c>
      <c r="G52" s="161" t="s">
        <v>961</v>
      </c>
      <c r="H52" s="237">
        <v>1</v>
      </c>
      <c r="I52" s="230" t="s">
        <v>27</v>
      </c>
      <c r="J52" s="230" t="s">
        <v>674</v>
      </c>
      <c r="K52" s="342" t="str">
        <f>Воз_группа(A52,C52)</f>
        <v>3</v>
      </c>
      <c r="L52" s="173"/>
      <c r="M52" s="428"/>
      <c r="N52" s="156"/>
      <c r="O52" s="202"/>
      <c r="P52" s="247"/>
      <c r="Q52" s="155"/>
      <c r="R52" s="202"/>
      <c r="S52" s="1"/>
      <c r="T52" s="409"/>
      <c r="U52" s="203"/>
      <c r="V52" s="56"/>
      <c r="W52" s="204"/>
      <c r="X52" s="257"/>
      <c r="Y52" s="286"/>
      <c r="Z52" s="228"/>
    </row>
    <row r="53" spans="1:26" s="138" customFormat="1" ht="15.75" x14ac:dyDescent="0.25">
      <c r="A53" s="247"/>
      <c r="B53" s="168"/>
      <c r="C53" s="247"/>
      <c r="D53" s="160"/>
      <c r="E53" s="1584" t="s">
        <v>932</v>
      </c>
      <c r="F53" s="1585"/>
      <c r="G53" s="1585"/>
      <c r="H53" s="1585"/>
      <c r="I53" s="1585"/>
      <c r="J53" s="1585"/>
      <c r="K53" s="1585"/>
      <c r="L53" s="1585"/>
      <c r="M53" s="1585"/>
      <c r="N53" s="1585"/>
      <c r="O53" s="1585"/>
      <c r="P53" s="1585"/>
      <c r="Q53" s="1585"/>
      <c r="R53" s="1585"/>
      <c r="S53" s="1585"/>
      <c r="T53" s="1585"/>
      <c r="U53" s="1585"/>
      <c r="V53" s="1585"/>
      <c r="W53" s="1585"/>
      <c r="X53" s="1585"/>
      <c r="Y53" s="1586"/>
      <c r="Z53" s="228"/>
    </row>
    <row r="54" spans="1:26" s="138" customFormat="1" ht="15.75" x14ac:dyDescent="0.25">
      <c r="A54" s="247" t="s">
        <v>11</v>
      </c>
      <c r="B54" s="169">
        <v>25935</v>
      </c>
      <c r="C54" s="247">
        <f>Age(B54,I54,J54)</f>
        <v>53</v>
      </c>
      <c r="D54" s="160"/>
      <c r="E54" s="154">
        <v>1</v>
      </c>
      <c r="F54" s="210" t="s">
        <v>767</v>
      </c>
      <c r="G54" s="161" t="s">
        <v>601</v>
      </c>
      <c r="H54" s="237" t="s">
        <v>766</v>
      </c>
      <c r="I54" s="230" t="s">
        <v>482</v>
      </c>
      <c r="J54" s="230" t="s">
        <v>510</v>
      </c>
      <c r="K54" s="342" t="str">
        <f>Воз_группа(A54,C54)</f>
        <v>7</v>
      </c>
      <c r="L54" s="173"/>
      <c r="M54" s="247"/>
      <c r="N54" s="156"/>
      <c r="O54" s="202"/>
      <c r="P54" s="247"/>
      <c r="Q54" s="155"/>
      <c r="R54" s="202"/>
      <c r="S54" s="1"/>
      <c r="T54" s="409"/>
      <c r="U54" s="203"/>
      <c r="V54" s="56"/>
      <c r="W54" s="204"/>
      <c r="X54" s="257"/>
      <c r="Y54" s="286" t="s">
        <v>750</v>
      </c>
      <c r="Z54" s="281" t="s">
        <v>1000</v>
      </c>
    </row>
    <row r="55" spans="1:26" s="138" customFormat="1" ht="15.75" x14ac:dyDescent="0.25">
      <c r="A55" s="247" t="s">
        <v>470</v>
      </c>
      <c r="B55" s="168">
        <v>28203</v>
      </c>
      <c r="C55" s="247">
        <f>Age(B55,I55,J55)</f>
        <v>47</v>
      </c>
      <c r="D55" s="160"/>
      <c r="E55" s="154">
        <v>2</v>
      </c>
      <c r="F55" s="210" t="s">
        <v>767</v>
      </c>
      <c r="G55" s="161" t="s">
        <v>601</v>
      </c>
      <c r="H55" s="237" t="s">
        <v>766</v>
      </c>
      <c r="I55" s="230" t="s">
        <v>474</v>
      </c>
      <c r="J55" s="230" t="s">
        <v>477</v>
      </c>
      <c r="K55" s="342" t="str">
        <f>Воз_группа(A55,C55)</f>
        <v>5</v>
      </c>
      <c r="L55" s="173"/>
      <c r="M55" s="212">
        <v>16</v>
      </c>
      <c r="N55" s="156">
        <v>38</v>
      </c>
      <c r="O55" s="202">
        <f>Баллы_за_упр($A55,$I55,$J55,$K55,M55,N55)</f>
        <v>100</v>
      </c>
      <c r="P55" s="247"/>
      <c r="Q55" s="155"/>
      <c r="R55" s="202"/>
      <c r="S55" s="1">
        <v>37</v>
      </c>
      <c r="T55" s="409">
        <v>0</v>
      </c>
      <c r="U55" s="203">
        <f>Баллы_за_упр($A55,$I55,$J55,$K55,S55,T55)</f>
        <v>0</v>
      </c>
      <c r="V55" s="56">
        <v>0</v>
      </c>
      <c r="W55" s="204">
        <v>2</v>
      </c>
      <c r="X55" s="257"/>
      <c r="Y55" s="286" t="s">
        <v>1092</v>
      </c>
      <c r="Z55" s="228"/>
    </row>
    <row r="56" spans="1:26" s="138" customFormat="1" ht="15.75" x14ac:dyDescent="0.25">
      <c r="A56" s="247"/>
      <c r="B56" s="168"/>
      <c r="C56" s="247"/>
      <c r="D56" s="160"/>
      <c r="E56" s="1584" t="s">
        <v>950</v>
      </c>
      <c r="F56" s="1585"/>
      <c r="G56" s="1585"/>
      <c r="H56" s="1585"/>
      <c r="I56" s="1585"/>
      <c r="J56" s="1585"/>
      <c r="K56" s="1585"/>
      <c r="L56" s="1585"/>
      <c r="M56" s="1585"/>
      <c r="N56" s="1585"/>
      <c r="O56" s="1585"/>
      <c r="P56" s="1585"/>
      <c r="Q56" s="1585"/>
      <c r="R56" s="1585"/>
      <c r="S56" s="1585"/>
      <c r="T56" s="1585"/>
      <c r="U56" s="1585"/>
      <c r="V56" s="1585"/>
      <c r="W56" s="1585"/>
      <c r="X56" s="1585"/>
      <c r="Y56" s="1586"/>
      <c r="Z56" s="228"/>
    </row>
    <row r="57" spans="1:26" s="138" customFormat="1" ht="15.75" x14ac:dyDescent="0.25">
      <c r="A57" s="247" t="s">
        <v>11</v>
      </c>
      <c r="B57" s="168">
        <v>28648</v>
      </c>
      <c r="C57" s="247">
        <f t="shared" ref="C57:C65" si="9">Age(B57,I57,J57)</f>
        <v>46</v>
      </c>
      <c r="D57" s="160"/>
      <c r="E57" s="154">
        <v>1</v>
      </c>
      <c r="F57" s="210" t="s">
        <v>767</v>
      </c>
      <c r="G57" s="161" t="s">
        <v>962</v>
      </c>
      <c r="H57" s="237" t="s">
        <v>766</v>
      </c>
      <c r="I57" s="230" t="s">
        <v>590</v>
      </c>
      <c r="J57" s="230" t="s">
        <v>606</v>
      </c>
      <c r="K57" s="342" t="str">
        <f t="shared" ref="K57:K65" si="10">Воз_группа(A57,C57)</f>
        <v>6</v>
      </c>
      <c r="L57" s="173"/>
      <c r="M57" s="247"/>
      <c r="N57" s="156"/>
      <c r="O57" s="202"/>
      <c r="P57" s="247"/>
      <c r="Q57" s="155"/>
      <c r="R57" s="202"/>
      <c r="S57" s="1"/>
      <c r="T57" s="409"/>
      <c r="U57" s="203"/>
      <c r="V57" s="56"/>
      <c r="W57" s="204"/>
      <c r="X57" s="257"/>
      <c r="Y57" s="286" t="s">
        <v>1093</v>
      </c>
      <c r="Z57" s="228"/>
    </row>
    <row r="58" spans="1:26" s="138" customFormat="1" ht="15.75" x14ac:dyDescent="0.25">
      <c r="A58" s="247" t="s">
        <v>11</v>
      </c>
      <c r="B58" s="168">
        <v>29142</v>
      </c>
      <c r="C58" s="247">
        <f t="shared" si="9"/>
        <v>45</v>
      </c>
      <c r="D58" s="160"/>
      <c r="E58" s="154">
        <v>2</v>
      </c>
      <c r="F58" s="210" t="s">
        <v>767</v>
      </c>
      <c r="G58" s="161" t="s">
        <v>962</v>
      </c>
      <c r="H58" s="237" t="s">
        <v>766</v>
      </c>
      <c r="I58" s="230" t="s">
        <v>27</v>
      </c>
      <c r="J58" s="230" t="s">
        <v>744</v>
      </c>
      <c r="K58" s="342" t="str">
        <f t="shared" si="10"/>
        <v>6</v>
      </c>
      <c r="L58" s="173"/>
      <c r="M58" s="212">
        <v>3</v>
      </c>
      <c r="N58" s="156">
        <v>13</v>
      </c>
      <c r="O58" s="202">
        <f>Баллы_за_упр($A58,$I58,$J58,$K58,M58,N58)</f>
        <v>110</v>
      </c>
      <c r="P58" s="247">
        <v>34</v>
      </c>
      <c r="Q58" s="423">
        <v>13.3</v>
      </c>
      <c r="R58" s="202" t="e">
        <f>Баллы_за_упр($A58,$I58,$J58,$K58,P58,Q58)</f>
        <v>#VALUE!</v>
      </c>
      <c r="S58" s="1">
        <v>37</v>
      </c>
      <c r="T58" s="409">
        <v>5</v>
      </c>
      <c r="U58" s="203">
        <f>Баллы_за_упр($A58,$I58,$J58,$K58,S58,T58)</f>
        <v>70</v>
      </c>
      <c r="V58" s="56">
        <v>276</v>
      </c>
      <c r="W58" s="204" t="e">
        <f>Оценка($A58,$K58,O58,R58,U58)</f>
        <v>#VALUE!</v>
      </c>
      <c r="X58" s="257"/>
      <c r="Y58" s="286"/>
      <c r="Z58" s="228"/>
    </row>
    <row r="59" spans="1:26" s="138" customFormat="1" ht="15.75" x14ac:dyDescent="0.25">
      <c r="A59" s="247" t="s">
        <v>470</v>
      </c>
      <c r="B59" s="168">
        <v>27598</v>
      </c>
      <c r="C59" s="247">
        <f t="shared" si="9"/>
        <v>49</v>
      </c>
      <c r="D59" s="160"/>
      <c r="E59" s="154">
        <v>3</v>
      </c>
      <c r="F59" s="210" t="s">
        <v>767</v>
      </c>
      <c r="G59" s="161" t="s">
        <v>962</v>
      </c>
      <c r="H59" s="237" t="s">
        <v>766</v>
      </c>
      <c r="I59" s="230" t="s">
        <v>500</v>
      </c>
      <c r="J59" s="230" t="s">
        <v>608</v>
      </c>
      <c r="K59" s="342" t="str">
        <f t="shared" si="10"/>
        <v>5</v>
      </c>
      <c r="L59" s="173"/>
      <c r="M59" s="212"/>
      <c r="N59" s="156"/>
      <c r="O59" s="202"/>
      <c r="P59" s="247"/>
      <c r="Q59" s="423"/>
      <c r="R59" s="202"/>
      <c r="S59" s="1"/>
      <c r="T59" s="409"/>
      <c r="U59" s="203"/>
      <c r="V59" s="56"/>
      <c r="W59" s="204"/>
      <c r="X59" s="257"/>
      <c r="Y59" s="286" t="s">
        <v>750</v>
      </c>
      <c r="Z59" s="228"/>
    </row>
    <row r="60" spans="1:26" s="138" customFormat="1" ht="15.75" x14ac:dyDescent="0.25">
      <c r="A60" s="247" t="s">
        <v>11</v>
      </c>
      <c r="B60" s="168">
        <v>34661</v>
      </c>
      <c r="C60" s="247">
        <f t="shared" si="9"/>
        <v>29</v>
      </c>
      <c r="D60" s="160"/>
      <c r="E60" s="154">
        <v>4</v>
      </c>
      <c r="F60" s="210" t="s">
        <v>767</v>
      </c>
      <c r="G60" s="161" t="s">
        <v>962</v>
      </c>
      <c r="H60" s="237">
        <v>3</v>
      </c>
      <c r="I60" s="230" t="s">
        <v>474</v>
      </c>
      <c r="J60" s="230" t="s">
        <v>933</v>
      </c>
      <c r="K60" s="342" t="str">
        <f t="shared" si="10"/>
        <v>2</v>
      </c>
      <c r="L60" s="173"/>
      <c r="M60" s="212">
        <v>3</v>
      </c>
      <c r="N60" s="156">
        <v>18</v>
      </c>
      <c r="O60" s="202">
        <f>Баллы_за_упр($A60,$I60,$J60,$K60,M60,N60)</f>
        <v>80</v>
      </c>
      <c r="P60" s="247">
        <v>34</v>
      </c>
      <c r="Q60" s="423">
        <v>13.7</v>
      </c>
      <c r="R60" s="202">
        <f>Баллы_за_упр($A60,$I60,$J60,$K60,P60,Q60)</f>
        <v>64</v>
      </c>
      <c r="S60" s="1">
        <v>38</v>
      </c>
      <c r="T60" s="409">
        <v>14.26</v>
      </c>
      <c r="U60" s="203">
        <f>Баллы_за_упр($A60,$I60,$J60,$K60,S60,T60)</f>
        <v>0</v>
      </c>
      <c r="V60" s="56">
        <v>0</v>
      </c>
      <c r="W60" s="204">
        <f>Оценка($A60,$K60,O60,R60,U60)</f>
        <v>2</v>
      </c>
      <c r="X60" s="257"/>
      <c r="Y60" s="286"/>
      <c r="Z60" s="228"/>
    </row>
    <row r="61" spans="1:26" s="138" customFormat="1" ht="15.75" x14ac:dyDescent="0.25">
      <c r="A61" s="247" t="s">
        <v>11</v>
      </c>
      <c r="B61" s="168">
        <v>29810</v>
      </c>
      <c r="C61" s="247">
        <f t="shared" si="9"/>
        <v>43</v>
      </c>
      <c r="D61" s="160"/>
      <c r="E61" s="154">
        <v>5</v>
      </c>
      <c r="F61" s="210" t="s">
        <v>767</v>
      </c>
      <c r="G61" s="161" t="s">
        <v>962</v>
      </c>
      <c r="H61" s="237">
        <v>1</v>
      </c>
      <c r="I61" s="230" t="s">
        <v>500</v>
      </c>
      <c r="J61" s="230" t="s">
        <v>607</v>
      </c>
      <c r="K61" s="342" t="str">
        <f t="shared" si="10"/>
        <v>5</v>
      </c>
      <c r="L61" s="173"/>
      <c r="M61" s="212"/>
      <c r="N61" s="156"/>
      <c r="O61" s="202"/>
      <c r="P61" s="247"/>
      <c r="Q61" s="423"/>
      <c r="R61" s="202"/>
      <c r="S61" s="1"/>
      <c r="T61" s="409"/>
      <c r="U61" s="203"/>
      <c r="V61" s="56"/>
      <c r="W61" s="204"/>
      <c r="X61" s="257"/>
      <c r="Y61" s="286" t="s">
        <v>1093</v>
      </c>
      <c r="Z61" s="228"/>
    </row>
    <row r="62" spans="1:26" s="138" customFormat="1" ht="15.75" x14ac:dyDescent="0.25">
      <c r="A62" s="247" t="s">
        <v>470</v>
      </c>
      <c r="B62" s="233">
        <v>27392</v>
      </c>
      <c r="C62" s="247">
        <f t="shared" si="9"/>
        <v>49</v>
      </c>
      <c r="D62" s="160"/>
      <c r="E62" s="154">
        <v>6</v>
      </c>
      <c r="F62" s="210" t="s">
        <v>767</v>
      </c>
      <c r="G62" s="161" t="s">
        <v>962</v>
      </c>
      <c r="H62" s="237" t="s">
        <v>766</v>
      </c>
      <c r="I62" s="230" t="s">
        <v>500</v>
      </c>
      <c r="J62" s="230" t="s">
        <v>582</v>
      </c>
      <c r="K62" s="342" t="str">
        <f t="shared" si="10"/>
        <v>5</v>
      </c>
      <c r="L62" s="173"/>
      <c r="M62" s="247"/>
      <c r="N62" s="156"/>
      <c r="O62" s="202"/>
      <c r="P62" s="247"/>
      <c r="Q62" s="155"/>
      <c r="R62" s="202"/>
      <c r="S62" s="1"/>
      <c r="T62" s="409"/>
      <c r="U62" s="203"/>
      <c r="V62" s="56"/>
      <c r="W62" s="204"/>
      <c r="X62" s="257"/>
      <c r="Y62" s="286"/>
      <c r="Z62" s="228"/>
    </row>
    <row r="63" spans="1:26" s="138" customFormat="1" ht="15.75" x14ac:dyDescent="0.25">
      <c r="A63" s="247" t="s">
        <v>470</v>
      </c>
      <c r="B63" s="168">
        <v>31737</v>
      </c>
      <c r="C63" s="247">
        <f t="shared" si="9"/>
        <v>37</v>
      </c>
      <c r="D63" s="160"/>
      <c r="E63" s="154">
        <v>7</v>
      </c>
      <c r="F63" s="210" t="s">
        <v>767</v>
      </c>
      <c r="G63" s="161" t="s">
        <v>962</v>
      </c>
      <c r="H63" s="237" t="s">
        <v>23</v>
      </c>
      <c r="I63" s="230" t="s">
        <v>731</v>
      </c>
      <c r="J63" s="223" t="s">
        <v>609</v>
      </c>
      <c r="K63" s="342" t="str">
        <f t="shared" si="10"/>
        <v>4</v>
      </c>
      <c r="L63" s="173" t="s">
        <v>23</v>
      </c>
      <c r="M63" s="173" t="s">
        <v>23</v>
      </c>
      <c r="N63" s="173" t="s">
        <v>23</v>
      </c>
      <c r="O63" s="173" t="s">
        <v>23</v>
      </c>
      <c r="P63" s="173" t="s">
        <v>23</v>
      </c>
      <c r="Q63" s="173" t="s">
        <v>23</v>
      </c>
      <c r="R63" s="173" t="s">
        <v>23</v>
      </c>
      <c r="S63" s="173" t="s">
        <v>23</v>
      </c>
      <c r="T63" s="173" t="s">
        <v>23</v>
      </c>
      <c r="U63" s="173" t="s">
        <v>23</v>
      </c>
      <c r="V63" s="173" t="s">
        <v>23</v>
      </c>
      <c r="W63" s="173" t="s">
        <v>23</v>
      </c>
      <c r="X63" s="173" t="s">
        <v>23</v>
      </c>
      <c r="Y63" s="286" t="s">
        <v>754</v>
      </c>
      <c r="Z63" s="228"/>
    </row>
    <row r="64" spans="1:26" s="138" customFormat="1" ht="15.75" x14ac:dyDescent="0.25">
      <c r="A64" s="247" t="s">
        <v>11</v>
      </c>
      <c r="B64" s="168">
        <v>34836</v>
      </c>
      <c r="C64" s="247">
        <f t="shared" si="9"/>
        <v>29</v>
      </c>
      <c r="D64" s="160"/>
      <c r="E64" s="154">
        <v>8</v>
      </c>
      <c r="F64" s="210" t="s">
        <v>767</v>
      </c>
      <c r="G64" s="161" t="s">
        <v>962</v>
      </c>
      <c r="H64" s="237">
        <v>3</v>
      </c>
      <c r="I64" s="230" t="s">
        <v>474</v>
      </c>
      <c r="J64" s="230" t="s">
        <v>735</v>
      </c>
      <c r="K64" s="342" t="str">
        <f t="shared" si="10"/>
        <v>2</v>
      </c>
      <c r="L64" s="173"/>
      <c r="M64" s="212">
        <v>3</v>
      </c>
      <c r="N64" s="156">
        <v>15</v>
      </c>
      <c r="O64" s="202">
        <f>Баллы_за_упр($A64,$I64,$J64,$K64,M64,N64)</f>
        <v>55</v>
      </c>
      <c r="P64" s="247">
        <v>34</v>
      </c>
      <c r="Q64" s="423">
        <v>13</v>
      </c>
      <c r="R64" s="202">
        <f>Баллы_за_упр($A64,$I64,$J64,$K64,P64,Q64)</f>
        <v>92</v>
      </c>
      <c r="S64" s="1">
        <v>38</v>
      </c>
      <c r="T64" s="409">
        <v>17.54</v>
      </c>
      <c r="U64" s="203">
        <f>Баллы_за_упр($A64,$I64,$J64,$K64,S64,T64)</f>
        <v>0</v>
      </c>
      <c r="V64" s="56">
        <v>0</v>
      </c>
      <c r="W64" s="204">
        <f>Оценка($A64,$K64,O64,R64,U64)</f>
        <v>2</v>
      </c>
      <c r="X64" s="257"/>
      <c r="Y64" s="286"/>
      <c r="Z64" s="228"/>
    </row>
    <row r="65" spans="1:26" s="138" customFormat="1" ht="15.75" x14ac:dyDescent="0.25">
      <c r="A65" s="247" t="s">
        <v>470</v>
      </c>
      <c r="B65" s="168">
        <v>30803</v>
      </c>
      <c r="C65" s="247">
        <f t="shared" si="9"/>
        <v>40</v>
      </c>
      <c r="D65" s="160"/>
      <c r="E65" s="154">
        <v>9</v>
      </c>
      <c r="F65" s="210" t="s">
        <v>767</v>
      </c>
      <c r="G65" s="161" t="s">
        <v>962</v>
      </c>
      <c r="H65" s="237" t="s">
        <v>23</v>
      </c>
      <c r="I65" s="230" t="s">
        <v>731</v>
      </c>
      <c r="J65" s="230" t="s">
        <v>610</v>
      </c>
      <c r="K65" s="342" t="str">
        <f t="shared" si="10"/>
        <v>5</v>
      </c>
      <c r="L65" s="173" t="s">
        <v>23</v>
      </c>
      <c r="M65" s="173" t="s">
        <v>23</v>
      </c>
      <c r="N65" s="173" t="s">
        <v>23</v>
      </c>
      <c r="O65" s="173" t="s">
        <v>23</v>
      </c>
      <c r="P65" s="173" t="s">
        <v>23</v>
      </c>
      <c r="Q65" s="173" t="s">
        <v>23</v>
      </c>
      <c r="R65" s="173" t="s">
        <v>23</v>
      </c>
      <c r="S65" s="173" t="s">
        <v>23</v>
      </c>
      <c r="T65" s="173" t="s">
        <v>23</v>
      </c>
      <c r="U65" s="173" t="s">
        <v>23</v>
      </c>
      <c r="V65" s="173" t="s">
        <v>23</v>
      </c>
      <c r="W65" s="173" t="s">
        <v>23</v>
      </c>
      <c r="X65" s="173" t="s">
        <v>23</v>
      </c>
      <c r="Y65" s="286" t="s">
        <v>754</v>
      </c>
      <c r="Z65" s="228"/>
    </row>
    <row r="66" spans="1:26" s="138" customFormat="1" ht="15.75" x14ac:dyDescent="0.25">
      <c r="A66" s="247"/>
      <c r="B66" s="168"/>
      <c r="C66" s="247"/>
      <c r="D66" s="160"/>
      <c r="E66" s="1584" t="s">
        <v>934</v>
      </c>
      <c r="F66" s="1585"/>
      <c r="G66" s="1585"/>
      <c r="H66" s="1585"/>
      <c r="I66" s="1585"/>
      <c r="J66" s="1585"/>
      <c r="K66" s="1585"/>
      <c r="L66" s="1585"/>
      <c r="M66" s="1585"/>
      <c r="N66" s="1585"/>
      <c r="O66" s="1585"/>
      <c r="P66" s="1585"/>
      <c r="Q66" s="1585"/>
      <c r="R66" s="1585"/>
      <c r="S66" s="1585"/>
      <c r="T66" s="1585"/>
      <c r="U66" s="1585"/>
      <c r="V66" s="1585"/>
      <c r="W66" s="1585"/>
      <c r="X66" s="1585"/>
      <c r="Y66" s="1586"/>
      <c r="Z66" s="228"/>
    </row>
    <row r="67" spans="1:26" s="138" customFormat="1" ht="15.75" x14ac:dyDescent="0.25">
      <c r="A67" s="247" t="s">
        <v>11</v>
      </c>
      <c r="B67" s="168">
        <v>25776</v>
      </c>
      <c r="C67" s="247">
        <f>Age(B67,I67,J67)</f>
        <v>54</v>
      </c>
      <c r="D67" s="160"/>
      <c r="E67" s="154">
        <v>1</v>
      </c>
      <c r="F67" s="210" t="s">
        <v>767</v>
      </c>
      <c r="G67" s="161" t="s">
        <v>963</v>
      </c>
      <c r="H67" s="237" t="s">
        <v>766</v>
      </c>
      <c r="I67" s="230" t="s">
        <v>482</v>
      </c>
      <c r="J67" s="230" t="s">
        <v>622</v>
      </c>
      <c r="K67" s="342" t="str">
        <f>Воз_группа(A67,C67)</f>
        <v>7</v>
      </c>
      <c r="L67" s="173"/>
      <c r="M67" s="247"/>
      <c r="N67" s="156"/>
      <c r="O67" s="202"/>
      <c r="P67" s="247"/>
      <c r="Q67" s="155"/>
      <c r="R67" s="202"/>
      <c r="S67" s="1"/>
      <c r="T67" s="409"/>
      <c r="U67" s="203"/>
      <c r="V67" s="56"/>
      <c r="W67" s="204"/>
      <c r="X67" s="257"/>
      <c r="Y67" s="432" t="s">
        <v>750</v>
      </c>
      <c r="Z67" s="228"/>
    </row>
    <row r="68" spans="1:26" s="138" customFormat="1" ht="15.75" x14ac:dyDescent="0.25">
      <c r="A68" s="247"/>
      <c r="B68" s="168"/>
      <c r="C68" s="247"/>
      <c r="D68" s="160"/>
      <c r="E68" s="1584" t="s">
        <v>935</v>
      </c>
      <c r="F68" s="1585"/>
      <c r="G68" s="1585"/>
      <c r="H68" s="1585"/>
      <c r="I68" s="1585"/>
      <c r="J68" s="1585"/>
      <c r="K68" s="1585"/>
      <c r="L68" s="1585"/>
      <c r="M68" s="1585"/>
      <c r="N68" s="1585"/>
      <c r="O68" s="1585"/>
      <c r="P68" s="1585"/>
      <c r="Q68" s="1585"/>
      <c r="R68" s="1585"/>
      <c r="S68" s="1585"/>
      <c r="T68" s="1585"/>
      <c r="U68" s="1585"/>
      <c r="V68" s="1585"/>
      <c r="W68" s="1585"/>
      <c r="X68" s="1585"/>
      <c r="Y68" s="1586"/>
      <c r="Z68" s="228"/>
    </row>
    <row r="69" spans="1:26" s="138" customFormat="1" ht="15.75" x14ac:dyDescent="0.25">
      <c r="A69" s="247" t="s">
        <v>11</v>
      </c>
      <c r="B69" s="214">
        <v>25229</v>
      </c>
      <c r="C69" s="247">
        <f>Age(B69,I69,J69)</f>
        <v>55</v>
      </c>
      <c r="D69" s="160"/>
      <c r="E69" s="154">
        <v>2</v>
      </c>
      <c r="F69" s="210" t="s">
        <v>767</v>
      </c>
      <c r="G69" s="161" t="s">
        <v>964</v>
      </c>
      <c r="H69" s="237">
        <v>1</v>
      </c>
      <c r="I69" s="230" t="s">
        <v>482</v>
      </c>
      <c r="J69" s="230" t="s">
        <v>971</v>
      </c>
      <c r="K69" s="342" t="str">
        <f>Воз_группа(A69,C69)</f>
        <v>8</v>
      </c>
      <c r="L69" s="173"/>
      <c r="M69" s="247"/>
      <c r="N69" s="156"/>
      <c r="O69" s="202"/>
      <c r="P69" s="247"/>
      <c r="Q69" s="155"/>
      <c r="R69" s="202"/>
      <c r="S69" s="1"/>
      <c r="T69" s="409"/>
      <c r="U69" s="203"/>
      <c r="V69" s="56"/>
      <c r="W69" s="204"/>
      <c r="X69" s="257"/>
      <c r="Y69" s="286" t="s">
        <v>1093</v>
      </c>
      <c r="Z69" s="228"/>
    </row>
    <row r="70" spans="1:26" s="138" customFormat="1" ht="15.75" x14ac:dyDescent="0.25">
      <c r="A70" s="247" t="s">
        <v>11</v>
      </c>
      <c r="B70" s="168">
        <v>30191</v>
      </c>
      <c r="C70" s="247">
        <f>Age(B70,I70,J70)</f>
        <v>42</v>
      </c>
      <c r="D70" s="160"/>
      <c r="E70" s="154">
        <v>3</v>
      </c>
      <c r="F70" s="210" t="s">
        <v>767</v>
      </c>
      <c r="G70" s="161" t="s">
        <v>964</v>
      </c>
      <c r="H70" s="237" t="s">
        <v>766</v>
      </c>
      <c r="I70" s="230" t="s">
        <v>26</v>
      </c>
      <c r="J70" s="230" t="s">
        <v>623</v>
      </c>
      <c r="K70" s="342" t="str">
        <f>Воз_группа(A70,C70)</f>
        <v>5</v>
      </c>
      <c r="L70" s="173"/>
      <c r="M70" s="212">
        <v>3</v>
      </c>
      <c r="N70" s="156">
        <v>8</v>
      </c>
      <c r="O70" s="202">
        <f>Баллы_за_упр($A70,$I70,$J70,$K70,M70,N70)</f>
        <v>60</v>
      </c>
      <c r="P70" s="247">
        <v>34</v>
      </c>
      <c r="Q70" s="423">
        <v>14.8</v>
      </c>
      <c r="R70" s="202">
        <f>Баллы_за_упр($A70,$I70,$J70,$K70,P70,Q70)</f>
        <v>96</v>
      </c>
      <c r="S70" s="1">
        <v>38</v>
      </c>
      <c r="T70" s="409">
        <v>15.33</v>
      </c>
      <c r="U70" s="203">
        <f>Баллы_за_упр($A70,$I70,$J70,$K70,S70,T70)</f>
        <v>75</v>
      </c>
      <c r="V70" s="56">
        <v>153</v>
      </c>
      <c r="W70" s="204">
        <f>Оценка($A70,$K70,O70,R70,U70)</f>
        <v>5</v>
      </c>
      <c r="X70" s="257"/>
      <c r="Y70" s="286"/>
      <c r="Z70" s="228"/>
    </row>
    <row r="71" spans="1:26" s="138" customFormat="1" ht="15.75" x14ac:dyDescent="0.25">
      <c r="A71" s="247" t="s">
        <v>470</v>
      </c>
      <c r="B71" s="168">
        <v>28160</v>
      </c>
      <c r="C71" s="247">
        <f>Age(B71,I71,J71)</f>
        <v>47</v>
      </c>
      <c r="D71" s="160"/>
      <c r="E71" s="154">
        <v>4</v>
      </c>
      <c r="F71" s="210" t="s">
        <v>767</v>
      </c>
      <c r="G71" s="161" t="s">
        <v>964</v>
      </c>
      <c r="H71" s="237" t="s">
        <v>766</v>
      </c>
      <c r="I71" s="230" t="s">
        <v>603</v>
      </c>
      <c r="J71" s="230" t="s">
        <v>587</v>
      </c>
      <c r="K71" s="342" t="str">
        <f>Воз_группа(A71,C71)</f>
        <v>5</v>
      </c>
      <c r="L71" s="173"/>
      <c r="M71" s="212">
        <v>16</v>
      </c>
      <c r="N71" s="156">
        <v>29</v>
      </c>
      <c r="O71" s="202">
        <f>Баллы_за_упр($A71,$I71,$J71,$K71,M71,N71)</f>
        <v>100</v>
      </c>
      <c r="P71" s="247"/>
      <c r="Q71" s="155"/>
      <c r="R71" s="202"/>
      <c r="S71" s="1">
        <v>37</v>
      </c>
      <c r="T71" s="409">
        <v>5.44</v>
      </c>
      <c r="U71" s="203">
        <f>Баллы_за_упр($A71,$I71,$J71,$K71,S71,T71)</f>
        <v>72</v>
      </c>
      <c r="V71" s="56">
        <v>172</v>
      </c>
      <c r="W71" s="204">
        <v>5</v>
      </c>
      <c r="X71" s="257"/>
      <c r="Y71" s="286"/>
      <c r="Z71" s="228"/>
    </row>
    <row r="72" spans="1:26" s="138" customFormat="1" ht="15.75" x14ac:dyDescent="0.25">
      <c r="A72" s="247" t="s">
        <v>470</v>
      </c>
      <c r="B72" s="214">
        <v>27279</v>
      </c>
      <c r="C72" s="247">
        <f>Age(B72,I72,J72)</f>
        <v>50</v>
      </c>
      <c r="D72" s="160"/>
      <c r="E72" s="154">
        <v>5</v>
      </c>
      <c r="F72" s="210" t="s">
        <v>767</v>
      </c>
      <c r="G72" s="161" t="s">
        <v>964</v>
      </c>
      <c r="H72" s="237" t="s">
        <v>766</v>
      </c>
      <c r="I72" s="230" t="s">
        <v>603</v>
      </c>
      <c r="J72" s="230" t="s">
        <v>604</v>
      </c>
      <c r="K72" s="342" t="str">
        <f>Воз_группа(A72,C72)</f>
        <v>5</v>
      </c>
      <c r="L72" s="173"/>
      <c r="M72" s="212">
        <v>16</v>
      </c>
      <c r="N72" s="156">
        <v>25</v>
      </c>
      <c r="O72" s="202">
        <f>Баллы_за_упр($A72,$I72,$J72,$K72,M72,N72)</f>
        <v>95</v>
      </c>
      <c r="P72" s="247"/>
      <c r="Q72" s="155"/>
      <c r="R72" s="202"/>
      <c r="S72" s="1">
        <v>37</v>
      </c>
      <c r="T72" s="409">
        <v>6.3</v>
      </c>
      <c r="U72" s="203">
        <f>Баллы_за_упр($A72,$I72,$J72,$K72,S72,T72)</f>
        <v>20</v>
      </c>
      <c r="V72" s="56">
        <v>115</v>
      </c>
      <c r="W72" s="204">
        <v>4</v>
      </c>
      <c r="X72" s="257"/>
      <c r="Y72" s="286"/>
      <c r="Z72" s="228"/>
    </row>
    <row r="73" spans="1:26" s="138" customFormat="1" ht="15.75" x14ac:dyDescent="0.25">
      <c r="A73" s="247" t="s">
        <v>470</v>
      </c>
      <c r="B73" s="214">
        <v>27403</v>
      </c>
      <c r="C73" s="247">
        <f>Age(B73,I73,J73)</f>
        <v>49</v>
      </c>
      <c r="D73" s="160"/>
      <c r="E73" s="154">
        <v>6</v>
      </c>
      <c r="F73" s="210" t="s">
        <v>767</v>
      </c>
      <c r="G73" s="161" t="s">
        <v>964</v>
      </c>
      <c r="H73" s="237" t="s">
        <v>766</v>
      </c>
      <c r="I73" s="230" t="s">
        <v>603</v>
      </c>
      <c r="J73" s="230" t="s">
        <v>566</v>
      </c>
      <c r="K73" s="342" t="str">
        <f>Воз_группа(A73,C73)</f>
        <v>5</v>
      </c>
      <c r="L73" s="173"/>
      <c r="M73" s="212">
        <v>16</v>
      </c>
      <c r="N73" s="156">
        <v>26</v>
      </c>
      <c r="O73" s="202">
        <f>Баллы_за_упр($A73,$I73,$J73,$K73,M73,N73)</f>
        <v>100</v>
      </c>
      <c r="P73" s="247"/>
      <c r="Q73" s="155"/>
      <c r="R73" s="202"/>
      <c r="S73" s="1">
        <v>37</v>
      </c>
      <c r="T73" s="409">
        <v>5.48</v>
      </c>
      <c r="U73" s="203">
        <f>Баллы_за_упр($A73,$I73,$J73,$K73,S73,T73)</f>
        <v>64</v>
      </c>
      <c r="V73" s="56">
        <v>164</v>
      </c>
      <c r="W73" s="204">
        <v>5</v>
      </c>
      <c r="X73" s="257"/>
      <c r="Y73" s="286"/>
      <c r="Z73" s="228"/>
    </row>
    <row r="74" spans="1:26" s="138" customFormat="1" ht="15.75" x14ac:dyDescent="0.25">
      <c r="A74" s="247"/>
      <c r="B74" s="168"/>
      <c r="C74" s="247"/>
      <c r="D74" s="160"/>
      <c r="E74" s="1584" t="s">
        <v>936</v>
      </c>
      <c r="F74" s="1585"/>
      <c r="G74" s="1585"/>
      <c r="H74" s="1585"/>
      <c r="I74" s="1585"/>
      <c r="J74" s="1585"/>
      <c r="K74" s="1585"/>
      <c r="L74" s="1585"/>
      <c r="M74" s="1585"/>
      <c r="N74" s="1585"/>
      <c r="O74" s="1585"/>
      <c r="P74" s="1585"/>
      <c r="Q74" s="1585"/>
      <c r="R74" s="1585"/>
      <c r="S74" s="1585"/>
      <c r="T74" s="1585"/>
      <c r="U74" s="1585"/>
      <c r="V74" s="1585"/>
      <c r="W74" s="1585"/>
      <c r="X74" s="1585"/>
      <c r="Y74" s="1586"/>
      <c r="Z74" s="228"/>
    </row>
    <row r="75" spans="1:26" s="138" customFormat="1" ht="15.75" x14ac:dyDescent="0.25">
      <c r="A75" s="247" t="s">
        <v>470</v>
      </c>
      <c r="B75" s="168">
        <v>27630</v>
      </c>
      <c r="C75" s="247">
        <f>Age(B75,I75,J75)</f>
        <v>49</v>
      </c>
      <c r="D75" s="160"/>
      <c r="E75" s="154">
        <v>7</v>
      </c>
      <c r="F75" s="210" t="s">
        <v>767</v>
      </c>
      <c r="G75" s="161" t="s">
        <v>965</v>
      </c>
      <c r="H75" s="237" t="s">
        <v>766</v>
      </c>
      <c r="I75" s="230" t="s">
        <v>26</v>
      </c>
      <c r="J75" s="230" t="s">
        <v>611</v>
      </c>
      <c r="K75" s="342" t="str">
        <f>Воз_группа(A75,C75)</f>
        <v>5</v>
      </c>
      <c r="L75" s="173"/>
      <c r="M75" s="428"/>
      <c r="N75" s="156"/>
      <c r="O75" s="202"/>
      <c r="P75" s="247"/>
      <c r="Q75" s="155"/>
      <c r="R75" s="202"/>
      <c r="S75" s="1"/>
      <c r="T75" s="409"/>
      <c r="U75" s="203"/>
      <c r="V75" s="56"/>
      <c r="W75" s="204"/>
      <c r="X75" s="257"/>
      <c r="Y75" s="286" t="s">
        <v>1093</v>
      </c>
      <c r="Z75" s="228"/>
    </row>
    <row r="76" spans="1:26" s="138" customFormat="1" ht="15.75" x14ac:dyDescent="0.25">
      <c r="A76" s="247" t="s">
        <v>470</v>
      </c>
      <c r="B76" s="169">
        <v>31295</v>
      </c>
      <c r="C76" s="247">
        <f>Age(B76,I76,J76)</f>
        <v>39</v>
      </c>
      <c r="D76" s="160"/>
      <c r="E76" s="154">
        <v>8</v>
      </c>
      <c r="F76" s="210" t="s">
        <v>767</v>
      </c>
      <c r="G76" s="161" t="s">
        <v>965</v>
      </c>
      <c r="H76" s="237">
        <v>1</v>
      </c>
      <c r="I76" s="230" t="s">
        <v>565</v>
      </c>
      <c r="J76" s="230" t="s">
        <v>508</v>
      </c>
      <c r="K76" s="342" t="str">
        <f>Воз_группа(A76,C76)</f>
        <v>4</v>
      </c>
      <c r="L76" s="257" t="s">
        <v>23</v>
      </c>
      <c r="M76" s="257" t="s">
        <v>23</v>
      </c>
      <c r="N76" s="257" t="s">
        <v>23</v>
      </c>
      <c r="O76" s="257" t="s">
        <v>23</v>
      </c>
      <c r="P76" s="257" t="s">
        <v>23</v>
      </c>
      <c r="Q76" s="257" t="s">
        <v>23</v>
      </c>
      <c r="R76" s="257" t="s">
        <v>23</v>
      </c>
      <c r="S76" s="257" t="s">
        <v>23</v>
      </c>
      <c r="T76" s="257" t="s">
        <v>23</v>
      </c>
      <c r="U76" s="257" t="s">
        <v>23</v>
      </c>
      <c r="V76" s="257" t="s">
        <v>23</v>
      </c>
      <c r="W76" s="257" t="s">
        <v>23</v>
      </c>
      <c r="X76" s="257" t="s">
        <v>23</v>
      </c>
      <c r="Y76" s="286" t="s">
        <v>754</v>
      </c>
      <c r="Z76" s="228"/>
    </row>
    <row r="77" spans="1:26" s="138" customFormat="1" ht="16.5" thickBot="1" x14ac:dyDescent="0.3">
      <c r="A77" s="247" t="s">
        <v>11</v>
      </c>
      <c r="B77" s="214">
        <v>34527</v>
      </c>
      <c r="C77" s="247">
        <f>Age(B77,I77,J77)</f>
        <v>30</v>
      </c>
      <c r="D77" s="160"/>
      <c r="E77" s="158">
        <v>9</v>
      </c>
      <c r="F77" s="325" t="s">
        <v>767</v>
      </c>
      <c r="G77" s="162" t="s">
        <v>965</v>
      </c>
      <c r="H77" s="326">
        <v>3</v>
      </c>
      <c r="I77" s="294" t="s">
        <v>731</v>
      </c>
      <c r="J77" s="294" t="s">
        <v>937</v>
      </c>
      <c r="K77" s="159" t="str">
        <f>Воз_группа(A77,C77)</f>
        <v>3</v>
      </c>
      <c r="L77" s="140"/>
      <c r="M77" s="340">
        <v>3</v>
      </c>
      <c r="N77" s="163">
        <v>11</v>
      </c>
      <c r="O77" s="299">
        <f>Баллы_за_упр($A77,$I77,$J77,$K77,M77,N77)</f>
        <v>40</v>
      </c>
      <c r="P77" s="157">
        <v>34</v>
      </c>
      <c r="Q77" s="424">
        <v>14</v>
      </c>
      <c r="R77" s="299">
        <f>Баллы_за_упр($A77,$I77,$J77,$K77,P77,Q77)</f>
        <v>88</v>
      </c>
      <c r="S77" s="300">
        <v>38</v>
      </c>
      <c r="T77" s="413">
        <v>12.45</v>
      </c>
      <c r="U77" s="301">
        <f>Баллы_за_упр($A77,$I77,$J77,$K77,S77,T77)</f>
        <v>170</v>
      </c>
      <c r="V77" s="302">
        <v>122</v>
      </c>
      <c r="W77" s="303">
        <f>Оценка($A77,$K77,O77,R77,U77)</f>
        <v>5</v>
      </c>
      <c r="X77" s="258"/>
      <c r="Y77" s="398"/>
      <c r="Z77" s="228"/>
    </row>
    <row r="78" spans="1:26" ht="17.25" customHeight="1" x14ac:dyDescent="0.25">
      <c r="A78" s="1594" t="s">
        <v>1</v>
      </c>
      <c r="B78" s="1594" t="s">
        <v>81</v>
      </c>
      <c r="C78" s="1594" t="s">
        <v>82</v>
      </c>
      <c r="D78" s="256"/>
      <c r="E78" s="1595" t="s">
        <v>2</v>
      </c>
      <c r="F78" s="1576" t="s">
        <v>73</v>
      </c>
      <c r="G78" s="1576" t="s">
        <v>73</v>
      </c>
      <c r="H78" s="1600" t="s">
        <v>765</v>
      </c>
      <c r="I78" s="1576" t="s">
        <v>3</v>
      </c>
      <c r="J78" s="1576" t="s">
        <v>4</v>
      </c>
      <c r="K78" s="1570" t="s">
        <v>5</v>
      </c>
      <c r="L78" s="1570" t="s">
        <v>6</v>
      </c>
      <c r="M78" s="1576" t="s">
        <v>180</v>
      </c>
      <c r="N78" s="1576"/>
      <c r="O78" s="1576"/>
      <c r="P78" s="1576"/>
      <c r="Q78" s="1576"/>
      <c r="R78" s="1576"/>
      <c r="S78" s="1576"/>
      <c r="T78" s="1576"/>
      <c r="U78" s="1576"/>
      <c r="V78" s="1577" t="s">
        <v>25</v>
      </c>
      <c r="W78" s="1570" t="s">
        <v>998</v>
      </c>
      <c r="X78" s="1570" t="s">
        <v>7</v>
      </c>
      <c r="Y78" s="1573" t="s">
        <v>285</v>
      </c>
    </row>
    <row r="79" spans="1:26" ht="15.75" x14ac:dyDescent="0.25">
      <c r="A79" s="1594"/>
      <c r="B79" s="1594"/>
      <c r="C79" s="1594"/>
      <c r="D79" s="256"/>
      <c r="E79" s="1596"/>
      <c r="F79" s="1598"/>
      <c r="G79" s="1598"/>
      <c r="H79" s="1601"/>
      <c r="I79" s="1598"/>
      <c r="J79" s="1598"/>
      <c r="K79" s="1571"/>
      <c r="L79" s="1571"/>
      <c r="M79" s="544"/>
      <c r="N79" s="545">
        <v>1</v>
      </c>
      <c r="O79" s="545"/>
      <c r="P79" s="544"/>
      <c r="Q79" s="545">
        <v>2</v>
      </c>
      <c r="R79" s="546"/>
      <c r="S79" s="544"/>
      <c r="T79" s="547">
        <v>3</v>
      </c>
      <c r="U79" s="546"/>
      <c r="V79" s="1578"/>
      <c r="W79" s="1571"/>
      <c r="X79" s="1571"/>
      <c r="Y79" s="1574"/>
    </row>
    <row r="80" spans="1:26" ht="77.25" customHeight="1" thickBot="1" x14ac:dyDescent="0.3">
      <c r="A80" s="1594"/>
      <c r="B80" s="1594"/>
      <c r="C80" s="1594"/>
      <c r="D80" s="256"/>
      <c r="E80" s="1597"/>
      <c r="F80" s="1599"/>
      <c r="G80" s="1599"/>
      <c r="H80" s="1602"/>
      <c r="I80" s="1599"/>
      <c r="J80" s="1599"/>
      <c r="K80" s="1572"/>
      <c r="L80" s="1572"/>
      <c r="M80" s="541" t="s">
        <v>8</v>
      </c>
      <c r="N80" s="541" t="s">
        <v>9</v>
      </c>
      <c r="O80" s="137" t="s">
        <v>10</v>
      </c>
      <c r="P80" s="541" t="s">
        <v>8</v>
      </c>
      <c r="Q80" s="541" t="s">
        <v>9</v>
      </c>
      <c r="R80" s="137" t="s">
        <v>10</v>
      </c>
      <c r="S80" s="541" t="s">
        <v>8</v>
      </c>
      <c r="T80" s="412" t="s">
        <v>9</v>
      </c>
      <c r="U80" s="137" t="s">
        <v>10</v>
      </c>
      <c r="V80" s="1579"/>
      <c r="W80" s="1572"/>
      <c r="X80" s="1572"/>
      <c r="Y80" s="1575"/>
    </row>
    <row r="81" spans="1:26" s="138" customFormat="1" ht="16.5" thickTop="1" x14ac:dyDescent="0.25">
      <c r="A81" s="247" t="s">
        <v>470</v>
      </c>
      <c r="B81" s="168">
        <v>32378</v>
      </c>
      <c r="C81" s="247">
        <f>Age(B81,I81,J81)</f>
        <v>36</v>
      </c>
      <c r="D81" s="160"/>
      <c r="E81" s="154">
        <v>10</v>
      </c>
      <c r="F81" s="210" t="s">
        <v>767</v>
      </c>
      <c r="G81" s="161" t="s">
        <v>965</v>
      </c>
      <c r="H81" s="237">
        <v>2</v>
      </c>
      <c r="I81" s="230" t="s">
        <v>564</v>
      </c>
      <c r="J81" s="230" t="s">
        <v>612</v>
      </c>
      <c r="K81" s="342" t="str">
        <f>Воз_группа(A81,C81)</f>
        <v>4</v>
      </c>
      <c r="L81" s="173"/>
      <c r="M81" s="212">
        <v>16</v>
      </c>
      <c r="N81" s="156">
        <v>32</v>
      </c>
      <c r="O81" s="202">
        <f>Баллы_за_упр($A81,$I81,$J81,$K81,M81,N81)</f>
        <v>100</v>
      </c>
      <c r="P81" s="247"/>
      <c r="Q81" s="155"/>
      <c r="R81" s="202"/>
      <c r="S81" s="1">
        <v>37</v>
      </c>
      <c r="T81" s="409">
        <v>5.3</v>
      </c>
      <c r="U81" s="203">
        <f>Баллы_за_упр($A81,$I81,$J81,$K81,S81,T81)</f>
        <v>50</v>
      </c>
      <c r="V81" s="56">
        <v>110</v>
      </c>
      <c r="W81" s="204">
        <v>4</v>
      </c>
      <c r="X81" s="257"/>
      <c r="Y81" s="286"/>
      <c r="Z81" s="228"/>
    </row>
    <row r="82" spans="1:26" s="138" customFormat="1" ht="15.75" x14ac:dyDescent="0.25">
      <c r="A82" s="247"/>
      <c r="B82" s="168"/>
      <c r="C82" s="247"/>
      <c r="D82" s="160"/>
      <c r="E82" s="1584" t="s">
        <v>949</v>
      </c>
      <c r="F82" s="1585"/>
      <c r="G82" s="1585"/>
      <c r="H82" s="1585"/>
      <c r="I82" s="1585"/>
      <c r="J82" s="1585"/>
      <c r="K82" s="1585"/>
      <c r="L82" s="1585"/>
      <c r="M82" s="1607"/>
      <c r="N82" s="1607"/>
      <c r="O82" s="1607"/>
      <c r="P82" s="1607"/>
      <c r="Q82" s="1607"/>
      <c r="R82" s="1607"/>
      <c r="S82" s="1607"/>
      <c r="T82" s="1607"/>
      <c r="U82" s="1607"/>
      <c r="V82" s="1607"/>
      <c r="W82" s="1607"/>
      <c r="X82" s="1607"/>
      <c r="Y82" s="1586"/>
      <c r="Z82" s="228"/>
    </row>
    <row r="83" spans="1:26" s="138" customFormat="1" ht="15.75" x14ac:dyDescent="0.25">
      <c r="A83" s="247" t="s">
        <v>470</v>
      </c>
      <c r="B83" s="168">
        <v>30966</v>
      </c>
      <c r="C83" s="247">
        <f>Age(B83,I83,J83)</f>
        <v>40</v>
      </c>
      <c r="D83" s="160"/>
      <c r="E83" s="154">
        <v>11</v>
      </c>
      <c r="F83" s="210" t="s">
        <v>767</v>
      </c>
      <c r="G83" s="161" t="s">
        <v>966</v>
      </c>
      <c r="H83" s="237" t="s">
        <v>766</v>
      </c>
      <c r="I83" s="230" t="s">
        <v>564</v>
      </c>
      <c r="J83" s="230" t="s">
        <v>625</v>
      </c>
      <c r="K83" s="342" t="str">
        <f>Воз_группа(A83,C83)</f>
        <v>5</v>
      </c>
      <c r="L83" s="173"/>
      <c r="M83" s="212">
        <v>16</v>
      </c>
      <c r="N83" s="156">
        <v>33</v>
      </c>
      <c r="O83" s="202">
        <f>Баллы_за_упр($A83,$I83,$J83,$K83,M83,N83)</f>
        <v>100</v>
      </c>
      <c r="P83" s="247"/>
      <c r="Q83" s="155"/>
      <c r="R83" s="202"/>
      <c r="S83" s="1">
        <v>37</v>
      </c>
      <c r="T83" s="409">
        <v>5.32</v>
      </c>
      <c r="U83" s="203">
        <f>Баллы_за_упр($A83,$I83,$J83,$K83,S83,T83)</f>
        <v>96</v>
      </c>
      <c r="V83" s="56">
        <v>148</v>
      </c>
      <c r="W83" s="204">
        <v>5</v>
      </c>
      <c r="X83" s="257"/>
      <c r="Y83" s="286"/>
      <c r="Z83" s="228"/>
    </row>
    <row r="84" spans="1:26" s="138" customFormat="1" ht="15.75" x14ac:dyDescent="0.25">
      <c r="A84" s="247" t="s">
        <v>11</v>
      </c>
      <c r="B84" s="214">
        <v>30771</v>
      </c>
      <c r="C84" s="247">
        <f>Age(B84,I84,J84)</f>
        <v>40</v>
      </c>
      <c r="D84" s="160"/>
      <c r="E84" s="154">
        <v>12</v>
      </c>
      <c r="F84" s="210" t="s">
        <v>767</v>
      </c>
      <c r="G84" s="161" t="s">
        <v>966</v>
      </c>
      <c r="H84" s="237">
        <v>3</v>
      </c>
      <c r="I84" s="230" t="s">
        <v>596</v>
      </c>
      <c r="J84" s="230" t="s">
        <v>738</v>
      </c>
      <c r="K84" s="342" t="str">
        <f>Воз_группа(A84,C84)</f>
        <v>5</v>
      </c>
      <c r="L84" s="173"/>
      <c r="M84" s="247"/>
      <c r="N84" s="156"/>
      <c r="O84" s="202"/>
      <c r="P84" s="247"/>
      <c r="Q84" s="155"/>
      <c r="R84" s="202"/>
      <c r="S84" s="1"/>
      <c r="T84" s="409"/>
      <c r="U84" s="203"/>
      <c r="V84" s="56"/>
      <c r="W84" s="204"/>
      <c r="X84" s="257"/>
      <c r="Y84" s="286" t="s">
        <v>1107</v>
      </c>
      <c r="Z84" s="228"/>
    </row>
    <row r="85" spans="1:26" s="138" customFormat="1" ht="15.75" x14ac:dyDescent="0.25">
      <c r="A85" s="247"/>
      <c r="B85" s="168"/>
      <c r="C85" s="247"/>
      <c r="D85" s="160"/>
      <c r="E85" s="1584" t="s">
        <v>938</v>
      </c>
      <c r="F85" s="1585"/>
      <c r="G85" s="1585"/>
      <c r="H85" s="1585"/>
      <c r="I85" s="1585"/>
      <c r="J85" s="1585"/>
      <c r="K85" s="1585"/>
      <c r="L85" s="1585"/>
      <c r="M85" s="1585"/>
      <c r="N85" s="1585"/>
      <c r="O85" s="1585"/>
      <c r="P85" s="1585"/>
      <c r="Q85" s="1585"/>
      <c r="R85" s="1585"/>
      <c r="S85" s="1585"/>
      <c r="T85" s="1585"/>
      <c r="U85" s="1585"/>
      <c r="V85" s="1585"/>
      <c r="W85" s="1585"/>
      <c r="X85" s="1585"/>
      <c r="Y85" s="1586"/>
      <c r="Z85" s="228"/>
    </row>
    <row r="86" spans="1:26" s="138" customFormat="1" ht="15.75" x14ac:dyDescent="0.25">
      <c r="A86" s="247" t="s">
        <v>470</v>
      </c>
      <c r="B86" s="214">
        <v>30779</v>
      </c>
      <c r="C86" s="247">
        <f>Age(B86,I86,J86)</f>
        <v>40</v>
      </c>
      <c r="D86" s="160"/>
      <c r="E86" s="154">
        <v>13</v>
      </c>
      <c r="F86" s="210" t="s">
        <v>767</v>
      </c>
      <c r="G86" s="161" t="s">
        <v>967</v>
      </c>
      <c r="H86" s="237" t="s">
        <v>766</v>
      </c>
      <c r="I86" s="230" t="s">
        <v>27</v>
      </c>
      <c r="J86" s="230" t="s">
        <v>939</v>
      </c>
      <c r="K86" s="342" t="str">
        <f>Воз_группа(A86,C86)</f>
        <v>5</v>
      </c>
      <c r="L86" s="173"/>
      <c r="M86" s="212">
        <v>16</v>
      </c>
      <c r="N86" s="156">
        <v>31</v>
      </c>
      <c r="O86" s="202">
        <f>Баллы_за_упр($A86,$I86,$J86,$K86,M86,N86)</f>
        <v>100</v>
      </c>
      <c r="P86" s="247"/>
      <c r="Q86" s="155"/>
      <c r="R86" s="202"/>
      <c r="S86" s="1">
        <v>37</v>
      </c>
      <c r="T86" s="409">
        <v>5.55</v>
      </c>
      <c r="U86" s="203">
        <f>Баллы_за_упр($A86,$I86,$J86,$K86,S86,T86)</f>
        <v>55</v>
      </c>
      <c r="V86" s="56">
        <v>125</v>
      </c>
      <c r="W86" s="204">
        <v>5</v>
      </c>
      <c r="X86" s="257"/>
      <c r="Y86" s="286"/>
      <c r="Z86" s="228"/>
    </row>
    <row r="87" spans="1:26" s="138" customFormat="1" ht="15.75" x14ac:dyDescent="0.25">
      <c r="A87" s="247"/>
      <c r="B87" s="169"/>
      <c r="C87" s="247"/>
      <c r="D87" s="160"/>
      <c r="E87" s="1629" t="s">
        <v>752</v>
      </c>
      <c r="F87" s="1630"/>
      <c r="G87" s="1630"/>
      <c r="H87" s="1630"/>
      <c r="I87" s="1630"/>
      <c r="J87" s="1630"/>
      <c r="K87" s="1630"/>
      <c r="L87" s="1630"/>
      <c r="M87" s="1630"/>
      <c r="N87" s="1630"/>
      <c r="O87" s="1630"/>
      <c r="P87" s="1630"/>
      <c r="Q87" s="1630"/>
      <c r="R87" s="1630"/>
      <c r="S87" s="1630"/>
      <c r="T87" s="1630"/>
      <c r="U87" s="1630"/>
      <c r="V87" s="1630"/>
      <c r="W87" s="1630"/>
      <c r="X87" s="1630"/>
      <c r="Y87" s="1631"/>
      <c r="Z87" s="228"/>
    </row>
    <row r="88" spans="1:26" s="138" customFormat="1" ht="15.75" x14ac:dyDescent="0.25">
      <c r="A88" s="247"/>
      <c r="B88" s="169"/>
      <c r="C88" s="247"/>
      <c r="D88" s="160"/>
      <c r="E88" s="1590" t="s">
        <v>952</v>
      </c>
      <c r="F88" s="1591"/>
      <c r="G88" s="1591"/>
      <c r="H88" s="1591"/>
      <c r="I88" s="1591"/>
      <c r="J88" s="1591"/>
      <c r="K88" s="1591"/>
      <c r="L88" s="1591"/>
      <c r="M88" s="1591"/>
      <c r="N88" s="1591"/>
      <c r="O88" s="1591"/>
      <c r="P88" s="1591"/>
      <c r="Q88" s="1591"/>
      <c r="R88" s="1591"/>
      <c r="S88" s="1591"/>
      <c r="T88" s="1591"/>
      <c r="U88" s="1591"/>
      <c r="V88" s="1591"/>
      <c r="W88" s="1591"/>
      <c r="X88" s="1591"/>
      <c r="Y88" s="1592"/>
      <c r="Z88" s="228"/>
    </row>
    <row r="89" spans="1:26" s="138" customFormat="1" ht="15.75" x14ac:dyDescent="0.25">
      <c r="A89" s="247" t="s">
        <v>11</v>
      </c>
      <c r="B89" s="215">
        <v>30360</v>
      </c>
      <c r="C89" s="247">
        <f>Age(B89,I89,J89)</f>
        <v>41</v>
      </c>
      <c r="D89" s="160"/>
      <c r="E89" s="154">
        <v>1</v>
      </c>
      <c r="F89" s="210" t="s">
        <v>767</v>
      </c>
      <c r="G89" s="161" t="s">
        <v>972</v>
      </c>
      <c r="H89" s="237" t="s">
        <v>766</v>
      </c>
      <c r="I89" s="217" t="s">
        <v>590</v>
      </c>
      <c r="J89" s="217" t="s">
        <v>795</v>
      </c>
      <c r="K89" s="342" t="str">
        <f>Воз_группа(A89,C89)</f>
        <v>5</v>
      </c>
      <c r="L89" s="173"/>
      <c r="M89" s="212"/>
      <c r="N89" s="156"/>
      <c r="O89" s="202"/>
      <c r="P89" s="247"/>
      <c r="Q89" s="423"/>
      <c r="R89" s="202"/>
      <c r="S89" s="1"/>
      <c r="T89" s="409"/>
      <c r="U89" s="203"/>
      <c r="V89" s="56"/>
      <c r="W89" s="204"/>
      <c r="X89" s="257"/>
      <c r="Y89" s="286" t="s">
        <v>1125</v>
      </c>
      <c r="Z89" s="228"/>
    </row>
    <row r="90" spans="1:26" s="138" customFormat="1" ht="15.75" x14ac:dyDescent="0.25">
      <c r="A90" s="247" t="s">
        <v>470</v>
      </c>
      <c r="B90" s="215">
        <v>27657</v>
      </c>
      <c r="C90" s="247">
        <f>Age(B90,I90,J90)</f>
        <v>49</v>
      </c>
      <c r="D90" s="160"/>
      <c r="E90" s="154">
        <v>2</v>
      </c>
      <c r="F90" s="210" t="s">
        <v>767</v>
      </c>
      <c r="G90" s="161" t="s">
        <v>972</v>
      </c>
      <c r="H90" s="237" t="s">
        <v>766</v>
      </c>
      <c r="I90" s="217" t="s">
        <v>590</v>
      </c>
      <c r="J90" s="217" t="s">
        <v>613</v>
      </c>
      <c r="K90" s="342" t="str">
        <f>Воз_группа(A90,C90)</f>
        <v>5</v>
      </c>
      <c r="L90" s="173"/>
      <c r="M90" s="212">
        <v>16</v>
      </c>
      <c r="N90" s="156">
        <v>25</v>
      </c>
      <c r="O90" s="202">
        <f>Баллы_за_упр($A90,$I90,$J90,$K90,M90,N90)</f>
        <v>95</v>
      </c>
      <c r="P90" s="247"/>
      <c r="Q90" s="423"/>
      <c r="R90" s="202"/>
      <c r="S90" s="1">
        <v>37</v>
      </c>
      <c r="T90" s="409">
        <v>6</v>
      </c>
      <c r="U90" s="203">
        <f>Баллы_за_упр($A90,$I90,$J90,$K90,S90,T90)</f>
        <v>50</v>
      </c>
      <c r="V90" s="56">
        <v>145</v>
      </c>
      <c r="W90" s="204">
        <v>5</v>
      </c>
      <c r="X90" s="257"/>
      <c r="Y90" s="286"/>
      <c r="Z90" s="228"/>
    </row>
    <row r="91" spans="1:26" s="138" customFormat="1" ht="15.75" x14ac:dyDescent="0.25">
      <c r="A91" s="247" t="s">
        <v>11</v>
      </c>
      <c r="B91" s="215">
        <v>33536</v>
      </c>
      <c r="C91" s="247">
        <f>Age(B91,I91,J91)</f>
        <v>32</v>
      </c>
      <c r="D91" s="160"/>
      <c r="E91" s="154">
        <v>3</v>
      </c>
      <c r="F91" s="210" t="s">
        <v>767</v>
      </c>
      <c r="G91" s="161" t="s">
        <v>972</v>
      </c>
      <c r="H91" s="237">
        <v>3</v>
      </c>
      <c r="I91" s="217" t="s">
        <v>27</v>
      </c>
      <c r="J91" s="217" t="s">
        <v>503</v>
      </c>
      <c r="K91" s="342" t="str">
        <f>Воз_группа(A91,C91)</f>
        <v>3</v>
      </c>
      <c r="L91" s="173"/>
      <c r="M91" s="212">
        <v>3</v>
      </c>
      <c r="N91" s="156">
        <v>11</v>
      </c>
      <c r="O91" s="202">
        <f>Баллы_за_упр($A91,$I91,$J91,$K91,M91,N91)</f>
        <v>40</v>
      </c>
      <c r="P91" s="247">
        <v>34</v>
      </c>
      <c r="Q91" s="423">
        <v>13.5</v>
      </c>
      <c r="R91" s="202">
        <f>Баллы_за_упр($A91,$I91,$J91,$K91,P91,Q91)</f>
        <v>108</v>
      </c>
      <c r="S91" s="1">
        <v>38</v>
      </c>
      <c r="T91" s="409">
        <v>13</v>
      </c>
      <c r="U91" s="203">
        <f>Баллы_за_упр($A91,$I91,$J91,$K91,S91,T91)</f>
        <v>140</v>
      </c>
      <c r="V91" s="56">
        <f>Сумма_баллов($A91,$K91,O91,R91,U91)</f>
        <v>288</v>
      </c>
      <c r="W91" s="204">
        <f>Оценка($A91,$K91,O91,R91,U91)</f>
        <v>5</v>
      </c>
      <c r="X91" s="257"/>
      <c r="Y91" s="286"/>
      <c r="Z91" s="228"/>
    </row>
    <row r="92" spans="1:26" s="138" customFormat="1" ht="15.75" x14ac:dyDescent="0.25">
      <c r="A92" s="247" t="s">
        <v>470</v>
      </c>
      <c r="B92" s="215">
        <v>35097</v>
      </c>
      <c r="C92" s="247">
        <f>Age(B92,I92,J92)</f>
        <v>28</v>
      </c>
      <c r="D92" s="160"/>
      <c r="E92" s="154">
        <v>4</v>
      </c>
      <c r="F92" s="210" t="s">
        <v>767</v>
      </c>
      <c r="G92" s="161" t="s">
        <v>972</v>
      </c>
      <c r="H92" s="237">
        <v>2</v>
      </c>
      <c r="I92" s="230" t="s">
        <v>564</v>
      </c>
      <c r="J92" s="217" t="s">
        <v>615</v>
      </c>
      <c r="K92" s="342" t="str">
        <f>Воз_группа(A92,C92)</f>
        <v>2</v>
      </c>
      <c r="L92" s="173"/>
      <c r="M92" s="212">
        <v>16</v>
      </c>
      <c r="N92" s="156">
        <v>40</v>
      </c>
      <c r="O92" s="202">
        <f>Баллы_за_упр($A92,$I92,$J92,$K92,M92,N92)</f>
        <v>100</v>
      </c>
      <c r="P92" s="247">
        <v>34</v>
      </c>
      <c r="Q92" s="423">
        <v>17.7</v>
      </c>
      <c r="R92" s="202">
        <f>Баллы_за_упр($A92,$I92,$J92,$K92,P92,Q92)</f>
        <v>39</v>
      </c>
      <c r="S92" s="1">
        <v>37</v>
      </c>
      <c r="T92" s="409">
        <v>4.4000000000000004</v>
      </c>
      <c r="U92" s="203">
        <f>Баллы_за_упр($A92,$I92,$J92,$K92,S92,T92)</f>
        <v>50</v>
      </c>
      <c r="V92" s="56">
        <f>Сумма_баллов($A92,$K92,O92,R92,U92)</f>
        <v>189</v>
      </c>
      <c r="W92" s="204">
        <f>Оценка($A92,$K92,O92,R92,U92)</f>
        <v>5</v>
      </c>
      <c r="X92" s="257"/>
      <c r="Y92" s="286"/>
      <c r="Z92" s="228"/>
    </row>
    <row r="93" spans="1:26" s="138" customFormat="1" ht="15.75" x14ac:dyDescent="0.25">
      <c r="A93" s="247"/>
      <c r="B93" s="168"/>
      <c r="C93" s="247"/>
      <c r="D93" s="160"/>
      <c r="E93" s="1584" t="s">
        <v>753</v>
      </c>
      <c r="F93" s="1585"/>
      <c r="G93" s="1585"/>
      <c r="H93" s="1585"/>
      <c r="I93" s="1585"/>
      <c r="J93" s="1585"/>
      <c r="K93" s="1585"/>
      <c r="L93" s="1585"/>
      <c r="M93" s="1585"/>
      <c r="N93" s="1585"/>
      <c r="O93" s="1585"/>
      <c r="P93" s="1585"/>
      <c r="Q93" s="1585"/>
      <c r="R93" s="1585"/>
      <c r="S93" s="1585"/>
      <c r="T93" s="1585"/>
      <c r="U93" s="1585"/>
      <c r="V93" s="1585"/>
      <c r="W93" s="1585"/>
      <c r="X93" s="1585"/>
      <c r="Y93" s="1586"/>
      <c r="Z93" s="228"/>
    </row>
    <row r="94" spans="1:26" s="138" customFormat="1" ht="15.75" x14ac:dyDescent="0.25">
      <c r="A94" s="247" t="s">
        <v>11</v>
      </c>
      <c r="B94" s="168">
        <v>26726</v>
      </c>
      <c r="C94" s="247">
        <f>Age(B94,E94,G94)</f>
        <v>51</v>
      </c>
      <c r="D94" s="160"/>
      <c r="E94" s="154">
        <v>1</v>
      </c>
      <c r="F94" s="210" t="s">
        <v>767</v>
      </c>
      <c r="G94" s="161" t="s">
        <v>616</v>
      </c>
      <c r="H94" s="237" t="s">
        <v>766</v>
      </c>
      <c r="I94" s="230" t="s">
        <v>482</v>
      </c>
      <c r="J94" s="55" t="s">
        <v>987</v>
      </c>
      <c r="K94" s="342" t="str">
        <f t="shared" ref="K94:K106" si="11">Воз_группа(A94,C94)</f>
        <v>7</v>
      </c>
      <c r="L94" s="173"/>
      <c r="M94" s="428"/>
      <c r="N94" s="156"/>
      <c r="O94" s="202"/>
      <c r="P94" s="247"/>
      <c r="Q94" s="155"/>
      <c r="R94" s="202"/>
      <c r="S94" s="1"/>
      <c r="T94" s="409"/>
      <c r="U94" s="203"/>
      <c r="V94" s="56"/>
      <c r="W94" s="204"/>
      <c r="X94" s="257"/>
      <c r="Y94" s="556" t="s">
        <v>1124</v>
      </c>
      <c r="Z94" s="247"/>
    </row>
    <row r="95" spans="1:26" s="138" customFormat="1" ht="15.75" x14ac:dyDescent="0.25">
      <c r="A95" s="247" t="s">
        <v>11</v>
      </c>
      <c r="B95" s="168">
        <v>26328</v>
      </c>
      <c r="C95" s="247">
        <f>Age(B95,E95,G95)</f>
        <v>52</v>
      </c>
      <c r="D95" s="160"/>
      <c r="E95" s="154">
        <v>2</v>
      </c>
      <c r="F95" s="210" t="s">
        <v>767</v>
      </c>
      <c r="G95" s="161" t="s">
        <v>616</v>
      </c>
      <c r="H95" s="237" t="s">
        <v>766</v>
      </c>
      <c r="I95" s="230" t="s">
        <v>638</v>
      </c>
      <c r="J95" s="55" t="s">
        <v>516</v>
      </c>
      <c r="K95" s="342" t="str">
        <f t="shared" si="11"/>
        <v>7</v>
      </c>
      <c r="L95" s="173"/>
      <c r="M95" s="247"/>
      <c r="N95" s="156"/>
      <c r="O95" s="202"/>
      <c r="P95" s="247"/>
      <c r="Q95" s="155"/>
      <c r="R95" s="202"/>
      <c r="S95" s="1"/>
      <c r="T95" s="409"/>
      <c r="U95" s="203"/>
      <c r="V95" s="56"/>
      <c r="W95" s="204"/>
      <c r="X95" s="257"/>
      <c r="Y95" s="556" t="s">
        <v>750</v>
      </c>
      <c r="Z95" s="342"/>
    </row>
    <row r="96" spans="1:26" s="138" customFormat="1" ht="15.75" x14ac:dyDescent="0.25">
      <c r="A96" s="247" t="s">
        <v>11</v>
      </c>
      <c r="B96" s="168">
        <v>28357</v>
      </c>
      <c r="C96" s="247">
        <f>Age(B96,I96,J96)</f>
        <v>47</v>
      </c>
      <c r="D96" s="160"/>
      <c r="E96" s="154">
        <v>3</v>
      </c>
      <c r="F96" s="210" t="s">
        <v>767</v>
      </c>
      <c r="G96" s="161" t="s">
        <v>616</v>
      </c>
      <c r="H96" s="237" t="s">
        <v>766</v>
      </c>
      <c r="I96" s="230" t="s">
        <v>590</v>
      </c>
      <c r="J96" s="55" t="s">
        <v>943</v>
      </c>
      <c r="K96" s="342" t="str">
        <f t="shared" si="11"/>
        <v>6</v>
      </c>
      <c r="L96" s="173"/>
      <c r="M96" s="247"/>
      <c r="N96" s="156"/>
      <c r="O96" s="202"/>
      <c r="P96" s="247"/>
      <c r="Q96" s="155"/>
      <c r="R96" s="202"/>
      <c r="S96" s="1"/>
      <c r="T96" s="409"/>
      <c r="U96" s="203"/>
      <c r="V96" s="56"/>
      <c r="W96" s="204"/>
      <c r="X96" s="257"/>
      <c r="Y96" s="556"/>
      <c r="Z96" s="247"/>
    </row>
    <row r="97" spans="1:26" s="138" customFormat="1" ht="15.75" x14ac:dyDescent="0.25">
      <c r="A97" s="247" t="s">
        <v>11</v>
      </c>
      <c r="B97" s="168">
        <v>27074</v>
      </c>
      <c r="C97" s="247">
        <f t="shared" ref="C97:C106" si="12">Age(B97,E97,G97)</f>
        <v>50</v>
      </c>
      <c r="D97" s="160"/>
      <c r="E97" s="154">
        <v>4</v>
      </c>
      <c r="F97" s="210" t="s">
        <v>767</v>
      </c>
      <c r="G97" s="161" t="s">
        <v>616</v>
      </c>
      <c r="H97" s="237">
        <v>1</v>
      </c>
      <c r="I97" s="230" t="s">
        <v>590</v>
      </c>
      <c r="J97" s="55" t="s">
        <v>618</v>
      </c>
      <c r="K97" s="342" t="str">
        <f t="shared" si="11"/>
        <v>7</v>
      </c>
      <c r="L97" s="173"/>
      <c r="M97" s="247">
        <v>3</v>
      </c>
      <c r="N97" s="156">
        <v>7</v>
      </c>
      <c r="O97" s="202">
        <f>Баллы_за_упр($A97,$I97,$J97,$K97,M97,N97)</f>
        <v>70</v>
      </c>
      <c r="P97" s="247">
        <v>16</v>
      </c>
      <c r="Q97" s="155">
        <v>36</v>
      </c>
      <c r="R97" s="202">
        <f>Баллы_за_упр($A97,$I97,$J97,$K97,P97,Q97)</f>
        <v>90</v>
      </c>
      <c r="S97" s="1">
        <v>37</v>
      </c>
      <c r="T97" s="409">
        <v>4.45</v>
      </c>
      <c r="U97" s="203">
        <f>Баллы_за_упр($A97,$I97,$J97,$K97,S97,T97)</f>
        <v>160</v>
      </c>
      <c r="V97" s="56">
        <f>Сумма_баллов($A97,$K97,O97,R97,U97)</f>
        <v>320</v>
      </c>
      <c r="W97" s="204">
        <f>Оценка($A97,$K97,O97,R97,U97)</f>
        <v>5</v>
      </c>
      <c r="X97" s="257"/>
      <c r="Y97" s="556"/>
      <c r="Z97" s="247"/>
    </row>
    <row r="98" spans="1:26" s="138" customFormat="1" ht="15.75" x14ac:dyDescent="0.25">
      <c r="A98" s="247" t="s">
        <v>11</v>
      </c>
      <c r="B98" s="168">
        <v>31992</v>
      </c>
      <c r="C98" s="247">
        <f t="shared" si="12"/>
        <v>37</v>
      </c>
      <c r="D98" s="160"/>
      <c r="E98" s="154">
        <v>5</v>
      </c>
      <c r="F98" s="210" t="s">
        <v>767</v>
      </c>
      <c r="G98" s="161" t="s">
        <v>616</v>
      </c>
      <c r="H98" s="237" t="s">
        <v>766</v>
      </c>
      <c r="I98" s="230" t="s">
        <v>26</v>
      </c>
      <c r="J98" s="55" t="s">
        <v>617</v>
      </c>
      <c r="K98" s="342" t="str">
        <f t="shared" si="11"/>
        <v>4</v>
      </c>
      <c r="L98" s="173"/>
      <c r="M98" s="212">
        <v>3</v>
      </c>
      <c r="N98" s="156">
        <v>10</v>
      </c>
      <c r="O98" s="202">
        <f>Баллы_за_упр($A98,$I98,$J98,$K98,M98,N98)</f>
        <v>60</v>
      </c>
      <c r="P98" s="247">
        <v>34</v>
      </c>
      <c r="Q98" s="423">
        <v>14.5</v>
      </c>
      <c r="R98" s="202">
        <f>Баллы_за_упр($A98,$I98,$J98,$K98,P98,Q98)</f>
        <v>92</v>
      </c>
      <c r="S98" s="1">
        <v>38</v>
      </c>
      <c r="T98" s="409">
        <v>14.47</v>
      </c>
      <c r="U98" s="203">
        <f>Баллы_за_упр($A98,$I98,$J98,$K98,S98,T98)</f>
        <v>56</v>
      </c>
      <c r="V98" s="56">
        <v>129</v>
      </c>
      <c r="W98" s="204">
        <v>4</v>
      </c>
      <c r="X98" s="257"/>
      <c r="Y98" s="556"/>
      <c r="Z98" s="247"/>
    </row>
    <row r="99" spans="1:26" s="138" customFormat="1" ht="15.75" x14ac:dyDescent="0.25">
      <c r="A99" s="247" t="s">
        <v>11</v>
      </c>
      <c r="B99" s="168">
        <v>28693</v>
      </c>
      <c r="C99" s="247">
        <f t="shared" si="12"/>
        <v>46</v>
      </c>
      <c r="D99" s="160"/>
      <c r="E99" s="154">
        <v>6</v>
      </c>
      <c r="F99" s="210" t="s">
        <v>767</v>
      </c>
      <c r="G99" s="161" t="s">
        <v>616</v>
      </c>
      <c r="H99" s="237">
        <v>1</v>
      </c>
      <c r="I99" s="230" t="s">
        <v>27</v>
      </c>
      <c r="J99" s="55" t="s">
        <v>941</v>
      </c>
      <c r="K99" s="342" t="str">
        <f t="shared" si="11"/>
        <v>6</v>
      </c>
      <c r="L99" s="173"/>
      <c r="M99" s="212">
        <v>3</v>
      </c>
      <c r="N99" s="156">
        <v>5</v>
      </c>
      <c r="O99" s="202">
        <f>Баллы_за_упр($A99,$I99,$J99,$K99,M99,N99)</f>
        <v>40</v>
      </c>
      <c r="P99" s="247">
        <v>34</v>
      </c>
      <c r="Q99" s="423">
        <v>15.9</v>
      </c>
      <c r="R99" s="202" t="e">
        <f>Баллы_за_упр($A99,$I99,$J99,$K99,P99,Q99)</f>
        <v>#VALUE!</v>
      </c>
      <c r="S99" s="1">
        <v>38</v>
      </c>
      <c r="T99" s="409">
        <v>16.05</v>
      </c>
      <c r="U99" s="203" t="e">
        <f>Баллы_за_упр($A99,$I99,$J99,$K99,S99,T99)</f>
        <v>#VALUE!</v>
      </c>
      <c r="V99" s="56">
        <v>129</v>
      </c>
      <c r="W99" s="204" t="e">
        <f>Оценка($A99,$K99,O99,R99,U99)</f>
        <v>#VALUE!</v>
      </c>
      <c r="X99" s="257"/>
      <c r="Y99" s="556"/>
      <c r="Z99" s="247"/>
    </row>
    <row r="100" spans="1:26" s="138" customFormat="1" ht="15.75" x14ac:dyDescent="0.25">
      <c r="A100" s="247" t="s">
        <v>470</v>
      </c>
      <c r="B100" s="168">
        <v>29990</v>
      </c>
      <c r="C100" s="247">
        <f t="shared" si="12"/>
        <v>42</v>
      </c>
      <c r="D100" s="160"/>
      <c r="E100" s="154">
        <v>7</v>
      </c>
      <c r="F100" s="210" t="s">
        <v>767</v>
      </c>
      <c r="G100" s="161" t="s">
        <v>616</v>
      </c>
      <c r="H100" s="237">
        <v>1</v>
      </c>
      <c r="I100" s="230" t="s">
        <v>564</v>
      </c>
      <c r="J100" s="55" t="s">
        <v>983</v>
      </c>
      <c r="K100" s="342" t="str">
        <f t="shared" si="11"/>
        <v>5</v>
      </c>
      <c r="L100" s="173"/>
      <c r="M100" s="212">
        <v>16</v>
      </c>
      <c r="N100" s="156">
        <v>28</v>
      </c>
      <c r="O100" s="202">
        <f>Баллы_за_упр($A100,$I100,$J100,$K100,M100,N100)</f>
        <v>100</v>
      </c>
      <c r="P100" s="247"/>
      <c r="Q100" s="155"/>
      <c r="R100" s="202"/>
      <c r="S100" s="1">
        <v>37</v>
      </c>
      <c r="T100" s="409">
        <v>5.41</v>
      </c>
      <c r="U100" s="203">
        <f>Баллы_за_упр($A100,$I100,$J100,$K100,S100,T100)</f>
        <v>78</v>
      </c>
      <c r="V100" s="56">
        <v>180</v>
      </c>
      <c r="W100" s="204">
        <v>5</v>
      </c>
      <c r="X100" s="257"/>
      <c r="Y100" s="556"/>
      <c r="Z100" s="247"/>
    </row>
    <row r="101" spans="1:26" s="138" customFormat="1" ht="15.75" x14ac:dyDescent="0.25">
      <c r="A101" s="247" t="s">
        <v>11</v>
      </c>
      <c r="B101" s="168">
        <v>31228</v>
      </c>
      <c r="C101" s="247">
        <f t="shared" si="12"/>
        <v>39</v>
      </c>
      <c r="D101" s="160"/>
      <c r="E101" s="154">
        <v>8</v>
      </c>
      <c r="F101" s="210" t="s">
        <v>767</v>
      </c>
      <c r="G101" s="161" t="s">
        <v>616</v>
      </c>
      <c r="H101" s="237" t="s">
        <v>766</v>
      </c>
      <c r="I101" s="230" t="s">
        <v>500</v>
      </c>
      <c r="J101" s="55" t="s">
        <v>620</v>
      </c>
      <c r="K101" s="342" t="str">
        <f t="shared" si="11"/>
        <v>4</v>
      </c>
      <c r="L101" s="173"/>
      <c r="M101" s="212">
        <v>3</v>
      </c>
      <c r="N101" s="156">
        <v>0</v>
      </c>
      <c r="O101" s="350">
        <f>Баллы_за_упр($A101,$I101,$J101,$K101,M101,N101)</f>
        <v>0</v>
      </c>
      <c r="P101" s="247">
        <v>34</v>
      </c>
      <c r="Q101" s="423">
        <v>15.3</v>
      </c>
      <c r="R101" s="350">
        <f>Баллы_за_упр($A101,$I101,$J101,$K101,P101,Q101)</f>
        <v>60</v>
      </c>
      <c r="S101" s="350">
        <v>38</v>
      </c>
      <c r="T101" s="409">
        <v>0</v>
      </c>
      <c r="U101" s="203">
        <f>Баллы_за_упр($A101,$I101,$J101,$K101,S101,T101)</f>
        <v>0</v>
      </c>
      <c r="V101" s="56">
        <v>0</v>
      </c>
      <c r="W101" s="204">
        <f>Оценка($A101,$K101,O101,R101,U101)</f>
        <v>2</v>
      </c>
      <c r="X101" s="257"/>
      <c r="Y101" s="556" t="s">
        <v>1095</v>
      </c>
      <c r="Z101" s="247"/>
    </row>
    <row r="102" spans="1:26" s="138" customFormat="1" ht="15.75" x14ac:dyDescent="0.25">
      <c r="A102" s="247" t="s">
        <v>11</v>
      </c>
      <c r="B102" s="168">
        <v>35169</v>
      </c>
      <c r="C102" s="247">
        <f t="shared" si="12"/>
        <v>28</v>
      </c>
      <c r="D102" s="160"/>
      <c r="E102" s="154">
        <v>9</v>
      </c>
      <c r="F102" s="210" t="s">
        <v>767</v>
      </c>
      <c r="G102" s="161" t="s">
        <v>616</v>
      </c>
      <c r="H102" s="237">
        <v>2</v>
      </c>
      <c r="I102" s="230" t="s">
        <v>564</v>
      </c>
      <c r="J102" s="55" t="s">
        <v>621</v>
      </c>
      <c r="K102" s="342" t="str">
        <f t="shared" si="11"/>
        <v>2</v>
      </c>
      <c r="L102" s="173"/>
      <c r="M102" s="212"/>
      <c r="N102" s="156"/>
      <c r="O102" s="202"/>
      <c r="P102" s="247"/>
      <c r="Q102" s="155"/>
      <c r="R102" s="202"/>
      <c r="S102" s="1"/>
      <c r="T102" s="409"/>
      <c r="U102" s="203"/>
      <c r="V102" s="56"/>
      <c r="W102" s="204"/>
      <c r="X102" s="257"/>
      <c r="Y102" s="556"/>
      <c r="Z102" s="247"/>
    </row>
    <row r="103" spans="1:26" s="138" customFormat="1" ht="15.75" x14ac:dyDescent="0.25">
      <c r="A103" s="247" t="s">
        <v>11</v>
      </c>
      <c r="B103" s="168">
        <v>28483</v>
      </c>
      <c r="C103" s="247">
        <f t="shared" si="12"/>
        <v>46</v>
      </c>
      <c r="D103" s="160"/>
      <c r="E103" s="154">
        <v>10</v>
      </c>
      <c r="F103" s="210" t="s">
        <v>767</v>
      </c>
      <c r="G103" s="161" t="s">
        <v>616</v>
      </c>
      <c r="H103" s="242"/>
      <c r="I103" s="230" t="s">
        <v>500</v>
      </c>
      <c r="J103" s="55" t="s">
        <v>1028</v>
      </c>
      <c r="K103" s="342" t="str">
        <f t="shared" si="11"/>
        <v>6</v>
      </c>
      <c r="L103" s="173"/>
      <c r="M103" s="212"/>
      <c r="N103" s="156"/>
      <c r="O103" s="202"/>
      <c r="P103" s="247"/>
      <c r="Q103" s="155"/>
      <c r="R103" s="202"/>
      <c r="S103" s="1"/>
      <c r="T103" s="409"/>
      <c r="U103" s="203"/>
      <c r="V103" s="56"/>
      <c r="W103" s="204"/>
      <c r="X103" s="257"/>
      <c r="Y103" s="556" t="s">
        <v>1093</v>
      </c>
      <c r="Z103" s="247"/>
    </row>
    <row r="104" spans="1:26" s="138" customFormat="1" ht="15.75" x14ac:dyDescent="0.25">
      <c r="A104" s="247" t="s">
        <v>11</v>
      </c>
      <c r="B104" s="168">
        <v>31976</v>
      </c>
      <c r="C104" s="247">
        <f t="shared" si="12"/>
        <v>37</v>
      </c>
      <c r="D104" s="160"/>
      <c r="E104" s="154">
        <v>11</v>
      </c>
      <c r="F104" s="210" t="s">
        <v>767</v>
      </c>
      <c r="G104" s="161" t="s">
        <v>616</v>
      </c>
      <c r="H104" s="242"/>
      <c r="I104" s="230" t="s">
        <v>564</v>
      </c>
      <c r="J104" s="55" t="s">
        <v>1029</v>
      </c>
      <c r="K104" s="342" t="str">
        <f t="shared" si="11"/>
        <v>4</v>
      </c>
      <c r="L104" s="173"/>
      <c r="M104" s="212">
        <v>3</v>
      </c>
      <c r="N104" s="156">
        <v>7</v>
      </c>
      <c r="O104" s="202">
        <f>Баллы_за_упр($A104,$I104,$J104,$K104,M104,N104)</f>
        <v>30</v>
      </c>
      <c r="P104" s="247">
        <v>34</v>
      </c>
      <c r="Q104" s="423">
        <v>13</v>
      </c>
      <c r="R104" s="202">
        <f>Баллы_за_упр($A104,$I104,$J104,$K104,P104,Q104)</f>
        <v>152</v>
      </c>
      <c r="S104" s="1">
        <v>38</v>
      </c>
      <c r="T104" s="409">
        <v>14.36</v>
      </c>
      <c r="U104" s="203">
        <f>Баллы_за_упр($A104,$I104,$J104,$K104,S104,T104)</f>
        <v>68</v>
      </c>
      <c r="V104" s="56">
        <v>180</v>
      </c>
      <c r="W104" s="204">
        <f>Оценка($A104,$K104,O104,R104,U104)</f>
        <v>5</v>
      </c>
      <c r="X104" s="257"/>
      <c r="Y104" s="556"/>
      <c r="Z104" s="247"/>
    </row>
    <row r="105" spans="1:26" s="138" customFormat="1" ht="15.75" x14ac:dyDescent="0.25">
      <c r="A105" s="247" t="s">
        <v>470</v>
      </c>
      <c r="B105" s="168">
        <v>31399</v>
      </c>
      <c r="C105" s="247">
        <f t="shared" si="12"/>
        <v>38</v>
      </c>
      <c r="D105" s="160"/>
      <c r="E105" s="154">
        <v>12</v>
      </c>
      <c r="F105" s="210" t="s">
        <v>767</v>
      </c>
      <c r="G105" s="161" t="s">
        <v>616</v>
      </c>
      <c r="H105" s="242"/>
      <c r="I105" s="230" t="s">
        <v>474</v>
      </c>
      <c r="J105" s="55" t="s">
        <v>1030</v>
      </c>
      <c r="K105" s="342" t="str">
        <f t="shared" si="11"/>
        <v>4</v>
      </c>
      <c r="L105" s="173"/>
      <c r="M105" s="212"/>
      <c r="N105" s="156"/>
      <c r="O105" s="202"/>
      <c r="P105" s="247"/>
      <c r="Q105" s="155"/>
      <c r="R105" s="202"/>
      <c r="S105" s="1"/>
      <c r="T105" s="409"/>
      <c r="U105" s="203"/>
      <c r="V105" s="56"/>
      <c r="W105" s="204"/>
      <c r="X105" s="257"/>
      <c r="Y105" s="556"/>
      <c r="Z105" s="247"/>
    </row>
    <row r="106" spans="1:26" s="138" customFormat="1" ht="15.75" x14ac:dyDescent="0.25">
      <c r="A106" s="247" t="s">
        <v>470</v>
      </c>
      <c r="B106" s="168">
        <v>33004</v>
      </c>
      <c r="C106" s="247">
        <f t="shared" si="12"/>
        <v>34</v>
      </c>
      <c r="D106" s="160"/>
      <c r="E106" s="154">
        <v>13</v>
      </c>
      <c r="F106" s="210" t="s">
        <v>767</v>
      </c>
      <c r="G106" s="161" t="s">
        <v>616</v>
      </c>
      <c r="H106" s="242" t="s">
        <v>23</v>
      </c>
      <c r="I106" s="230" t="s">
        <v>731</v>
      </c>
      <c r="J106" s="55" t="s">
        <v>1031</v>
      </c>
      <c r="K106" s="342" t="str">
        <f t="shared" si="11"/>
        <v>3</v>
      </c>
      <c r="L106" s="173"/>
      <c r="M106" s="212">
        <v>16</v>
      </c>
      <c r="N106" s="156">
        <v>31</v>
      </c>
      <c r="O106" s="202">
        <f>Баллы_за_упр($A106,$I106,$J106,$K106,M106,N106)</f>
        <v>85</v>
      </c>
      <c r="P106" s="247">
        <v>34</v>
      </c>
      <c r="Q106" s="423">
        <v>21.4</v>
      </c>
      <c r="R106" s="202" t="e">
        <f>Баллы_за_упр($A106,$I106,$J106,$K106,P106,Q106)</f>
        <v>#VALUE!</v>
      </c>
      <c r="S106" s="1">
        <v>37</v>
      </c>
      <c r="T106" s="409">
        <v>5.26</v>
      </c>
      <c r="U106" s="203">
        <f>Баллы_за_упр($A106,$I106,$J106,$K106,S106,T106)</f>
        <v>24</v>
      </c>
      <c r="V106" s="56">
        <v>0</v>
      </c>
      <c r="W106" s="204" t="e">
        <f>Оценка($A106,$K106,O106,R106,U106)</f>
        <v>#VALUE!</v>
      </c>
      <c r="X106" s="257"/>
      <c r="Y106" s="556"/>
      <c r="Z106" s="247"/>
    </row>
    <row r="107" spans="1:26" s="138" customFormat="1" ht="15.75" x14ac:dyDescent="0.25">
      <c r="A107" s="247"/>
      <c r="B107" s="168"/>
      <c r="C107" s="247"/>
      <c r="D107" s="160"/>
      <c r="E107" s="1584" t="s">
        <v>944</v>
      </c>
      <c r="F107" s="1585"/>
      <c r="G107" s="1585"/>
      <c r="H107" s="1585"/>
      <c r="I107" s="1585"/>
      <c r="J107" s="1585"/>
      <c r="K107" s="1585"/>
      <c r="L107" s="1585"/>
      <c r="M107" s="1585"/>
      <c r="N107" s="1585"/>
      <c r="O107" s="1585"/>
      <c r="P107" s="1585"/>
      <c r="Q107" s="1585"/>
      <c r="R107" s="1585"/>
      <c r="S107" s="1585"/>
      <c r="T107" s="1585"/>
      <c r="U107" s="1585"/>
      <c r="V107" s="1585"/>
      <c r="W107" s="1585"/>
      <c r="X107" s="1585"/>
      <c r="Y107" s="1611"/>
      <c r="Z107" s="557"/>
    </row>
    <row r="108" spans="1:26" s="352" customFormat="1" ht="15.75" x14ac:dyDescent="0.25">
      <c r="A108" s="212" t="s">
        <v>11</v>
      </c>
      <c r="B108" s="347">
        <v>26668</v>
      </c>
      <c r="C108" s="212">
        <f t="shared" ref="C108:C115" si="13">Age(B108,I108,J108)</f>
        <v>51</v>
      </c>
      <c r="D108" s="338"/>
      <c r="E108" s="285">
        <v>1</v>
      </c>
      <c r="F108" s="348" t="s">
        <v>767</v>
      </c>
      <c r="G108" s="349" t="s">
        <v>968</v>
      </c>
      <c r="H108" s="248" t="s">
        <v>766</v>
      </c>
      <c r="I108" s="232" t="s">
        <v>482</v>
      </c>
      <c r="J108" s="232" t="s">
        <v>1023</v>
      </c>
      <c r="K108" s="234" t="str">
        <f t="shared" ref="K108:K115" si="14">Воз_группа(A108,C108)</f>
        <v>7</v>
      </c>
      <c r="L108" s="204"/>
      <c r="M108" s="212">
        <v>3</v>
      </c>
      <c r="N108" s="156">
        <v>7</v>
      </c>
      <c r="O108" s="202">
        <f>Баллы_за_упр($A108,$I108,$J108,$K108,M108,N108)</f>
        <v>70</v>
      </c>
      <c r="P108" s="204">
        <v>16</v>
      </c>
      <c r="Q108" s="56">
        <v>40</v>
      </c>
      <c r="R108" s="202">
        <f>Баллы_за_упр($A108,$I108,$J108,$K108,P108,Q108)</f>
        <v>110</v>
      </c>
      <c r="S108" s="1">
        <v>37</v>
      </c>
      <c r="T108" s="392">
        <v>4.37</v>
      </c>
      <c r="U108" s="203">
        <f>Баллы_за_упр($A108,$I108,$J108,$K108,S108,T108)</f>
        <v>176</v>
      </c>
      <c r="V108" s="56">
        <f>Сумма_баллов($A108,$K108,O108,R108,U108)</f>
        <v>356</v>
      </c>
      <c r="W108" s="204">
        <f>Оценка($A108,$K108,O108,R108,U108)</f>
        <v>5</v>
      </c>
      <c r="X108" s="56"/>
      <c r="Y108" s="556"/>
      <c r="Z108" s="212"/>
    </row>
    <row r="109" spans="1:26" s="138" customFormat="1" ht="15.75" x14ac:dyDescent="0.25">
      <c r="A109" s="247" t="s">
        <v>11</v>
      </c>
      <c r="B109" s="168">
        <v>31153</v>
      </c>
      <c r="C109" s="247">
        <f t="shared" si="13"/>
        <v>39</v>
      </c>
      <c r="D109" s="160"/>
      <c r="E109" s="154">
        <v>2</v>
      </c>
      <c r="F109" s="210" t="s">
        <v>767</v>
      </c>
      <c r="G109" s="161" t="s">
        <v>968</v>
      </c>
      <c r="H109" s="237">
        <v>1</v>
      </c>
      <c r="I109" s="230" t="s">
        <v>26</v>
      </c>
      <c r="J109" s="230" t="s">
        <v>741</v>
      </c>
      <c r="K109" s="342" t="str">
        <f t="shared" si="14"/>
        <v>4</v>
      </c>
      <c r="L109" s="173"/>
      <c r="M109" s="428"/>
      <c r="N109" s="156"/>
      <c r="O109" s="202"/>
      <c r="P109" s="247"/>
      <c r="Q109" s="155"/>
      <c r="R109" s="202"/>
      <c r="S109" s="1"/>
      <c r="T109" s="409"/>
      <c r="U109" s="203"/>
      <c r="V109" s="56"/>
      <c r="W109" s="204"/>
      <c r="X109" s="257"/>
      <c r="Y109" s="556" t="s">
        <v>750</v>
      </c>
      <c r="Z109" s="247"/>
    </row>
    <row r="110" spans="1:26" s="138" customFormat="1" ht="15.75" x14ac:dyDescent="0.25">
      <c r="A110" s="247" t="s">
        <v>470</v>
      </c>
      <c r="B110" s="168">
        <v>29312</v>
      </c>
      <c r="C110" s="247">
        <f t="shared" si="13"/>
        <v>44</v>
      </c>
      <c r="D110" s="160"/>
      <c r="E110" s="285">
        <v>3</v>
      </c>
      <c r="F110" s="210" t="s">
        <v>767</v>
      </c>
      <c r="G110" s="161" t="s">
        <v>969</v>
      </c>
      <c r="H110" s="237" t="s">
        <v>766</v>
      </c>
      <c r="I110" s="230" t="s">
        <v>590</v>
      </c>
      <c r="J110" s="230" t="s">
        <v>626</v>
      </c>
      <c r="K110" s="342" t="str">
        <f t="shared" si="14"/>
        <v>5</v>
      </c>
      <c r="L110" s="173"/>
      <c r="M110" s="247"/>
      <c r="N110" s="156"/>
      <c r="O110" s="202"/>
      <c r="P110" s="247">
        <v>16</v>
      </c>
      <c r="Q110" s="155">
        <v>26</v>
      </c>
      <c r="R110" s="202">
        <f>Баллы_за_упр($A110,$I110,$J110,$K110,P110,Q110)</f>
        <v>100</v>
      </c>
      <c r="S110" s="1">
        <v>37</v>
      </c>
      <c r="T110" s="409">
        <v>5.2</v>
      </c>
      <c r="U110" s="203">
        <f>Баллы_за_упр($A110,$I110,$J110,$K110,S110,T110)</f>
        <v>100</v>
      </c>
      <c r="V110" s="56">
        <v>140</v>
      </c>
      <c r="W110" s="204">
        <v>5</v>
      </c>
      <c r="X110" s="257"/>
      <c r="Y110" s="556"/>
      <c r="Z110" s="557"/>
    </row>
    <row r="111" spans="1:26" s="138" customFormat="1" ht="15.75" x14ac:dyDescent="0.25">
      <c r="A111" s="247" t="s">
        <v>470</v>
      </c>
      <c r="B111" s="168">
        <v>28372</v>
      </c>
      <c r="C111" s="247">
        <f t="shared" si="13"/>
        <v>47</v>
      </c>
      <c r="D111" s="160"/>
      <c r="E111" s="154">
        <v>4</v>
      </c>
      <c r="F111" s="210" t="s">
        <v>767</v>
      </c>
      <c r="G111" s="161" t="s">
        <v>968</v>
      </c>
      <c r="H111" s="237">
        <v>1</v>
      </c>
      <c r="I111" s="230" t="s">
        <v>26</v>
      </c>
      <c r="J111" s="230" t="s">
        <v>945</v>
      </c>
      <c r="K111" s="342" t="str">
        <f t="shared" si="14"/>
        <v>5</v>
      </c>
      <c r="L111" s="173"/>
      <c r="M111" s="247"/>
      <c r="N111" s="156"/>
      <c r="O111" s="202"/>
      <c r="P111" s="247"/>
      <c r="Q111" s="155"/>
      <c r="R111" s="202"/>
      <c r="S111" s="1"/>
      <c r="T111" s="409"/>
      <c r="U111" s="203"/>
      <c r="V111" s="56"/>
      <c r="W111" s="204"/>
      <c r="X111" s="257"/>
      <c r="Y111" s="556" t="s">
        <v>750</v>
      </c>
      <c r="Z111" s="247"/>
    </row>
    <row r="112" spans="1:26" s="138" customFormat="1" ht="15.75" x14ac:dyDescent="0.25">
      <c r="A112" s="247" t="s">
        <v>470</v>
      </c>
      <c r="B112" s="168">
        <v>31352</v>
      </c>
      <c r="C112" s="247">
        <f t="shared" si="13"/>
        <v>38</v>
      </c>
      <c r="D112" s="160"/>
      <c r="E112" s="285">
        <v>5</v>
      </c>
      <c r="F112" s="210" t="s">
        <v>767</v>
      </c>
      <c r="G112" s="161" t="s">
        <v>968</v>
      </c>
      <c r="H112" s="237" t="s">
        <v>23</v>
      </c>
      <c r="I112" s="230" t="s">
        <v>731</v>
      </c>
      <c r="J112" s="230" t="s">
        <v>597</v>
      </c>
      <c r="K112" s="342" t="str">
        <f t="shared" si="14"/>
        <v>4</v>
      </c>
      <c r="L112" s="257" t="s">
        <v>23</v>
      </c>
      <c r="M112" s="257" t="s">
        <v>23</v>
      </c>
      <c r="N112" s="257" t="s">
        <v>23</v>
      </c>
      <c r="O112" s="257" t="s">
        <v>23</v>
      </c>
      <c r="P112" s="257" t="s">
        <v>23</v>
      </c>
      <c r="Q112" s="257" t="s">
        <v>23</v>
      </c>
      <c r="R112" s="257" t="s">
        <v>23</v>
      </c>
      <c r="S112" s="257" t="s">
        <v>23</v>
      </c>
      <c r="T112" s="257" t="s">
        <v>23</v>
      </c>
      <c r="U112" s="257" t="s">
        <v>23</v>
      </c>
      <c r="V112" s="257" t="s">
        <v>23</v>
      </c>
      <c r="W112" s="257" t="s">
        <v>23</v>
      </c>
      <c r="X112" s="257" t="s">
        <v>23</v>
      </c>
      <c r="Y112" s="286" t="s">
        <v>754</v>
      </c>
      <c r="Z112" s="228"/>
    </row>
    <row r="113" spans="1:26" s="138" customFormat="1" ht="15.75" x14ac:dyDescent="0.25">
      <c r="A113" s="247" t="s">
        <v>11</v>
      </c>
      <c r="B113" s="168">
        <v>28156</v>
      </c>
      <c r="C113" s="247">
        <f t="shared" si="13"/>
        <v>47</v>
      </c>
      <c r="D113" s="160"/>
      <c r="E113" s="154">
        <v>6</v>
      </c>
      <c r="F113" s="210" t="s">
        <v>767</v>
      </c>
      <c r="G113" s="161" t="s">
        <v>968</v>
      </c>
      <c r="H113" s="237">
        <v>2</v>
      </c>
      <c r="I113" s="230" t="s">
        <v>590</v>
      </c>
      <c r="J113" s="230" t="s">
        <v>946</v>
      </c>
      <c r="K113" s="342" t="str">
        <f t="shared" si="14"/>
        <v>6</v>
      </c>
      <c r="L113" s="173"/>
      <c r="M113" s="247">
        <v>3</v>
      </c>
      <c r="N113" s="156">
        <v>7</v>
      </c>
      <c r="O113" s="202">
        <f>Баллы_за_упр($A113,$I113,$J113,$K113,M113,N113)</f>
        <v>60</v>
      </c>
      <c r="P113" s="247">
        <v>34</v>
      </c>
      <c r="Q113" s="423">
        <v>15.2</v>
      </c>
      <c r="R113" s="202" t="e">
        <f>Баллы_за_упр($A113,$I113,$J113,$K113,P113,Q113)</f>
        <v>#VALUE!</v>
      </c>
      <c r="S113" s="1">
        <v>37</v>
      </c>
      <c r="T113" s="409">
        <v>4.3600000000000003</v>
      </c>
      <c r="U113" s="203">
        <f>Баллы_за_упр($A113,$I113,$J113,$K113,S113,T113)</f>
        <v>116</v>
      </c>
      <c r="V113" s="56" t="e">
        <f>Сумма_баллов($A113,$K113,O113,R113,U113)</f>
        <v>#VALUE!</v>
      </c>
      <c r="W113" s="204" t="e">
        <f>Оценка($A113,$K113,O113,R113,U113)</f>
        <v>#VALUE!</v>
      </c>
      <c r="X113" s="257"/>
      <c r="Y113" s="286"/>
      <c r="Z113" s="228"/>
    </row>
    <row r="114" spans="1:26" s="138" customFormat="1" ht="15.75" x14ac:dyDescent="0.25">
      <c r="A114" s="173" t="s">
        <v>11</v>
      </c>
      <c r="B114" s="226">
        <v>32722</v>
      </c>
      <c r="C114" s="247">
        <f t="shared" si="13"/>
        <v>35</v>
      </c>
      <c r="D114" s="160"/>
      <c r="E114" s="285">
        <v>7</v>
      </c>
      <c r="F114" s="210" t="s">
        <v>767</v>
      </c>
      <c r="G114" s="161" t="s">
        <v>968</v>
      </c>
      <c r="H114" s="237">
        <v>3</v>
      </c>
      <c r="I114" s="230" t="s">
        <v>500</v>
      </c>
      <c r="J114" s="232" t="s">
        <v>706</v>
      </c>
      <c r="K114" s="342" t="str">
        <f t="shared" si="14"/>
        <v>4</v>
      </c>
      <c r="L114" s="173"/>
      <c r="M114" s="247">
        <v>3</v>
      </c>
      <c r="N114" s="156">
        <v>10</v>
      </c>
      <c r="O114" s="202">
        <f>Баллы_за_упр($A114,$I114,$J114,$K114,M114,N114)</f>
        <v>60</v>
      </c>
      <c r="P114" s="247">
        <v>34</v>
      </c>
      <c r="Q114" s="423">
        <v>13.5</v>
      </c>
      <c r="R114" s="202">
        <f>Баллы_за_упр($A114,$I114,$J114,$K114,P114,Q114)</f>
        <v>132</v>
      </c>
      <c r="S114" s="1">
        <v>38</v>
      </c>
      <c r="T114" s="409">
        <v>14.02</v>
      </c>
      <c r="U114" s="203">
        <f>Баллы_за_упр($A114,$I114,$J114,$K114,S114,T114)</f>
        <v>136</v>
      </c>
      <c r="V114" s="56">
        <f>Сумма_баллов($A114,$K114,O114,R114,U114)</f>
        <v>328</v>
      </c>
      <c r="W114" s="204">
        <f>Оценка($A114,$K114,O114,R114,U114)</f>
        <v>5</v>
      </c>
      <c r="X114" s="257"/>
      <c r="Y114" s="286"/>
      <c r="Z114" s="228"/>
    </row>
    <row r="115" spans="1:26" s="138" customFormat="1" ht="16.5" thickBot="1" x14ac:dyDescent="0.3">
      <c r="A115" s="247" t="s">
        <v>470</v>
      </c>
      <c r="B115" s="168">
        <v>32978</v>
      </c>
      <c r="C115" s="247">
        <f t="shared" si="13"/>
        <v>34</v>
      </c>
      <c r="D115" s="160"/>
      <c r="E115" s="158">
        <v>8</v>
      </c>
      <c r="F115" s="325" t="s">
        <v>767</v>
      </c>
      <c r="G115" s="162" t="s">
        <v>968</v>
      </c>
      <c r="H115" s="326">
        <v>3</v>
      </c>
      <c r="I115" s="294" t="s">
        <v>474</v>
      </c>
      <c r="J115" s="294" t="s">
        <v>732</v>
      </c>
      <c r="K115" s="159" t="str">
        <f t="shared" si="14"/>
        <v>3</v>
      </c>
      <c r="L115" s="140"/>
      <c r="M115" s="157">
        <v>16</v>
      </c>
      <c r="N115" s="163">
        <v>31</v>
      </c>
      <c r="O115" s="299">
        <f>Баллы_за_упр($A115,$I115,$J115,$K115,M115,N115)</f>
        <v>85</v>
      </c>
      <c r="P115" s="157">
        <v>34</v>
      </c>
      <c r="Q115" s="424">
        <v>18.100000000000001</v>
      </c>
      <c r="R115" s="299" t="e">
        <f>Баллы_за_упр($A115,$I115,$J115,$K115,P115,Q115)</f>
        <v>#VALUE!</v>
      </c>
      <c r="S115" s="300">
        <v>37</v>
      </c>
      <c r="T115" s="413">
        <v>4.59</v>
      </c>
      <c r="U115" s="301">
        <f>Баллы_за_упр($A115,$I115,$J115,$K115,S115,T115)</f>
        <v>51</v>
      </c>
      <c r="V115" s="302" t="e">
        <f>Сумма_баллов($A115,$K115,O115,R115,U115)</f>
        <v>#VALUE!</v>
      </c>
      <c r="W115" s="303" t="e">
        <f>Оценка($A115,$K115,O115,R115,U115)</f>
        <v>#VALUE!</v>
      </c>
      <c r="X115" s="258"/>
      <c r="Y115" s="398"/>
      <c r="Z115" s="228"/>
    </row>
    <row r="116" spans="1:26" ht="17.25" customHeight="1" x14ac:dyDescent="0.25">
      <c r="A116" s="1594" t="s">
        <v>1</v>
      </c>
      <c r="B116" s="1594" t="s">
        <v>81</v>
      </c>
      <c r="C116" s="1594" t="s">
        <v>82</v>
      </c>
      <c r="D116" s="256"/>
      <c r="E116" s="1595" t="s">
        <v>2</v>
      </c>
      <c r="F116" s="1576" t="s">
        <v>73</v>
      </c>
      <c r="G116" s="1576" t="s">
        <v>73</v>
      </c>
      <c r="H116" s="1600" t="s">
        <v>765</v>
      </c>
      <c r="I116" s="1576" t="s">
        <v>3</v>
      </c>
      <c r="J116" s="1576" t="s">
        <v>4</v>
      </c>
      <c r="K116" s="1570" t="s">
        <v>5</v>
      </c>
      <c r="L116" s="1570" t="s">
        <v>6</v>
      </c>
      <c r="M116" s="1576" t="s">
        <v>180</v>
      </c>
      <c r="N116" s="1576"/>
      <c r="O116" s="1576"/>
      <c r="P116" s="1576"/>
      <c r="Q116" s="1576"/>
      <c r="R116" s="1576"/>
      <c r="S116" s="1576"/>
      <c r="T116" s="1576"/>
      <c r="U116" s="1576"/>
      <c r="V116" s="1577" t="s">
        <v>25</v>
      </c>
      <c r="W116" s="1570" t="s">
        <v>998</v>
      </c>
      <c r="X116" s="1570" t="s">
        <v>7</v>
      </c>
      <c r="Y116" s="1573" t="s">
        <v>285</v>
      </c>
    </row>
    <row r="117" spans="1:26" ht="15.75" x14ac:dyDescent="0.25">
      <c r="A117" s="1594"/>
      <c r="B117" s="1594"/>
      <c r="C117" s="1594"/>
      <c r="D117" s="256"/>
      <c r="E117" s="1596"/>
      <c r="F117" s="1598"/>
      <c r="G117" s="1598"/>
      <c r="H117" s="1601"/>
      <c r="I117" s="1598"/>
      <c r="J117" s="1598"/>
      <c r="K117" s="1571"/>
      <c r="L117" s="1571"/>
      <c r="M117" s="544"/>
      <c r="N117" s="545">
        <v>1</v>
      </c>
      <c r="O117" s="545"/>
      <c r="P117" s="544"/>
      <c r="Q117" s="545">
        <v>2</v>
      </c>
      <c r="R117" s="546"/>
      <c r="S117" s="544"/>
      <c r="T117" s="547">
        <v>3</v>
      </c>
      <c r="U117" s="546"/>
      <c r="V117" s="1578"/>
      <c r="W117" s="1571"/>
      <c r="X117" s="1571"/>
      <c r="Y117" s="1574"/>
    </row>
    <row r="118" spans="1:26" ht="77.25" customHeight="1" thickBot="1" x14ac:dyDescent="0.3">
      <c r="A118" s="1594"/>
      <c r="B118" s="1594"/>
      <c r="C118" s="1594"/>
      <c r="D118" s="256"/>
      <c r="E118" s="1597"/>
      <c r="F118" s="1599"/>
      <c r="G118" s="1599"/>
      <c r="H118" s="1602"/>
      <c r="I118" s="1599"/>
      <c r="J118" s="1599"/>
      <c r="K118" s="1572"/>
      <c r="L118" s="1572"/>
      <c r="M118" s="541" t="s">
        <v>8</v>
      </c>
      <c r="N118" s="541" t="s">
        <v>9</v>
      </c>
      <c r="O118" s="137" t="s">
        <v>10</v>
      </c>
      <c r="P118" s="541" t="s">
        <v>8</v>
      </c>
      <c r="Q118" s="541" t="s">
        <v>9</v>
      </c>
      <c r="R118" s="137" t="s">
        <v>10</v>
      </c>
      <c r="S118" s="541" t="s">
        <v>8</v>
      </c>
      <c r="T118" s="412" t="s">
        <v>9</v>
      </c>
      <c r="U118" s="137" t="s">
        <v>10</v>
      </c>
      <c r="V118" s="1579"/>
      <c r="W118" s="1572"/>
      <c r="X118" s="1572"/>
      <c r="Y118" s="1575"/>
    </row>
    <row r="119" spans="1:26" s="138" customFormat="1" ht="16.5" thickTop="1" x14ac:dyDescent="0.25">
      <c r="A119" s="247"/>
      <c r="B119" s="168"/>
      <c r="C119" s="247"/>
      <c r="D119" s="160"/>
      <c r="E119" s="1584" t="s">
        <v>947</v>
      </c>
      <c r="F119" s="1585"/>
      <c r="G119" s="1585"/>
      <c r="H119" s="1585"/>
      <c r="I119" s="1585"/>
      <c r="J119" s="1585"/>
      <c r="K119" s="1585"/>
      <c r="L119" s="1585"/>
      <c r="M119" s="1585"/>
      <c r="N119" s="1585"/>
      <c r="O119" s="1585"/>
      <c r="P119" s="1585"/>
      <c r="Q119" s="1585"/>
      <c r="R119" s="1585"/>
      <c r="S119" s="1585"/>
      <c r="T119" s="1585"/>
      <c r="U119" s="1585"/>
      <c r="V119" s="1585"/>
      <c r="W119" s="1585"/>
      <c r="X119" s="1585"/>
      <c r="Y119" s="1586"/>
      <c r="Z119" s="228"/>
    </row>
    <row r="120" spans="1:26" s="138" customFormat="1" ht="15.75" x14ac:dyDescent="0.25">
      <c r="A120" s="247" t="s">
        <v>11</v>
      </c>
      <c r="B120" s="168">
        <v>30532</v>
      </c>
      <c r="C120" s="247">
        <f>Age(B120,I120,J120)</f>
        <v>41</v>
      </c>
      <c r="D120" s="160"/>
      <c r="E120" s="154">
        <v>1</v>
      </c>
      <c r="F120" s="210" t="s">
        <v>767</v>
      </c>
      <c r="G120" s="161" t="s">
        <v>970</v>
      </c>
      <c r="H120" s="237" t="s">
        <v>766</v>
      </c>
      <c r="I120" s="230" t="s">
        <v>26</v>
      </c>
      <c r="J120" s="230" t="s">
        <v>1120</v>
      </c>
      <c r="K120" s="342" t="str">
        <f>Воз_группа(A120,C120)</f>
        <v>5</v>
      </c>
      <c r="L120" s="173"/>
      <c r="M120" s="212"/>
      <c r="N120" s="156"/>
      <c r="O120" s="202"/>
      <c r="P120" s="247"/>
      <c r="Q120" s="423"/>
      <c r="R120" s="202"/>
      <c r="S120" s="1"/>
      <c r="T120" s="409"/>
      <c r="U120" s="203"/>
      <c r="V120" s="56"/>
      <c r="W120" s="204"/>
      <c r="X120" s="257"/>
      <c r="Y120" s="286"/>
      <c r="Z120" s="228"/>
    </row>
    <row r="121" spans="1:26" s="138" customFormat="1" ht="15.75" x14ac:dyDescent="0.25">
      <c r="A121" s="247" t="s">
        <v>11</v>
      </c>
      <c r="B121" s="168">
        <v>33706</v>
      </c>
      <c r="C121" s="247">
        <f>Age(B121,I121,J121)</f>
        <v>32</v>
      </c>
      <c r="D121" s="160"/>
      <c r="E121" s="154">
        <v>2</v>
      </c>
      <c r="F121" s="210" t="s">
        <v>767</v>
      </c>
      <c r="G121" s="161" t="s">
        <v>970</v>
      </c>
      <c r="H121" s="237" t="s">
        <v>766</v>
      </c>
      <c r="I121" s="230" t="s">
        <v>742</v>
      </c>
      <c r="J121" s="230" t="s">
        <v>948</v>
      </c>
      <c r="K121" s="342" t="str">
        <f>Воз_группа(A121,C121)</f>
        <v>3</v>
      </c>
      <c r="L121" s="173"/>
      <c r="M121" s="212">
        <v>3</v>
      </c>
      <c r="N121" s="156">
        <v>12</v>
      </c>
      <c r="O121" s="202">
        <v>35</v>
      </c>
      <c r="P121" s="247">
        <v>34</v>
      </c>
      <c r="Q121" s="423">
        <v>12.9</v>
      </c>
      <c r="R121" s="202">
        <v>72</v>
      </c>
      <c r="S121" s="1">
        <v>38</v>
      </c>
      <c r="T121" s="409">
        <v>15.3</v>
      </c>
      <c r="U121" s="203">
        <v>0</v>
      </c>
      <c r="V121" s="56">
        <v>0</v>
      </c>
      <c r="W121" s="204">
        <v>2</v>
      </c>
      <c r="X121" s="257"/>
      <c r="Y121" s="286"/>
      <c r="Z121" s="228"/>
    </row>
    <row r="122" spans="1:26" s="138" customFormat="1" ht="15.75" x14ac:dyDescent="0.25">
      <c r="A122" s="247" t="s">
        <v>11</v>
      </c>
      <c r="B122" s="168">
        <v>31882</v>
      </c>
      <c r="C122" s="247">
        <f>Age(B122,I122,J122)</f>
        <v>37</v>
      </c>
      <c r="D122" s="160"/>
      <c r="E122" s="154">
        <v>3</v>
      </c>
      <c r="F122" s="210" t="s">
        <v>767</v>
      </c>
      <c r="G122" s="161" t="s">
        <v>970</v>
      </c>
      <c r="H122" s="237" t="s">
        <v>766</v>
      </c>
      <c r="I122" s="230" t="s">
        <v>564</v>
      </c>
      <c r="J122" s="230" t="s">
        <v>627</v>
      </c>
      <c r="K122" s="342" t="str">
        <f>Воз_группа(A122,C122)</f>
        <v>4</v>
      </c>
      <c r="L122" s="173"/>
      <c r="M122" s="428"/>
      <c r="N122" s="156"/>
      <c r="O122" s="202"/>
      <c r="P122" s="247"/>
      <c r="Q122" s="155"/>
      <c r="R122" s="202"/>
      <c r="S122" s="1"/>
      <c r="T122" s="409"/>
      <c r="U122" s="203"/>
      <c r="V122" s="56"/>
      <c r="W122" s="204"/>
      <c r="X122" s="257"/>
      <c r="Y122" s="286" t="s">
        <v>1068</v>
      </c>
      <c r="Z122" s="228"/>
    </row>
    <row r="123" spans="1:26" s="138" customFormat="1" ht="15.75" x14ac:dyDescent="0.25">
      <c r="A123" s="247" t="s">
        <v>470</v>
      </c>
      <c r="B123" s="168">
        <v>32985</v>
      </c>
      <c r="C123" s="247">
        <f>Age(B123,I123,J123)</f>
        <v>34</v>
      </c>
      <c r="D123" s="160"/>
      <c r="E123" s="154">
        <v>4</v>
      </c>
      <c r="F123" s="210" t="s">
        <v>767</v>
      </c>
      <c r="G123" s="161" t="s">
        <v>970</v>
      </c>
      <c r="H123" s="237" t="s">
        <v>766</v>
      </c>
      <c r="I123" s="230" t="s">
        <v>500</v>
      </c>
      <c r="J123" s="230" t="s">
        <v>570</v>
      </c>
      <c r="K123" s="342" t="str">
        <f>Воз_группа(A123,C123)</f>
        <v>3</v>
      </c>
      <c r="L123" s="173"/>
      <c r="M123" s="247"/>
      <c r="N123" s="156"/>
      <c r="O123" s="202"/>
      <c r="P123" s="247"/>
      <c r="Q123" s="155"/>
      <c r="R123" s="202"/>
      <c r="S123" s="1"/>
      <c r="T123" s="409"/>
      <c r="U123" s="203"/>
      <c r="V123" s="56"/>
      <c r="W123" s="204"/>
      <c r="X123" s="257"/>
      <c r="Y123" s="286" t="s">
        <v>750</v>
      </c>
      <c r="Z123" s="228"/>
    </row>
    <row r="124" spans="1:26" s="138" customFormat="1" ht="16.5" thickBot="1" x14ac:dyDescent="0.3">
      <c r="A124" s="247" t="s">
        <v>470</v>
      </c>
      <c r="B124" s="168">
        <v>31352</v>
      </c>
      <c r="C124" s="247">
        <f>Age(B124,I124,J124)</f>
        <v>38</v>
      </c>
      <c r="D124" s="160"/>
      <c r="E124" s="154">
        <v>5</v>
      </c>
      <c r="F124" s="210" t="s">
        <v>767</v>
      </c>
      <c r="G124" s="161" t="s">
        <v>970</v>
      </c>
      <c r="H124" s="237" t="s">
        <v>23</v>
      </c>
      <c r="I124" s="230" t="s">
        <v>500</v>
      </c>
      <c r="J124" s="230" t="s">
        <v>571</v>
      </c>
      <c r="K124" s="342" t="str">
        <f>Воз_группа(A124,C124)</f>
        <v>4</v>
      </c>
      <c r="L124" s="257" t="s">
        <v>23</v>
      </c>
      <c r="M124" s="257" t="s">
        <v>23</v>
      </c>
      <c r="N124" s="257" t="s">
        <v>23</v>
      </c>
      <c r="O124" s="257" t="s">
        <v>23</v>
      </c>
      <c r="P124" s="257" t="s">
        <v>23</v>
      </c>
      <c r="Q124" s="257" t="s">
        <v>23</v>
      </c>
      <c r="R124" s="257" t="s">
        <v>23</v>
      </c>
      <c r="S124" s="257" t="s">
        <v>23</v>
      </c>
      <c r="T124" s="257" t="s">
        <v>23</v>
      </c>
      <c r="U124" s="257" t="s">
        <v>23</v>
      </c>
      <c r="V124" s="257" t="s">
        <v>23</v>
      </c>
      <c r="W124" s="257" t="s">
        <v>23</v>
      </c>
      <c r="X124" s="257" t="s">
        <v>23</v>
      </c>
      <c r="Y124" s="286" t="s">
        <v>754</v>
      </c>
      <c r="Z124" s="228"/>
    </row>
    <row r="125" spans="1:26" s="138" customFormat="1" ht="15.75" x14ac:dyDescent="0.25">
      <c r="A125" s="247"/>
      <c r="B125" s="168"/>
      <c r="C125" s="247"/>
      <c r="D125" s="160"/>
      <c r="E125" s="1608" t="s">
        <v>973</v>
      </c>
      <c r="F125" s="1609"/>
      <c r="G125" s="1609"/>
      <c r="H125" s="1609"/>
      <c r="I125" s="1609"/>
      <c r="J125" s="1609"/>
      <c r="K125" s="1609"/>
      <c r="L125" s="1609"/>
      <c r="M125" s="1609"/>
      <c r="N125" s="1609"/>
      <c r="O125" s="1609"/>
      <c r="P125" s="1609"/>
      <c r="Q125" s="1609"/>
      <c r="R125" s="1609"/>
      <c r="S125" s="1609"/>
      <c r="T125" s="1609"/>
      <c r="U125" s="1609"/>
      <c r="V125" s="1609"/>
      <c r="W125" s="1609"/>
      <c r="X125" s="1609"/>
      <c r="Y125" s="1610"/>
      <c r="Z125" s="228"/>
    </row>
    <row r="126" spans="1:26" s="138" customFormat="1" ht="15.75" x14ac:dyDescent="0.25">
      <c r="A126" s="247" t="s">
        <v>11</v>
      </c>
      <c r="B126" s="168">
        <v>26688</v>
      </c>
      <c r="C126" s="247">
        <f>Age(B126,I126,J126)</f>
        <v>51</v>
      </c>
      <c r="D126" s="160"/>
      <c r="E126" s="154">
        <v>1</v>
      </c>
      <c r="F126" s="210" t="s">
        <v>979</v>
      </c>
      <c r="G126" s="161" t="s">
        <v>671</v>
      </c>
      <c r="H126" s="237" t="s">
        <v>766</v>
      </c>
      <c r="I126" s="161" t="s">
        <v>485</v>
      </c>
      <c r="J126" s="161" t="s">
        <v>743</v>
      </c>
      <c r="K126" s="342" t="str">
        <f>Воз_группа(A126,C126)</f>
        <v>7</v>
      </c>
      <c r="L126" s="173"/>
      <c r="M126" s="247"/>
      <c r="N126" s="156"/>
      <c r="O126" s="202"/>
      <c r="P126" s="247"/>
      <c r="Q126" s="155"/>
      <c r="R126" s="202"/>
      <c r="S126" s="1"/>
      <c r="T126" s="409"/>
      <c r="U126" s="203"/>
      <c r="V126" s="56"/>
      <c r="W126" s="204"/>
      <c r="X126" s="257"/>
      <c r="Y126" s="286"/>
      <c r="Z126" s="228"/>
    </row>
    <row r="127" spans="1:26" s="138" customFormat="1" ht="15.75" x14ac:dyDescent="0.25">
      <c r="A127" s="247" t="s">
        <v>11</v>
      </c>
      <c r="B127" s="168">
        <v>33374</v>
      </c>
      <c r="C127" s="247">
        <f>Age(B127,I127,J127)</f>
        <v>33</v>
      </c>
      <c r="D127" s="160"/>
      <c r="E127" s="154">
        <v>2</v>
      </c>
      <c r="F127" s="210" t="s">
        <v>979</v>
      </c>
      <c r="G127" s="161" t="s">
        <v>671</v>
      </c>
      <c r="H127" s="237">
        <v>2</v>
      </c>
      <c r="I127" s="161" t="s">
        <v>27</v>
      </c>
      <c r="J127" s="161" t="s">
        <v>1108</v>
      </c>
      <c r="K127" s="342" t="str">
        <f>Воз_группа(A127,C127)</f>
        <v>3</v>
      </c>
      <c r="L127" s="173"/>
      <c r="M127" s="247"/>
      <c r="N127" s="156"/>
      <c r="O127" s="202"/>
      <c r="P127" s="247"/>
      <c r="Q127" s="423"/>
      <c r="R127" s="202"/>
      <c r="S127" s="1"/>
      <c r="T127" s="409"/>
      <c r="U127" s="203"/>
      <c r="V127" s="56"/>
      <c r="W127" s="204"/>
      <c r="X127" s="257"/>
      <c r="Y127" s="286" t="s">
        <v>1093</v>
      </c>
      <c r="Z127" s="228"/>
    </row>
    <row r="128" spans="1:26" s="138" customFormat="1" ht="16.5" thickBot="1" x14ac:dyDescent="0.3">
      <c r="A128" s="247" t="s">
        <v>11</v>
      </c>
      <c r="B128" s="168">
        <v>33117</v>
      </c>
      <c r="C128" s="247">
        <f>Age(B128,I128,J128)</f>
        <v>34</v>
      </c>
      <c r="D128" s="160"/>
      <c r="E128" s="158">
        <v>3</v>
      </c>
      <c r="F128" s="325" t="s">
        <v>979</v>
      </c>
      <c r="G128" s="162" t="s">
        <v>671</v>
      </c>
      <c r="H128" s="326">
        <v>2</v>
      </c>
      <c r="I128" s="162" t="s">
        <v>500</v>
      </c>
      <c r="J128" s="162" t="s">
        <v>672</v>
      </c>
      <c r="K128" s="159" t="str">
        <f>Воз_группа(A128,C128)</f>
        <v>3</v>
      </c>
      <c r="L128" s="140"/>
      <c r="M128" s="340">
        <v>3</v>
      </c>
      <c r="N128" s="163">
        <v>11</v>
      </c>
      <c r="O128" s="202">
        <f>Баллы_за_упр($A128,$I128,$J128,$K128,M128,N128)</f>
        <v>40</v>
      </c>
      <c r="P128" s="157">
        <v>34</v>
      </c>
      <c r="Q128" s="424">
        <v>13.5</v>
      </c>
      <c r="R128" s="202">
        <f>Баллы_за_упр($A128,$I128,$J128,$K128,P128,Q128)</f>
        <v>108</v>
      </c>
      <c r="S128" s="300">
        <v>38</v>
      </c>
      <c r="T128" s="413">
        <v>12.5</v>
      </c>
      <c r="U128" s="203">
        <f>Баллы_за_упр($A128,$I128,$J128,$K128,S128,T128)</f>
        <v>160</v>
      </c>
      <c r="V128" s="56">
        <v>137</v>
      </c>
      <c r="W128" s="204">
        <f>Оценка($A128,$K128,O128,R128,U128)</f>
        <v>5</v>
      </c>
      <c r="X128" s="258"/>
      <c r="Y128" s="398"/>
      <c r="Z128" s="228"/>
    </row>
    <row r="129" spans="1:26" s="138" customFormat="1" ht="15.75" x14ac:dyDescent="0.25">
      <c r="A129" s="247"/>
      <c r="B129" s="168"/>
      <c r="C129" s="247"/>
      <c r="D129" s="160"/>
      <c r="E129" s="1608" t="s">
        <v>974</v>
      </c>
      <c r="F129" s="1609"/>
      <c r="G129" s="1609"/>
      <c r="H129" s="1609"/>
      <c r="I129" s="1609"/>
      <c r="J129" s="1609"/>
      <c r="K129" s="1609"/>
      <c r="L129" s="1609"/>
      <c r="M129" s="1609"/>
      <c r="N129" s="1609"/>
      <c r="O129" s="1609"/>
      <c r="P129" s="1609"/>
      <c r="Q129" s="1609"/>
      <c r="R129" s="1609"/>
      <c r="S129" s="1609"/>
      <c r="T129" s="1609"/>
      <c r="U129" s="1609"/>
      <c r="V129" s="1609"/>
      <c r="W129" s="1609"/>
      <c r="X129" s="1609"/>
      <c r="Y129" s="1610"/>
      <c r="Z129" s="228"/>
    </row>
    <row r="130" spans="1:26" s="138" customFormat="1" ht="15.75" x14ac:dyDescent="0.25">
      <c r="A130" s="204" t="s">
        <v>470</v>
      </c>
      <c r="B130" s="244">
        <v>28314</v>
      </c>
      <c r="C130" s="204">
        <f t="shared" ref="C130:C135" si="15">Age(B130,I130,J130)</f>
        <v>47</v>
      </c>
      <c r="D130" s="2"/>
      <c r="E130" s="154">
        <v>1</v>
      </c>
      <c r="F130" s="210" t="s">
        <v>979</v>
      </c>
      <c r="G130" s="55" t="s">
        <v>675</v>
      </c>
      <c r="H130" s="240" t="s">
        <v>766</v>
      </c>
      <c r="I130" s="55" t="s">
        <v>26</v>
      </c>
      <c r="J130" s="55" t="s">
        <v>676</v>
      </c>
      <c r="K130" s="342" t="str">
        <f t="shared" ref="K130:K135" si="16">Воз_группа(A130,C130)</f>
        <v>5</v>
      </c>
      <c r="L130" s="173"/>
      <c r="M130" s="212"/>
      <c r="N130" s="156"/>
      <c r="O130" s="202"/>
      <c r="P130" s="247"/>
      <c r="Q130" s="155"/>
      <c r="R130" s="202"/>
      <c r="S130" s="1"/>
      <c r="T130" s="409"/>
      <c r="U130" s="203"/>
      <c r="V130" s="56"/>
      <c r="W130" s="204"/>
      <c r="X130" s="257"/>
      <c r="Y130" s="286" t="s">
        <v>750</v>
      </c>
      <c r="Z130" s="228"/>
    </row>
    <row r="131" spans="1:26" s="138" customFormat="1" ht="15.75" x14ac:dyDescent="0.25">
      <c r="A131" s="204" t="s">
        <v>11</v>
      </c>
      <c r="B131" s="244">
        <v>29011</v>
      </c>
      <c r="C131" s="204">
        <f t="shared" si="15"/>
        <v>45</v>
      </c>
      <c r="D131" s="2"/>
      <c r="E131" s="154">
        <v>2</v>
      </c>
      <c r="F131" s="210" t="s">
        <v>979</v>
      </c>
      <c r="G131" s="55" t="s">
        <v>675</v>
      </c>
      <c r="H131" s="240">
        <v>1</v>
      </c>
      <c r="I131" s="55" t="s">
        <v>565</v>
      </c>
      <c r="J131" s="55" t="s">
        <v>677</v>
      </c>
      <c r="K131" s="342" t="str">
        <f t="shared" si="16"/>
        <v>6</v>
      </c>
      <c r="L131" s="173"/>
      <c r="M131" s="212"/>
      <c r="N131" s="156"/>
      <c r="O131" s="202"/>
      <c r="P131" s="247"/>
      <c r="Q131" s="155"/>
      <c r="R131" s="202"/>
      <c r="S131" s="1"/>
      <c r="T131" s="409"/>
      <c r="U131" s="203"/>
      <c r="V131" s="56"/>
      <c r="W131" s="204"/>
      <c r="X131" s="257"/>
      <c r="Y131" s="286"/>
      <c r="Z131" s="228"/>
    </row>
    <row r="132" spans="1:26" s="138" customFormat="1" ht="15.75" x14ac:dyDescent="0.25">
      <c r="A132" s="204" t="s">
        <v>11</v>
      </c>
      <c r="B132" s="244">
        <v>30346</v>
      </c>
      <c r="C132" s="204">
        <f t="shared" si="15"/>
        <v>41</v>
      </c>
      <c r="D132" s="2"/>
      <c r="E132" s="154">
        <v>3</v>
      </c>
      <c r="F132" s="210" t="s">
        <v>979</v>
      </c>
      <c r="G132" s="55" t="s">
        <v>675</v>
      </c>
      <c r="H132" s="240">
        <v>1</v>
      </c>
      <c r="I132" s="55" t="s">
        <v>500</v>
      </c>
      <c r="J132" s="55" t="s">
        <v>678</v>
      </c>
      <c r="K132" s="342" t="str">
        <f t="shared" si="16"/>
        <v>5</v>
      </c>
      <c r="L132" s="173"/>
      <c r="M132" s="212">
        <v>3</v>
      </c>
      <c r="N132" s="156">
        <v>0</v>
      </c>
      <c r="O132" s="202">
        <f>Баллы_за_упр($A132,$I132,$J132,$K132,M132,N132)</f>
        <v>0</v>
      </c>
      <c r="P132" s="247">
        <v>34</v>
      </c>
      <c r="Q132" s="423">
        <v>15.9</v>
      </c>
      <c r="R132" s="202">
        <f>Баллы_за_упр($A132,$I132,$J132,$K132,P132,Q132)</f>
        <v>52</v>
      </c>
      <c r="S132" s="1">
        <v>38</v>
      </c>
      <c r="T132" s="409">
        <v>0</v>
      </c>
      <c r="U132" s="203">
        <f>Баллы_за_упр($A132,$I132,$J132,$K132,S132,T132)</f>
        <v>0</v>
      </c>
      <c r="V132" s="56">
        <v>0</v>
      </c>
      <c r="W132" s="204">
        <f>Оценка($A132,$K132,O132,R132,U132)</f>
        <v>2</v>
      </c>
      <c r="X132" s="257"/>
      <c r="Y132" s="286" t="s">
        <v>1095</v>
      </c>
      <c r="Z132" s="228"/>
    </row>
    <row r="133" spans="1:26" s="138" customFormat="1" ht="15.75" x14ac:dyDescent="0.25">
      <c r="A133" s="204" t="s">
        <v>470</v>
      </c>
      <c r="B133" s="244">
        <v>32489</v>
      </c>
      <c r="C133" s="204">
        <f t="shared" si="15"/>
        <v>35</v>
      </c>
      <c r="D133" s="2"/>
      <c r="E133" s="285">
        <v>4</v>
      </c>
      <c r="F133" s="210" t="s">
        <v>979</v>
      </c>
      <c r="G133" s="165" t="s">
        <v>675</v>
      </c>
      <c r="H133" s="241">
        <v>1</v>
      </c>
      <c r="I133" s="165" t="s">
        <v>474</v>
      </c>
      <c r="J133" s="165" t="s">
        <v>679</v>
      </c>
      <c r="K133" s="234" t="str">
        <f t="shared" si="16"/>
        <v>4</v>
      </c>
      <c r="L133" s="257" t="s">
        <v>23</v>
      </c>
      <c r="M133" s="56" t="s">
        <v>23</v>
      </c>
      <c r="N133" s="257" t="s">
        <v>23</v>
      </c>
      <c r="O133" s="257" t="s">
        <v>23</v>
      </c>
      <c r="P133" s="257" t="s">
        <v>23</v>
      </c>
      <c r="Q133" s="257" t="s">
        <v>23</v>
      </c>
      <c r="R133" s="257" t="s">
        <v>23</v>
      </c>
      <c r="S133" s="257" t="s">
        <v>23</v>
      </c>
      <c r="T133" s="467" t="s">
        <v>23</v>
      </c>
      <c r="U133" s="257" t="s">
        <v>23</v>
      </c>
      <c r="V133" s="257" t="s">
        <v>23</v>
      </c>
      <c r="W133" s="257" t="s">
        <v>23</v>
      </c>
      <c r="X133" s="257" t="s">
        <v>23</v>
      </c>
      <c r="Y133" s="286" t="s">
        <v>754</v>
      </c>
      <c r="Z133" s="235"/>
    </row>
    <row r="134" spans="1:26" s="138" customFormat="1" ht="15.75" x14ac:dyDescent="0.25">
      <c r="A134" s="204" t="s">
        <v>470</v>
      </c>
      <c r="B134" s="244">
        <v>32236</v>
      </c>
      <c r="C134" s="204">
        <f t="shared" si="15"/>
        <v>36</v>
      </c>
      <c r="D134" s="2"/>
      <c r="E134" s="154">
        <v>5</v>
      </c>
      <c r="F134" s="210" t="s">
        <v>979</v>
      </c>
      <c r="G134" s="55" t="s">
        <v>675</v>
      </c>
      <c r="H134" s="240" t="s">
        <v>766</v>
      </c>
      <c r="I134" s="55" t="s">
        <v>564</v>
      </c>
      <c r="J134" s="55" t="s">
        <v>680</v>
      </c>
      <c r="K134" s="342" t="str">
        <f t="shared" si="16"/>
        <v>4</v>
      </c>
      <c r="L134" s="173"/>
      <c r="M134" s="212">
        <v>16</v>
      </c>
      <c r="N134" s="156">
        <v>30</v>
      </c>
      <c r="O134" s="202">
        <f>Баллы_за_упр($A134,$I134,$J134,$K134,M134,N134)</f>
        <v>100</v>
      </c>
      <c r="P134" s="204"/>
      <c r="Q134" s="56"/>
      <c r="R134" s="202"/>
      <c r="S134" s="1">
        <v>37</v>
      </c>
      <c r="T134" s="409">
        <v>5.29</v>
      </c>
      <c r="U134" s="203">
        <f>Баллы_за_упр($A134,$I134,$J134,$K134,S134,T134)</f>
        <v>51</v>
      </c>
      <c r="V134" s="56">
        <v>101</v>
      </c>
      <c r="W134" s="204">
        <v>4</v>
      </c>
      <c r="X134" s="257"/>
      <c r="Y134" s="286"/>
      <c r="Z134" s="228"/>
    </row>
    <row r="135" spans="1:26" s="138" customFormat="1" ht="16.5" thickBot="1" x14ac:dyDescent="0.3">
      <c r="A135" s="204" t="s">
        <v>11</v>
      </c>
      <c r="B135" s="244">
        <v>31383</v>
      </c>
      <c r="C135" s="204">
        <f t="shared" si="15"/>
        <v>38</v>
      </c>
      <c r="D135" s="2"/>
      <c r="E135" s="158">
        <v>6</v>
      </c>
      <c r="F135" s="325" t="s">
        <v>979</v>
      </c>
      <c r="G135" s="327" t="s">
        <v>675</v>
      </c>
      <c r="H135" s="328" t="s">
        <v>766</v>
      </c>
      <c r="I135" s="327" t="s">
        <v>500</v>
      </c>
      <c r="J135" s="327" t="s">
        <v>681</v>
      </c>
      <c r="K135" s="159" t="str">
        <f t="shared" si="16"/>
        <v>4</v>
      </c>
      <c r="L135" s="140"/>
      <c r="M135" s="212"/>
      <c r="N135" s="156"/>
      <c r="O135" s="202"/>
      <c r="P135" s="204"/>
      <c r="Q135" s="56"/>
      <c r="R135" s="202"/>
      <c r="S135" s="1"/>
      <c r="T135" s="409"/>
      <c r="U135" s="203"/>
      <c r="V135" s="56"/>
      <c r="W135" s="204"/>
      <c r="X135" s="258"/>
      <c r="Y135" s="398"/>
      <c r="Z135" s="228"/>
    </row>
    <row r="136" spans="1:26" s="138" customFormat="1" ht="15.75" x14ac:dyDescent="0.25">
      <c r="A136" s="247"/>
      <c r="B136" s="168"/>
      <c r="C136" s="247"/>
      <c r="D136" s="160"/>
      <c r="E136" s="1608" t="s">
        <v>975</v>
      </c>
      <c r="F136" s="1609"/>
      <c r="G136" s="1609"/>
      <c r="H136" s="1609"/>
      <c r="I136" s="1609"/>
      <c r="J136" s="1609"/>
      <c r="K136" s="1609"/>
      <c r="L136" s="1609"/>
      <c r="M136" s="1609"/>
      <c r="N136" s="1609"/>
      <c r="O136" s="1609"/>
      <c r="P136" s="1609"/>
      <c r="Q136" s="1609"/>
      <c r="R136" s="1609"/>
      <c r="S136" s="1609"/>
      <c r="T136" s="1609"/>
      <c r="U136" s="1609"/>
      <c r="V136" s="1609"/>
      <c r="W136" s="1609"/>
      <c r="X136" s="1609"/>
      <c r="Y136" s="1610"/>
      <c r="Z136" s="228"/>
    </row>
    <row r="137" spans="1:26" s="138" customFormat="1" ht="15.75" x14ac:dyDescent="0.25">
      <c r="A137" s="247" t="s">
        <v>11</v>
      </c>
      <c r="B137" s="168">
        <v>33100</v>
      </c>
      <c r="C137" s="247">
        <f>Age(B137,I137,J137)</f>
        <v>34</v>
      </c>
      <c r="D137" s="160"/>
      <c r="E137" s="154">
        <v>1</v>
      </c>
      <c r="F137" s="210" t="s">
        <v>979</v>
      </c>
      <c r="G137" s="161" t="s">
        <v>719</v>
      </c>
      <c r="H137" s="237">
        <v>3</v>
      </c>
      <c r="I137" s="161" t="s">
        <v>27</v>
      </c>
      <c r="J137" s="161" t="s">
        <v>720</v>
      </c>
      <c r="K137" s="342" t="str">
        <f>Воз_группа(A137,C137)</f>
        <v>3</v>
      </c>
      <c r="L137" s="173"/>
      <c r="M137" s="212">
        <v>3</v>
      </c>
      <c r="N137" s="156">
        <v>10</v>
      </c>
      <c r="O137" s="202">
        <f>Баллы_за_упр($A137,$I137,$J137,$K137,M137,N137)</f>
        <v>35</v>
      </c>
      <c r="P137" s="204">
        <v>34</v>
      </c>
      <c r="Q137" s="519">
        <v>13.7</v>
      </c>
      <c r="R137" s="202">
        <f>Баллы_за_упр($A137,$I137,$J137,$K137,P137,Q137)</f>
        <v>100</v>
      </c>
      <c r="S137" s="1">
        <v>38</v>
      </c>
      <c r="T137" s="409">
        <v>12.49</v>
      </c>
      <c r="U137" s="203">
        <f>Баллы_за_упр($A137,$I137,$J137,$K137,S137,T137)</f>
        <v>162</v>
      </c>
      <c r="V137" s="56">
        <f>Сумма_баллов($A137,$K137,O137,R137,U137)</f>
        <v>297</v>
      </c>
      <c r="W137" s="204">
        <f>Оценка($A137,$K137,O137,R137,U137)</f>
        <v>5</v>
      </c>
      <c r="X137" s="257"/>
      <c r="Y137" s="286"/>
      <c r="Z137" s="228"/>
    </row>
    <row r="138" spans="1:26" s="138" customFormat="1" ht="15.75" x14ac:dyDescent="0.25">
      <c r="A138" s="247" t="s">
        <v>470</v>
      </c>
      <c r="B138" s="168">
        <v>31881</v>
      </c>
      <c r="C138" s="247">
        <f>Age(B138,I138,J138)</f>
        <v>37</v>
      </c>
      <c r="D138" s="160"/>
      <c r="E138" s="154">
        <v>2</v>
      </c>
      <c r="F138" s="210" t="s">
        <v>979</v>
      </c>
      <c r="G138" s="161" t="s">
        <v>719</v>
      </c>
      <c r="H138" s="237">
        <v>1</v>
      </c>
      <c r="I138" s="161" t="s">
        <v>565</v>
      </c>
      <c r="J138" s="161" t="s">
        <v>724</v>
      </c>
      <c r="K138" s="342" t="str">
        <f>Воз_группа(A138,C138)</f>
        <v>4</v>
      </c>
      <c r="L138" s="173"/>
      <c r="M138" s="212">
        <v>16</v>
      </c>
      <c r="N138" s="156">
        <v>32</v>
      </c>
      <c r="O138" s="202">
        <f>Баллы_за_упр($A138,$I138,$J138,$K138,M138,N138)</f>
        <v>100</v>
      </c>
      <c r="P138" s="247"/>
      <c r="Q138" s="155"/>
      <c r="R138" s="202"/>
      <c r="S138" s="1">
        <v>37</v>
      </c>
      <c r="T138" s="409">
        <v>6.33</v>
      </c>
      <c r="U138" s="203">
        <f>Баллы_за_упр($A138,$I138,$J138,$K138,S138,T138)</f>
        <v>0</v>
      </c>
      <c r="V138" s="56">
        <v>0</v>
      </c>
      <c r="W138" s="204">
        <f>Оценка($A138,$K138,O138,R138,U138)</f>
        <v>2</v>
      </c>
      <c r="X138" s="257"/>
      <c r="Y138" s="286"/>
      <c r="Z138" s="228"/>
    </row>
    <row r="139" spans="1:26" s="138" customFormat="1" ht="15.75" x14ac:dyDescent="0.25">
      <c r="A139" s="247" t="s">
        <v>470</v>
      </c>
      <c r="B139" s="168">
        <v>29406</v>
      </c>
      <c r="C139" s="247">
        <f>Age(B139,I139,J139)</f>
        <v>44</v>
      </c>
      <c r="D139" s="160"/>
      <c r="E139" s="154">
        <v>3</v>
      </c>
      <c r="F139" s="210" t="s">
        <v>979</v>
      </c>
      <c r="G139" s="161" t="s">
        <v>719</v>
      </c>
      <c r="H139" s="237" t="s">
        <v>23</v>
      </c>
      <c r="I139" s="161" t="s">
        <v>500</v>
      </c>
      <c r="J139" s="161" t="s">
        <v>721</v>
      </c>
      <c r="K139" s="342" t="str">
        <f>Воз_группа(A139,C139)</f>
        <v>5</v>
      </c>
      <c r="L139" s="173"/>
      <c r="M139" s="212">
        <v>16</v>
      </c>
      <c r="N139" s="156">
        <v>18</v>
      </c>
      <c r="O139" s="202">
        <f>Баллы_за_упр($A139,$I139,$J139,$K139,M139,N139)</f>
        <v>60</v>
      </c>
      <c r="P139" s="247"/>
      <c r="Q139" s="155"/>
      <c r="R139" s="202"/>
      <c r="S139" s="1">
        <v>37</v>
      </c>
      <c r="T139" s="409">
        <v>7.44</v>
      </c>
      <c r="U139" s="203">
        <f>Баллы_за_упр($A139,$I139,$J139,$K139,S139,T139)</f>
        <v>0</v>
      </c>
      <c r="V139" s="56">
        <v>0</v>
      </c>
      <c r="W139" s="204">
        <f>Оценка($A139,$K139,O139,R139,U139)</f>
        <v>2</v>
      </c>
      <c r="X139" s="257"/>
      <c r="Y139" s="286"/>
      <c r="Z139" s="228"/>
    </row>
    <row r="140" spans="1:26" s="138" customFormat="1" ht="15.75" x14ac:dyDescent="0.25">
      <c r="A140" s="247" t="s">
        <v>470</v>
      </c>
      <c r="B140" s="168">
        <v>35302</v>
      </c>
      <c r="C140" s="247">
        <f>Age(B140,I140,J140)</f>
        <v>28</v>
      </c>
      <c r="D140" s="160"/>
      <c r="E140" s="315">
        <v>4</v>
      </c>
      <c r="F140" s="210" t="s">
        <v>979</v>
      </c>
      <c r="G140" s="161" t="s">
        <v>719</v>
      </c>
      <c r="H140" s="318" t="s">
        <v>23</v>
      </c>
      <c r="I140" s="152" t="s">
        <v>731</v>
      </c>
      <c r="J140" s="317" t="s">
        <v>1018</v>
      </c>
      <c r="K140" s="342" t="str">
        <f>Воз_группа(A140,C140)</f>
        <v>2</v>
      </c>
      <c r="L140" s="305"/>
      <c r="M140" s="466">
        <v>16</v>
      </c>
      <c r="N140" s="307">
        <v>25</v>
      </c>
      <c r="O140" s="202">
        <f>Баллы_за_упр($A140,$I140,$J140,$K140,M140,N140)</f>
        <v>35</v>
      </c>
      <c r="P140" s="247">
        <v>34</v>
      </c>
      <c r="Q140" s="423">
        <v>17.3</v>
      </c>
      <c r="R140" s="202">
        <f>Баллы_за_упр($A140,$I140,$J140,$K140,P140,Q140)</f>
        <v>52</v>
      </c>
      <c r="S140" s="1">
        <v>37</v>
      </c>
      <c r="T140" s="409">
        <v>5.28</v>
      </c>
      <c r="U140" s="203">
        <f>Баллы_за_упр($A140,$I140,$J140,$K140,S140,T140)</f>
        <v>0</v>
      </c>
      <c r="V140" s="56">
        <v>0</v>
      </c>
      <c r="W140" s="204">
        <f>Оценка($A140,$K140,O140,R140,U140)</f>
        <v>2</v>
      </c>
      <c r="X140" s="314"/>
      <c r="Y140" s="433"/>
      <c r="Z140" s="228"/>
    </row>
    <row r="141" spans="1:26" s="138" customFormat="1" ht="16.5" thickBot="1" x14ac:dyDescent="0.3">
      <c r="A141" s="247" t="s">
        <v>470</v>
      </c>
      <c r="B141" s="233">
        <v>33592</v>
      </c>
      <c r="C141" s="247">
        <f>Age(B141,I141,J141)</f>
        <v>32</v>
      </c>
      <c r="D141" s="160"/>
      <c r="E141" s="158">
        <v>5</v>
      </c>
      <c r="F141" s="325" t="s">
        <v>979</v>
      </c>
      <c r="G141" s="162" t="s">
        <v>719</v>
      </c>
      <c r="H141" s="326">
        <v>3</v>
      </c>
      <c r="I141" s="346" t="s">
        <v>474</v>
      </c>
      <c r="J141" s="329" t="s">
        <v>755</v>
      </c>
      <c r="K141" s="159" t="str">
        <f>Воз_группа(A141,C141)</f>
        <v>3</v>
      </c>
      <c r="L141" s="140"/>
      <c r="M141" s="340">
        <v>16</v>
      </c>
      <c r="N141" s="163">
        <v>23</v>
      </c>
      <c r="O141" s="299">
        <f>Баллы_за_упр($A141,$I141,$J141,$K141,M141,N141)</f>
        <v>45</v>
      </c>
      <c r="P141" s="157">
        <v>34</v>
      </c>
      <c r="Q141" s="424">
        <v>20</v>
      </c>
      <c r="R141" s="299" t="e">
        <f>Баллы_за_упр($A141,$I141,$J141,$K141,P141,Q141)</f>
        <v>#VALUE!</v>
      </c>
      <c r="S141" s="300">
        <v>37</v>
      </c>
      <c r="T141" s="413">
        <v>5.54</v>
      </c>
      <c r="U141" s="301">
        <f>Баллы_за_упр($A141,$I141,$J141,$K141,S141,T141)</f>
        <v>0</v>
      </c>
      <c r="V141" s="302">
        <v>0</v>
      </c>
      <c r="W141" s="303" t="e">
        <f>Оценка($A141,$K141,O141,R141,U141)</f>
        <v>#VALUE!</v>
      </c>
      <c r="X141" s="258"/>
      <c r="Y141" s="398"/>
      <c r="Z141" s="228"/>
    </row>
    <row r="142" spans="1:26" s="138" customFormat="1" ht="15.75" x14ac:dyDescent="0.25">
      <c r="A142" s="247"/>
      <c r="B142" s="168"/>
      <c r="C142" s="247"/>
      <c r="D142" s="160"/>
      <c r="E142" s="1587" t="s">
        <v>784</v>
      </c>
      <c r="F142" s="1588"/>
      <c r="G142" s="1588"/>
      <c r="H142" s="1588"/>
      <c r="I142" s="1588"/>
      <c r="J142" s="1588"/>
      <c r="K142" s="1588"/>
      <c r="L142" s="1588"/>
      <c r="M142" s="1588"/>
      <c r="N142" s="1588"/>
      <c r="O142" s="1588"/>
      <c r="P142" s="1588"/>
      <c r="Q142" s="1588"/>
      <c r="R142" s="1588"/>
      <c r="S142" s="1588"/>
      <c r="T142" s="1588"/>
      <c r="U142" s="1588"/>
      <c r="V142" s="1588"/>
      <c r="W142" s="1588"/>
      <c r="X142" s="1588"/>
      <c r="Y142" s="1589"/>
      <c r="Z142" s="228"/>
    </row>
    <row r="143" spans="1:26" s="138" customFormat="1" ht="15.75" x14ac:dyDescent="0.25">
      <c r="A143" s="173"/>
      <c r="B143" s="249"/>
      <c r="C143" s="243"/>
      <c r="D143" s="151"/>
      <c r="E143" s="1584" t="s">
        <v>1011</v>
      </c>
      <c r="F143" s="1585"/>
      <c r="G143" s="1585"/>
      <c r="H143" s="1585"/>
      <c r="I143" s="1585"/>
      <c r="J143" s="1585"/>
      <c r="K143" s="1585"/>
      <c r="L143" s="1585"/>
      <c r="M143" s="1585"/>
      <c r="N143" s="1585"/>
      <c r="O143" s="1585"/>
      <c r="P143" s="1585"/>
      <c r="Q143" s="1585"/>
      <c r="R143" s="1585"/>
      <c r="S143" s="1585"/>
      <c r="T143" s="1585"/>
      <c r="U143" s="1585"/>
      <c r="V143" s="1585"/>
      <c r="W143" s="1585"/>
      <c r="X143" s="1585"/>
      <c r="Y143" s="1586"/>
      <c r="Z143" s="228"/>
    </row>
    <row r="144" spans="1:26" s="138" customFormat="1" ht="15.75" x14ac:dyDescent="0.25">
      <c r="A144" s="173" t="s">
        <v>11</v>
      </c>
      <c r="B144" s="214">
        <v>25418</v>
      </c>
      <c r="C144" s="247">
        <f>Age(B144,I144,J144)</f>
        <v>55</v>
      </c>
      <c r="D144" s="151"/>
      <c r="E144" s="287">
        <v>1</v>
      </c>
      <c r="F144" s="170" t="s">
        <v>475</v>
      </c>
      <c r="G144" s="219" t="s">
        <v>1011</v>
      </c>
      <c r="H144" s="236" t="s">
        <v>766</v>
      </c>
      <c r="I144" s="230" t="s">
        <v>482</v>
      </c>
      <c r="J144" s="230" t="s">
        <v>663</v>
      </c>
      <c r="K144" s="342" t="str">
        <f>Воз_группа(A144,C144)</f>
        <v>8</v>
      </c>
      <c r="L144" s="173"/>
      <c r="M144" s="247"/>
      <c r="N144" s="156"/>
      <c r="O144" s="202"/>
      <c r="P144" s="247"/>
      <c r="Q144" s="155"/>
      <c r="R144" s="202"/>
      <c r="S144" s="1"/>
      <c r="T144" s="409"/>
      <c r="U144" s="203"/>
      <c r="V144" s="56"/>
      <c r="W144" s="204"/>
      <c r="X144" s="257"/>
      <c r="Y144" s="292" t="s">
        <v>750</v>
      </c>
      <c r="Z144" s="228"/>
    </row>
    <row r="145" spans="1:26" s="138" customFormat="1" ht="15.75" x14ac:dyDescent="0.25">
      <c r="A145" s="173" t="s">
        <v>470</v>
      </c>
      <c r="B145" s="214">
        <v>25873</v>
      </c>
      <c r="C145" s="247">
        <f>Age(B145,I145,J145)</f>
        <v>53</v>
      </c>
      <c r="D145" s="151"/>
      <c r="E145" s="287">
        <v>2</v>
      </c>
      <c r="F145" s="170" t="s">
        <v>475</v>
      </c>
      <c r="G145" s="219" t="s">
        <v>1011</v>
      </c>
      <c r="H145" s="236" t="s">
        <v>766</v>
      </c>
      <c r="I145" s="230" t="s">
        <v>26</v>
      </c>
      <c r="J145" s="230" t="s">
        <v>657</v>
      </c>
      <c r="K145" s="342" t="str">
        <f>Воз_группа(A145,C145)</f>
        <v>5</v>
      </c>
      <c r="L145" s="173"/>
      <c r="M145" s="247"/>
      <c r="N145" s="156"/>
      <c r="O145" s="202"/>
      <c r="P145" s="247"/>
      <c r="Q145" s="155"/>
      <c r="R145" s="202"/>
      <c r="S145" s="1"/>
      <c r="T145" s="409"/>
      <c r="U145" s="203"/>
      <c r="V145" s="56"/>
      <c r="W145" s="204"/>
      <c r="X145" s="257"/>
      <c r="Y145" s="292" t="s">
        <v>750</v>
      </c>
      <c r="Z145" s="283" t="s">
        <v>1000</v>
      </c>
    </row>
    <row r="146" spans="1:26" s="138" customFormat="1" ht="15.75" x14ac:dyDescent="0.25">
      <c r="A146" s="173" t="s">
        <v>470</v>
      </c>
      <c r="B146" s="214">
        <v>31692</v>
      </c>
      <c r="C146" s="247">
        <f>Age(B146,I146,J146)</f>
        <v>38</v>
      </c>
      <c r="D146" s="151"/>
      <c r="E146" s="287">
        <v>3</v>
      </c>
      <c r="F146" s="170" t="s">
        <v>475</v>
      </c>
      <c r="G146" s="219" t="s">
        <v>1011</v>
      </c>
      <c r="H146" s="236">
        <v>2</v>
      </c>
      <c r="I146" s="230" t="s">
        <v>500</v>
      </c>
      <c r="J146" s="230" t="s">
        <v>577</v>
      </c>
      <c r="K146" s="342" t="str">
        <f>Воз_группа(A146,C146)</f>
        <v>4</v>
      </c>
      <c r="L146" s="173"/>
      <c r="M146" s="247">
        <v>16</v>
      </c>
      <c r="N146" s="156">
        <v>40</v>
      </c>
      <c r="O146" s="202">
        <f>Баллы_за_упр($A146,$I146,$J146,$K146,M146,N146)</f>
        <v>100</v>
      </c>
      <c r="P146" s="247"/>
      <c r="Q146" s="155"/>
      <c r="R146" s="202"/>
      <c r="S146" s="1">
        <v>37</v>
      </c>
      <c r="T146" s="409">
        <v>5.27</v>
      </c>
      <c r="U146" s="203">
        <f>Баллы_за_упр($A146,$I146,$J146,$K146,S146,T146)</f>
        <v>53</v>
      </c>
      <c r="V146" s="56">
        <v>123</v>
      </c>
      <c r="W146" s="204">
        <v>5</v>
      </c>
      <c r="X146" s="257"/>
      <c r="Y146" s="292"/>
      <c r="Z146" s="228"/>
    </row>
    <row r="147" spans="1:26" s="138" customFormat="1" ht="15.75" x14ac:dyDescent="0.25">
      <c r="A147" s="173"/>
      <c r="B147" s="249"/>
      <c r="C147" s="243"/>
      <c r="D147" s="151"/>
      <c r="E147" s="1584" t="s">
        <v>810</v>
      </c>
      <c r="F147" s="1585"/>
      <c r="G147" s="1585"/>
      <c r="H147" s="1585"/>
      <c r="I147" s="1585"/>
      <c r="J147" s="1585"/>
      <c r="K147" s="1585"/>
      <c r="L147" s="1585"/>
      <c r="M147" s="1585"/>
      <c r="N147" s="1585"/>
      <c r="O147" s="1585"/>
      <c r="P147" s="1585"/>
      <c r="Q147" s="1585"/>
      <c r="R147" s="1585"/>
      <c r="S147" s="1585"/>
      <c r="T147" s="1585"/>
      <c r="U147" s="1585"/>
      <c r="V147" s="1585"/>
      <c r="W147" s="1585"/>
      <c r="X147" s="1585"/>
      <c r="Y147" s="1586"/>
      <c r="Z147" s="228"/>
    </row>
    <row r="148" spans="1:26" s="138" customFormat="1" ht="15.75" x14ac:dyDescent="0.25">
      <c r="A148" s="173" t="s">
        <v>11</v>
      </c>
      <c r="B148" s="214">
        <v>28240</v>
      </c>
      <c r="C148" s="247">
        <f>Age(B148,I148,J148)</f>
        <v>47</v>
      </c>
      <c r="D148" s="151"/>
      <c r="E148" s="287">
        <v>4</v>
      </c>
      <c r="F148" s="170" t="s">
        <v>475</v>
      </c>
      <c r="G148" s="219" t="s">
        <v>882</v>
      </c>
      <c r="H148" s="236" t="s">
        <v>766</v>
      </c>
      <c r="I148" s="230" t="s">
        <v>590</v>
      </c>
      <c r="J148" s="230" t="s">
        <v>661</v>
      </c>
      <c r="K148" s="342" t="str">
        <f>Воз_группа(A148,C148)</f>
        <v>6</v>
      </c>
      <c r="L148" s="173"/>
      <c r="M148" s="247">
        <v>3</v>
      </c>
      <c r="N148" s="156">
        <v>8</v>
      </c>
      <c r="O148" s="202">
        <v>60</v>
      </c>
      <c r="P148" s="247">
        <v>34</v>
      </c>
      <c r="Q148" s="423">
        <v>15.7</v>
      </c>
      <c r="R148" s="202">
        <v>60</v>
      </c>
      <c r="S148" s="1">
        <v>37</v>
      </c>
      <c r="T148" s="409">
        <v>4.43</v>
      </c>
      <c r="U148" s="203">
        <v>52</v>
      </c>
      <c r="V148" s="56">
        <v>152</v>
      </c>
      <c r="W148" s="204">
        <v>4</v>
      </c>
      <c r="X148" s="257"/>
      <c r="Y148" s="292"/>
      <c r="Z148" s="228"/>
    </row>
    <row r="149" spans="1:26" s="138" customFormat="1" ht="15.75" x14ac:dyDescent="0.25">
      <c r="A149" s="173" t="s">
        <v>470</v>
      </c>
      <c r="B149" s="214">
        <v>33843</v>
      </c>
      <c r="C149" s="247">
        <f>Age(B149,I149,J149)</f>
        <v>32</v>
      </c>
      <c r="D149" s="151"/>
      <c r="E149" s="287">
        <v>5</v>
      </c>
      <c r="F149" s="170" t="s">
        <v>475</v>
      </c>
      <c r="G149" s="219" t="s">
        <v>882</v>
      </c>
      <c r="H149" s="237">
        <v>3</v>
      </c>
      <c r="I149" s="230" t="s">
        <v>614</v>
      </c>
      <c r="J149" s="230" t="s">
        <v>801</v>
      </c>
      <c r="K149" s="342" t="str">
        <f>Воз_группа(A149,C149)</f>
        <v>3</v>
      </c>
      <c r="L149" s="173"/>
      <c r="M149" s="212">
        <v>16</v>
      </c>
      <c r="N149" s="156">
        <v>29</v>
      </c>
      <c r="O149" s="202">
        <f>Баллы_за_упр($A149,$I149,$J149,$K149,M149,N149)</f>
        <v>75</v>
      </c>
      <c r="P149" s="204"/>
      <c r="Q149" s="56"/>
      <c r="R149" s="202"/>
      <c r="S149" s="1">
        <v>37</v>
      </c>
      <c r="T149" s="409">
        <v>4.49</v>
      </c>
      <c r="U149" s="203">
        <f>Баллы_за_упр($A149,$I149,$J149,$K149,S149,T149)</f>
        <v>62</v>
      </c>
      <c r="V149" s="56">
        <f>Сумма_баллов($A149,$K149,O149,R149,U149)</f>
        <v>75</v>
      </c>
      <c r="W149" s="204">
        <v>4</v>
      </c>
      <c r="X149" s="257"/>
      <c r="Y149" s="292"/>
      <c r="Z149" s="228"/>
    </row>
    <row r="150" spans="1:26" s="138" customFormat="1" ht="16.5" thickBot="1" x14ac:dyDescent="0.3">
      <c r="A150" s="173" t="s">
        <v>11</v>
      </c>
      <c r="B150" s="214">
        <v>31657</v>
      </c>
      <c r="C150" s="247">
        <f>Age(B150,I150,J150)</f>
        <v>38</v>
      </c>
      <c r="D150" s="151"/>
      <c r="E150" s="376">
        <v>6</v>
      </c>
      <c r="F150" s="558" t="s">
        <v>475</v>
      </c>
      <c r="G150" s="559" t="s">
        <v>882</v>
      </c>
      <c r="H150" s="560">
        <v>1</v>
      </c>
      <c r="I150" s="321" t="s">
        <v>26</v>
      </c>
      <c r="J150" s="321" t="s">
        <v>581</v>
      </c>
      <c r="K150" s="379" t="str">
        <f>Воз_группа(A150,C150)</f>
        <v>4</v>
      </c>
      <c r="L150" s="140"/>
      <c r="M150" s="157"/>
      <c r="N150" s="163"/>
      <c r="O150" s="299"/>
      <c r="P150" s="157"/>
      <c r="Q150" s="424"/>
      <c r="R150" s="299"/>
      <c r="S150" s="300"/>
      <c r="T150" s="413"/>
      <c r="U150" s="301"/>
      <c r="V150" s="302"/>
      <c r="W150" s="303"/>
      <c r="X150" s="258"/>
      <c r="Y150" s="324"/>
      <c r="Z150" s="283" t="s">
        <v>1001</v>
      </c>
    </row>
    <row r="151" spans="1:26" ht="17.25" customHeight="1" x14ac:dyDescent="0.25">
      <c r="A151" s="1594" t="s">
        <v>1</v>
      </c>
      <c r="B151" s="1594" t="s">
        <v>81</v>
      </c>
      <c r="C151" s="1594" t="s">
        <v>82</v>
      </c>
      <c r="D151" s="256"/>
      <c r="E151" s="1595" t="s">
        <v>2</v>
      </c>
      <c r="F151" s="1576" t="s">
        <v>73</v>
      </c>
      <c r="G151" s="1576" t="s">
        <v>73</v>
      </c>
      <c r="H151" s="1600" t="s">
        <v>765</v>
      </c>
      <c r="I151" s="1576" t="s">
        <v>3</v>
      </c>
      <c r="J151" s="1576" t="s">
        <v>4</v>
      </c>
      <c r="K151" s="1570" t="s">
        <v>5</v>
      </c>
      <c r="L151" s="1570" t="s">
        <v>6</v>
      </c>
      <c r="M151" s="1576" t="s">
        <v>180</v>
      </c>
      <c r="N151" s="1576"/>
      <c r="O151" s="1576"/>
      <c r="P151" s="1576"/>
      <c r="Q151" s="1576"/>
      <c r="R151" s="1576"/>
      <c r="S151" s="1576"/>
      <c r="T151" s="1576"/>
      <c r="U151" s="1576"/>
      <c r="V151" s="1577" t="s">
        <v>25</v>
      </c>
      <c r="W151" s="1570" t="s">
        <v>998</v>
      </c>
      <c r="X151" s="1570" t="s">
        <v>7</v>
      </c>
      <c r="Y151" s="1573" t="s">
        <v>285</v>
      </c>
    </row>
    <row r="152" spans="1:26" ht="15.75" x14ac:dyDescent="0.25">
      <c r="A152" s="1594"/>
      <c r="B152" s="1594"/>
      <c r="C152" s="1594"/>
      <c r="D152" s="256"/>
      <c r="E152" s="1596"/>
      <c r="F152" s="1598"/>
      <c r="G152" s="1598"/>
      <c r="H152" s="1601"/>
      <c r="I152" s="1598"/>
      <c r="J152" s="1598"/>
      <c r="K152" s="1571"/>
      <c r="L152" s="1571"/>
      <c r="M152" s="544"/>
      <c r="N152" s="545">
        <v>1</v>
      </c>
      <c r="O152" s="545"/>
      <c r="P152" s="544"/>
      <c r="Q152" s="545">
        <v>2</v>
      </c>
      <c r="R152" s="546"/>
      <c r="S152" s="544"/>
      <c r="T152" s="547">
        <v>3</v>
      </c>
      <c r="U152" s="546"/>
      <c r="V152" s="1578"/>
      <c r="W152" s="1571"/>
      <c r="X152" s="1571"/>
      <c r="Y152" s="1574"/>
    </row>
    <row r="153" spans="1:26" ht="77.25" customHeight="1" thickBot="1" x14ac:dyDescent="0.3">
      <c r="A153" s="1594"/>
      <c r="B153" s="1594"/>
      <c r="C153" s="1594"/>
      <c r="D153" s="256"/>
      <c r="E153" s="1597"/>
      <c r="F153" s="1599"/>
      <c r="G153" s="1599"/>
      <c r="H153" s="1602"/>
      <c r="I153" s="1599"/>
      <c r="J153" s="1599"/>
      <c r="K153" s="1572"/>
      <c r="L153" s="1572"/>
      <c r="M153" s="541" t="s">
        <v>8</v>
      </c>
      <c r="N153" s="541" t="s">
        <v>9</v>
      </c>
      <c r="O153" s="137" t="s">
        <v>10</v>
      </c>
      <c r="P153" s="541" t="s">
        <v>8</v>
      </c>
      <c r="Q153" s="541" t="s">
        <v>9</v>
      </c>
      <c r="R153" s="137" t="s">
        <v>10</v>
      </c>
      <c r="S153" s="541" t="s">
        <v>8</v>
      </c>
      <c r="T153" s="412" t="s">
        <v>9</v>
      </c>
      <c r="U153" s="137" t="s">
        <v>10</v>
      </c>
      <c r="V153" s="1579"/>
      <c r="W153" s="1572"/>
      <c r="X153" s="1572"/>
      <c r="Y153" s="1575"/>
    </row>
    <row r="154" spans="1:26" s="138" customFormat="1" ht="16.5" thickTop="1" x14ac:dyDescent="0.25">
      <c r="A154" s="173"/>
      <c r="B154" s="249"/>
      <c r="C154" s="243"/>
      <c r="D154" s="151"/>
      <c r="E154" s="1584" t="s">
        <v>777</v>
      </c>
      <c r="F154" s="1585"/>
      <c r="G154" s="1585"/>
      <c r="H154" s="1585"/>
      <c r="I154" s="1585"/>
      <c r="J154" s="1585"/>
      <c r="K154" s="1585"/>
      <c r="L154" s="1585"/>
      <c r="M154" s="1585"/>
      <c r="N154" s="1585"/>
      <c r="O154" s="1585"/>
      <c r="P154" s="1585"/>
      <c r="Q154" s="1585"/>
      <c r="R154" s="1585"/>
      <c r="S154" s="1585"/>
      <c r="T154" s="1585"/>
      <c r="U154" s="1585"/>
      <c r="V154" s="1585"/>
      <c r="W154" s="1585"/>
      <c r="X154" s="1585"/>
      <c r="Y154" s="1586"/>
      <c r="Z154" s="228"/>
    </row>
    <row r="155" spans="1:26" s="138" customFormat="1" ht="15.75" x14ac:dyDescent="0.25">
      <c r="A155" s="173" t="s">
        <v>11</v>
      </c>
      <c r="B155" s="214">
        <v>34407</v>
      </c>
      <c r="C155" s="247">
        <f>Age(B155,I155,J155)</f>
        <v>30</v>
      </c>
      <c r="D155" s="151"/>
      <c r="E155" s="287">
        <v>7</v>
      </c>
      <c r="F155" s="170" t="s">
        <v>475</v>
      </c>
      <c r="G155" s="219" t="s">
        <v>883</v>
      </c>
      <c r="H155" s="237">
        <v>3</v>
      </c>
      <c r="I155" s="230" t="s">
        <v>614</v>
      </c>
      <c r="J155" s="230" t="s">
        <v>811</v>
      </c>
      <c r="K155" s="342" t="str">
        <f>Воз_группа(A155,C155)</f>
        <v>3</v>
      </c>
      <c r="L155" s="173"/>
      <c r="M155" s="247"/>
      <c r="N155" s="156"/>
      <c r="O155" s="202"/>
      <c r="P155" s="247"/>
      <c r="Q155" s="155"/>
      <c r="R155" s="202"/>
      <c r="S155" s="1"/>
      <c r="T155" s="409"/>
      <c r="U155" s="203"/>
      <c r="V155" s="56"/>
      <c r="W155" s="204"/>
      <c r="X155" s="257"/>
      <c r="Y155" s="292"/>
      <c r="Z155" s="228"/>
    </row>
    <row r="156" spans="1:26" s="138" customFormat="1" ht="15.75" x14ac:dyDescent="0.25">
      <c r="A156" s="173"/>
      <c r="B156" s="249"/>
      <c r="C156" s="243"/>
      <c r="D156" s="151"/>
      <c r="E156" s="1584" t="s">
        <v>812</v>
      </c>
      <c r="F156" s="1585"/>
      <c r="G156" s="1585"/>
      <c r="H156" s="1585"/>
      <c r="I156" s="1585"/>
      <c r="J156" s="1585"/>
      <c r="K156" s="1585"/>
      <c r="L156" s="1585"/>
      <c r="M156" s="1585"/>
      <c r="N156" s="1585"/>
      <c r="O156" s="1585"/>
      <c r="P156" s="1585"/>
      <c r="Q156" s="1585"/>
      <c r="R156" s="1585"/>
      <c r="S156" s="1585"/>
      <c r="T156" s="1585"/>
      <c r="U156" s="1585"/>
      <c r="V156" s="1585"/>
      <c r="W156" s="1585"/>
      <c r="X156" s="1585"/>
      <c r="Y156" s="1586"/>
      <c r="Z156" s="228"/>
    </row>
    <row r="157" spans="1:26" s="138" customFormat="1" ht="15.75" x14ac:dyDescent="0.25">
      <c r="A157" s="173" t="s">
        <v>11</v>
      </c>
      <c r="B157" s="214">
        <v>34365</v>
      </c>
      <c r="C157" s="247">
        <f>Age(B157,I157,J157)</f>
        <v>30</v>
      </c>
      <c r="D157" s="151"/>
      <c r="E157" s="287">
        <v>8</v>
      </c>
      <c r="F157" s="170" t="s">
        <v>475</v>
      </c>
      <c r="G157" s="219" t="s">
        <v>884</v>
      </c>
      <c r="H157" s="236">
        <v>3</v>
      </c>
      <c r="I157" s="230" t="s">
        <v>614</v>
      </c>
      <c r="J157" s="230" t="s">
        <v>586</v>
      </c>
      <c r="K157" s="342" t="str">
        <f>Воз_группа(A157,C157)</f>
        <v>3</v>
      </c>
      <c r="L157" s="173"/>
      <c r="M157" s="247">
        <v>3</v>
      </c>
      <c r="N157" s="156">
        <v>14</v>
      </c>
      <c r="O157" s="202">
        <f>Баллы_за_упр($A157,$I157,$J157,$K157,M157,N157)</f>
        <v>55</v>
      </c>
      <c r="P157" s="247">
        <v>34</v>
      </c>
      <c r="Q157" s="423">
        <v>12.9</v>
      </c>
      <c r="R157" s="202">
        <f>Баллы_за_упр($A157,$I157,$J157,$K157,P157,Q157)</f>
        <v>132</v>
      </c>
      <c r="S157" s="1">
        <v>38</v>
      </c>
      <c r="T157" s="409">
        <v>12.39</v>
      </c>
      <c r="U157" s="203">
        <f>Баллы_за_упр($A157,$I157,$J157,$K157,S157,T157)</f>
        <v>182</v>
      </c>
      <c r="V157" s="56">
        <f>Сумма_баллов($A157,$K157,O157,R157,U157)</f>
        <v>369</v>
      </c>
      <c r="W157" s="204">
        <f>Оценка($A157,$K157,O157,R157,U157)</f>
        <v>5</v>
      </c>
      <c r="X157" s="257"/>
      <c r="Y157" s="292"/>
      <c r="Z157" s="228"/>
    </row>
    <row r="158" spans="1:26" s="138" customFormat="1" ht="15.75" x14ac:dyDescent="0.25">
      <c r="A158" s="173" t="s">
        <v>11</v>
      </c>
      <c r="B158" s="214">
        <v>34637</v>
      </c>
      <c r="C158" s="247">
        <f>Age(B158,I158,J158)</f>
        <v>29</v>
      </c>
      <c r="D158" s="151"/>
      <c r="E158" s="287">
        <v>9</v>
      </c>
      <c r="F158" s="170" t="s">
        <v>475</v>
      </c>
      <c r="G158" s="219" t="s">
        <v>884</v>
      </c>
      <c r="H158" s="236">
        <v>3</v>
      </c>
      <c r="I158" s="230" t="s">
        <v>614</v>
      </c>
      <c r="J158" s="230" t="s">
        <v>813</v>
      </c>
      <c r="K158" s="342" t="str">
        <f>Воз_группа(A158,C158)</f>
        <v>2</v>
      </c>
      <c r="L158" s="173"/>
      <c r="M158" s="247">
        <v>3</v>
      </c>
      <c r="N158" s="156">
        <v>21</v>
      </c>
      <c r="O158" s="202">
        <f>Баллы_за_упр($A158,$I158,$J158,$K158,M158,N158)</f>
        <v>105</v>
      </c>
      <c r="P158" s="247">
        <v>34</v>
      </c>
      <c r="Q158" s="423">
        <v>12.6</v>
      </c>
      <c r="R158" s="202">
        <f>Баллы_за_упр($A158,$I158,$J158,$K158,P158,Q158)</f>
        <v>108</v>
      </c>
      <c r="S158" s="1">
        <v>38</v>
      </c>
      <c r="T158" s="409">
        <v>12.2</v>
      </c>
      <c r="U158" s="203">
        <f>Баллы_за_упр($A158,$I158,$J158,$K158,S158,T158)</f>
        <v>100</v>
      </c>
      <c r="V158" s="56">
        <f>Сумма_баллов($A158,$K158,O158,R158,U158)</f>
        <v>313</v>
      </c>
      <c r="W158" s="204">
        <f>Оценка($A158,$K158,O158,R158,U158)</f>
        <v>5</v>
      </c>
      <c r="X158" s="257"/>
      <c r="Y158" s="292"/>
      <c r="Z158" s="228"/>
    </row>
    <row r="159" spans="1:26" s="138" customFormat="1" ht="15.75" x14ac:dyDescent="0.25">
      <c r="A159" s="173" t="s">
        <v>11</v>
      </c>
      <c r="B159" s="214">
        <v>31401</v>
      </c>
      <c r="C159" s="247">
        <f>Age(B159,I159,J159)</f>
        <v>38</v>
      </c>
      <c r="D159" s="151"/>
      <c r="E159" s="287">
        <v>10</v>
      </c>
      <c r="F159" s="170"/>
      <c r="G159" s="219"/>
      <c r="H159" s="236"/>
      <c r="I159" s="161" t="s">
        <v>565</v>
      </c>
      <c r="J159" s="161" t="s">
        <v>1113</v>
      </c>
      <c r="K159" s="342" t="str">
        <f>Воз_группа(A159,C159)</f>
        <v>4</v>
      </c>
      <c r="L159" s="173"/>
      <c r="M159" s="247">
        <v>3</v>
      </c>
      <c r="N159" s="156">
        <v>12</v>
      </c>
      <c r="O159" s="202">
        <f>Баллы_за_упр($A159,$I159,$J159,$K159,M159,N159)</f>
        <v>80</v>
      </c>
      <c r="P159" s="247">
        <v>34</v>
      </c>
      <c r="Q159" s="423">
        <v>14</v>
      </c>
      <c r="R159" s="202">
        <f>Баллы_за_упр($A159,$I159,$J159,$K159,P159,Q159)</f>
        <v>112</v>
      </c>
      <c r="S159" s="1">
        <v>38</v>
      </c>
      <c r="T159" s="409">
        <v>14.01</v>
      </c>
      <c r="U159" s="203">
        <f>Баллы_за_упр($A159,$I159,$J159,$K159,S159,T159)</f>
        <v>138</v>
      </c>
      <c r="V159" s="56">
        <f>Сумма_баллов($A159,$K159,O159,R159,U159)</f>
        <v>330</v>
      </c>
      <c r="W159" s="204">
        <f>Оценка($A159,$K159,O159,R159,U159)</f>
        <v>5</v>
      </c>
      <c r="X159" s="257"/>
      <c r="Y159" s="292"/>
      <c r="Z159" s="228"/>
    </row>
    <row r="160" spans="1:26" s="138" customFormat="1" ht="15.75" x14ac:dyDescent="0.25">
      <c r="A160" s="173" t="s">
        <v>11</v>
      </c>
      <c r="B160" s="214">
        <v>35563</v>
      </c>
      <c r="C160" s="247">
        <f>Age(B160,I160,J160)</f>
        <v>27</v>
      </c>
      <c r="D160" s="151"/>
      <c r="E160" s="287">
        <v>11</v>
      </c>
      <c r="F160" s="170" t="s">
        <v>475</v>
      </c>
      <c r="G160" s="219" t="s">
        <v>884</v>
      </c>
      <c r="H160" s="236" t="s">
        <v>23</v>
      </c>
      <c r="I160" s="230" t="s">
        <v>564</v>
      </c>
      <c r="J160" s="230" t="s">
        <v>762</v>
      </c>
      <c r="K160" s="342" t="str">
        <f>Воз_группа(A160,C160)</f>
        <v>2</v>
      </c>
      <c r="L160" s="173"/>
      <c r="M160" s="247">
        <v>3</v>
      </c>
      <c r="N160" s="156">
        <v>10</v>
      </c>
      <c r="O160" s="202">
        <f>Баллы_за_упр($A160,$I160,$J160,$K160,M160,N160)</f>
        <v>30</v>
      </c>
      <c r="P160" s="247">
        <v>34</v>
      </c>
      <c r="Q160" s="423">
        <v>14</v>
      </c>
      <c r="R160" s="202">
        <f>Баллы_за_упр($A160,$I160,$J160,$K160,P160,Q160)</f>
        <v>52</v>
      </c>
      <c r="S160" s="1">
        <v>38</v>
      </c>
      <c r="T160" s="409">
        <v>12.3</v>
      </c>
      <c r="U160" s="203">
        <f>Баллы_за_упр($A160,$I160,$J160,$K160,S160,T160)</f>
        <v>80</v>
      </c>
      <c r="V160" s="56">
        <f>Сумма_баллов($A160,$K160,O160,R160,U160)</f>
        <v>162</v>
      </c>
      <c r="W160" s="204">
        <f>Оценка($A160,$K160,O160,R160,U160)</f>
        <v>4</v>
      </c>
      <c r="X160" s="257"/>
      <c r="Y160" s="292"/>
      <c r="Z160" s="228"/>
    </row>
    <row r="161" spans="1:26" s="138" customFormat="1" ht="15.75" x14ac:dyDescent="0.25">
      <c r="A161" s="173"/>
      <c r="B161" s="249"/>
      <c r="C161" s="243"/>
      <c r="D161" s="151"/>
      <c r="E161" s="1584" t="s">
        <v>814</v>
      </c>
      <c r="F161" s="1585"/>
      <c r="G161" s="1585"/>
      <c r="H161" s="1585"/>
      <c r="I161" s="1585"/>
      <c r="J161" s="1585"/>
      <c r="K161" s="1585"/>
      <c r="L161" s="1585"/>
      <c r="M161" s="1585"/>
      <c r="N161" s="1585"/>
      <c r="O161" s="1585"/>
      <c r="P161" s="1585"/>
      <c r="Q161" s="1585"/>
      <c r="R161" s="1585"/>
      <c r="S161" s="1585"/>
      <c r="T161" s="1585"/>
      <c r="U161" s="1585"/>
      <c r="V161" s="1585"/>
      <c r="W161" s="1585"/>
      <c r="X161" s="1585"/>
      <c r="Y161" s="1586"/>
      <c r="Z161" s="228"/>
    </row>
    <row r="162" spans="1:26" s="138" customFormat="1" ht="15.75" x14ac:dyDescent="0.25">
      <c r="A162" s="173" t="s">
        <v>11</v>
      </c>
      <c r="B162" s="214">
        <v>34503</v>
      </c>
      <c r="C162" s="247">
        <f>Age(B162,I162,J162)</f>
        <v>30</v>
      </c>
      <c r="D162" s="151"/>
      <c r="E162" s="287">
        <v>12</v>
      </c>
      <c r="F162" s="170" t="s">
        <v>475</v>
      </c>
      <c r="G162" s="219" t="s">
        <v>885</v>
      </c>
      <c r="H162" s="236">
        <v>3</v>
      </c>
      <c r="I162" s="230" t="s">
        <v>614</v>
      </c>
      <c r="J162" s="230" t="s">
        <v>578</v>
      </c>
      <c r="K162" s="342" t="str">
        <f>Воз_группа(A162,C162)</f>
        <v>3</v>
      </c>
      <c r="L162" s="173"/>
      <c r="M162" s="247">
        <v>3</v>
      </c>
      <c r="N162" s="156">
        <v>11</v>
      </c>
      <c r="O162" s="202">
        <f>Баллы_за_упр($A162,$I162,$J162,$K162,M162,N162)</f>
        <v>40</v>
      </c>
      <c r="P162" s="247">
        <v>34</v>
      </c>
      <c r="Q162" s="423">
        <v>13.2</v>
      </c>
      <c r="R162" s="202">
        <f>Баллы_за_упр($A162,$I162,$J162,$K162,P162,Q162)</f>
        <v>120</v>
      </c>
      <c r="S162" s="1">
        <v>38</v>
      </c>
      <c r="T162" s="409">
        <v>12.57</v>
      </c>
      <c r="U162" s="203">
        <f>Баллы_за_упр($A162,$I162,$J162,$K162,S162,T162)</f>
        <v>146</v>
      </c>
      <c r="V162" s="56">
        <v>142</v>
      </c>
      <c r="W162" s="204">
        <f>Оценка($A162,$K162,O162,R162,U162)</f>
        <v>5</v>
      </c>
      <c r="X162" s="257"/>
      <c r="Y162" s="292"/>
      <c r="Z162" s="228"/>
    </row>
    <row r="163" spans="1:26" s="138" customFormat="1" ht="15.75" x14ac:dyDescent="0.25">
      <c r="A163" s="173" t="s">
        <v>11</v>
      </c>
      <c r="B163" s="214">
        <v>34354</v>
      </c>
      <c r="C163" s="247">
        <f>Age(B163,I163,J163)</f>
        <v>30</v>
      </c>
      <c r="D163" s="151"/>
      <c r="E163" s="287">
        <v>13</v>
      </c>
      <c r="F163" s="170" t="s">
        <v>475</v>
      </c>
      <c r="G163" s="219" t="s">
        <v>885</v>
      </c>
      <c r="H163" s="236">
        <v>3</v>
      </c>
      <c r="I163" s="230" t="s">
        <v>614</v>
      </c>
      <c r="J163" s="230" t="s">
        <v>669</v>
      </c>
      <c r="K163" s="342" t="str">
        <f>Воз_группа(A163,C163)</f>
        <v>3</v>
      </c>
      <c r="L163" s="173"/>
      <c r="M163" s="247">
        <v>3</v>
      </c>
      <c r="N163" s="156">
        <v>14</v>
      </c>
      <c r="O163" s="202">
        <f>Баллы_за_упр($A163,$I163,$J163,$K163,M163,N163)</f>
        <v>55</v>
      </c>
      <c r="P163" s="247">
        <v>34</v>
      </c>
      <c r="Q163" s="423">
        <v>12.9</v>
      </c>
      <c r="R163" s="202">
        <f>Баллы_за_упр($A163,$I163,$J163,$K163,P163,Q163)</f>
        <v>132</v>
      </c>
      <c r="S163" s="1">
        <v>38</v>
      </c>
      <c r="T163" s="409">
        <v>12.5</v>
      </c>
      <c r="U163" s="203">
        <f>Баллы_за_упр($A163,$I163,$J163,$K163,S163,T163)</f>
        <v>160</v>
      </c>
      <c r="V163" s="56">
        <v>176</v>
      </c>
      <c r="W163" s="204">
        <f>Оценка($A163,$K163,O163,R163,U163)</f>
        <v>5</v>
      </c>
      <c r="X163" s="257"/>
      <c r="Y163" s="292"/>
      <c r="Z163" s="228"/>
    </row>
    <row r="164" spans="1:26" s="138" customFormat="1" ht="15.75" x14ac:dyDescent="0.25">
      <c r="A164" s="173" t="s">
        <v>11</v>
      </c>
      <c r="B164" s="214">
        <v>34220</v>
      </c>
      <c r="C164" s="247">
        <f>Age(B164,I164,J164)</f>
        <v>31</v>
      </c>
      <c r="D164" s="151"/>
      <c r="E164" s="287">
        <v>14</v>
      </c>
      <c r="F164" s="170" t="s">
        <v>475</v>
      </c>
      <c r="G164" s="219" t="s">
        <v>885</v>
      </c>
      <c r="H164" s="236" t="s">
        <v>23</v>
      </c>
      <c r="I164" s="230" t="s">
        <v>731</v>
      </c>
      <c r="J164" s="230" t="s">
        <v>815</v>
      </c>
      <c r="K164" s="342" t="str">
        <f>Воз_группа(A164,C164)</f>
        <v>3</v>
      </c>
      <c r="L164" s="173"/>
      <c r="M164" s="428"/>
      <c r="N164" s="156"/>
      <c r="O164" s="202"/>
      <c r="P164" s="247"/>
      <c r="Q164" s="155"/>
      <c r="R164" s="202"/>
      <c r="S164" s="1"/>
      <c r="T164" s="409"/>
      <c r="U164" s="203"/>
      <c r="V164" s="56"/>
      <c r="W164" s="204"/>
      <c r="X164" s="257"/>
      <c r="Y164" s="292" t="s">
        <v>1093</v>
      </c>
      <c r="Z164" s="228"/>
    </row>
    <row r="165" spans="1:26" s="138" customFormat="1" ht="15.75" x14ac:dyDescent="0.25">
      <c r="A165" s="173"/>
      <c r="B165" s="249"/>
      <c r="C165" s="243"/>
      <c r="D165" s="151"/>
      <c r="E165" s="1584" t="s">
        <v>816</v>
      </c>
      <c r="F165" s="1585"/>
      <c r="G165" s="1585"/>
      <c r="H165" s="1585"/>
      <c r="I165" s="1585"/>
      <c r="J165" s="1585"/>
      <c r="K165" s="1585"/>
      <c r="L165" s="1585"/>
      <c r="M165" s="1585"/>
      <c r="N165" s="1585"/>
      <c r="O165" s="1585"/>
      <c r="P165" s="1585"/>
      <c r="Q165" s="1585"/>
      <c r="R165" s="1585"/>
      <c r="S165" s="1585"/>
      <c r="T165" s="1585"/>
      <c r="U165" s="1585"/>
      <c r="V165" s="1585"/>
      <c r="W165" s="1585"/>
      <c r="X165" s="1585"/>
      <c r="Y165" s="1586"/>
      <c r="Z165" s="228"/>
    </row>
    <row r="166" spans="1:26" s="138" customFormat="1" ht="15.75" x14ac:dyDescent="0.25">
      <c r="A166" s="173" t="s">
        <v>11</v>
      </c>
      <c r="B166" s="214">
        <v>34404</v>
      </c>
      <c r="C166" s="247">
        <f>Age(B166,I166,J166)</f>
        <v>30</v>
      </c>
      <c r="D166" s="151"/>
      <c r="E166" s="287">
        <v>15</v>
      </c>
      <c r="F166" s="170" t="s">
        <v>475</v>
      </c>
      <c r="G166" s="219" t="s">
        <v>886</v>
      </c>
      <c r="H166" s="236">
        <v>3</v>
      </c>
      <c r="I166" s="230" t="s">
        <v>614</v>
      </c>
      <c r="J166" s="230" t="s">
        <v>982</v>
      </c>
      <c r="K166" s="342" t="str">
        <f>Воз_группа(A166,C166)</f>
        <v>3</v>
      </c>
      <c r="L166" s="173"/>
      <c r="M166" s="212">
        <v>3</v>
      </c>
      <c r="N166" s="156">
        <v>10</v>
      </c>
      <c r="O166" s="202">
        <f>Баллы_за_упр($A166,$I166,$J166,$K166,M166,N166)</f>
        <v>35</v>
      </c>
      <c r="P166" s="204">
        <v>34</v>
      </c>
      <c r="Q166" s="519">
        <v>14.5</v>
      </c>
      <c r="R166" s="202">
        <f>Баллы_за_упр($A166,$I166,$J166,$K166,P166,Q166)</f>
        <v>68</v>
      </c>
      <c r="S166" s="1">
        <v>37</v>
      </c>
      <c r="T166" s="409">
        <v>17.350000000000001</v>
      </c>
      <c r="U166" s="203">
        <f>Баллы_за_упр($A166,$I166,$J166,$K166,S166,T166)</f>
        <v>0</v>
      </c>
      <c r="V166" s="56">
        <v>0</v>
      </c>
      <c r="W166" s="204">
        <f>Оценка($A166,$K166,O166,R166,U166)</f>
        <v>2</v>
      </c>
      <c r="X166" s="257"/>
      <c r="Y166" s="292"/>
      <c r="Z166" s="252" t="s">
        <v>750</v>
      </c>
    </row>
    <row r="167" spans="1:26" s="138" customFormat="1" ht="15.75" x14ac:dyDescent="0.25">
      <c r="A167" s="173" t="s">
        <v>11</v>
      </c>
      <c r="B167" s="214">
        <v>34782</v>
      </c>
      <c r="C167" s="247">
        <f>Age(B167,I167,J167)</f>
        <v>29</v>
      </c>
      <c r="D167" s="151"/>
      <c r="E167" s="287">
        <v>16</v>
      </c>
      <c r="F167" s="170" t="s">
        <v>475</v>
      </c>
      <c r="G167" s="219" t="s">
        <v>886</v>
      </c>
      <c r="H167" s="236">
        <v>3</v>
      </c>
      <c r="I167" s="230" t="s">
        <v>614</v>
      </c>
      <c r="J167" s="230" t="s">
        <v>817</v>
      </c>
      <c r="K167" s="342" t="str">
        <f>Воз_группа(A167,C167)</f>
        <v>2</v>
      </c>
      <c r="L167" s="173"/>
      <c r="M167" s="428"/>
      <c r="N167" s="156"/>
      <c r="O167" s="202"/>
      <c r="P167" s="247"/>
      <c r="Q167" s="155"/>
      <c r="R167" s="202"/>
      <c r="S167" s="1"/>
      <c r="T167" s="409"/>
      <c r="U167" s="203"/>
      <c r="V167" s="56"/>
      <c r="W167" s="204"/>
      <c r="X167" s="257"/>
      <c r="Y167" s="292" t="s">
        <v>1068</v>
      </c>
      <c r="Z167" s="228"/>
    </row>
    <row r="168" spans="1:26" s="138" customFormat="1" ht="15.75" x14ac:dyDescent="0.25">
      <c r="A168" s="173"/>
      <c r="B168" s="249"/>
      <c r="C168" s="243"/>
      <c r="D168" s="151"/>
      <c r="E168" s="1584" t="s">
        <v>818</v>
      </c>
      <c r="F168" s="1585"/>
      <c r="G168" s="1585"/>
      <c r="H168" s="1585"/>
      <c r="I168" s="1585"/>
      <c r="J168" s="1585"/>
      <c r="K168" s="1585"/>
      <c r="L168" s="1585"/>
      <c r="M168" s="1585"/>
      <c r="N168" s="1585"/>
      <c r="O168" s="1585"/>
      <c r="P168" s="1585"/>
      <c r="Q168" s="1585"/>
      <c r="R168" s="1585"/>
      <c r="S168" s="1585"/>
      <c r="T168" s="1585"/>
      <c r="U168" s="1585"/>
      <c r="V168" s="1585"/>
      <c r="W168" s="1585"/>
      <c r="X168" s="1585"/>
      <c r="Y168" s="1586"/>
      <c r="Z168" s="228"/>
    </row>
    <row r="169" spans="1:26" s="138" customFormat="1" ht="15.75" x14ac:dyDescent="0.25">
      <c r="A169" s="173" t="s">
        <v>11</v>
      </c>
      <c r="B169" s="214">
        <v>34495</v>
      </c>
      <c r="C169" s="247">
        <f>Age(B169,I169,J169)</f>
        <v>30</v>
      </c>
      <c r="D169" s="151"/>
      <c r="E169" s="287">
        <v>17</v>
      </c>
      <c r="F169" s="170" t="s">
        <v>475</v>
      </c>
      <c r="G169" s="219" t="s">
        <v>887</v>
      </c>
      <c r="H169" s="236">
        <v>3</v>
      </c>
      <c r="I169" s="230" t="s">
        <v>614</v>
      </c>
      <c r="J169" s="230" t="s">
        <v>819</v>
      </c>
      <c r="K169" s="342" t="str">
        <f>Воз_группа(A169,C169)</f>
        <v>3</v>
      </c>
      <c r="L169" s="173"/>
      <c r="M169" s="247">
        <v>3</v>
      </c>
      <c r="N169" s="156">
        <v>13</v>
      </c>
      <c r="O169" s="202">
        <f>Баллы_за_упр($A169,$I169,$J169,$K169,M169,N169)</f>
        <v>50</v>
      </c>
      <c r="P169" s="247">
        <v>34</v>
      </c>
      <c r="Q169" s="423">
        <v>12.8</v>
      </c>
      <c r="R169" s="202">
        <f>Баллы_за_упр($A169,$I169,$J169,$K169,P169,Q169)</f>
        <v>136</v>
      </c>
      <c r="S169" s="1">
        <v>38</v>
      </c>
      <c r="T169" s="409">
        <v>12.58</v>
      </c>
      <c r="U169" s="203">
        <f>Баллы_за_упр($A169,$I169,$J169,$K169,S169,T169)</f>
        <v>144</v>
      </c>
      <c r="V169" s="56">
        <v>167</v>
      </c>
      <c r="W169" s="204">
        <f>Оценка($A169,$K169,O169,R169,U169)</f>
        <v>5</v>
      </c>
      <c r="X169" s="257"/>
      <c r="Y169" s="292"/>
      <c r="Z169" s="228"/>
    </row>
    <row r="170" spans="1:26" s="138" customFormat="1" ht="15.75" x14ac:dyDescent="0.25">
      <c r="A170" s="173" t="s">
        <v>11</v>
      </c>
      <c r="B170" s="214">
        <v>31757</v>
      </c>
      <c r="C170" s="247">
        <f>Age(B170,I170,J170)</f>
        <v>37</v>
      </c>
      <c r="D170" s="151"/>
      <c r="E170" s="287">
        <v>18</v>
      </c>
      <c r="F170" s="170" t="s">
        <v>475</v>
      </c>
      <c r="G170" s="219" t="s">
        <v>887</v>
      </c>
      <c r="H170" s="236">
        <v>3</v>
      </c>
      <c r="I170" s="230" t="s">
        <v>614</v>
      </c>
      <c r="J170" s="230" t="s">
        <v>489</v>
      </c>
      <c r="K170" s="342" t="str">
        <f>Воз_группа(A170,C170)</f>
        <v>4</v>
      </c>
      <c r="L170" s="173"/>
      <c r="M170" s="247">
        <v>3</v>
      </c>
      <c r="N170" s="156">
        <v>5</v>
      </c>
      <c r="O170" s="202">
        <f>Баллы_за_упр($A170,$I170,$J170,$K170,M170,N170)</f>
        <v>0</v>
      </c>
      <c r="P170" s="247">
        <v>34</v>
      </c>
      <c r="Q170" s="423">
        <v>14.7</v>
      </c>
      <c r="R170" s="202">
        <f>Баллы_за_упр($A170,$I170,$J170,$K170,P170,Q170)</f>
        <v>84</v>
      </c>
      <c r="S170" s="1">
        <v>38</v>
      </c>
      <c r="T170" s="409">
        <v>0</v>
      </c>
      <c r="U170" s="203">
        <f>Баллы_за_упр($A170,$I170,$J170,$K170,S170,T170)</f>
        <v>0</v>
      </c>
      <c r="V170" s="56">
        <v>0</v>
      </c>
      <c r="W170" s="204">
        <f>Оценка($A170,$K170,O170,R170,U170)</f>
        <v>2</v>
      </c>
      <c r="X170" s="257"/>
      <c r="Y170" s="292" t="s">
        <v>1095</v>
      </c>
      <c r="Z170" s="228"/>
    </row>
    <row r="171" spans="1:26" s="138" customFormat="1" ht="15.75" x14ac:dyDescent="0.25">
      <c r="A171" s="173" t="s">
        <v>11</v>
      </c>
      <c r="B171" s="214">
        <v>33987</v>
      </c>
      <c r="C171" s="247">
        <f>Age(B171,I171,J171)</f>
        <v>31</v>
      </c>
      <c r="D171" s="151"/>
      <c r="E171" s="287">
        <v>19</v>
      </c>
      <c r="F171" s="170" t="s">
        <v>475</v>
      </c>
      <c r="G171" s="219" t="s">
        <v>887</v>
      </c>
      <c r="H171" s="236">
        <v>1</v>
      </c>
      <c r="I171" s="230" t="s">
        <v>565</v>
      </c>
      <c r="J171" s="230" t="s">
        <v>820</v>
      </c>
      <c r="K171" s="342" t="str">
        <f>Воз_группа(A171,C171)</f>
        <v>3</v>
      </c>
      <c r="L171" s="173"/>
      <c r="M171" s="428"/>
      <c r="N171" s="156"/>
      <c r="O171" s="202"/>
      <c r="P171" s="247"/>
      <c r="Q171" s="155"/>
      <c r="R171" s="202"/>
      <c r="S171" s="1"/>
      <c r="T171" s="409"/>
      <c r="U171" s="203"/>
      <c r="V171" s="56"/>
      <c r="W171" s="204"/>
      <c r="X171" s="257"/>
      <c r="Y171" s="292" t="s">
        <v>750</v>
      </c>
      <c r="Z171" s="228"/>
    </row>
    <row r="172" spans="1:26" s="138" customFormat="1" ht="15.75" x14ac:dyDescent="0.25">
      <c r="A172" s="173"/>
      <c r="B172" s="249"/>
      <c r="C172" s="243"/>
      <c r="D172" s="151"/>
      <c r="E172" s="1584" t="s">
        <v>821</v>
      </c>
      <c r="F172" s="1585"/>
      <c r="G172" s="1585"/>
      <c r="H172" s="1585"/>
      <c r="I172" s="1585"/>
      <c r="J172" s="1585"/>
      <c r="K172" s="1585"/>
      <c r="L172" s="1585"/>
      <c r="M172" s="1585"/>
      <c r="N172" s="1585"/>
      <c r="O172" s="1585"/>
      <c r="P172" s="1585"/>
      <c r="Q172" s="1585"/>
      <c r="R172" s="1585"/>
      <c r="S172" s="1585"/>
      <c r="T172" s="1585"/>
      <c r="U172" s="1585"/>
      <c r="V172" s="1585"/>
      <c r="W172" s="1585"/>
      <c r="X172" s="1585"/>
      <c r="Y172" s="1586"/>
      <c r="Z172" s="228"/>
    </row>
    <row r="173" spans="1:26" s="138" customFormat="1" ht="15.75" x14ac:dyDescent="0.25">
      <c r="A173" s="173" t="s">
        <v>11</v>
      </c>
      <c r="B173" s="214">
        <v>32004</v>
      </c>
      <c r="C173" s="247">
        <f>Age(B173,I173,J173)</f>
        <v>37</v>
      </c>
      <c r="D173" s="151"/>
      <c r="E173" s="287">
        <v>20</v>
      </c>
      <c r="F173" s="170" t="s">
        <v>475</v>
      </c>
      <c r="G173" s="219" t="s">
        <v>888</v>
      </c>
      <c r="H173" s="236" t="s">
        <v>766</v>
      </c>
      <c r="I173" s="230" t="s">
        <v>27</v>
      </c>
      <c r="J173" s="230" t="s">
        <v>662</v>
      </c>
      <c r="K173" s="342" t="str">
        <f>Воз_группа(A173,C173)</f>
        <v>4</v>
      </c>
      <c r="L173" s="173"/>
      <c r="M173" s="428"/>
      <c r="N173" s="156"/>
      <c r="O173" s="202"/>
      <c r="P173" s="247"/>
      <c r="Q173" s="155"/>
      <c r="R173" s="202"/>
      <c r="S173" s="1"/>
      <c r="T173" s="409"/>
      <c r="U173" s="203"/>
      <c r="V173" s="56"/>
      <c r="W173" s="204"/>
      <c r="X173" s="257"/>
      <c r="Y173" s="292" t="s">
        <v>1126</v>
      </c>
      <c r="Z173" s="228"/>
    </row>
    <row r="174" spans="1:26" s="138" customFormat="1" ht="15.75" x14ac:dyDescent="0.25">
      <c r="A174" s="173" t="s">
        <v>470</v>
      </c>
      <c r="B174" s="214">
        <v>32245</v>
      </c>
      <c r="C174" s="247">
        <f>Age(B174,I174,J174)</f>
        <v>36</v>
      </c>
      <c r="D174" s="151"/>
      <c r="E174" s="287">
        <v>21</v>
      </c>
      <c r="F174" s="170" t="s">
        <v>475</v>
      </c>
      <c r="G174" s="219" t="s">
        <v>888</v>
      </c>
      <c r="H174" s="236">
        <v>2</v>
      </c>
      <c r="I174" s="230" t="s">
        <v>564</v>
      </c>
      <c r="J174" s="230" t="s">
        <v>573</v>
      </c>
      <c r="K174" s="342" t="str">
        <f>Воз_группа(A174,C174)</f>
        <v>4</v>
      </c>
      <c r="L174" s="173"/>
      <c r="M174" s="247">
        <v>16</v>
      </c>
      <c r="N174" s="156">
        <v>29</v>
      </c>
      <c r="O174" s="202">
        <f>Баллы_за_упр($A174,$I174,$J174,$K174,M174,N174)</f>
        <v>95</v>
      </c>
      <c r="P174" s="247"/>
      <c r="Q174" s="155"/>
      <c r="R174" s="548"/>
      <c r="S174" s="1">
        <v>37</v>
      </c>
      <c r="T174" s="409">
        <v>5.26</v>
      </c>
      <c r="U174" s="203">
        <f>Баллы_за_упр($A174,$I174,$J174,$K174,S174,T174)</f>
        <v>54</v>
      </c>
      <c r="V174" s="56">
        <v>99</v>
      </c>
      <c r="W174" s="204">
        <v>4</v>
      </c>
      <c r="X174" s="257"/>
      <c r="Y174" s="292"/>
      <c r="Z174" s="228"/>
    </row>
    <row r="175" spans="1:26" s="138" customFormat="1" ht="15.75" x14ac:dyDescent="0.25">
      <c r="A175" s="173" t="s">
        <v>11</v>
      </c>
      <c r="B175" s="214">
        <v>34254</v>
      </c>
      <c r="C175" s="247">
        <f>Age(B175,I175,J175)</f>
        <v>31</v>
      </c>
      <c r="D175" s="151"/>
      <c r="E175" s="287">
        <v>22</v>
      </c>
      <c r="F175" s="170" t="s">
        <v>475</v>
      </c>
      <c r="G175" s="219" t="s">
        <v>888</v>
      </c>
      <c r="H175" s="236">
        <v>2</v>
      </c>
      <c r="I175" s="230" t="s">
        <v>564</v>
      </c>
      <c r="J175" s="230" t="s">
        <v>692</v>
      </c>
      <c r="K175" s="342" t="str">
        <f>Воз_группа(A175,C175)</f>
        <v>3</v>
      </c>
      <c r="L175" s="173"/>
      <c r="M175" s="247"/>
      <c r="N175" s="156"/>
      <c r="O175" s="202"/>
      <c r="P175" s="247"/>
      <c r="Q175" s="423"/>
      <c r="R175" s="202"/>
      <c r="S175" s="1"/>
      <c r="T175" s="409"/>
      <c r="U175" s="203"/>
      <c r="V175" s="56"/>
      <c r="W175" s="204"/>
      <c r="X175" s="257"/>
      <c r="Y175" s="292" t="s">
        <v>1123</v>
      </c>
      <c r="Z175" s="228"/>
    </row>
    <row r="176" spans="1:26" s="138" customFormat="1" ht="15.75" x14ac:dyDescent="0.25">
      <c r="A176" s="173"/>
      <c r="B176" s="249"/>
      <c r="C176" s="243"/>
      <c r="D176" s="151"/>
      <c r="E176" s="1584" t="s">
        <v>822</v>
      </c>
      <c r="F176" s="1585"/>
      <c r="G176" s="1585"/>
      <c r="H176" s="1585"/>
      <c r="I176" s="1585"/>
      <c r="J176" s="1585"/>
      <c r="K176" s="1585"/>
      <c r="L176" s="1585"/>
      <c r="M176" s="1585"/>
      <c r="N176" s="1585"/>
      <c r="O176" s="1585"/>
      <c r="P176" s="1585"/>
      <c r="Q176" s="1585"/>
      <c r="R176" s="1585"/>
      <c r="S176" s="1585"/>
      <c r="T176" s="1585"/>
      <c r="U176" s="1585"/>
      <c r="V176" s="1585"/>
      <c r="W176" s="1585"/>
      <c r="X176" s="1585"/>
      <c r="Y176" s="1586"/>
      <c r="Z176" s="228"/>
    </row>
    <row r="177" spans="1:26" s="138" customFormat="1" ht="15.75" x14ac:dyDescent="0.25">
      <c r="A177" s="173" t="s">
        <v>11</v>
      </c>
      <c r="B177" s="214">
        <v>30516</v>
      </c>
      <c r="C177" s="247">
        <f>Age(B177,I177,J177)</f>
        <v>41</v>
      </c>
      <c r="D177" s="151"/>
      <c r="E177" s="287">
        <v>23</v>
      </c>
      <c r="F177" s="170" t="s">
        <v>475</v>
      </c>
      <c r="G177" s="219" t="s">
        <v>889</v>
      </c>
      <c r="H177" s="236" t="s">
        <v>766</v>
      </c>
      <c r="I177" s="230" t="s">
        <v>26</v>
      </c>
      <c r="J177" s="230" t="s">
        <v>670</v>
      </c>
      <c r="K177" s="342" t="str">
        <f>Воз_группа(A177,C177)</f>
        <v>5</v>
      </c>
      <c r="L177" s="173"/>
      <c r="M177" s="247">
        <v>3</v>
      </c>
      <c r="N177" s="156">
        <v>14</v>
      </c>
      <c r="O177" s="202">
        <f>Баллы_за_упр($A177,$I177,$J177,$K177,M177,N177)</f>
        <v>110</v>
      </c>
      <c r="P177" s="247">
        <v>34</v>
      </c>
      <c r="Q177" s="423">
        <v>14.9</v>
      </c>
      <c r="R177" s="202">
        <f>Баллы_за_упр($A177,$I177,$J177,$K177,P177,Q177)</f>
        <v>92</v>
      </c>
      <c r="S177" s="1">
        <v>38</v>
      </c>
      <c r="T177" s="409">
        <v>13.43</v>
      </c>
      <c r="U177" s="203">
        <f>Баллы_за_упр($A177,$I177,$J177,$K177,S177,T177)</f>
        <v>294</v>
      </c>
      <c r="V177" s="56">
        <f>Сумма_баллов($A177,$K177,O177,R177,U177)</f>
        <v>496</v>
      </c>
      <c r="W177" s="204">
        <f>Оценка($A177,$K177,O177,R177,U177)</f>
        <v>5</v>
      </c>
      <c r="X177" s="257"/>
      <c r="Y177" s="292"/>
      <c r="Z177" s="228"/>
    </row>
    <row r="178" spans="1:26" s="138" customFormat="1" ht="15.75" x14ac:dyDescent="0.25">
      <c r="A178" s="173" t="s">
        <v>470</v>
      </c>
      <c r="B178" s="214">
        <v>30545</v>
      </c>
      <c r="C178" s="247">
        <f>Age(B178,I178,J178)</f>
        <v>41</v>
      </c>
      <c r="D178" s="151"/>
      <c r="E178" s="287">
        <v>24</v>
      </c>
      <c r="F178" s="170" t="s">
        <v>475</v>
      </c>
      <c r="G178" s="219" t="s">
        <v>889</v>
      </c>
      <c r="H178" s="236">
        <v>2</v>
      </c>
      <c r="I178" s="230" t="s">
        <v>500</v>
      </c>
      <c r="J178" s="230" t="s">
        <v>668</v>
      </c>
      <c r="K178" s="342" t="str">
        <f>Воз_группа(A178,C178)</f>
        <v>5</v>
      </c>
      <c r="L178" s="173"/>
      <c r="M178" s="247">
        <v>16</v>
      </c>
      <c r="N178" s="156">
        <v>28</v>
      </c>
      <c r="O178" s="202">
        <f>Баллы_за_упр($A178,$I178,$J178,$K178,M178,N178)</f>
        <v>100</v>
      </c>
      <c r="P178" s="247"/>
      <c r="Q178" s="155"/>
      <c r="R178" s="202"/>
      <c r="S178" s="1">
        <v>37</v>
      </c>
      <c r="T178" s="409">
        <v>5.48</v>
      </c>
      <c r="U178" s="203">
        <f>Баллы_за_упр($A178,$I178,$J178,$K178,S178,T178)</f>
        <v>64</v>
      </c>
      <c r="V178" s="56">
        <v>122</v>
      </c>
      <c r="W178" s="204">
        <v>5</v>
      </c>
      <c r="X178" s="257"/>
      <c r="Y178" s="434"/>
      <c r="Z178" s="228"/>
    </row>
    <row r="179" spans="1:26" s="138" customFormat="1" ht="15.75" x14ac:dyDescent="0.25">
      <c r="A179" s="173" t="s">
        <v>470</v>
      </c>
      <c r="B179" s="214">
        <v>30090</v>
      </c>
      <c r="C179" s="247">
        <f>Age(B179,I179,J179)</f>
        <v>42</v>
      </c>
      <c r="D179" s="151"/>
      <c r="E179" s="287">
        <v>25</v>
      </c>
      <c r="F179" s="170" t="s">
        <v>475</v>
      </c>
      <c r="G179" s="219" t="s">
        <v>889</v>
      </c>
      <c r="H179" s="236">
        <v>1</v>
      </c>
      <c r="I179" s="230" t="s">
        <v>564</v>
      </c>
      <c r="J179" s="230" t="s">
        <v>572</v>
      </c>
      <c r="K179" s="342" t="str">
        <f>Воз_группа(A179,C179)</f>
        <v>5</v>
      </c>
      <c r="L179" s="173"/>
      <c r="M179" s="247"/>
      <c r="N179" s="156"/>
      <c r="O179" s="202"/>
      <c r="P179" s="247"/>
      <c r="Q179" s="155"/>
      <c r="R179" s="202"/>
      <c r="S179" s="1"/>
      <c r="T179" s="409"/>
      <c r="U179" s="203"/>
      <c r="V179" s="56"/>
      <c r="W179" s="204"/>
      <c r="X179" s="257"/>
      <c r="Y179" s="292" t="s">
        <v>1093</v>
      </c>
      <c r="Z179" s="228" t="s">
        <v>984</v>
      </c>
    </row>
    <row r="180" spans="1:26" s="138" customFormat="1" ht="15.75" x14ac:dyDescent="0.25">
      <c r="A180" s="173" t="s">
        <v>470</v>
      </c>
      <c r="B180" s="214">
        <v>29727</v>
      </c>
      <c r="C180" s="247">
        <f>Age(B180,I180,J180)</f>
        <v>43</v>
      </c>
      <c r="D180" s="151"/>
      <c r="E180" s="287">
        <v>26</v>
      </c>
      <c r="F180" s="170" t="s">
        <v>475</v>
      </c>
      <c r="G180" s="219" t="s">
        <v>889</v>
      </c>
      <c r="H180" s="236">
        <v>3</v>
      </c>
      <c r="I180" s="230" t="s">
        <v>564</v>
      </c>
      <c r="J180" s="230" t="s">
        <v>981</v>
      </c>
      <c r="K180" s="342" t="str">
        <f>Воз_группа(A180,C180)</f>
        <v>5</v>
      </c>
      <c r="L180" s="173"/>
      <c r="M180" s="247">
        <v>16</v>
      </c>
      <c r="N180" s="156">
        <v>20</v>
      </c>
      <c r="O180" s="202">
        <f>Баллы_за_упр($A180,$I180,$J180,$K180,M180,N180)</f>
        <v>70</v>
      </c>
      <c r="P180" s="247"/>
      <c r="Q180" s="423"/>
      <c r="R180" s="202"/>
      <c r="S180" s="1">
        <v>37</v>
      </c>
      <c r="T180" s="409">
        <v>5.37</v>
      </c>
      <c r="U180" s="203">
        <f>Баллы_за_упр($A180,$I180,$J180,$K180,S180,T180)</f>
        <v>86</v>
      </c>
      <c r="V180" s="56">
        <v>93</v>
      </c>
      <c r="W180" s="204">
        <v>4</v>
      </c>
      <c r="X180" s="257"/>
      <c r="Y180" s="292"/>
      <c r="Z180" s="228"/>
    </row>
    <row r="181" spans="1:26" s="138" customFormat="1" ht="15.75" x14ac:dyDescent="0.25">
      <c r="A181" s="173" t="s">
        <v>11</v>
      </c>
      <c r="B181" s="214">
        <v>35212</v>
      </c>
      <c r="C181" s="247">
        <f>Age(B181,I181,J181)</f>
        <v>28</v>
      </c>
      <c r="D181" s="151"/>
      <c r="E181" s="287">
        <v>27</v>
      </c>
      <c r="F181" s="170" t="s">
        <v>475</v>
      </c>
      <c r="G181" s="219" t="s">
        <v>889</v>
      </c>
      <c r="H181" s="236">
        <v>3</v>
      </c>
      <c r="I181" s="230" t="s">
        <v>564</v>
      </c>
      <c r="J181" s="230" t="s">
        <v>702</v>
      </c>
      <c r="K181" s="342" t="str">
        <f>Воз_группа(A181,C181)</f>
        <v>2</v>
      </c>
      <c r="L181" s="173"/>
      <c r="M181" s="247">
        <v>3</v>
      </c>
      <c r="N181" s="156">
        <v>15</v>
      </c>
      <c r="O181" s="202">
        <f>Баллы_за_упр($A181,$I181,$J181,$K181,M181,N181)</f>
        <v>55</v>
      </c>
      <c r="P181" s="247">
        <v>34</v>
      </c>
      <c r="Q181" s="423">
        <v>13.5</v>
      </c>
      <c r="R181" s="202">
        <f>Баллы_за_упр($A181,$I181,$J181,$K181,P181,Q181)</f>
        <v>72</v>
      </c>
      <c r="S181" s="1">
        <v>38</v>
      </c>
      <c r="T181" s="409">
        <v>12.5</v>
      </c>
      <c r="U181" s="203">
        <f>Баллы_за_упр($A181,$I181,$J181,$K181,S181,T181)</f>
        <v>55</v>
      </c>
      <c r="V181" s="56">
        <v>138</v>
      </c>
      <c r="W181" s="204">
        <f>Оценка($A181,$K181,O181,R181,U181)</f>
        <v>5</v>
      </c>
      <c r="X181" s="257"/>
      <c r="Y181" s="292"/>
      <c r="Z181" s="228"/>
    </row>
    <row r="182" spans="1:26" s="138" customFormat="1" ht="15.75" x14ac:dyDescent="0.25">
      <c r="A182" s="173"/>
      <c r="B182" s="249"/>
      <c r="C182" s="243"/>
      <c r="D182" s="151"/>
      <c r="E182" s="1584" t="s">
        <v>776</v>
      </c>
      <c r="F182" s="1585"/>
      <c r="G182" s="1585"/>
      <c r="H182" s="1585"/>
      <c r="I182" s="1585"/>
      <c r="J182" s="1585"/>
      <c r="K182" s="1585"/>
      <c r="L182" s="1585"/>
      <c r="M182" s="1585"/>
      <c r="N182" s="1585"/>
      <c r="O182" s="1585"/>
      <c r="P182" s="1585"/>
      <c r="Q182" s="1585"/>
      <c r="R182" s="1585"/>
      <c r="S182" s="1585"/>
      <c r="T182" s="1585"/>
      <c r="U182" s="1585"/>
      <c r="V182" s="1585"/>
      <c r="W182" s="1585"/>
      <c r="X182" s="1585"/>
      <c r="Y182" s="1586"/>
      <c r="Z182" s="228"/>
    </row>
    <row r="183" spans="1:26" s="138" customFormat="1" ht="15.75" x14ac:dyDescent="0.25">
      <c r="A183" s="173" t="s">
        <v>11</v>
      </c>
      <c r="B183" s="214">
        <v>26479</v>
      </c>
      <c r="C183" s="247">
        <f>Age(B183,I183,J183)</f>
        <v>52</v>
      </c>
      <c r="D183" s="151"/>
      <c r="E183" s="287">
        <v>28</v>
      </c>
      <c r="F183" s="170" t="s">
        <v>475</v>
      </c>
      <c r="G183" s="219" t="s">
        <v>890</v>
      </c>
      <c r="H183" s="236" t="s">
        <v>766</v>
      </c>
      <c r="I183" s="230" t="s">
        <v>482</v>
      </c>
      <c r="J183" s="230" t="s">
        <v>658</v>
      </c>
      <c r="K183" s="342" t="str">
        <f>Воз_группа(A183,C183)</f>
        <v>7</v>
      </c>
      <c r="L183" s="173"/>
      <c r="M183" s="428"/>
      <c r="N183" s="156"/>
      <c r="O183" s="202"/>
      <c r="P183" s="247"/>
      <c r="Q183" s="155"/>
      <c r="R183" s="202"/>
      <c r="S183" s="1"/>
      <c r="T183" s="409"/>
      <c r="U183" s="203"/>
      <c r="V183" s="56"/>
      <c r="W183" s="204"/>
      <c r="X183" s="257"/>
      <c r="Y183" s="292"/>
      <c r="Z183" s="228"/>
    </row>
    <row r="184" spans="1:26" s="138" customFormat="1" ht="15.75" x14ac:dyDescent="0.25">
      <c r="A184" s="173"/>
      <c r="B184" s="249"/>
      <c r="C184" s="243"/>
      <c r="D184" s="151"/>
      <c r="E184" s="1584" t="s">
        <v>823</v>
      </c>
      <c r="F184" s="1585"/>
      <c r="G184" s="1585"/>
      <c r="H184" s="1585"/>
      <c r="I184" s="1585"/>
      <c r="J184" s="1585"/>
      <c r="K184" s="1585"/>
      <c r="L184" s="1585"/>
      <c r="M184" s="1585"/>
      <c r="N184" s="1585"/>
      <c r="O184" s="1585"/>
      <c r="P184" s="1585"/>
      <c r="Q184" s="1585"/>
      <c r="R184" s="1585"/>
      <c r="S184" s="1585"/>
      <c r="T184" s="1585"/>
      <c r="U184" s="1585"/>
      <c r="V184" s="1585"/>
      <c r="W184" s="1585"/>
      <c r="X184" s="1585"/>
      <c r="Y184" s="1586"/>
      <c r="Z184" s="228"/>
    </row>
    <row r="185" spans="1:26" s="138" customFormat="1" ht="15.75" x14ac:dyDescent="0.25">
      <c r="A185" s="173" t="s">
        <v>11</v>
      </c>
      <c r="B185" s="276" t="s">
        <v>804</v>
      </c>
      <c r="C185" s="247">
        <f>Age(B185,I185,J185)</f>
        <v>58</v>
      </c>
      <c r="D185" s="151"/>
      <c r="E185" s="287">
        <v>29</v>
      </c>
      <c r="F185" s="170" t="s">
        <v>475</v>
      </c>
      <c r="G185" s="230" t="s">
        <v>891</v>
      </c>
      <c r="H185" s="236" t="s">
        <v>766</v>
      </c>
      <c r="I185" s="230" t="s">
        <v>482</v>
      </c>
      <c r="J185" s="230" t="s">
        <v>745</v>
      </c>
      <c r="K185" s="342" t="str">
        <f>Воз_группа(A185,C185)</f>
        <v>8</v>
      </c>
      <c r="L185" s="173"/>
      <c r="M185" s="247"/>
      <c r="N185" s="156"/>
      <c r="O185" s="202"/>
      <c r="P185" s="247"/>
      <c r="Q185" s="155"/>
      <c r="R185" s="202"/>
      <c r="S185" s="1"/>
      <c r="T185" s="409"/>
      <c r="U185" s="203"/>
      <c r="V185" s="56"/>
      <c r="W185" s="204"/>
      <c r="X185" s="257"/>
      <c r="Y185" s="292"/>
      <c r="Z185" s="228"/>
    </row>
    <row r="186" spans="1:26" s="138" customFormat="1" ht="15.75" x14ac:dyDescent="0.25">
      <c r="A186" s="173" t="s">
        <v>11</v>
      </c>
      <c r="B186" s="214">
        <v>28108</v>
      </c>
      <c r="C186" s="247">
        <f>Age(B186,I186,J186)</f>
        <v>47</v>
      </c>
      <c r="D186" s="151"/>
      <c r="E186" s="287">
        <v>30</v>
      </c>
      <c r="F186" s="170" t="s">
        <v>475</v>
      </c>
      <c r="G186" s="230" t="s">
        <v>891</v>
      </c>
      <c r="H186" s="236" t="s">
        <v>766</v>
      </c>
      <c r="I186" s="230" t="s">
        <v>482</v>
      </c>
      <c r="J186" s="230" t="s">
        <v>802</v>
      </c>
      <c r="K186" s="342" t="str">
        <f>Воз_группа(A186,C186)</f>
        <v>6</v>
      </c>
      <c r="L186" s="173"/>
      <c r="M186" s="247"/>
      <c r="N186" s="156"/>
      <c r="O186" s="202"/>
      <c r="P186" s="247"/>
      <c r="Q186" s="423"/>
      <c r="R186" s="202"/>
      <c r="S186" s="1"/>
      <c r="T186" s="409"/>
      <c r="U186" s="203"/>
      <c r="V186" s="56"/>
      <c r="W186" s="204"/>
      <c r="X186" s="257"/>
      <c r="Y186" s="292" t="s">
        <v>1126</v>
      </c>
      <c r="Z186" s="228"/>
    </row>
    <row r="187" spans="1:26" s="138" customFormat="1" ht="15.75" x14ac:dyDescent="0.25">
      <c r="A187" s="173" t="s">
        <v>11</v>
      </c>
      <c r="B187" s="214">
        <v>26345</v>
      </c>
      <c r="C187" s="247">
        <f>Age(B187,I187,J187)</f>
        <v>52</v>
      </c>
      <c r="D187" s="151"/>
      <c r="E187" s="287">
        <v>31</v>
      </c>
      <c r="F187" s="170" t="s">
        <v>475</v>
      </c>
      <c r="G187" s="230" t="s">
        <v>891</v>
      </c>
      <c r="H187" s="236" t="s">
        <v>766</v>
      </c>
      <c r="I187" s="335" t="s">
        <v>482</v>
      </c>
      <c r="J187" s="369" t="s">
        <v>545</v>
      </c>
      <c r="K187" s="342" t="str">
        <f>Воз_группа(A187,C187)</f>
        <v>7</v>
      </c>
      <c r="L187" s="173"/>
      <c r="M187" s="247"/>
      <c r="N187" s="156"/>
      <c r="O187" s="202"/>
      <c r="P187" s="247"/>
      <c r="Q187" s="155"/>
      <c r="R187" s="202"/>
      <c r="S187" s="1"/>
      <c r="T187" s="409"/>
      <c r="U187" s="203"/>
      <c r="V187" s="56"/>
      <c r="W187" s="204"/>
      <c r="X187" s="257"/>
      <c r="Y187" s="292"/>
      <c r="Z187" s="228"/>
    </row>
    <row r="188" spans="1:26" s="138" customFormat="1" ht="15.75" x14ac:dyDescent="0.25">
      <c r="A188" s="173" t="s">
        <v>11</v>
      </c>
      <c r="B188" s="214">
        <v>29861</v>
      </c>
      <c r="C188" s="247">
        <f>Age(B188,I188,J188)</f>
        <v>43</v>
      </c>
      <c r="D188" s="151"/>
      <c r="E188" s="287">
        <v>32</v>
      </c>
      <c r="F188" s="170" t="s">
        <v>475</v>
      </c>
      <c r="G188" s="230" t="s">
        <v>891</v>
      </c>
      <c r="H188" s="236" t="s">
        <v>766</v>
      </c>
      <c r="I188" s="230" t="s">
        <v>590</v>
      </c>
      <c r="J188" s="230" t="s">
        <v>803</v>
      </c>
      <c r="K188" s="342" t="str">
        <f>Воз_группа(A188,C188)</f>
        <v>5</v>
      </c>
      <c r="L188" s="173"/>
      <c r="M188" s="247"/>
      <c r="N188" s="156"/>
      <c r="O188" s="202"/>
      <c r="P188" s="247"/>
      <c r="Q188" s="423"/>
      <c r="R188" s="202"/>
      <c r="S188" s="1"/>
      <c r="T188" s="409"/>
      <c r="U188" s="203"/>
      <c r="V188" s="56"/>
      <c r="W188" s="204"/>
      <c r="X188" s="257"/>
      <c r="Y188" s="292" t="s">
        <v>1093</v>
      </c>
      <c r="Z188" s="228"/>
    </row>
    <row r="189" spans="1:26" s="138" customFormat="1" ht="16.5" thickBot="1" x14ac:dyDescent="0.3">
      <c r="A189" s="173" t="s">
        <v>11</v>
      </c>
      <c r="B189" s="214">
        <v>27779</v>
      </c>
      <c r="C189" s="247">
        <f>Age(B189,I189,J189)</f>
        <v>48</v>
      </c>
      <c r="D189" s="151"/>
      <c r="E189" s="330">
        <v>33</v>
      </c>
      <c r="F189" s="390" t="s">
        <v>475</v>
      </c>
      <c r="G189" s="294" t="s">
        <v>891</v>
      </c>
      <c r="H189" s="331">
        <v>2</v>
      </c>
      <c r="I189" s="294" t="s">
        <v>590</v>
      </c>
      <c r="J189" s="294" t="s">
        <v>746</v>
      </c>
      <c r="K189" s="159" t="str">
        <f>Воз_группа(A189,C189)</f>
        <v>6</v>
      </c>
      <c r="L189" s="140"/>
      <c r="M189" s="157"/>
      <c r="N189" s="163"/>
      <c r="O189" s="299"/>
      <c r="P189" s="157"/>
      <c r="Q189" s="164"/>
      <c r="R189" s="299"/>
      <c r="S189" s="300"/>
      <c r="T189" s="413"/>
      <c r="U189" s="301"/>
      <c r="V189" s="302"/>
      <c r="W189" s="303"/>
      <c r="X189" s="258"/>
      <c r="Y189" s="324" t="s">
        <v>750</v>
      </c>
      <c r="Z189" s="228"/>
    </row>
    <row r="190" spans="1:26" ht="17.25" customHeight="1" x14ac:dyDescent="0.25">
      <c r="A190" s="1594" t="s">
        <v>1</v>
      </c>
      <c r="B190" s="1594" t="s">
        <v>81</v>
      </c>
      <c r="C190" s="1594" t="s">
        <v>82</v>
      </c>
      <c r="D190" s="256"/>
      <c r="E190" s="1595" t="s">
        <v>2</v>
      </c>
      <c r="F190" s="1576" t="s">
        <v>73</v>
      </c>
      <c r="G190" s="1576" t="s">
        <v>73</v>
      </c>
      <c r="H190" s="1600" t="s">
        <v>765</v>
      </c>
      <c r="I190" s="1576" t="s">
        <v>3</v>
      </c>
      <c r="J190" s="1576" t="s">
        <v>4</v>
      </c>
      <c r="K190" s="1570" t="s">
        <v>5</v>
      </c>
      <c r="L190" s="1570" t="s">
        <v>6</v>
      </c>
      <c r="M190" s="1576" t="s">
        <v>180</v>
      </c>
      <c r="N190" s="1576"/>
      <c r="O190" s="1576"/>
      <c r="P190" s="1576"/>
      <c r="Q190" s="1576"/>
      <c r="R190" s="1576"/>
      <c r="S190" s="1576"/>
      <c r="T190" s="1576"/>
      <c r="U190" s="1576"/>
      <c r="V190" s="1577" t="s">
        <v>25</v>
      </c>
      <c r="W190" s="1570" t="s">
        <v>998</v>
      </c>
      <c r="X190" s="1570" t="s">
        <v>7</v>
      </c>
      <c r="Y190" s="1573" t="s">
        <v>285</v>
      </c>
    </row>
    <row r="191" spans="1:26" ht="15.75" x14ac:dyDescent="0.25">
      <c r="A191" s="1594"/>
      <c r="B191" s="1594"/>
      <c r="C191" s="1594"/>
      <c r="D191" s="256"/>
      <c r="E191" s="1596"/>
      <c r="F191" s="1598"/>
      <c r="G191" s="1598"/>
      <c r="H191" s="1601"/>
      <c r="I191" s="1598"/>
      <c r="J191" s="1598"/>
      <c r="K191" s="1571"/>
      <c r="L191" s="1571"/>
      <c r="M191" s="544"/>
      <c r="N191" s="545">
        <v>1</v>
      </c>
      <c r="O191" s="545"/>
      <c r="P191" s="544"/>
      <c r="Q191" s="545">
        <v>2</v>
      </c>
      <c r="R191" s="546"/>
      <c r="S191" s="544"/>
      <c r="T191" s="547">
        <v>3</v>
      </c>
      <c r="U191" s="546"/>
      <c r="V191" s="1578"/>
      <c r="W191" s="1571"/>
      <c r="X191" s="1571"/>
      <c r="Y191" s="1574"/>
    </row>
    <row r="192" spans="1:26" ht="77.25" customHeight="1" thickBot="1" x14ac:dyDescent="0.3">
      <c r="A192" s="1594"/>
      <c r="B192" s="1594"/>
      <c r="C192" s="1594"/>
      <c r="D192" s="256"/>
      <c r="E192" s="1597"/>
      <c r="F192" s="1599"/>
      <c r="G192" s="1599"/>
      <c r="H192" s="1602"/>
      <c r="I192" s="1599"/>
      <c r="J192" s="1599"/>
      <c r="K192" s="1572"/>
      <c r="L192" s="1572"/>
      <c r="M192" s="541" t="s">
        <v>8</v>
      </c>
      <c r="N192" s="541" t="s">
        <v>9</v>
      </c>
      <c r="O192" s="137" t="s">
        <v>10</v>
      </c>
      <c r="P192" s="541" t="s">
        <v>8</v>
      </c>
      <c r="Q192" s="541" t="s">
        <v>9</v>
      </c>
      <c r="R192" s="137" t="s">
        <v>10</v>
      </c>
      <c r="S192" s="541" t="s">
        <v>8</v>
      </c>
      <c r="T192" s="412" t="s">
        <v>9</v>
      </c>
      <c r="U192" s="137" t="s">
        <v>10</v>
      </c>
      <c r="V192" s="1579"/>
      <c r="W192" s="1572"/>
      <c r="X192" s="1572"/>
      <c r="Y192" s="1575"/>
    </row>
    <row r="193" spans="1:26" s="138" customFormat="1" ht="16.5" thickTop="1" x14ac:dyDescent="0.25">
      <c r="A193" s="173"/>
      <c r="B193" s="249"/>
      <c r="C193" s="243"/>
      <c r="D193" s="151"/>
      <c r="E193" s="1584" t="s">
        <v>805</v>
      </c>
      <c r="F193" s="1585"/>
      <c r="G193" s="1585"/>
      <c r="H193" s="1585"/>
      <c r="I193" s="1585"/>
      <c r="J193" s="1585"/>
      <c r="K193" s="1585"/>
      <c r="L193" s="1585"/>
      <c r="M193" s="1585"/>
      <c r="N193" s="1585"/>
      <c r="O193" s="1585"/>
      <c r="P193" s="1585"/>
      <c r="Q193" s="1585"/>
      <c r="R193" s="1585"/>
      <c r="S193" s="1585"/>
      <c r="T193" s="1585"/>
      <c r="U193" s="1585"/>
      <c r="V193" s="1585"/>
      <c r="W193" s="1585"/>
      <c r="X193" s="1585"/>
      <c r="Y193" s="1586"/>
      <c r="Z193" s="228"/>
    </row>
    <row r="194" spans="1:26" s="138" customFormat="1" ht="15.75" x14ac:dyDescent="0.25">
      <c r="A194" s="173" t="s">
        <v>11</v>
      </c>
      <c r="B194" s="214">
        <v>27494</v>
      </c>
      <c r="C194" s="247">
        <f t="shared" ref="C194:C199" si="17">Age(B194,I194,J194)</f>
        <v>49</v>
      </c>
      <c r="D194" s="151"/>
      <c r="E194" s="287">
        <v>34</v>
      </c>
      <c r="F194" s="170" t="s">
        <v>475</v>
      </c>
      <c r="G194" s="219" t="s">
        <v>892</v>
      </c>
      <c r="H194" s="236" t="s">
        <v>766</v>
      </c>
      <c r="I194" s="230" t="s">
        <v>482</v>
      </c>
      <c r="J194" s="230" t="s">
        <v>660</v>
      </c>
      <c r="K194" s="342" t="str">
        <f t="shared" ref="K194:K199" si="18">Воз_группа(A194,C194)</f>
        <v>6</v>
      </c>
      <c r="L194" s="173"/>
      <c r="M194" s="247"/>
      <c r="N194" s="156"/>
      <c r="O194" s="202"/>
      <c r="P194" s="247"/>
      <c r="Q194" s="155"/>
      <c r="R194" s="202"/>
      <c r="S194" s="1"/>
      <c r="T194" s="409"/>
      <c r="U194" s="203"/>
      <c r="V194" s="56"/>
      <c r="W194" s="204"/>
      <c r="X194" s="257"/>
      <c r="Y194" s="292" t="s">
        <v>750</v>
      </c>
      <c r="Z194" s="228"/>
    </row>
    <row r="195" spans="1:26" s="138" customFormat="1" ht="15.75" x14ac:dyDescent="0.25">
      <c r="A195" s="173" t="s">
        <v>11</v>
      </c>
      <c r="B195" s="276" t="s">
        <v>824</v>
      </c>
      <c r="C195" s="247">
        <f t="shared" si="17"/>
        <v>47</v>
      </c>
      <c r="D195" s="151"/>
      <c r="E195" s="287">
        <v>35</v>
      </c>
      <c r="F195" s="170" t="s">
        <v>475</v>
      </c>
      <c r="G195" s="219" t="s">
        <v>892</v>
      </c>
      <c r="H195" s="236" t="s">
        <v>766</v>
      </c>
      <c r="I195" s="230" t="s">
        <v>482</v>
      </c>
      <c r="J195" s="230" t="s">
        <v>584</v>
      </c>
      <c r="K195" s="342" t="str">
        <f t="shared" si="18"/>
        <v>6</v>
      </c>
      <c r="L195" s="173"/>
      <c r="M195" s="247">
        <v>3</v>
      </c>
      <c r="N195" s="156">
        <v>10</v>
      </c>
      <c r="O195" s="202">
        <v>70</v>
      </c>
      <c r="P195" s="247">
        <v>34</v>
      </c>
      <c r="Q195" s="155">
        <v>15.6</v>
      </c>
      <c r="R195" s="202">
        <v>64</v>
      </c>
      <c r="S195" s="1">
        <v>37</v>
      </c>
      <c r="T195" s="409">
        <v>4.1500000000000004</v>
      </c>
      <c r="U195" s="203">
        <v>100</v>
      </c>
      <c r="V195" s="56">
        <v>234</v>
      </c>
      <c r="W195" s="204">
        <v>5</v>
      </c>
      <c r="X195" s="257"/>
      <c r="Y195" s="292"/>
      <c r="Z195" s="228"/>
    </row>
    <row r="196" spans="1:26" s="138" customFormat="1" ht="15.75" x14ac:dyDescent="0.25">
      <c r="A196" s="173" t="s">
        <v>470</v>
      </c>
      <c r="B196" s="214">
        <v>26984</v>
      </c>
      <c r="C196" s="247">
        <f t="shared" si="17"/>
        <v>50</v>
      </c>
      <c r="D196" s="151"/>
      <c r="E196" s="287">
        <v>36</v>
      </c>
      <c r="F196" s="170" t="s">
        <v>475</v>
      </c>
      <c r="G196" s="219" t="s">
        <v>892</v>
      </c>
      <c r="H196" s="236">
        <v>3</v>
      </c>
      <c r="I196" s="230" t="s">
        <v>590</v>
      </c>
      <c r="J196" s="230" t="s">
        <v>748</v>
      </c>
      <c r="K196" s="342" t="str">
        <f t="shared" si="18"/>
        <v>5</v>
      </c>
      <c r="L196" s="173"/>
      <c r="M196" s="247">
        <v>16</v>
      </c>
      <c r="N196" s="156">
        <v>21</v>
      </c>
      <c r="O196" s="202">
        <f>Баллы_за_упр($A196,$I196,$J196,$K196,M196,N196)</f>
        <v>75</v>
      </c>
      <c r="P196" s="247"/>
      <c r="Q196" s="155"/>
      <c r="R196" s="202"/>
      <c r="S196" s="1">
        <v>37</v>
      </c>
      <c r="T196" s="409">
        <v>6.23</v>
      </c>
      <c r="U196" s="203">
        <f>Баллы_за_упр($A196,$I196,$J196,$K196,S196,T196)</f>
        <v>27</v>
      </c>
      <c r="V196" s="56">
        <v>96</v>
      </c>
      <c r="W196" s="204">
        <v>4</v>
      </c>
      <c r="X196" s="257"/>
      <c r="Y196" s="292"/>
      <c r="Z196" s="228"/>
    </row>
    <row r="197" spans="1:26" s="138" customFormat="1" ht="15.75" x14ac:dyDescent="0.25">
      <c r="A197" s="173" t="s">
        <v>11</v>
      </c>
      <c r="B197" s="214">
        <v>24038</v>
      </c>
      <c r="C197" s="247">
        <f t="shared" si="17"/>
        <v>58</v>
      </c>
      <c r="D197" s="151"/>
      <c r="E197" s="287">
        <v>37</v>
      </c>
      <c r="F197" s="170" t="s">
        <v>475</v>
      </c>
      <c r="G197" s="219" t="s">
        <v>892</v>
      </c>
      <c r="H197" s="236" t="s">
        <v>766</v>
      </c>
      <c r="I197" s="230" t="s">
        <v>482</v>
      </c>
      <c r="J197" s="230" t="s">
        <v>659</v>
      </c>
      <c r="K197" s="342" t="str">
        <f t="shared" si="18"/>
        <v>8</v>
      </c>
      <c r="L197" s="173"/>
      <c r="M197" s="247"/>
      <c r="N197" s="156"/>
      <c r="O197" s="202"/>
      <c r="P197" s="247"/>
      <c r="Q197" s="155"/>
      <c r="R197" s="202"/>
      <c r="S197" s="1"/>
      <c r="T197" s="409"/>
      <c r="U197" s="203"/>
      <c r="V197" s="56"/>
      <c r="W197" s="204"/>
      <c r="X197" s="257"/>
      <c r="Y197" s="292" t="s">
        <v>750</v>
      </c>
      <c r="Z197" s="228"/>
    </row>
    <row r="198" spans="1:26" s="138" customFormat="1" ht="15.75" x14ac:dyDescent="0.25">
      <c r="A198" s="173" t="s">
        <v>470</v>
      </c>
      <c r="B198" s="214">
        <v>27284</v>
      </c>
      <c r="C198" s="247">
        <f t="shared" si="17"/>
        <v>50</v>
      </c>
      <c r="D198" s="151"/>
      <c r="E198" s="287">
        <v>38</v>
      </c>
      <c r="F198" s="170" t="s">
        <v>475</v>
      </c>
      <c r="G198" s="219" t="s">
        <v>892</v>
      </c>
      <c r="H198" s="236" t="s">
        <v>766</v>
      </c>
      <c r="I198" s="230" t="s">
        <v>26</v>
      </c>
      <c r="J198" s="230" t="s">
        <v>476</v>
      </c>
      <c r="K198" s="342" t="str">
        <f t="shared" si="18"/>
        <v>5</v>
      </c>
      <c r="L198" s="173"/>
      <c r="M198" s="247"/>
      <c r="N198" s="156"/>
      <c r="O198" s="202"/>
      <c r="P198" s="247"/>
      <c r="Q198" s="155"/>
      <c r="R198" s="202"/>
      <c r="S198" s="1"/>
      <c r="T198" s="409"/>
      <c r="U198" s="203"/>
      <c r="V198" s="56"/>
      <c r="W198" s="204"/>
      <c r="X198" s="257"/>
      <c r="Y198" s="292" t="s">
        <v>750</v>
      </c>
      <c r="Z198" s="228"/>
    </row>
    <row r="199" spans="1:26" s="138" customFormat="1" ht="15.75" x14ac:dyDescent="0.25">
      <c r="A199" s="173" t="s">
        <v>470</v>
      </c>
      <c r="B199" s="278"/>
      <c r="C199" s="247">
        <f t="shared" si="17"/>
        <v>124</v>
      </c>
      <c r="D199" s="151"/>
      <c r="E199" s="287">
        <v>39</v>
      </c>
      <c r="F199" s="170" t="s">
        <v>475</v>
      </c>
      <c r="G199" s="219" t="s">
        <v>892</v>
      </c>
      <c r="H199" s="236" t="s">
        <v>766</v>
      </c>
      <c r="I199" s="232" t="s">
        <v>590</v>
      </c>
      <c r="J199" s="232" t="s">
        <v>806</v>
      </c>
      <c r="K199" s="342" t="str">
        <f t="shared" si="18"/>
        <v>5</v>
      </c>
      <c r="L199" s="173"/>
      <c r="M199" s="428"/>
      <c r="N199" s="156"/>
      <c r="O199" s="202"/>
      <c r="P199" s="247"/>
      <c r="Q199" s="155"/>
      <c r="R199" s="202"/>
      <c r="S199" s="1"/>
      <c r="T199" s="409"/>
      <c r="U199" s="203"/>
      <c r="V199" s="56"/>
      <c r="W199" s="204"/>
      <c r="X199" s="257"/>
      <c r="Y199" s="292"/>
      <c r="Z199" s="228"/>
    </row>
    <row r="200" spans="1:26" s="138" customFormat="1" ht="15.75" x14ac:dyDescent="0.25">
      <c r="A200" s="173"/>
      <c r="B200" s="249"/>
      <c r="C200" s="243"/>
      <c r="D200" s="151"/>
      <c r="E200" s="1584" t="s">
        <v>825</v>
      </c>
      <c r="F200" s="1585"/>
      <c r="G200" s="1585"/>
      <c r="H200" s="1585"/>
      <c r="I200" s="1585"/>
      <c r="J200" s="1585"/>
      <c r="K200" s="1585"/>
      <c r="L200" s="1585"/>
      <c r="M200" s="1585"/>
      <c r="N200" s="1585"/>
      <c r="O200" s="1585"/>
      <c r="P200" s="1585"/>
      <c r="Q200" s="1585"/>
      <c r="R200" s="1585"/>
      <c r="S200" s="1585"/>
      <c r="T200" s="1585"/>
      <c r="U200" s="1585"/>
      <c r="V200" s="1585"/>
      <c r="W200" s="1585"/>
      <c r="X200" s="1585"/>
      <c r="Y200" s="1586"/>
      <c r="Z200" s="228"/>
    </row>
    <row r="201" spans="1:26" s="138" customFormat="1" ht="15.75" x14ac:dyDescent="0.25">
      <c r="A201" s="173" t="s">
        <v>470</v>
      </c>
      <c r="B201" s="214">
        <v>33746</v>
      </c>
      <c r="C201" s="247">
        <f>Age(B201,I201,J201)</f>
        <v>32</v>
      </c>
      <c r="D201" s="151"/>
      <c r="E201" s="287">
        <v>40</v>
      </c>
      <c r="F201" s="170" t="s">
        <v>475</v>
      </c>
      <c r="G201" s="219" t="s">
        <v>893</v>
      </c>
      <c r="H201" s="236">
        <v>1</v>
      </c>
      <c r="I201" s="230" t="s">
        <v>742</v>
      </c>
      <c r="J201" s="230" t="s">
        <v>733</v>
      </c>
      <c r="K201" s="342" t="str">
        <f>Воз_группа(A201,C201)</f>
        <v>3</v>
      </c>
      <c r="L201" s="173"/>
      <c r="M201" s="212">
        <v>16</v>
      </c>
      <c r="N201" s="156">
        <v>25</v>
      </c>
      <c r="O201" s="202">
        <f>Баллы_за_упр($A201,$I201,$J201,$K201,M201,N201)</f>
        <v>55</v>
      </c>
      <c r="P201" s="204">
        <v>34</v>
      </c>
      <c r="Q201" s="519">
        <v>17.2</v>
      </c>
      <c r="R201" s="202" t="e">
        <f>Баллы_за_упр($A201,$I201,$J201,$K201,P201,Q201)</f>
        <v>#VALUE!</v>
      </c>
      <c r="S201" s="1">
        <v>37</v>
      </c>
      <c r="T201" s="409">
        <v>4.34</v>
      </c>
      <c r="U201" s="203">
        <f>Баллы_за_упр($A201,$I201,$J201,$K201,S201,T201)</f>
        <v>92</v>
      </c>
      <c r="V201" s="56">
        <v>147</v>
      </c>
      <c r="W201" s="204" t="e">
        <f>Оценка($A201,$K201,O201,R201,U201)</f>
        <v>#VALUE!</v>
      </c>
      <c r="X201" s="257"/>
      <c r="Y201" s="292"/>
      <c r="Z201" s="228"/>
    </row>
    <row r="202" spans="1:26" s="138" customFormat="1" ht="15.75" x14ac:dyDescent="0.25">
      <c r="A202" s="173" t="s">
        <v>11</v>
      </c>
      <c r="B202" s="214">
        <v>26628</v>
      </c>
      <c r="C202" s="247">
        <f>Age(B202,I202,J202)</f>
        <v>51</v>
      </c>
      <c r="D202" s="151"/>
      <c r="E202" s="287">
        <v>41</v>
      </c>
      <c r="F202" s="170" t="s">
        <v>475</v>
      </c>
      <c r="G202" s="219" t="s">
        <v>893</v>
      </c>
      <c r="H202" s="242"/>
      <c r="I202" s="369" t="s">
        <v>26</v>
      </c>
      <c r="J202" s="161" t="s">
        <v>1033</v>
      </c>
      <c r="K202" s="342" t="str">
        <f>Воз_группа(A202,C202)</f>
        <v>7</v>
      </c>
      <c r="L202" s="173"/>
      <c r="M202" s="247"/>
      <c r="N202" s="156"/>
      <c r="O202" s="202"/>
      <c r="P202" s="247"/>
      <c r="Q202" s="155"/>
      <c r="R202" s="202"/>
      <c r="S202" s="1"/>
      <c r="T202" s="409"/>
      <c r="U202" s="203"/>
      <c r="V202" s="56"/>
      <c r="W202" s="204"/>
      <c r="X202" s="257"/>
      <c r="Y202" s="292" t="s">
        <v>763</v>
      </c>
      <c r="Z202" s="228"/>
    </row>
    <row r="203" spans="1:26" s="138" customFormat="1" ht="15.75" x14ac:dyDescent="0.25">
      <c r="A203" s="173" t="s">
        <v>11</v>
      </c>
      <c r="B203" s="214">
        <v>30736</v>
      </c>
      <c r="C203" s="247">
        <f>Age(B203,I203,J203)</f>
        <v>40</v>
      </c>
      <c r="D203" s="151"/>
      <c r="E203" s="287">
        <v>42</v>
      </c>
      <c r="F203" s="170" t="s">
        <v>475</v>
      </c>
      <c r="G203" s="219" t="s">
        <v>893</v>
      </c>
      <c r="H203" s="237">
        <v>1</v>
      </c>
      <c r="I203" s="230" t="s">
        <v>26</v>
      </c>
      <c r="J203" s="230" t="s">
        <v>826</v>
      </c>
      <c r="K203" s="342" t="str">
        <f>Воз_группа(A203,C203)</f>
        <v>5</v>
      </c>
      <c r="L203" s="173"/>
      <c r="M203" s="212">
        <v>3</v>
      </c>
      <c r="N203" s="156">
        <v>11</v>
      </c>
      <c r="O203" s="202">
        <f>Баллы_за_упр($A203,$I203,$J203,$K203,M203,N203)</f>
        <v>90</v>
      </c>
      <c r="P203" s="204">
        <v>34</v>
      </c>
      <c r="Q203" s="519">
        <v>14.3</v>
      </c>
      <c r="R203" s="202">
        <f>Баллы_за_упр($A203,$I203,$J203,$K203,P203,Q203)</f>
        <v>116</v>
      </c>
      <c r="S203" s="1">
        <v>38</v>
      </c>
      <c r="T203" s="409">
        <v>16</v>
      </c>
      <c r="U203" s="203">
        <f>Баллы_за_упр($A203,$I203,$J203,$K203,S203,T203)</f>
        <v>50</v>
      </c>
      <c r="V203" s="56">
        <v>185</v>
      </c>
      <c r="W203" s="204">
        <f>Оценка($A203,$K203,O203,R203,U203)</f>
        <v>5</v>
      </c>
      <c r="X203" s="257"/>
      <c r="Y203" s="292"/>
      <c r="Z203" s="228"/>
    </row>
    <row r="204" spans="1:26" s="138" customFormat="1" ht="15.75" x14ac:dyDescent="0.25">
      <c r="A204" s="173"/>
      <c r="B204" s="249"/>
      <c r="C204" s="243"/>
      <c r="D204" s="151"/>
      <c r="E204" s="1584" t="s">
        <v>807</v>
      </c>
      <c r="F204" s="1585"/>
      <c r="G204" s="1585"/>
      <c r="H204" s="1585"/>
      <c r="I204" s="1585"/>
      <c r="J204" s="1585"/>
      <c r="K204" s="1585"/>
      <c r="L204" s="1585"/>
      <c r="M204" s="1585"/>
      <c r="N204" s="1585"/>
      <c r="O204" s="1585"/>
      <c r="P204" s="1585"/>
      <c r="Q204" s="1585"/>
      <c r="R204" s="1585"/>
      <c r="S204" s="1585"/>
      <c r="T204" s="1585"/>
      <c r="U204" s="1585"/>
      <c r="V204" s="1585"/>
      <c r="W204" s="1585"/>
      <c r="X204" s="1585"/>
      <c r="Y204" s="1586"/>
      <c r="Z204" s="228"/>
    </row>
    <row r="205" spans="1:26" s="138" customFormat="1" ht="15.75" x14ac:dyDescent="0.25">
      <c r="A205" s="173" t="s">
        <v>11</v>
      </c>
      <c r="B205" s="214">
        <v>25843</v>
      </c>
      <c r="C205" s="247">
        <f>Age(B205,I205,J205)</f>
        <v>54</v>
      </c>
      <c r="D205" s="151"/>
      <c r="E205" s="288">
        <v>43</v>
      </c>
      <c r="F205" s="170" t="s">
        <v>475</v>
      </c>
      <c r="G205" s="230" t="s">
        <v>1034</v>
      </c>
      <c r="H205" s="277"/>
      <c r="I205" s="161" t="s">
        <v>482</v>
      </c>
      <c r="J205" s="161" t="s">
        <v>517</v>
      </c>
      <c r="K205" s="342" t="str">
        <f>Воз_группа(A205,C205)</f>
        <v>7</v>
      </c>
      <c r="L205" s="173"/>
      <c r="M205" s="428"/>
      <c r="N205" s="156"/>
      <c r="O205" s="202"/>
      <c r="P205" s="247"/>
      <c r="Q205" s="155"/>
      <c r="R205" s="202"/>
      <c r="S205" s="1"/>
      <c r="T205" s="409"/>
      <c r="U205" s="203"/>
      <c r="V205" s="56"/>
      <c r="W205" s="204"/>
      <c r="X205" s="542"/>
      <c r="Y205" s="292"/>
      <c r="Z205" s="228"/>
    </row>
    <row r="206" spans="1:26" s="138" customFormat="1" ht="15.75" x14ac:dyDescent="0.25">
      <c r="A206" s="173"/>
      <c r="B206" s="249"/>
      <c r="C206" s="243"/>
      <c r="D206" s="151"/>
      <c r="E206" s="1584" t="s">
        <v>827</v>
      </c>
      <c r="F206" s="1585"/>
      <c r="G206" s="1585"/>
      <c r="H206" s="1585"/>
      <c r="I206" s="1585"/>
      <c r="J206" s="1585"/>
      <c r="K206" s="1585"/>
      <c r="L206" s="1585"/>
      <c r="M206" s="1585"/>
      <c r="N206" s="1585"/>
      <c r="O206" s="1585"/>
      <c r="P206" s="1585"/>
      <c r="Q206" s="1585"/>
      <c r="R206" s="1585"/>
      <c r="S206" s="1585"/>
      <c r="T206" s="1585"/>
      <c r="U206" s="1585"/>
      <c r="V206" s="1585"/>
      <c r="W206" s="1585"/>
      <c r="X206" s="1585"/>
      <c r="Y206" s="1586"/>
      <c r="Z206" s="228"/>
    </row>
    <row r="207" spans="1:26" s="138" customFormat="1" ht="15.75" x14ac:dyDescent="0.25">
      <c r="A207" s="173" t="s">
        <v>11</v>
      </c>
      <c r="B207" s="214">
        <v>28896</v>
      </c>
      <c r="C207" s="247">
        <f>Age(B207,I207,J207)</f>
        <v>45</v>
      </c>
      <c r="D207" s="151"/>
      <c r="E207" s="287">
        <v>44</v>
      </c>
      <c r="F207" s="170" t="s">
        <v>475</v>
      </c>
      <c r="G207" s="219" t="s">
        <v>894</v>
      </c>
      <c r="H207" s="236" t="s">
        <v>766</v>
      </c>
      <c r="I207" s="230" t="s">
        <v>664</v>
      </c>
      <c r="J207" s="230" t="s">
        <v>808</v>
      </c>
      <c r="K207" s="342" t="str">
        <f>Воз_группа(A207,C207)</f>
        <v>6</v>
      </c>
      <c r="L207" s="173"/>
      <c r="M207" s="247"/>
      <c r="N207" s="156"/>
      <c r="O207" s="202"/>
      <c r="P207" s="247"/>
      <c r="Q207" s="155"/>
      <c r="R207" s="202"/>
      <c r="S207" s="1"/>
      <c r="T207" s="409"/>
      <c r="U207" s="203"/>
      <c r="V207" s="56"/>
      <c r="W207" s="204"/>
      <c r="X207" s="257"/>
      <c r="Y207" s="292" t="s">
        <v>1126</v>
      </c>
      <c r="Z207" s="283" t="s">
        <v>1000</v>
      </c>
    </row>
    <row r="208" spans="1:26" s="138" customFormat="1" ht="15.75" x14ac:dyDescent="0.25">
      <c r="A208" s="173" t="s">
        <v>11</v>
      </c>
      <c r="B208" s="214">
        <v>26607</v>
      </c>
      <c r="C208" s="247">
        <f>Age(B208,I208,J208)</f>
        <v>51</v>
      </c>
      <c r="D208" s="151"/>
      <c r="E208" s="287">
        <v>45</v>
      </c>
      <c r="F208" s="170" t="s">
        <v>475</v>
      </c>
      <c r="G208" s="219" t="s">
        <v>894</v>
      </c>
      <c r="H208" s="236">
        <v>1</v>
      </c>
      <c r="I208" s="230" t="s">
        <v>590</v>
      </c>
      <c r="J208" s="230" t="s">
        <v>562</v>
      </c>
      <c r="K208" s="342" t="str">
        <f>Воз_группа(A208,C208)</f>
        <v>7</v>
      </c>
      <c r="L208" s="173"/>
      <c r="M208" s="212"/>
      <c r="N208" s="156"/>
      <c r="O208" s="202"/>
      <c r="P208" s="204"/>
      <c r="Q208" s="56"/>
      <c r="R208" s="202"/>
      <c r="S208" s="1"/>
      <c r="T208" s="409"/>
      <c r="U208" s="203"/>
      <c r="V208" s="56"/>
      <c r="W208" s="204"/>
      <c r="X208" s="257"/>
      <c r="Y208" s="292" t="s">
        <v>750</v>
      </c>
      <c r="Z208" s="252" t="s">
        <v>750</v>
      </c>
    </row>
    <row r="209" spans="1:26" s="138" customFormat="1" ht="15.75" x14ac:dyDescent="0.25">
      <c r="A209" s="173" t="s">
        <v>11</v>
      </c>
      <c r="B209" s="214">
        <v>25370</v>
      </c>
      <c r="C209" s="247">
        <f>Age(B209,I209,J209)</f>
        <v>55</v>
      </c>
      <c r="D209" s="151"/>
      <c r="E209" s="287">
        <v>46</v>
      </c>
      <c r="F209" s="170" t="s">
        <v>475</v>
      </c>
      <c r="G209" s="219" t="s">
        <v>894</v>
      </c>
      <c r="H209" s="236" t="s">
        <v>766</v>
      </c>
      <c r="I209" s="230" t="s">
        <v>482</v>
      </c>
      <c r="J209" s="230" t="s">
        <v>497</v>
      </c>
      <c r="K209" s="342" t="str">
        <f>Воз_группа(A209,C209)</f>
        <v>8</v>
      </c>
      <c r="L209" s="173"/>
      <c r="M209" s="247"/>
      <c r="N209" s="156"/>
      <c r="O209" s="202"/>
      <c r="P209" s="247"/>
      <c r="Q209" s="155"/>
      <c r="R209" s="202"/>
      <c r="S209" s="1"/>
      <c r="T209" s="409"/>
      <c r="U209" s="203"/>
      <c r="V209" s="56"/>
      <c r="W209" s="204"/>
      <c r="X209" s="257"/>
      <c r="Y209" s="292" t="s">
        <v>750</v>
      </c>
      <c r="Z209" s="228"/>
    </row>
    <row r="210" spans="1:26" s="138" customFormat="1" ht="15.75" x14ac:dyDescent="0.25">
      <c r="A210" s="173" t="s">
        <v>11</v>
      </c>
      <c r="B210" s="214">
        <v>28377</v>
      </c>
      <c r="C210" s="247">
        <f>Age(B210,I210,J210)</f>
        <v>47</v>
      </c>
      <c r="D210" s="151"/>
      <c r="E210" s="287">
        <v>47</v>
      </c>
      <c r="F210" s="170" t="s">
        <v>475</v>
      </c>
      <c r="G210" s="219" t="s">
        <v>894</v>
      </c>
      <c r="H210" s="242"/>
      <c r="I210" s="230" t="s">
        <v>590</v>
      </c>
      <c r="J210" s="230" t="s">
        <v>1035</v>
      </c>
      <c r="K210" s="342" t="str">
        <f>Воз_группа(A210,C210)</f>
        <v>6</v>
      </c>
      <c r="L210" s="173"/>
      <c r="M210" s="247">
        <v>3</v>
      </c>
      <c r="N210" s="156">
        <v>5</v>
      </c>
      <c r="O210" s="202">
        <f>Баллы_за_упр($A210,$I210,$J210,$K210,M210,N210)</f>
        <v>40</v>
      </c>
      <c r="P210" s="247">
        <v>34</v>
      </c>
      <c r="Q210" s="423">
        <v>15.4</v>
      </c>
      <c r="R210" s="202" t="e">
        <f>Баллы_за_упр($A210,$I210,$J210,$K210,P210,Q210)</f>
        <v>#VALUE!</v>
      </c>
      <c r="S210" s="1">
        <v>38</v>
      </c>
      <c r="T210" s="409">
        <v>14.5</v>
      </c>
      <c r="U210" s="203" t="e">
        <f>Баллы_за_упр($A210,$I210,$J210,$K210,S210,T210)</f>
        <v>#VALUE!</v>
      </c>
      <c r="V210" s="56" t="e">
        <f>Сумма_баллов($A210,$K210,O210,R210,U210)</f>
        <v>#VALUE!</v>
      </c>
      <c r="W210" s="204" t="e">
        <f>Оценка($A210,$K210,O210,R210,U210)</f>
        <v>#VALUE!</v>
      </c>
      <c r="X210" s="257"/>
      <c r="Y210" s="292"/>
      <c r="Z210" s="252" t="s">
        <v>750</v>
      </c>
    </row>
    <row r="211" spans="1:26" s="138" customFormat="1" ht="15.75" x14ac:dyDescent="0.25">
      <c r="A211" s="173"/>
      <c r="B211" s="249"/>
      <c r="C211" s="243"/>
      <c r="D211" s="151"/>
      <c r="E211" s="1584" t="s">
        <v>828</v>
      </c>
      <c r="F211" s="1585"/>
      <c r="G211" s="1585"/>
      <c r="H211" s="1585"/>
      <c r="I211" s="1585"/>
      <c r="J211" s="1585"/>
      <c r="K211" s="1585"/>
      <c r="L211" s="1585"/>
      <c r="M211" s="1607"/>
      <c r="N211" s="1607"/>
      <c r="O211" s="1607"/>
      <c r="P211" s="1607"/>
      <c r="Q211" s="1607"/>
      <c r="R211" s="1607"/>
      <c r="S211" s="1607"/>
      <c r="T211" s="1607"/>
      <c r="U211" s="1607"/>
      <c r="V211" s="1607"/>
      <c r="W211" s="1607"/>
      <c r="X211" s="1585"/>
      <c r="Y211" s="1586"/>
      <c r="Z211" s="228"/>
    </row>
    <row r="212" spans="1:26" s="138" customFormat="1" ht="15.75" x14ac:dyDescent="0.25">
      <c r="A212" s="173" t="s">
        <v>11</v>
      </c>
      <c r="B212" s="214">
        <v>27543</v>
      </c>
      <c r="C212" s="247">
        <f t="shared" ref="C212:C221" si="19">Age(B212,I212,J212)</f>
        <v>49</v>
      </c>
      <c r="D212" s="151"/>
      <c r="E212" s="287">
        <v>48</v>
      </c>
      <c r="F212" s="170" t="s">
        <v>475</v>
      </c>
      <c r="G212" s="219" t="s">
        <v>895</v>
      </c>
      <c r="H212" s="236" t="s">
        <v>766</v>
      </c>
      <c r="I212" s="230" t="s">
        <v>590</v>
      </c>
      <c r="J212" s="230" t="s">
        <v>747</v>
      </c>
      <c r="K212" s="342" t="str">
        <f t="shared" ref="K212:K221" si="20">Воз_группа(A212,C212)</f>
        <v>6</v>
      </c>
      <c r="L212" s="173"/>
      <c r="M212" s="247"/>
      <c r="N212" s="156"/>
      <c r="O212" s="202"/>
      <c r="P212" s="247"/>
      <c r="Q212" s="155"/>
      <c r="R212" s="202"/>
      <c r="S212" s="1"/>
      <c r="T212" s="409"/>
      <c r="U212" s="203"/>
      <c r="V212" s="56"/>
      <c r="W212" s="204"/>
      <c r="X212" s="257"/>
      <c r="Y212" s="292" t="s">
        <v>750</v>
      </c>
      <c r="Z212" s="228"/>
    </row>
    <row r="213" spans="1:26" s="138" customFormat="1" ht="15.75" x14ac:dyDescent="0.25">
      <c r="A213" s="173" t="s">
        <v>11</v>
      </c>
      <c r="B213" s="214">
        <v>28943</v>
      </c>
      <c r="C213" s="247">
        <f t="shared" si="19"/>
        <v>45</v>
      </c>
      <c r="D213" s="151"/>
      <c r="E213" s="287">
        <v>49</v>
      </c>
      <c r="F213" s="170" t="s">
        <v>475</v>
      </c>
      <c r="G213" s="219" t="s">
        <v>895</v>
      </c>
      <c r="H213" s="236">
        <v>2</v>
      </c>
      <c r="I213" s="230" t="s">
        <v>26</v>
      </c>
      <c r="J213" s="230" t="s">
        <v>666</v>
      </c>
      <c r="K213" s="342" t="str">
        <f t="shared" si="20"/>
        <v>6</v>
      </c>
      <c r="L213" s="173"/>
      <c r="M213" s="247">
        <v>3</v>
      </c>
      <c r="N213" s="156">
        <v>7</v>
      </c>
      <c r="O213" s="202">
        <f>Баллы_за_упр($A213,$I213,$J213,$K213,M213,N213)</f>
        <v>60</v>
      </c>
      <c r="P213" s="247">
        <v>34</v>
      </c>
      <c r="Q213" s="423">
        <v>15</v>
      </c>
      <c r="R213" s="202" t="e">
        <f>Баллы_за_упр($A213,$I213,$J213,$K213,P213,Q213)</f>
        <v>#VALUE!</v>
      </c>
      <c r="S213" s="1">
        <v>37</v>
      </c>
      <c r="T213" s="409">
        <v>4.59</v>
      </c>
      <c r="U213" s="203">
        <f>Баллы_за_упр($A213,$I213,$J213,$K213,S213,T213)</f>
        <v>72</v>
      </c>
      <c r="V213" s="56" t="e">
        <f>Сумма_баллов($A213,$K213,O213,R213,U213)</f>
        <v>#VALUE!</v>
      </c>
      <c r="W213" s="204" t="e">
        <f>Оценка($A213,$K213,O213,R213,U213)</f>
        <v>#VALUE!</v>
      </c>
      <c r="X213" s="257"/>
      <c r="Y213" s="292"/>
      <c r="Z213" s="228"/>
    </row>
    <row r="214" spans="1:26" s="138" customFormat="1" ht="15.75" x14ac:dyDescent="0.25">
      <c r="A214" s="344" t="s">
        <v>11</v>
      </c>
      <c r="B214" s="214">
        <v>29721</v>
      </c>
      <c r="C214" s="247">
        <f t="shared" si="19"/>
        <v>43</v>
      </c>
      <c r="D214" s="224"/>
      <c r="E214" s="287">
        <v>50</v>
      </c>
      <c r="F214" s="170" t="s">
        <v>475</v>
      </c>
      <c r="G214" s="219" t="s">
        <v>895</v>
      </c>
      <c r="H214" s="236" t="s">
        <v>766</v>
      </c>
      <c r="I214" s="213" t="s">
        <v>590</v>
      </c>
      <c r="J214" s="213" t="s">
        <v>999</v>
      </c>
      <c r="K214" s="342" t="str">
        <f t="shared" si="20"/>
        <v>5</v>
      </c>
      <c r="L214" s="173"/>
      <c r="M214" s="247"/>
      <c r="N214" s="156"/>
      <c r="O214" s="202"/>
      <c r="P214" s="247"/>
      <c r="Q214" s="155"/>
      <c r="R214" s="202"/>
      <c r="S214" s="1"/>
      <c r="T214" s="409"/>
      <c r="U214" s="203"/>
      <c r="V214" s="56"/>
      <c r="W214" s="204"/>
      <c r="X214" s="257"/>
      <c r="Y214" s="395" t="s">
        <v>750</v>
      </c>
      <c r="Z214" s="228"/>
    </row>
    <row r="215" spans="1:26" s="138" customFormat="1" ht="15.75" x14ac:dyDescent="0.25">
      <c r="A215" s="173" t="s">
        <v>11</v>
      </c>
      <c r="B215" s="220">
        <v>28622</v>
      </c>
      <c r="C215" s="247">
        <f t="shared" si="19"/>
        <v>46</v>
      </c>
      <c r="D215" s="151"/>
      <c r="E215" s="287">
        <v>51</v>
      </c>
      <c r="F215" s="170" t="s">
        <v>475</v>
      </c>
      <c r="G215" s="219" t="s">
        <v>895</v>
      </c>
      <c r="H215" s="236" t="s">
        <v>766</v>
      </c>
      <c r="I215" s="230" t="s">
        <v>27</v>
      </c>
      <c r="J215" s="230" t="s">
        <v>829</v>
      </c>
      <c r="K215" s="342" t="str">
        <f t="shared" si="20"/>
        <v>6</v>
      </c>
      <c r="L215" s="173"/>
      <c r="M215" s="247"/>
      <c r="N215" s="156"/>
      <c r="O215" s="202"/>
      <c r="P215" s="247"/>
      <c r="Q215" s="423"/>
      <c r="R215" s="202"/>
      <c r="S215" s="1"/>
      <c r="T215" s="409"/>
      <c r="U215" s="203"/>
      <c r="V215" s="56"/>
      <c r="W215" s="204"/>
      <c r="X215" s="257"/>
      <c r="Y215" s="292"/>
      <c r="Z215" s="228"/>
    </row>
    <row r="216" spans="1:26" s="138" customFormat="1" ht="15.75" x14ac:dyDescent="0.25">
      <c r="A216" s="173" t="s">
        <v>11</v>
      </c>
      <c r="B216" s="214">
        <v>30786</v>
      </c>
      <c r="C216" s="247">
        <f t="shared" si="19"/>
        <v>40</v>
      </c>
      <c r="D216" s="151"/>
      <c r="E216" s="287">
        <v>52</v>
      </c>
      <c r="F216" s="170" t="s">
        <v>475</v>
      </c>
      <c r="G216" s="219" t="s">
        <v>895</v>
      </c>
      <c r="H216" s="236">
        <v>1</v>
      </c>
      <c r="I216" s="230" t="s">
        <v>26</v>
      </c>
      <c r="J216" s="230" t="s">
        <v>739</v>
      </c>
      <c r="K216" s="342" t="str">
        <f t="shared" si="20"/>
        <v>5</v>
      </c>
      <c r="L216" s="173"/>
      <c r="M216" s="247">
        <v>3</v>
      </c>
      <c r="N216" s="156">
        <v>6</v>
      </c>
      <c r="O216" s="202">
        <f>Баллы_за_упр($A216,$I216,$J216,$K216,M216,N216)</f>
        <v>40</v>
      </c>
      <c r="P216" s="247">
        <v>34</v>
      </c>
      <c r="Q216" s="423">
        <v>14</v>
      </c>
      <c r="R216" s="202">
        <f>Баллы_за_упр($A216,$I216,$J216,$K216,P216,Q216)</f>
        <v>128</v>
      </c>
      <c r="S216" s="1">
        <v>38</v>
      </c>
      <c r="T216" s="409">
        <v>15.37</v>
      </c>
      <c r="U216" s="203">
        <f>Баллы_за_упр($A216,$I216,$J216,$K216,S216,T216)</f>
        <v>66</v>
      </c>
      <c r="V216" s="56">
        <f>Сумма_баллов($A216,$K216,O216,R216,U216)</f>
        <v>234</v>
      </c>
      <c r="W216" s="204">
        <f>Оценка($A216,$K216,O216,R216,U216)</f>
        <v>5</v>
      </c>
      <c r="X216" s="257"/>
      <c r="Y216" s="292"/>
      <c r="Z216" s="252" t="s">
        <v>750</v>
      </c>
    </row>
    <row r="217" spans="1:26" s="138" customFormat="1" ht="15.75" x14ac:dyDescent="0.25">
      <c r="A217" s="173" t="s">
        <v>11</v>
      </c>
      <c r="B217" s="214">
        <v>29048</v>
      </c>
      <c r="C217" s="247">
        <f t="shared" si="19"/>
        <v>45</v>
      </c>
      <c r="D217" s="151"/>
      <c r="E217" s="287">
        <v>53</v>
      </c>
      <c r="F217" s="170" t="s">
        <v>475</v>
      </c>
      <c r="G217" s="219" t="s">
        <v>895</v>
      </c>
      <c r="H217" s="370" t="s">
        <v>766</v>
      </c>
      <c r="I217" s="161" t="s">
        <v>590</v>
      </c>
      <c r="J217" s="161" t="s">
        <v>1036</v>
      </c>
      <c r="K217" s="342" t="str">
        <f t="shared" si="20"/>
        <v>6</v>
      </c>
      <c r="L217" s="173"/>
      <c r="M217" s="247"/>
      <c r="N217" s="156"/>
      <c r="O217" s="202"/>
      <c r="P217" s="247"/>
      <c r="Q217" s="423"/>
      <c r="R217" s="202"/>
      <c r="S217" s="1"/>
      <c r="T217" s="409"/>
      <c r="U217" s="203"/>
      <c r="V217" s="56"/>
      <c r="W217" s="204"/>
      <c r="X217" s="257"/>
      <c r="Y217" s="292" t="s">
        <v>1093</v>
      </c>
      <c r="Z217" s="252"/>
    </row>
    <row r="218" spans="1:26" s="138" customFormat="1" ht="15.75" x14ac:dyDescent="0.25">
      <c r="A218" s="173" t="s">
        <v>11</v>
      </c>
      <c r="B218" s="214">
        <v>33987</v>
      </c>
      <c r="C218" s="247">
        <f t="shared" si="19"/>
        <v>31</v>
      </c>
      <c r="D218" s="151"/>
      <c r="E218" s="287">
        <v>54</v>
      </c>
      <c r="F218" s="170" t="s">
        <v>475</v>
      </c>
      <c r="G218" s="219" t="s">
        <v>895</v>
      </c>
      <c r="H218" s="236" t="s">
        <v>23</v>
      </c>
      <c r="I218" s="230" t="s">
        <v>500</v>
      </c>
      <c r="J218" s="230" t="s">
        <v>980</v>
      </c>
      <c r="K218" s="342" t="str">
        <f t="shared" si="20"/>
        <v>3</v>
      </c>
      <c r="L218" s="173"/>
      <c r="M218" s="247"/>
      <c r="N218" s="156"/>
      <c r="O218" s="202"/>
      <c r="P218" s="247"/>
      <c r="Q218" s="423"/>
      <c r="R218" s="202"/>
      <c r="S218" s="1"/>
      <c r="T218" s="409"/>
      <c r="U218" s="203"/>
      <c r="V218" s="56"/>
      <c r="W218" s="204"/>
      <c r="X218" s="257"/>
      <c r="Y218" s="292"/>
      <c r="Z218" s="252"/>
    </row>
    <row r="219" spans="1:26" s="138" customFormat="1" ht="15.75" x14ac:dyDescent="0.25">
      <c r="A219" s="173" t="s">
        <v>470</v>
      </c>
      <c r="B219" s="214">
        <v>29566</v>
      </c>
      <c r="C219" s="247">
        <f t="shared" si="19"/>
        <v>43</v>
      </c>
      <c r="D219" s="151"/>
      <c r="E219" s="287">
        <v>55</v>
      </c>
      <c r="F219" s="170" t="s">
        <v>475</v>
      </c>
      <c r="G219" s="219" t="s">
        <v>895</v>
      </c>
      <c r="H219" s="236">
        <v>1</v>
      </c>
      <c r="I219" s="230" t="s">
        <v>603</v>
      </c>
      <c r="J219" s="230" t="s">
        <v>667</v>
      </c>
      <c r="K219" s="342" t="str">
        <f t="shared" si="20"/>
        <v>5</v>
      </c>
      <c r="L219" s="173"/>
      <c r="M219" s="247">
        <v>16</v>
      </c>
      <c r="N219" s="156">
        <v>20</v>
      </c>
      <c r="O219" s="202">
        <f>Баллы_за_упр($A219,$I219,$J219,$K219,M219,N219)</f>
        <v>70</v>
      </c>
      <c r="P219" s="247"/>
      <c r="Q219" s="155"/>
      <c r="R219" s="202"/>
      <c r="S219" s="1">
        <v>37</v>
      </c>
      <c r="T219" s="409">
        <v>5.22</v>
      </c>
      <c r="U219" s="203">
        <f>Баллы_за_упр($A219,$I219,$J219,$K219,S219,T219)</f>
        <v>100</v>
      </c>
      <c r="V219" s="56">
        <v>108</v>
      </c>
      <c r="W219" s="204">
        <v>4</v>
      </c>
      <c r="X219" s="257"/>
      <c r="Y219" s="292"/>
      <c r="Z219" s="252" t="s">
        <v>750</v>
      </c>
    </row>
    <row r="220" spans="1:26" s="138" customFormat="1" ht="15.75" x14ac:dyDescent="0.25">
      <c r="A220" s="173" t="s">
        <v>11</v>
      </c>
      <c r="B220" s="214">
        <v>34624</v>
      </c>
      <c r="C220" s="247">
        <f t="shared" si="19"/>
        <v>30</v>
      </c>
      <c r="D220" s="151"/>
      <c r="E220" s="287">
        <v>56</v>
      </c>
      <c r="F220" s="170" t="s">
        <v>475</v>
      </c>
      <c r="G220" s="219" t="s">
        <v>895</v>
      </c>
      <c r="H220" s="236">
        <v>2</v>
      </c>
      <c r="I220" s="230" t="s">
        <v>500</v>
      </c>
      <c r="J220" s="230" t="s">
        <v>830</v>
      </c>
      <c r="K220" s="342" t="str">
        <f t="shared" si="20"/>
        <v>3</v>
      </c>
      <c r="L220" s="173"/>
      <c r="M220" s="247">
        <v>3</v>
      </c>
      <c r="N220" s="156">
        <v>14</v>
      </c>
      <c r="O220" s="202">
        <f>Баллы_за_упр($A220,$I220,$J220,$K220,M220,N220)</f>
        <v>55</v>
      </c>
      <c r="P220" s="247">
        <v>34</v>
      </c>
      <c r="Q220" s="423">
        <v>12.9</v>
      </c>
      <c r="R220" s="202">
        <f>Баллы_за_упр($A220,$I220,$J220,$K220,P220,Q220)</f>
        <v>132</v>
      </c>
      <c r="S220" s="1">
        <v>38</v>
      </c>
      <c r="T220" s="409">
        <v>13.18</v>
      </c>
      <c r="U220" s="203">
        <f>Баллы_за_упр($A220,$I220,$J220,$K220,S220,T220)</f>
        <v>104</v>
      </c>
      <c r="V220" s="56">
        <v>0</v>
      </c>
      <c r="W220" s="204">
        <f>Оценка($A220,$K220,O220,R220,U220)</f>
        <v>5</v>
      </c>
      <c r="X220" s="257"/>
      <c r="Y220" s="292"/>
      <c r="Z220" s="252" t="s">
        <v>750</v>
      </c>
    </row>
    <row r="221" spans="1:26" s="138" customFormat="1" ht="15.75" x14ac:dyDescent="0.25">
      <c r="A221" s="173" t="s">
        <v>11</v>
      </c>
      <c r="B221" s="214">
        <v>32016</v>
      </c>
      <c r="C221" s="247">
        <f t="shared" si="19"/>
        <v>37</v>
      </c>
      <c r="D221" s="151"/>
      <c r="E221" s="287">
        <v>57</v>
      </c>
      <c r="F221" s="170" t="s">
        <v>475</v>
      </c>
      <c r="G221" s="219" t="s">
        <v>895</v>
      </c>
      <c r="H221" s="236">
        <v>2</v>
      </c>
      <c r="I221" s="230" t="s">
        <v>564</v>
      </c>
      <c r="J221" s="230" t="s">
        <v>576</v>
      </c>
      <c r="K221" s="342" t="str">
        <f t="shared" si="20"/>
        <v>4</v>
      </c>
      <c r="L221" s="173"/>
      <c r="M221" s="247">
        <v>3</v>
      </c>
      <c r="N221" s="156">
        <v>7</v>
      </c>
      <c r="O221" s="202">
        <f>Баллы_за_упр($A221,$I221,$J221,$K221,M221,N221)</f>
        <v>30</v>
      </c>
      <c r="P221" s="247">
        <v>34</v>
      </c>
      <c r="Q221" s="423">
        <v>15.3</v>
      </c>
      <c r="R221" s="202">
        <f>Баллы_за_упр($A221,$I221,$J221,$K221,P221,Q221)</f>
        <v>60</v>
      </c>
      <c r="S221" s="1">
        <v>38</v>
      </c>
      <c r="T221" s="409">
        <v>16.41</v>
      </c>
      <c r="U221" s="203">
        <f>Баллы_за_упр($A221,$I221,$J221,$K221,S221,T221)</f>
        <v>0</v>
      </c>
      <c r="V221" s="56">
        <v>0</v>
      </c>
      <c r="W221" s="204">
        <f>Оценка($A221,$K221,O221,R221,U221)</f>
        <v>2</v>
      </c>
      <c r="X221" s="257"/>
      <c r="Y221" s="292"/>
      <c r="Z221" s="228"/>
    </row>
    <row r="222" spans="1:26" s="138" customFormat="1" ht="15.75" x14ac:dyDescent="0.25">
      <c r="A222" s="173"/>
      <c r="B222" s="249"/>
      <c r="C222" s="243"/>
      <c r="D222" s="151"/>
      <c r="E222" s="1584" t="s">
        <v>783</v>
      </c>
      <c r="F222" s="1585"/>
      <c r="G222" s="1585"/>
      <c r="H222" s="1585"/>
      <c r="I222" s="1585"/>
      <c r="J222" s="1585"/>
      <c r="K222" s="1585"/>
      <c r="L222" s="1585"/>
      <c r="M222" s="1585"/>
      <c r="N222" s="1585"/>
      <c r="O222" s="1585"/>
      <c r="P222" s="1585"/>
      <c r="Q222" s="1585"/>
      <c r="R222" s="1585"/>
      <c r="S222" s="1585"/>
      <c r="T222" s="1585"/>
      <c r="U222" s="1585"/>
      <c r="V222" s="1585"/>
      <c r="W222" s="1585"/>
      <c r="X222" s="1585"/>
      <c r="Y222" s="1586"/>
      <c r="Z222" s="228"/>
    </row>
    <row r="223" spans="1:26" s="138" customFormat="1" ht="15.75" x14ac:dyDescent="0.25">
      <c r="A223" s="173" t="s">
        <v>11</v>
      </c>
      <c r="B223" s="214">
        <v>31637</v>
      </c>
      <c r="C223" s="247">
        <f>Age(B223,I223,J223)</f>
        <v>38</v>
      </c>
      <c r="D223" s="151"/>
      <c r="E223" s="287">
        <v>58</v>
      </c>
      <c r="F223" s="170" t="s">
        <v>475</v>
      </c>
      <c r="G223" s="219" t="s">
        <v>896</v>
      </c>
      <c r="H223" s="236">
        <v>2</v>
      </c>
      <c r="I223" s="230" t="s">
        <v>742</v>
      </c>
      <c r="J223" s="230" t="s">
        <v>703</v>
      </c>
      <c r="K223" s="342" t="str">
        <f>Воз_группа(A223,C223)</f>
        <v>4</v>
      </c>
      <c r="L223" s="173"/>
      <c r="M223" s="247">
        <v>3</v>
      </c>
      <c r="N223" s="156">
        <v>4</v>
      </c>
      <c r="O223" s="202">
        <f>Баллы_за_упр($A223,$I223,$J223,$K223,M223,N223)</f>
        <v>0</v>
      </c>
      <c r="P223" s="247">
        <v>34</v>
      </c>
      <c r="Q223" s="423">
        <v>15.2</v>
      </c>
      <c r="R223" s="202">
        <f>Баллы_за_упр($A223,$I223,$J223,$K223,P223,Q223)</f>
        <v>64</v>
      </c>
      <c r="S223" s="1">
        <v>38</v>
      </c>
      <c r="T223" s="409">
        <v>18.18</v>
      </c>
      <c r="U223" s="203">
        <f>Баллы_за_упр($A223,$I223,$J223,$K223,S223,T223)</f>
        <v>0</v>
      </c>
      <c r="V223" s="56">
        <v>0</v>
      </c>
      <c r="W223" s="204">
        <f>Оценка($A223,$K223,O223,R223,U223)</f>
        <v>2</v>
      </c>
      <c r="X223" s="257"/>
      <c r="Y223" s="292"/>
      <c r="Z223" s="228"/>
    </row>
    <row r="224" spans="1:26" s="138" customFormat="1" ht="16.5" thickBot="1" x14ac:dyDescent="0.3">
      <c r="A224" s="173" t="s">
        <v>11</v>
      </c>
      <c r="B224" s="214">
        <v>31079</v>
      </c>
      <c r="C224" s="247">
        <f>Age(B224,I224,J224)</f>
        <v>39</v>
      </c>
      <c r="D224" s="151"/>
      <c r="E224" s="287">
        <v>59</v>
      </c>
      <c r="F224" s="170" t="s">
        <v>475</v>
      </c>
      <c r="G224" s="219" t="s">
        <v>896</v>
      </c>
      <c r="H224" s="236">
        <v>2</v>
      </c>
      <c r="I224" s="230" t="s">
        <v>500</v>
      </c>
      <c r="J224" s="230" t="s">
        <v>831</v>
      </c>
      <c r="K224" s="342" t="str">
        <f>Воз_группа(A224,C224)</f>
        <v>4</v>
      </c>
      <c r="L224" s="510"/>
      <c r="M224" s="247">
        <v>3</v>
      </c>
      <c r="N224" s="156">
        <v>9</v>
      </c>
      <c r="O224" s="202">
        <f>Баллы_за_упр($A224,$I224,$J224,$K224,M224,N224)</f>
        <v>50</v>
      </c>
      <c r="P224" s="247">
        <v>34</v>
      </c>
      <c r="Q224" s="423">
        <v>14.3</v>
      </c>
      <c r="R224" s="202">
        <f>Баллы_за_упр($A224,$I224,$J224,$K224,P224,Q224)</f>
        <v>100</v>
      </c>
      <c r="S224" s="1">
        <v>38</v>
      </c>
      <c r="T224" s="409">
        <v>16.54</v>
      </c>
      <c r="U224" s="203">
        <f>Баллы_за_упр($A224,$I224,$J224,$K224,S224,T224)</f>
        <v>0</v>
      </c>
      <c r="V224" s="56">
        <v>0</v>
      </c>
      <c r="W224" s="204">
        <f>Оценка($A224,$K224,O224,R224,U224)</f>
        <v>2</v>
      </c>
      <c r="X224" s="257"/>
      <c r="Y224" s="292"/>
      <c r="Z224" s="228"/>
    </row>
    <row r="225" spans="1:26" s="138" customFormat="1" ht="15.75" hidden="1" x14ac:dyDescent="0.25">
      <c r="A225" s="173"/>
      <c r="B225" s="249"/>
      <c r="C225" s="243"/>
      <c r="D225" s="151"/>
      <c r="E225" s="1584" t="s">
        <v>832</v>
      </c>
      <c r="F225" s="1585"/>
      <c r="G225" s="1585"/>
      <c r="H225" s="1585"/>
      <c r="I225" s="1585"/>
      <c r="J225" s="1585"/>
      <c r="K225" s="1585"/>
      <c r="L225" s="1585"/>
      <c r="M225" s="1607"/>
      <c r="N225" s="1607"/>
      <c r="O225" s="1607"/>
      <c r="P225" s="1607"/>
      <c r="Q225" s="1607"/>
      <c r="R225" s="1607"/>
      <c r="S225" s="1607"/>
      <c r="T225" s="1607"/>
      <c r="U225" s="1607"/>
      <c r="V225" s="1607"/>
      <c r="W225" s="1607"/>
      <c r="X225" s="1585"/>
      <c r="Y225" s="1586"/>
      <c r="Z225" s="228"/>
    </row>
    <row r="226" spans="1:26" s="352" customFormat="1" ht="15.75" hidden="1" x14ac:dyDescent="0.25">
      <c r="A226" s="374" t="s">
        <v>11</v>
      </c>
      <c r="B226" s="231">
        <v>35300</v>
      </c>
      <c r="C226" s="339">
        <f t="shared" ref="C226:C231" si="21">Age(B226,I226,J226)</f>
        <v>28</v>
      </c>
      <c r="D226" s="371"/>
      <c r="E226" s="372">
        <v>60</v>
      </c>
      <c r="F226" s="353" t="s">
        <v>475</v>
      </c>
      <c r="G226" s="373" t="s">
        <v>897</v>
      </c>
      <c r="H226" s="245" t="s">
        <v>23</v>
      </c>
      <c r="I226" s="232" t="s">
        <v>1037</v>
      </c>
      <c r="J226" s="232" t="s">
        <v>1038</v>
      </c>
      <c r="K226" s="234" t="str">
        <f t="shared" ref="K226:K231" si="22">Воз_группа(A226,C226)</f>
        <v>2</v>
      </c>
      <c r="L226" s="204"/>
      <c r="M226" s="212"/>
      <c r="N226" s="350"/>
      <c r="O226" s="202"/>
      <c r="P226" s="212"/>
      <c r="Q226" s="351"/>
      <c r="R226" s="202"/>
      <c r="S226" s="1"/>
      <c r="T226" s="392"/>
      <c r="U226" s="203"/>
      <c r="V226" s="56"/>
      <c r="W226" s="204"/>
      <c r="X226" s="56"/>
      <c r="Y226" s="292"/>
      <c r="Z226" s="235"/>
    </row>
    <row r="227" spans="1:26" s="352" customFormat="1" ht="15.75" hidden="1" x14ac:dyDescent="0.25">
      <c r="A227" s="374" t="s">
        <v>11</v>
      </c>
      <c r="B227" s="231">
        <v>35298</v>
      </c>
      <c r="C227" s="339">
        <f t="shared" si="21"/>
        <v>28</v>
      </c>
      <c r="D227" s="371"/>
      <c r="E227" s="372">
        <v>61</v>
      </c>
      <c r="F227" s="353" t="s">
        <v>475</v>
      </c>
      <c r="G227" s="373" t="s">
        <v>897</v>
      </c>
      <c r="H227" s="245" t="s">
        <v>23</v>
      </c>
      <c r="I227" s="232" t="s">
        <v>1037</v>
      </c>
      <c r="J227" s="232" t="s">
        <v>1039</v>
      </c>
      <c r="K227" s="234" t="str">
        <f t="shared" si="22"/>
        <v>2</v>
      </c>
      <c r="L227" s="204"/>
      <c r="M227" s="212"/>
      <c r="N227" s="350"/>
      <c r="O227" s="202"/>
      <c r="P227" s="212"/>
      <c r="Q227" s="351"/>
      <c r="R227" s="202"/>
      <c r="S227" s="1"/>
      <c r="T227" s="392"/>
      <c r="U227" s="203"/>
      <c r="V227" s="56"/>
      <c r="W227" s="204"/>
      <c r="X227" s="56"/>
      <c r="Y227" s="292"/>
      <c r="Z227" s="235"/>
    </row>
    <row r="228" spans="1:26" s="352" customFormat="1" ht="15.75" hidden="1" x14ac:dyDescent="0.25">
      <c r="A228" s="374" t="s">
        <v>11</v>
      </c>
      <c r="B228" s="231">
        <v>34844</v>
      </c>
      <c r="C228" s="339">
        <f t="shared" si="21"/>
        <v>29</v>
      </c>
      <c r="D228" s="371"/>
      <c r="E228" s="372">
        <v>62</v>
      </c>
      <c r="F228" s="353" t="s">
        <v>475</v>
      </c>
      <c r="G228" s="373" t="s">
        <v>897</v>
      </c>
      <c r="H228" s="245" t="s">
        <v>23</v>
      </c>
      <c r="I228" s="232" t="s">
        <v>1037</v>
      </c>
      <c r="J228" s="232" t="s">
        <v>1040</v>
      </c>
      <c r="K228" s="234" t="str">
        <f t="shared" si="22"/>
        <v>2</v>
      </c>
      <c r="L228" s="204"/>
      <c r="M228" s="212"/>
      <c r="N228" s="350"/>
      <c r="O228" s="202"/>
      <c r="P228" s="212"/>
      <c r="Q228" s="351"/>
      <c r="R228" s="202"/>
      <c r="S228" s="1"/>
      <c r="T228" s="392"/>
      <c r="U228" s="203"/>
      <c r="V228" s="56"/>
      <c r="W228" s="204"/>
      <c r="X228" s="56"/>
      <c r="Y228" s="292"/>
      <c r="Z228" s="235"/>
    </row>
    <row r="229" spans="1:26" s="352" customFormat="1" ht="15.75" hidden="1" x14ac:dyDescent="0.25">
      <c r="A229" s="374" t="s">
        <v>11</v>
      </c>
      <c r="B229" s="231">
        <v>35391</v>
      </c>
      <c r="C229" s="339">
        <f t="shared" si="21"/>
        <v>27</v>
      </c>
      <c r="D229" s="371"/>
      <c r="E229" s="372">
        <v>63</v>
      </c>
      <c r="F229" s="353" t="s">
        <v>475</v>
      </c>
      <c r="G229" s="373" t="s">
        <v>897</v>
      </c>
      <c r="H229" s="245" t="s">
        <v>23</v>
      </c>
      <c r="I229" s="232" t="s">
        <v>1037</v>
      </c>
      <c r="J229" s="232" t="s">
        <v>1041</v>
      </c>
      <c r="K229" s="234" t="str">
        <f t="shared" si="22"/>
        <v>2</v>
      </c>
      <c r="L229" s="204"/>
      <c r="M229" s="212"/>
      <c r="N229" s="350"/>
      <c r="O229" s="202"/>
      <c r="P229" s="212"/>
      <c r="Q229" s="351"/>
      <c r="R229" s="202"/>
      <c r="S229" s="1"/>
      <c r="T229" s="392"/>
      <c r="U229" s="203"/>
      <c r="V229" s="56"/>
      <c r="W229" s="204"/>
      <c r="X229" s="56"/>
      <c r="Y229" s="292"/>
      <c r="Z229" s="235"/>
    </row>
    <row r="230" spans="1:26" s="352" customFormat="1" ht="15.75" hidden="1" x14ac:dyDescent="0.25">
      <c r="A230" s="374" t="s">
        <v>11</v>
      </c>
      <c r="B230" s="231">
        <v>34642</v>
      </c>
      <c r="C230" s="339">
        <f t="shared" si="21"/>
        <v>29</v>
      </c>
      <c r="D230" s="371"/>
      <c r="E230" s="372">
        <v>64</v>
      </c>
      <c r="F230" s="353" t="s">
        <v>475</v>
      </c>
      <c r="G230" s="373" t="s">
        <v>897</v>
      </c>
      <c r="H230" s="245" t="s">
        <v>23</v>
      </c>
      <c r="I230" s="232" t="s">
        <v>1037</v>
      </c>
      <c r="J230" s="232" t="s">
        <v>1042</v>
      </c>
      <c r="K230" s="234" t="str">
        <f t="shared" si="22"/>
        <v>2</v>
      </c>
      <c r="L230" s="204"/>
      <c r="M230" s="212"/>
      <c r="N230" s="350"/>
      <c r="O230" s="202"/>
      <c r="P230" s="212"/>
      <c r="Q230" s="351"/>
      <c r="R230" s="202"/>
      <c r="S230" s="1"/>
      <c r="T230" s="392"/>
      <c r="U230" s="203"/>
      <c r="V230" s="56"/>
      <c r="W230" s="204"/>
      <c r="X230" s="56"/>
      <c r="Y230" s="292"/>
      <c r="Z230" s="235"/>
    </row>
    <row r="231" spans="1:26" s="352" customFormat="1" ht="15.75" hidden="1" x14ac:dyDescent="0.25">
      <c r="A231" s="374" t="s">
        <v>11</v>
      </c>
      <c r="B231" s="231">
        <v>35349</v>
      </c>
      <c r="C231" s="339">
        <f t="shared" si="21"/>
        <v>28</v>
      </c>
      <c r="D231" s="371"/>
      <c r="E231" s="372">
        <v>65</v>
      </c>
      <c r="F231" s="353" t="s">
        <v>475</v>
      </c>
      <c r="G231" s="373" t="s">
        <v>897</v>
      </c>
      <c r="H231" s="245" t="s">
        <v>23</v>
      </c>
      <c r="I231" s="232" t="s">
        <v>1037</v>
      </c>
      <c r="J231" s="232" t="s">
        <v>1043</v>
      </c>
      <c r="K231" s="234" t="str">
        <f t="shared" si="22"/>
        <v>2</v>
      </c>
      <c r="L231" s="204"/>
      <c r="M231" s="212"/>
      <c r="N231" s="350"/>
      <c r="O231" s="202"/>
      <c r="P231" s="212"/>
      <c r="Q231" s="351"/>
      <c r="R231" s="202"/>
      <c r="S231" s="1"/>
      <c r="T231" s="392"/>
      <c r="U231" s="203"/>
      <c r="V231" s="56"/>
      <c r="W231" s="204"/>
      <c r="X231" s="56"/>
      <c r="Y231" s="292"/>
      <c r="Z231" s="235"/>
    </row>
    <row r="232" spans="1:26" s="352" customFormat="1" ht="15.75" hidden="1" x14ac:dyDescent="0.25">
      <c r="A232" s="374"/>
      <c r="B232" s="343"/>
      <c r="C232" s="375"/>
      <c r="D232" s="371"/>
      <c r="E232" s="1590" t="s">
        <v>833</v>
      </c>
      <c r="F232" s="1591"/>
      <c r="G232" s="1591"/>
      <c r="H232" s="1591"/>
      <c r="I232" s="1591"/>
      <c r="J232" s="1591"/>
      <c r="K232" s="1591"/>
      <c r="L232" s="1591"/>
      <c r="M232" s="1591"/>
      <c r="N232" s="1591"/>
      <c r="O232" s="1591"/>
      <c r="P232" s="1591"/>
      <c r="Q232" s="1591"/>
      <c r="R232" s="1591"/>
      <c r="S232" s="1591"/>
      <c r="T232" s="1591"/>
      <c r="U232" s="1591"/>
      <c r="V232" s="1591"/>
      <c r="W232" s="1591"/>
      <c r="X232" s="1591"/>
      <c r="Y232" s="1592"/>
      <c r="Z232" s="235"/>
    </row>
    <row r="233" spans="1:26" s="352" customFormat="1" ht="15.75" hidden="1" x14ac:dyDescent="0.25">
      <c r="A233" s="374" t="s">
        <v>11</v>
      </c>
      <c r="B233" s="231">
        <v>34955</v>
      </c>
      <c r="C233" s="339">
        <f t="shared" ref="C233:C238" si="23">Age(B233,I233,J233)</f>
        <v>29</v>
      </c>
      <c r="D233" s="371"/>
      <c r="E233" s="372">
        <v>66</v>
      </c>
      <c r="F233" s="353" t="s">
        <v>475</v>
      </c>
      <c r="G233" s="373" t="s">
        <v>898</v>
      </c>
      <c r="H233" s="245" t="s">
        <v>23</v>
      </c>
      <c r="I233" s="232" t="s">
        <v>1037</v>
      </c>
      <c r="J233" s="232" t="s">
        <v>1044</v>
      </c>
      <c r="K233" s="234" t="str">
        <f t="shared" ref="K233:K238" si="24">Воз_группа(A233,C233)</f>
        <v>2</v>
      </c>
      <c r="L233" s="204"/>
      <c r="M233" s="212"/>
      <c r="N233" s="350"/>
      <c r="O233" s="202"/>
      <c r="P233" s="212"/>
      <c r="Q233" s="351"/>
      <c r="R233" s="202"/>
      <c r="S233" s="1"/>
      <c r="T233" s="392"/>
      <c r="U233" s="203"/>
      <c r="V233" s="56"/>
      <c r="W233" s="204"/>
      <c r="X233" s="56"/>
      <c r="Y233" s="292"/>
      <c r="Z233" s="235"/>
    </row>
    <row r="234" spans="1:26" s="352" customFormat="1" ht="15.75" hidden="1" x14ac:dyDescent="0.25">
      <c r="A234" s="374" t="s">
        <v>11</v>
      </c>
      <c r="B234" s="231">
        <v>34734</v>
      </c>
      <c r="C234" s="339">
        <f t="shared" si="23"/>
        <v>29</v>
      </c>
      <c r="D234" s="371"/>
      <c r="E234" s="372">
        <v>67</v>
      </c>
      <c r="F234" s="353" t="s">
        <v>475</v>
      </c>
      <c r="G234" s="373" t="s">
        <v>898</v>
      </c>
      <c r="H234" s="245" t="s">
        <v>23</v>
      </c>
      <c r="I234" s="232" t="s">
        <v>1037</v>
      </c>
      <c r="J234" s="232" t="s">
        <v>1045</v>
      </c>
      <c r="K234" s="234" t="str">
        <f t="shared" si="24"/>
        <v>2</v>
      </c>
      <c r="L234" s="204"/>
      <c r="M234" s="212"/>
      <c r="N234" s="350"/>
      <c r="O234" s="202"/>
      <c r="P234" s="212"/>
      <c r="Q234" s="351"/>
      <c r="R234" s="202"/>
      <c r="S234" s="1"/>
      <c r="T234" s="392"/>
      <c r="U234" s="203"/>
      <c r="V234" s="56"/>
      <c r="W234" s="204"/>
      <c r="X234" s="56"/>
      <c r="Y234" s="292"/>
      <c r="Z234" s="235"/>
    </row>
    <row r="235" spans="1:26" s="352" customFormat="1" ht="15.75" hidden="1" x14ac:dyDescent="0.25">
      <c r="A235" s="374" t="s">
        <v>11</v>
      </c>
      <c r="B235" s="231">
        <v>35062</v>
      </c>
      <c r="C235" s="339">
        <f t="shared" si="23"/>
        <v>28</v>
      </c>
      <c r="D235" s="371"/>
      <c r="E235" s="372">
        <v>68</v>
      </c>
      <c r="F235" s="353" t="s">
        <v>475</v>
      </c>
      <c r="G235" s="373" t="s">
        <v>898</v>
      </c>
      <c r="H235" s="245" t="s">
        <v>23</v>
      </c>
      <c r="I235" s="232" t="s">
        <v>1037</v>
      </c>
      <c r="J235" s="232" t="s">
        <v>1046</v>
      </c>
      <c r="K235" s="234" t="str">
        <f t="shared" si="24"/>
        <v>2</v>
      </c>
      <c r="L235" s="204"/>
      <c r="M235" s="212"/>
      <c r="N235" s="350"/>
      <c r="O235" s="202"/>
      <c r="P235" s="212"/>
      <c r="Q235" s="351"/>
      <c r="R235" s="202"/>
      <c r="S235" s="1"/>
      <c r="T235" s="392"/>
      <c r="U235" s="203"/>
      <c r="V235" s="56"/>
      <c r="W235" s="204"/>
      <c r="X235" s="56"/>
      <c r="Y235" s="292"/>
      <c r="Z235" s="235"/>
    </row>
    <row r="236" spans="1:26" s="352" customFormat="1" ht="15.75" hidden="1" x14ac:dyDescent="0.25">
      <c r="A236" s="374" t="s">
        <v>11</v>
      </c>
      <c r="B236" s="231">
        <v>34205</v>
      </c>
      <c r="C236" s="339">
        <f t="shared" si="23"/>
        <v>31</v>
      </c>
      <c r="D236" s="371"/>
      <c r="E236" s="372">
        <v>69</v>
      </c>
      <c r="F236" s="353" t="s">
        <v>475</v>
      </c>
      <c r="G236" s="373" t="s">
        <v>898</v>
      </c>
      <c r="H236" s="245" t="s">
        <v>23</v>
      </c>
      <c r="I236" s="232" t="s">
        <v>1037</v>
      </c>
      <c r="J236" s="232" t="s">
        <v>1047</v>
      </c>
      <c r="K236" s="234" t="str">
        <f t="shared" si="24"/>
        <v>3</v>
      </c>
      <c r="L236" s="204"/>
      <c r="M236" s="212"/>
      <c r="N236" s="350"/>
      <c r="O236" s="202"/>
      <c r="P236" s="212"/>
      <c r="Q236" s="351"/>
      <c r="R236" s="202"/>
      <c r="S236" s="1"/>
      <c r="T236" s="392"/>
      <c r="U236" s="203"/>
      <c r="V236" s="56"/>
      <c r="W236" s="204"/>
      <c r="X236" s="56"/>
      <c r="Y236" s="292"/>
      <c r="Z236" s="235"/>
    </row>
    <row r="237" spans="1:26" s="352" customFormat="1" ht="15.75" hidden="1" x14ac:dyDescent="0.25">
      <c r="A237" s="374" t="s">
        <v>11</v>
      </c>
      <c r="B237" s="231">
        <v>35833</v>
      </c>
      <c r="C237" s="339">
        <f t="shared" si="23"/>
        <v>26</v>
      </c>
      <c r="D237" s="371"/>
      <c r="E237" s="372">
        <v>70</v>
      </c>
      <c r="F237" s="353" t="s">
        <v>475</v>
      </c>
      <c r="G237" s="373" t="s">
        <v>898</v>
      </c>
      <c r="H237" s="245" t="s">
        <v>23</v>
      </c>
      <c r="I237" s="232" t="s">
        <v>1037</v>
      </c>
      <c r="J237" s="232" t="s">
        <v>1048</v>
      </c>
      <c r="K237" s="234" t="str">
        <f t="shared" si="24"/>
        <v>2</v>
      </c>
      <c r="L237" s="204"/>
      <c r="M237" s="212"/>
      <c r="N237" s="350"/>
      <c r="O237" s="202"/>
      <c r="P237" s="212"/>
      <c r="Q237" s="351"/>
      <c r="R237" s="202"/>
      <c r="S237" s="1"/>
      <c r="T237" s="392"/>
      <c r="U237" s="203"/>
      <c r="V237" s="56"/>
      <c r="W237" s="204"/>
      <c r="X237" s="56"/>
      <c r="Y237" s="292"/>
      <c r="Z237" s="235"/>
    </row>
    <row r="238" spans="1:26" s="352" customFormat="1" ht="16.5" hidden="1" thickBot="1" x14ac:dyDescent="0.3">
      <c r="A238" s="374" t="s">
        <v>11</v>
      </c>
      <c r="B238" s="231">
        <v>35429</v>
      </c>
      <c r="C238" s="339">
        <f t="shared" si="23"/>
        <v>27</v>
      </c>
      <c r="D238" s="371"/>
      <c r="E238" s="376">
        <v>71</v>
      </c>
      <c r="F238" s="377" t="s">
        <v>475</v>
      </c>
      <c r="G238" s="378" t="s">
        <v>898</v>
      </c>
      <c r="H238" s="322" t="s">
        <v>23</v>
      </c>
      <c r="I238" s="232" t="s">
        <v>1037</v>
      </c>
      <c r="J238" s="321" t="s">
        <v>1049</v>
      </c>
      <c r="K238" s="379" t="str">
        <f t="shared" si="24"/>
        <v>2</v>
      </c>
      <c r="L238" s="303"/>
      <c r="M238" s="340"/>
      <c r="N238" s="380"/>
      <c r="O238" s="299"/>
      <c r="P238" s="340"/>
      <c r="Q238" s="381"/>
      <c r="R238" s="299"/>
      <c r="S238" s="300"/>
      <c r="T238" s="414"/>
      <c r="U238" s="301"/>
      <c r="V238" s="302"/>
      <c r="W238" s="303"/>
      <c r="X238" s="302"/>
      <c r="Y238" s="324"/>
      <c r="Z238" s="235"/>
    </row>
    <row r="239" spans="1:26" s="352" customFormat="1" ht="15.75" x14ac:dyDescent="0.25">
      <c r="A239" s="204"/>
      <c r="B239" s="382"/>
      <c r="C239" s="383"/>
      <c r="D239" s="371"/>
      <c r="E239" s="1623" t="s">
        <v>791</v>
      </c>
      <c r="F239" s="1624"/>
      <c r="G239" s="1624"/>
      <c r="H239" s="1624"/>
      <c r="I239" s="1624"/>
      <c r="J239" s="1624"/>
      <c r="K239" s="1624"/>
      <c r="L239" s="1624"/>
      <c r="M239" s="1624"/>
      <c r="N239" s="1624"/>
      <c r="O239" s="1624"/>
      <c r="P239" s="1624"/>
      <c r="Q239" s="1624"/>
      <c r="R239" s="1624"/>
      <c r="S239" s="1624"/>
      <c r="T239" s="1624"/>
      <c r="U239" s="1624"/>
      <c r="V239" s="1624"/>
      <c r="W239" s="1624"/>
      <c r="X239" s="1624"/>
      <c r="Y239" s="1625"/>
      <c r="Z239" s="235"/>
    </row>
    <row r="240" spans="1:26" s="138" customFormat="1" ht="15.75" x14ac:dyDescent="0.25">
      <c r="A240" s="173"/>
      <c r="B240" s="243"/>
      <c r="C240" s="243"/>
      <c r="D240" s="151"/>
      <c r="E240" s="1612" t="s">
        <v>1010</v>
      </c>
      <c r="F240" s="1613"/>
      <c r="G240" s="1613"/>
      <c r="H240" s="1613"/>
      <c r="I240" s="1613"/>
      <c r="J240" s="1613"/>
      <c r="K240" s="1613"/>
      <c r="L240" s="1613"/>
      <c r="M240" s="1613"/>
      <c r="N240" s="1613"/>
      <c r="O240" s="1613"/>
      <c r="P240" s="1613"/>
      <c r="Q240" s="1613"/>
      <c r="R240" s="1613"/>
      <c r="S240" s="1613"/>
      <c r="T240" s="1613"/>
      <c r="U240" s="1613"/>
      <c r="V240" s="1613"/>
      <c r="W240" s="1613"/>
      <c r="X240" s="1613"/>
      <c r="Y240" s="1614"/>
      <c r="Z240" s="228"/>
    </row>
    <row r="241" spans="1:26" s="138" customFormat="1" ht="16.5" thickBot="1" x14ac:dyDescent="0.3">
      <c r="A241" s="173" t="s">
        <v>11</v>
      </c>
      <c r="B241" s="214">
        <v>25416</v>
      </c>
      <c r="C241" s="247">
        <f>Age(B241,I241,J241)</f>
        <v>55</v>
      </c>
      <c r="D241" s="151"/>
      <c r="E241" s="293">
        <v>1</v>
      </c>
      <c r="F241" s="294" t="s">
        <v>791</v>
      </c>
      <c r="G241" s="294" t="s">
        <v>1010</v>
      </c>
      <c r="H241" s="331" t="s">
        <v>766</v>
      </c>
      <c r="I241" s="294" t="s">
        <v>482</v>
      </c>
      <c r="J241" s="294" t="s">
        <v>628</v>
      </c>
      <c r="K241" s="159" t="str">
        <f>Воз_группа(A241,C241)</f>
        <v>8</v>
      </c>
      <c r="L241" s="140"/>
      <c r="M241" s="520"/>
      <c r="N241" s="163"/>
      <c r="O241" s="299"/>
      <c r="P241" s="157"/>
      <c r="Q241" s="164"/>
      <c r="R241" s="299"/>
      <c r="S241" s="300"/>
      <c r="T241" s="413"/>
      <c r="U241" s="301"/>
      <c r="V241" s="302"/>
      <c r="W241" s="303"/>
      <c r="X241" s="258"/>
      <c r="Y241" s="398"/>
      <c r="Z241" s="228"/>
    </row>
    <row r="242" spans="1:26" ht="17.25" customHeight="1" x14ac:dyDescent="0.25">
      <c r="A242" s="1594" t="s">
        <v>1</v>
      </c>
      <c r="B242" s="1594" t="s">
        <v>81</v>
      </c>
      <c r="C242" s="1594" t="s">
        <v>82</v>
      </c>
      <c r="D242" s="256"/>
      <c r="E242" s="1595" t="s">
        <v>2</v>
      </c>
      <c r="F242" s="1576" t="s">
        <v>73</v>
      </c>
      <c r="G242" s="1576" t="s">
        <v>73</v>
      </c>
      <c r="H242" s="1600" t="s">
        <v>765</v>
      </c>
      <c r="I242" s="1576" t="s">
        <v>3</v>
      </c>
      <c r="J242" s="1576" t="s">
        <v>4</v>
      </c>
      <c r="K242" s="1570" t="s">
        <v>5</v>
      </c>
      <c r="L242" s="1570" t="s">
        <v>6</v>
      </c>
      <c r="M242" s="1576" t="s">
        <v>180</v>
      </c>
      <c r="N242" s="1576"/>
      <c r="O242" s="1576"/>
      <c r="P242" s="1576"/>
      <c r="Q242" s="1576"/>
      <c r="R242" s="1576"/>
      <c r="S242" s="1576"/>
      <c r="T242" s="1576"/>
      <c r="U242" s="1576"/>
      <c r="V242" s="1577" t="s">
        <v>25</v>
      </c>
      <c r="W242" s="1570" t="s">
        <v>998</v>
      </c>
      <c r="X242" s="1570" t="s">
        <v>7</v>
      </c>
      <c r="Y242" s="1573" t="s">
        <v>285</v>
      </c>
    </row>
    <row r="243" spans="1:26" ht="15.75" x14ac:dyDescent="0.25">
      <c r="A243" s="1594"/>
      <c r="B243" s="1594"/>
      <c r="C243" s="1594"/>
      <c r="D243" s="256"/>
      <c r="E243" s="1596"/>
      <c r="F243" s="1598"/>
      <c r="G243" s="1598"/>
      <c r="H243" s="1601"/>
      <c r="I243" s="1598"/>
      <c r="J243" s="1598"/>
      <c r="K243" s="1571"/>
      <c r="L243" s="1571"/>
      <c r="M243" s="544"/>
      <c r="N243" s="545">
        <v>1</v>
      </c>
      <c r="O243" s="545"/>
      <c r="P243" s="544"/>
      <c r="Q243" s="545">
        <v>2</v>
      </c>
      <c r="R243" s="546"/>
      <c r="S243" s="544"/>
      <c r="T243" s="547">
        <v>3</v>
      </c>
      <c r="U243" s="546"/>
      <c r="V243" s="1578"/>
      <c r="W243" s="1571"/>
      <c r="X243" s="1571"/>
      <c r="Y243" s="1574"/>
    </row>
    <row r="244" spans="1:26" ht="77.25" customHeight="1" thickBot="1" x14ac:dyDescent="0.3">
      <c r="A244" s="1594"/>
      <c r="B244" s="1594"/>
      <c r="C244" s="1594"/>
      <c r="D244" s="256"/>
      <c r="E244" s="1597"/>
      <c r="F244" s="1599"/>
      <c r="G244" s="1599"/>
      <c r="H244" s="1602"/>
      <c r="I244" s="1599"/>
      <c r="J244" s="1599"/>
      <c r="K244" s="1572"/>
      <c r="L244" s="1572"/>
      <c r="M244" s="541" t="s">
        <v>8</v>
      </c>
      <c r="N244" s="541" t="s">
        <v>9</v>
      </c>
      <c r="O244" s="137" t="s">
        <v>10</v>
      </c>
      <c r="P244" s="541" t="s">
        <v>8</v>
      </c>
      <c r="Q244" s="541" t="s">
        <v>9</v>
      </c>
      <c r="R244" s="137" t="s">
        <v>10</v>
      </c>
      <c r="S244" s="541" t="s">
        <v>8</v>
      </c>
      <c r="T244" s="412" t="s">
        <v>9</v>
      </c>
      <c r="U244" s="137" t="s">
        <v>10</v>
      </c>
      <c r="V244" s="1579"/>
      <c r="W244" s="1572"/>
      <c r="X244" s="1572"/>
      <c r="Y244" s="1575"/>
    </row>
    <row r="245" spans="1:26" s="138" customFormat="1" ht="16.5" thickTop="1" x14ac:dyDescent="0.25">
      <c r="A245" s="173" t="s">
        <v>470</v>
      </c>
      <c r="B245" s="214">
        <v>27624</v>
      </c>
      <c r="C245" s="247">
        <f>Age(B245,I245,J245)</f>
        <v>49</v>
      </c>
      <c r="D245" s="151"/>
      <c r="E245" s="288">
        <v>2</v>
      </c>
      <c r="F245" s="230" t="s">
        <v>791</v>
      </c>
      <c r="G245" s="230" t="s">
        <v>1010</v>
      </c>
      <c r="H245" s="236" t="s">
        <v>766</v>
      </c>
      <c r="I245" s="230" t="s">
        <v>26</v>
      </c>
      <c r="J245" s="230" t="s">
        <v>473</v>
      </c>
      <c r="K245" s="342" t="str">
        <f>Воз_группа(A245,C245)</f>
        <v>5</v>
      </c>
      <c r="L245" s="173"/>
      <c r="M245" s="247"/>
      <c r="N245" s="156"/>
      <c r="O245" s="202"/>
      <c r="P245" s="247"/>
      <c r="Q245" s="155"/>
      <c r="R245" s="202"/>
      <c r="S245" s="1"/>
      <c r="T245" s="409"/>
      <c r="U245" s="203"/>
      <c r="V245" s="56"/>
      <c r="W245" s="204"/>
      <c r="X245" s="257"/>
      <c r="Y245" s="286"/>
      <c r="Z245" s="228"/>
    </row>
    <row r="246" spans="1:26" s="138" customFormat="1" ht="15.75" x14ac:dyDescent="0.25">
      <c r="A246" s="173" t="s">
        <v>470</v>
      </c>
      <c r="B246" s="214">
        <v>30470</v>
      </c>
      <c r="C246" s="247">
        <f>Age(B246,I246,J246)</f>
        <v>41</v>
      </c>
      <c r="D246" s="151"/>
      <c r="E246" s="288">
        <v>3</v>
      </c>
      <c r="F246" s="230" t="s">
        <v>791</v>
      </c>
      <c r="G246" s="230" t="s">
        <v>1010</v>
      </c>
      <c r="H246" s="237">
        <v>3</v>
      </c>
      <c r="I246" s="230" t="s">
        <v>564</v>
      </c>
      <c r="J246" s="230" t="s">
        <v>631</v>
      </c>
      <c r="K246" s="342" t="str">
        <f>Воз_группа(A246,C246)</f>
        <v>5</v>
      </c>
      <c r="L246" s="173"/>
      <c r="M246" s="212">
        <v>16</v>
      </c>
      <c r="N246" s="202">
        <v>22</v>
      </c>
      <c r="O246" s="202">
        <f>Баллы_за_упр($A246,$I246,$J246,$K246,M246,N246)</f>
        <v>80</v>
      </c>
      <c r="P246" s="247"/>
      <c r="Q246" s="155"/>
      <c r="R246" s="202"/>
      <c r="S246" s="1">
        <v>37</v>
      </c>
      <c r="T246" s="409">
        <v>6</v>
      </c>
      <c r="U246" s="203">
        <f>Баллы_за_упр($A246,$I246,$J246,$K246,S246,T246)</f>
        <v>50</v>
      </c>
      <c r="V246" s="56">
        <v>80</v>
      </c>
      <c r="W246" s="204">
        <v>4</v>
      </c>
      <c r="X246" s="257"/>
      <c r="Y246" s="286"/>
      <c r="Z246" s="228"/>
    </row>
    <row r="247" spans="1:26" s="138" customFormat="1" ht="15.75" x14ac:dyDescent="0.25">
      <c r="A247" s="173"/>
      <c r="B247" s="243"/>
      <c r="C247" s="243"/>
      <c r="D247" s="151"/>
      <c r="E247" s="1584" t="s">
        <v>785</v>
      </c>
      <c r="F247" s="1585"/>
      <c r="G247" s="1585"/>
      <c r="H247" s="1585"/>
      <c r="I247" s="1585"/>
      <c r="J247" s="1585"/>
      <c r="K247" s="1585"/>
      <c r="L247" s="1585"/>
      <c r="M247" s="1585"/>
      <c r="N247" s="1585"/>
      <c r="O247" s="1585"/>
      <c r="P247" s="1585"/>
      <c r="Q247" s="1585"/>
      <c r="R247" s="1585"/>
      <c r="S247" s="1585"/>
      <c r="T247" s="1585"/>
      <c r="U247" s="1585"/>
      <c r="V247" s="1585"/>
      <c r="W247" s="1585"/>
      <c r="X247" s="1585"/>
      <c r="Y247" s="1586"/>
      <c r="Z247" s="228"/>
    </row>
    <row r="248" spans="1:26" s="138" customFormat="1" ht="15.75" x14ac:dyDescent="0.25">
      <c r="A248" s="173" t="s">
        <v>11</v>
      </c>
      <c r="B248" s="214">
        <v>25023</v>
      </c>
      <c r="C248" s="247">
        <f>Age(B248,I248,J248)</f>
        <v>56</v>
      </c>
      <c r="D248" s="151"/>
      <c r="E248" s="288">
        <v>4</v>
      </c>
      <c r="F248" s="230" t="s">
        <v>791</v>
      </c>
      <c r="G248" s="230" t="s">
        <v>899</v>
      </c>
      <c r="H248" s="236" t="s">
        <v>766</v>
      </c>
      <c r="I248" s="230" t="s">
        <v>482</v>
      </c>
      <c r="J248" s="230" t="s">
        <v>630</v>
      </c>
      <c r="K248" s="342" t="str">
        <f>Воз_группа(A248,C248)</f>
        <v>8</v>
      </c>
      <c r="L248" s="173"/>
      <c r="M248" s="428"/>
      <c r="N248" s="156"/>
      <c r="O248" s="202"/>
      <c r="P248" s="247"/>
      <c r="Q248" s="155"/>
      <c r="R248" s="202"/>
      <c r="S248" s="1"/>
      <c r="T248" s="409"/>
      <c r="U248" s="203"/>
      <c r="V248" s="56"/>
      <c r="W248" s="204"/>
      <c r="X248" s="257"/>
      <c r="Y248" s="292"/>
      <c r="Z248" s="228"/>
    </row>
    <row r="249" spans="1:26" s="138" customFormat="1" ht="18" customHeight="1" x14ac:dyDescent="0.25">
      <c r="A249" s="247" t="s">
        <v>11</v>
      </c>
      <c r="B249" s="168">
        <v>24921</v>
      </c>
      <c r="C249" s="247">
        <f>Age(B249,I249,J249)</f>
        <v>56</v>
      </c>
      <c r="D249" s="160"/>
      <c r="E249" s="289">
        <v>5</v>
      </c>
      <c r="F249" s="230" t="s">
        <v>791</v>
      </c>
      <c r="G249" s="230" t="s">
        <v>899</v>
      </c>
      <c r="H249" s="139" t="s">
        <v>766</v>
      </c>
      <c r="I249" s="223" t="s">
        <v>482</v>
      </c>
      <c r="J249" s="232" t="s">
        <v>560</v>
      </c>
      <c r="K249" s="342" t="str">
        <f>Воз_группа(A249,C249)</f>
        <v>8</v>
      </c>
      <c r="L249" s="173"/>
      <c r="M249" s="428"/>
      <c r="N249" s="156"/>
      <c r="O249" s="202"/>
      <c r="P249" s="247"/>
      <c r="Q249" s="155"/>
      <c r="R249" s="202"/>
      <c r="S249" s="1"/>
      <c r="T249" s="409"/>
      <c r="U249" s="203"/>
      <c r="V249" s="56"/>
      <c r="W249" s="204"/>
      <c r="X249" s="257"/>
      <c r="Y249" s="292"/>
      <c r="Z249" s="228"/>
    </row>
    <row r="250" spans="1:26" s="138" customFormat="1" ht="15.75" x14ac:dyDescent="0.25">
      <c r="A250" s="341" t="s">
        <v>11</v>
      </c>
      <c r="B250" s="214">
        <v>26305</v>
      </c>
      <c r="C250" s="247">
        <f>Age(B250,I250,J250)</f>
        <v>52</v>
      </c>
      <c r="D250" s="224"/>
      <c r="E250" s="290">
        <v>6</v>
      </c>
      <c r="F250" s="230" t="s">
        <v>791</v>
      </c>
      <c r="G250" s="230" t="s">
        <v>899</v>
      </c>
      <c r="H250" s="236" t="s">
        <v>766</v>
      </c>
      <c r="I250" s="230" t="s">
        <v>482</v>
      </c>
      <c r="J250" s="232" t="s">
        <v>513</v>
      </c>
      <c r="K250" s="342" t="str">
        <f>Воз_группа(A250,C250)</f>
        <v>7</v>
      </c>
      <c r="L250" s="173"/>
      <c r="M250" s="428"/>
      <c r="N250" s="156"/>
      <c r="O250" s="202"/>
      <c r="P250" s="247"/>
      <c r="Q250" s="155"/>
      <c r="R250" s="202"/>
      <c r="S250" s="1"/>
      <c r="T250" s="409"/>
      <c r="U250" s="203"/>
      <c r="V250" s="56"/>
      <c r="W250" s="204"/>
      <c r="X250" s="257"/>
      <c r="Y250" s="292"/>
      <c r="Z250" s="228"/>
    </row>
    <row r="251" spans="1:26" s="138" customFormat="1" ht="15.75" x14ac:dyDescent="0.25">
      <c r="A251" s="344" t="s">
        <v>11</v>
      </c>
      <c r="B251" s="214">
        <v>26696</v>
      </c>
      <c r="C251" s="247">
        <f>Age(B251,I251,J251)</f>
        <v>51</v>
      </c>
      <c r="D251" s="151"/>
      <c r="E251" s="288">
        <v>7</v>
      </c>
      <c r="F251" s="230" t="s">
        <v>791</v>
      </c>
      <c r="G251" s="230" t="s">
        <v>899</v>
      </c>
      <c r="H251" s="242"/>
      <c r="I251" s="230" t="s">
        <v>482</v>
      </c>
      <c r="J251" s="230" t="s">
        <v>1052</v>
      </c>
      <c r="K251" s="342" t="str">
        <f>Воз_группа(A251,C251)</f>
        <v>7</v>
      </c>
      <c r="L251" s="173"/>
      <c r="M251" s="428"/>
      <c r="N251" s="156"/>
      <c r="O251" s="202"/>
      <c r="P251" s="247"/>
      <c r="Q251" s="155"/>
      <c r="R251" s="202"/>
      <c r="S251" s="1"/>
      <c r="T251" s="409"/>
      <c r="U251" s="203"/>
      <c r="V251" s="56"/>
      <c r="W251" s="204"/>
      <c r="X251" s="257"/>
      <c r="Y251" s="292"/>
      <c r="Z251" s="228"/>
    </row>
    <row r="252" spans="1:26" s="138" customFormat="1" ht="15.75" x14ac:dyDescent="0.25">
      <c r="A252" s="173" t="s">
        <v>11</v>
      </c>
      <c r="B252" s="214">
        <v>24261</v>
      </c>
      <c r="C252" s="247">
        <f>Age(B252,I252,J252)</f>
        <v>58</v>
      </c>
      <c r="D252" s="151"/>
      <c r="E252" s="288">
        <v>8</v>
      </c>
      <c r="F252" s="230" t="s">
        <v>791</v>
      </c>
      <c r="G252" s="230" t="s">
        <v>899</v>
      </c>
      <c r="H252" s="236" t="s">
        <v>766</v>
      </c>
      <c r="I252" s="230" t="s">
        <v>482</v>
      </c>
      <c r="J252" s="230" t="s">
        <v>786</v>
      </c>
      <c r="K252" s="342" t="str">
        <f>Воз_группа(A252,C252)</f>
        <v>8</v>
      </c>
      <c r="L252" s="173"/>
      <c r="M252" s="247"/>
      <c r="N252" s="156"/>
      <c r="O252" s="202"/>
      <c r="P252" s="247"/>
      <c r="Q252" s="155"/>
      <c r="R252" s="202"/>
      <c r="S252" s="1"/>
      <c r="T252" s="409"/>
      <c r="U252" s="203"/>
      <c r="V252" s="56"/>
      <c r="W252" s="204"/>
      <c r="X252" s="257"/>
      <c r="Y252" s="292" t="s">
        <v>750</v>
      </c>
      <c r="Z252" s="228"/>
    </row>
    <row r="253" spans="1:26" s="138" customFormat="1" ht="15.75" x14ac:dyDescent="0.25">
      <c r="A253" s="173"/>
      <c r="B253" s="243"/>
      <c r="C253" s="243"/>
      <c r="D253" s="151"/>
      <c r="E253" s="1584" t="s">
        <v>788</v>
      </c>
      <c r="F253" s="1585"/>
      <c r="G253" s="1585"/>
      <c r="H253" s="1585"/>
      <c r="I253" s="1585"/>
      <c r="J253" s="1585"/>
      <c r="K253" s="1585"/>
      <c r="L253" s="1585"/>
      <c r="M253" s="1585"/>
      <c r="N253" s="1585"/>
      <c r="O253" s="1585"/>
      <c r="P253" s="1585"/>
      <c r="Q253" s="1585"/>
      <c r="R253" s="1585"/>
      <c r="S253" s="1585"/>
      <c r="T253" s="1585"/>
      <c r="U253" s="1585"/>
      <c r="V253" s="1585"/>
      <c r="W253" s="1585"/>
      <c r="X253" s="1585"/>
      <c r="Y253" s="1586"/>
      <c r="Z253" s="283" t="s">
        <v>1000</v>
      </c>
    </row>
    <row r="254" spans="1:26" s="138" customFormat="1" ht="15.75" x14ac:dyDescent="0.25">
      <c r="A254" s="173" t="s">
        <v>11</v>
      </c>
      <c r="B254" s="214">
        <v>19497</v>
      </c>
      <c r="C254" s="247">
        <f t="shared" ref="C254:C259" si="25">Age(B254,I254,J254)</f>
        <v>71</v>
      </c>
      <c r="D254" s="151"/>
      <c r="E254" s="288">
        <v>9</v>
      </c>
      <c r="F254" s="230" t="s">
        <v>791</v>
      </c>
      <c r="G254" s="230" t="s">
        <v>900</v>
      </c>
      <c r="H254" s="236" t="s">
        <v>766</v>
      </c>
      <c r="I254" s="230" t="s">
        <v>482</v>
      </c>
      <c r="J254" s="230" t="s">
        <v>629</v>
      </c>
      <c r="K254" s="342" t="str">
        <f t="shared" ref="K254:K259" si="26">Воз_группа(A254,C254)</f>
        <v>8</v>
      </c>
      <c r="L254" s="173"/>
      <c r="M254" s="428"/>
      <c r="N254" s="156"/>
      <c r="O254" s="202"/>
      <c r="P254" s="247"/>
      <c r="Q254" s="155"/>
      <c r="R254" s="202"/>
      <c r="S254" s="1"/>
      <c r="T254" s="409"/>
      <c r="U254" s="203"/>
      <c r="V254" s="56"/>
      <c r="W254" s="204"/>
      <c r="X254" s="257"/>
      <c r="Y254" s="292" t="s">
        <v>750</v>
      </c>
      <c r="Z254" s="228"/>
    </row>
    <row r="255" spans="1:26" s="138" customFormat="1" ht="15.75" x14ac:dyDescent="0.25">
      <c r="A255" s="173" t="s">
        <v>11</v>
      </c>
      <c r="B255" s="214">
        <v>25727</v>
      </c>
      <c r="C255" s="247">
        <f t="shared" si="25"/>
        <v>54</v>
      </c>
      <c r="D255" s="151"/>
      <c r="E255" s="288">
        <v>10</v>
      </c>
      <c r="F255" s="230" t="s">
        <v>791</v>
      </c>
      <c r="G255" s="230" t="s">
        <v>900</v>
      </c>
      <c r="H255" s="236" t="s">
        <v>766</v>
      </c>
      <c r="I255" s="230" t="s">
        <v>482</v>
      </c>
      <c r="J255" s="230" t="s">
        <v>537</v>
      </c>
      <c r="K255" s="342" t="str">
        <f t="shared" si="26"/>
        <v>7</v>
      </c>
      <c r="L255" s="173"/>
      <c r="M255" s="428"/>
      <c r="N255" s="156"/>
      <c r="O255" s="202"/>
      <c r="P255" s="247"/>
      <c r="Q255" s="155"/>
      <c r="R255" s="202"/>
      <c r="S255" s="1"/>
      <c r="T255" s="409"/>
      <c r="U255" s="203"/>
      <c r="V255" s="56"/>
      <c r="W255" s="204"/>
      <c r="X255" s="257"/>
      <c r="Y255" s="292"/>
      <c r="Z255" s="228"/>
    </row>
    <row r="256" spans="1:26" s="138" customFormat="1" ht="15.75" x14ac:dyDescent="0.25">
      <c r="A256" s="247" t="s">
        <v>11</v>
      </c>
      <c r="B256" s="220">
        <v>28431</v>
      </c>
      <c r="C256" s="247">
        <f t="shared" si="25"/>
        <v>46</v>
      </c>
      <c r="D256" s="160"/>
      <c r="E256" s="288">
        <v>11</v>
      </c>
      <c r="F256" s="230" t="s">
        <v>791</v>
      </c>
      <c r="G256" s="230" t="s">
        <v>900</v>
      </c>
      <c r="H256" s="139" t="s">
        <v>766</v>
      </c>
      <c r="I256" s="223" t="s">
        <v>482</v>
      </c>
      <c r="J256" s="223" t="s">
        <v>634</v>
      </c>
      <c r="K256" s="342" t="str">
        <f t="shared" si="26"/>
        <v>6</v>
      </c>
      <c r="L256" s="173"/>
      <c r="M256" s="428"/>
      <c r="N256" s="156"/>
      <c r="O256" s="202"/>
      <c r="P256" s="247"/>
      <c r="Q256" s="155"/>
      <c r="R256" s="202"/>
      <c r="S256" s="1"/>
      <c r="T256" s="409"/>
      <c r="U256" s="203"/>
      <c r="V256" s="56"/>
      <c r="W256" s="204"/>
      <c r="X256" s="257"/>
      <c r="Y256" s="292"/>
      <c r="Z256" s="228"/>
    </row>
    <row r="257" spans="1:26" s="138" customFormat="1" ht="15.75" x14ac:dyDescent="0.25">
      <c r="A257" s="173" t="s">
        <v>11</v>
      </c>
      <c r="B257" s="214">
        <v>27596</v>
      </c>
      <c r="C257" s="247">
        <f t="shared" si="25"/>
        <v>49</v>
      </c>
      <c r="D257" s="151"/>
      <c r="E257" s="288">
        <v>12</v>
      </c>
      <c r="F257" s="230" t="s">
        <v>791</v>
      </c>
      <c r="G257" s="230" t="s">
        <v>900</v>
      </c>
      <c r="H257" s="242"/>
      <c r="I257" s="223" t="s">
        <v>482</v>
      </c>
      <c r="J257" s="230" t="s">
        <v>1051</v>
      </c>
      <c r="K257" s="342" t="str">
        <f t="shared" si="26"/>
        <v>6</v>
      </c>
      <c r="L257" s="173"/>
      <c r="M257" s="428"/>
      <c r="N257" s="156"/>
      <c r="O257" s="202"/>
      <c r="P257" s="247"/>
      <c r="Q257" s="155"/>
      <c r="R257" s="202"/>
      <c r="S257" s="1"/>
      <c r="T257" s="409"/>
      <c r="U257" s="203"/>
      <c r="V257" s="56"/>
      <c r="W257" s="204"/>
      <c r="X257" s="257"/>
      <c r="Y257" s="292"/>
      <c r="Z257" s="228"/>
    </row>
    <row r="258" spans="1:26" s="138" customFormat="1" ht="15.75" x14ac:dyDescent="0.25">
      <c r="A258" s="173" t="s">
        <v>11</v>
      </c>
      <c r="B258" s="214">
        <v>26635</v>
      </c>
      <c r="C258" s="247">
        <f t="shared" si="25"/>
        <v>51</v>
      </c>
      <c r="D258" s="151"/>
      <c r="E258" s="288">
        <v>13</v>
      </c>
      <c r="F258" s="230" t="s">
        <v>791</v>
      </c>
      <c r="G258" s="230" t="s">
        <v>900</v>
      </c>
      <c r="H258" s="236" t="s">
        <v>766</v>
      </c>
      <c r="I258" s="230" t="s">
        <v>482</v>
      </c>
      <c r="J258" s="230" t="s">
        <v>538</v>
      </c>
      <c r="K258" s="342" t="str">
        <f t="shared" si="26"/>
        <v>7</v>
      </c>
      <c r="L258" s="173"/>
      <c r="M258" s="428"/>
      <c r="N258" s="156"/>
      <c r="O258" s="202"/>
      <c r="P258" s="247"/>
      <c r="Q258" s="155"/>
      <c r="R258" s="202"/>
      <c r="S258" s="1"/>
      <c r="T258" s="409"/>
      <c r="U258" s="203"/>
      <c r="V258" s="56"/>
      <c r="W258" s="204"/>
      <c r="X258" s="257"/>
      <c r="Y258" s="292" t="s">
        <v>1124</v>
      </c>
      <c r="Z258" s="283" t="s">
        <v>1000</v>
      </c>
    </row>
    <row r="259" spans="1:26" s="138" customFormat="1" ht="15.75" x14ac:dyDescent="0.25">
      <c r="A259" s="305" t="s">
        <v>11</v>
      </c>
      <c r="B259" s="537">
        <v>27751</v>
      </c>
      <c r="C259" s="306">
        <f t="shared" si="25"/>
        <v>48</v>
      </c>
      <c r="D259" s="151"/>
      <c r="E259" s="288">
        <v>14</v>
      </c>
      <c r="F259" s="230" t="s">
        <v>791</v>
      </c>
      <c r="G259" s="230" t="s">
        <v>900</v>
      </c>
      <c r="H259" s="236" t="s">
        <v>766</v>
      </c>
      <c r="I259" s="230" t="s">
        <v>482</v>
      </c>
      <c r="J259" s="230" t="s">
        <v>539</v>
      </c>
      <c r="K259" s="342" t="str">
        <f t="shared" si="26"/>
        <v>6</v>
      </c>
      <c r="L259" s="173"/>
      <c r="M259" s="247"/>
      <c r="N259" s="156"/>
      <c r="O259" s="202"/>
      <c r="P259" s="247"/>
      <c r="Q259" s="155"/>
      <c r="R259" s="202"/>
      <c r="S259" s="1"/>
      <c r="T259" s="409"/>
      <c r="U259" s="203"/>
      <c r="V259" s="56"/>
      <c r="W259" s="204"/>
      <c r="X259" s="257"/>
      <c r="Y259" s="292" t="s">
        <v>750</v>
      </c>
      <c r="Z259" s="536"/>
    </row>
    <row r="260" spans="1:26" s="138" customFormat="1" ht="15.75" x14ac:dyDescent="0.25">
      <c r="A260" s="305"/>
      <c r="B260" s="537"/>
      <c r="C260" s="306"/>
      <c r="D260" s="151"/>
      <c r="E260" s="1618" t="s">
        <v>789</v>
      </c>
      <c r="F260" s="1607"/>
      <c r="G260" s="1607"/>
      <c r="H260" s="1607"/>
      <c r="I260" s="1607"/>
      <c r="J260" s="1607"/>
      <c r="K260" s="1607"/>
      <c r="L260" s="1607"/>
      <c r="M260" s="1607"/>
      <c r="N260" s="1607"/>
      <c r="O260" s="1607"/>
      <c r="P260" s="1607"/>
      <c r="Q260" s="1607"/>
      <c r="R260" s="1607"/>
      <c r="S260" s="1607"/>
      <c r="T260" s="1607"/>
      <c r="U260" s="1607"/>
      <c r="V260" s="1607"/>
      <c r="W260" s="1607"/>
      <c r="X260" s="1607"/>
      <c r="Y260" s="1619"/>
      <c r="Z260" s="536"/>
    </row>
    <row r="261" spans="1:26" s="138" customFormat="1" ht="15.75" x14ac:dyDescent="0.25">
      <c r="A261" s="173" t="s">
        <v>11</v>
      </c>
      <c r="B261" s="214">
        <v>25136</v>
      </c>
      <c r="C261" s="247">
        <f>Age(B261,I261,J261)</f>
        <v>55</v>
      </c>
      <c r="D261" s="151"/>
      <c r="E261" s="288">
        <v>15</v>
      </c>
      <c r="F261" s="230" t="s">
        <v>791</v>
      </c>
      <c r="G261" s="230" t="s">
        <v>901</v>
      </c>
      <c r="H261" s="236" t="s">
        <v>766</v>
      </c>
      <c r="I261" s="230" t="s">
        <v>482</v>
      </c>
      <c r="J261" s="230" t="s">
        <v>790</v>
      </c>
      <c r="K261" s="342" t="str">
        <f>Воз_группа(A261,C261)</f>
        <v>8</v>
      </c>
      <c r="L261" s="173"/>
      <c r="M261" s="428"/>
      <c r="N261" s="156"/>
      <c r="O261" s="202"/>
      <c r="P261" s="247"/>
      <c r="Q261" s="155"/>
      <c r="R261" s="202"/>
      <c r="S261" s="1"/>
      <c r="T261" s="409"/>
      <c r="U261" s="203"/>
      <c r="V261" s="56"/>
      <c r="W261" s="204"/>
      <c r="X261" s="257"/>
      <c r="Y261" s="292"/>
      <c r="Z261" s="536"/>
    </row>
    <row r="262" spans="1:26" s="138" customFormat="1" ht="15.75" x14ac:dyDescent="0.25">
      <c r="A262" s="173" t="s">
        <v>11</v>
      </c>
      <c r="B262" s="214">
        <v>27202</v>
      </c>
      <c r="C262" s="247">
        <f>Age(B262,I262,J262)</f>
        <v>50</v>
      </c>
      <c r="D262" s="151"/>
      <c r="E262" s="288">
        <v>16</v>
      </c>
      <c r="F262" s="230" t="s">
        <v>791</v>
      </c>
      <c r="G262" s="230" t="s">
        <v>901</v>
      </c>
      <c r="H262" s="236" t="s">
        <v>766</v>
      </c>
      <c r="I262" s="230" t="s">
        <v>482</v>
      </c>
      <c r="J262" s="230" t="s">
        <v>536</v>
      </c>
      <c r="K262" s="342" t="str">
        <f>Воз_группа(A262,C262)</f>
        <v>7</v>
      </c>
      <c r="L262" s="173"/>
      <c r="M262" s="247"/>
      <c r="N262" s="156"/>
      <c r="O262" s="202"/>
      <c r="P262" s="247"/>
      <c r="Q262" s="155"/>
      <c r="R262" s="202"/>
      <c r="S262" s="1"/>
      <c r="T262" s="409"/>
      <c r="U262" s="203"/>
      <c r="V262" s="56"/>
      <c r="W262" s="204"/>
      <c r="X262" s="257"/>
      <c r="Y262" s="286" t="s">
        <v>750</v>
      </c>
      <c r="Z262" s="536"/>
    </row>
    <row r="263" spans="1:26" s="138" customFormat="1" ht="15.75" x14ac:dyDescent="0.25">
      <c r="A263" s="305" t="s">
        <v>11</v>
      </c>
      <c r="B263" s="537">
        <v>24381</v>
      </c>
      <c r="C263" s="306">
        <f>Age(B263,I263,J263)</f>
        <v>58</v>
      </c>
      <c r="D263" s="151"/>
      <c r="E263" s="288">
        <v>17</v>
      </c>
      <c r="F263" s="230" t="s">
        <v>791</v>
      </c>
      <c r="G263" s="230" t="s">
        <v>901</v>
      </c>
      <c r="H263" s="236" t="s">
        <v>766</v>
      </c>
      <c r="I263" s="230" t="s">
        <v>482</v>
      </c>
      <c r="J263" s="230" t="s">
        <v>535</v>
      </c>
      <c r="K263" s="342" t="str">
        <f>Воз_группа(A263,C263)</f>
        <v>8</v>
      </c>
      <c r="L263" s="173"/>
      <c r="M263" s="247"/>
      <c r="N263" s="156"/>
      <c r="O263" s="202"/>
      <c r="P263" s="247"/>
      <c r="Q263" s="155"/>
      <c r="R263" s="202"/>
      <c r="S263" s="1"/>
      <c r="T263" s="409"/>
      <c r="U263" s="203"/>
      <c r="V263" s="56"/>
      <c r="W263" s="204"/>
      <c r="X263" s="257"/>
      <c r="Y263" s="292" t="s">
        <v>750</v>
      </c>
      <c r="Z263" s="228"/>
    </row>
    <row r="264" spans="1:26" s="138" customFormat="1" ht="18.75" x14ac:dyDescent="0.25">
      <c r="A264" s="305"/>
      <c r="B264" s="537"/>
      <c r="C264" s="552"/>
      <c r="D264" s="151"/>
      <c r="E264" s="1641" t="s">
        <v>1109</v>
      </c>
      <c r="F264" s="1642"/>
      <c r="G264" s="1642"/>
      <c r="H264" s="1642"/>
      <c r="I264" s="1642"/>
      <c r="J264" s="1642"/>
      <c r="K264" s="1642"/>
      <c r="L264" s="1642"/>
      <c r="M264" s="1642"/>
      <c r="N264" s="1642"/>
      <c r="O264" s="1642"/>
      <c r="P264" s="1642"/>
      <c r="Q264" s="1642"/>
      <c r="R264" s="1642"/>
      <c r="S264" s="1642"/>
      <c r="T264" s="1642"/>
      <c r="U264" s="1642"/>
      <c r="V264" s="1642"/>
      <c r="W264" s="1642"/>
      <c r="X264" s="1642"/>
      <c r="Y264" s="1643"/>
      <c r="Z264" s="228"/>
    </row>
    <row r="265" spans="1:26" s="138" customFormat="1" ht="15.75" x14ac:dyDescent="0.25">
      <c r="A265" s="305" t="s">
        <v>11</v>
      </c>
      <c r="B265" s="537">
        <v>28434</v>
      </c>
      <c r="C265" s="552">
        <f>Age(B265,I265,J265)</f>
        <v>46</v>
      </c>
      <c r="D265" s="548"/>
      <c r="E265" s="288">
        <v>1</v>
      </c>
      <c r="F265" s="223" t="s">
        <v>478</v>
      </c>
      <c r="G265" s="170" t="s">
        <v>902</v>
      </c>
      <c r="H265" s="139">
        <v>1</v>
      </c>
      <c r="I265" s="223" t="s">
        <v>590</v>
      </c>
      <c r="J265" s="223" t="s">
        <v>1110</v>
      </c>
      <c r="K265" s="342" t="str">
        <f>Воз_группа(A265,C265)</f>
        <v>6</v>
      </c>
      <c r="L265" s="173"/>
      <c r="M265" s="247">
        <v>3</v>
      </c>
      <c r="N265" s="156">
        <v>9</v>
      </c>
      <c r="O265" s="202">
        <f>Баллы_за_упр($A265,$I265,$J265,$K265,M265,N265)</f>
        <v>80</v>
      </c>
      <c r="P265" s="247">
        <v>34</v>
      </c>
      <c r="Q265" s="423">
        <v>15.5</v>
      </c>
      <c r="R265" s="202" t="e">
        <f>Баллы_за_упр($A265,$I265,$J265,$K265,P265,Q265)</f>
        <v>#VALUE!</v>
      </c>
      <c r="S265" s="1">
        <v>37</v>
      </c>
      <c r="T265" s="409">
        <v>4.45</v>
      </c>
      <c r="U265" s="203">
        <f>Баллы_за_упр($A265,$I265,$J265,$K265,S265,T265)</f>
        <v>98</v>
      </c>
      <c r="V265" s="56">
        <v>183</v>
      </c>
      <c r="W265" s="204" t="e">
        <f>Оценка($A265,$K265,O265,R265,U265)</f>
        <v>#VALUE!</v>
      </c>
      <c r="X265" s="550">
        <v>2</v>
      </c>
      <c r="Y265" s="549"/>
      <c r="Z265" s="228"/>
    </row>
    <row r="266" spans="1:26" s="138" customFormat="1" ht="15.75" x14ac:dyDescent="0.25">
      <c r="A266" s="173" t="s">
        <v>11</v>
      </c>
      <c r="B266" s="214">
        <v>27160</v>
      </c>
      <c r="C266" s="553">
        <f>Age(B266,I266,J266)</f>
        <v>50</v>
      </c>
      <c r="D266" s="548"/>
      <c r="E266" s="288">
        <v>2</v>
      </c>
      <c r="F266" s="223" t="s">
        <v>478</v>
      </c>
      <c r="G266" s="170" t="s">
        <v>902</v>
      </c>
      <c r="H266" s="139">
        <v>0</v>
      </c>
      <c r="I266" s="223" t="s">
        <v>590</v>
      </c>
      <c r="J266" s="223" t="s">
        <v>1111</v>
      </c>
      <c r="K266" s="342" t="str">
        <f>Воз_группа(A266,C266)</f>
        <v>7</v>
      </c>
      <c r="L266" s="173"/>
      <c r="M266" s="247">
        <v>3</v>
      </c>
      <c r="N266" s="156">
        <v>8</v>
      </c>
      <c r="O266" s="202">
        <f>Баллы_за_упр($A266,$I266,$J266,$K266,M266,N266)</f>
        <v>80</v>
      </c>
      <c r="P266" s="247">
        <v>16</v>
      </c>
      <c r="Q266" s="155">
        <v>32</v>
      </c>
      <c r="R266" s="202">
        <f>Баллы_за_упр($A266,$I266,$J266,$K266,P266,Q266)</f>
        <v>70</v>
      </c>
      <c r="S266" s="1">
        <v>37</v>
      </c>
      <c r="T266" s="409">
        <v>5.0999999999999996</v>
      </c>
      <c r="U266" s="203">
        <f>Баллы_за_упр($A266,$I266,$J266,$K266,S266,T266)</f>
        <v>110</v>
      </c>
      <c r="V266" s="56">
        <v>180</v>
      </c>
      <c r="W266" s="204">
        <f>Оценка($A266,$K266,O266,R266,U266)</f>
        <v>5</v>
      </c>
      <c r="X266" s="550"/>
      <c r="Y266" s="549"/>
      <c r="Z266" s="228"/>
    </row>
    <row r="267" spans="1:26" s="138" customFormat="1" ht="15.75" x14ac:dyDescent="0.25">
      <c r="A267" s="173"/>
      <c r="B267" s="214"/>
      <c r="C267" s="553"/>
      <c r="D267" s="548"/>
      <c r="E267" s="1638" t="s">
        <v>1121</v>
      </c>
      <c r="F267" s="1639"/>
      <c r="G267" s="1639"/>
      <c r="H267" s="1639"/>
      <c r="I267" s="1639"/>
      <c r="J267" s="1639"/>
      <c r="K267" s="1639"/>
      <c r="L267" s="1639"/>
      <c r="M267" s="1639"/>
      <c r="N267" s="1639"/>
      <c r="O267" s="1639"/>
      <c r="P267" s="1639"/>
      <c r="Q267" s="1639"/>
      <c r="R267" s="1639"/>
      <c r="S267" s="1639"/>
      <c r="T267" s="1639"/>
      <c r="U267" s="1639"/>
      <c r="V267" s="1639"/>
      <c r="W267" s="1639"/>
      <c r="X267" s="1639"/>
      <c r="Y267" s="1640"/>
      <c r="Z267" s="228"/>
    </row>
    <row r="268" spans="1:26" s="138" customFormat="1" ht="16.5" thickBot="1" x14ac:dyDescent="0.3">
      <c r="A268" s="173" t="s">
        <v>11</v>
      </c>
      <c r="B268" s="214">
        <v>28765</v>
      </c>
      <c r="C268" s="553">
        <f>Age(B268,I268,J268)</f>
        <v>46</v>
      </c>
      <c r="D268" s="548"/>
      <c r="E268" s="288">
        <v>1</v>
      </c>
      <c r="F268" s="223" t="s">
        <v>478</v>
      </c>
      <c r="G268" s="170" t="s">
        <v>902</v>
      </c>
      <c r="H268" s="139">
        <v>1</v>
      </c>
      <c r="I268" s="223" t="s">
        <v>590</v>
      </c>
      <c r="J268" s="223" t="s">
        <v>1122</v>
      </c>
      <c r="K268" s="342" t="str">
        <f>Воз_группа(A268,C268)</f>
        <v>6</v>
      </c>
      <c r="L268" s="173"/>
      <c r="M268" s="247">
        <v>3</v>
      </c>
      <c r="N268" s="156">
        <v>9</v>
      </c>
      <c r="O268" s="202">
        <f>Баллы_за_упр($A268,$I268,$J268,$K268,M268,N268)</f>
        <v>80</v>
      </c>
      <c r="P268" s="247">
        <v>34</v>
      </c>
      <c r="Q268" s="423">
        <v>15.7</v>
      </c>
      <c r="R268" s="202" t="e">
        <f>Баллы_за_упр($A268,$I268,$J268,$K268,P268,Q268)</f>
        <v>#VALUE!</v>
      </c>
      <c r="S268" s="1">
        <v>37</v>
      </c>
      <c r="T268" s="409">
        <v>4.33</v>
      </c>
      <c r="U268" s="203">
        <f>Баллы_за_упр($A268,$I268,$J268,$K268,S268,T268)</f>
        <v>122</v>
      </c>
      <c r="V268" s="56">
        <v>189</v>
      </c>
      <c r="W268" s="204" t="e">
        <f>Оценка($A268,$K268,O268,R268,U268)</f>
        <v>#VALUE!</v>
      </c>
      <c r="X268" s="554"/>
      <c r="Y268" s="555"/>
      <c r="Z268" s="228"/>
    </row>
    <row r="269" spans="1:26" s="138" customFormat="1" ht="15.75" x14ac:dyDescent="0.25">
      <c r="A269" s="490"/>
      <c r="B269" s="551"/>
      <c r="C269" s="490"/>
      <c r="D269" s="160"/>
      <c r="E269" s="1615" t="s">
        <v>988</v>
      </c>
      <c r="F269" s="1616"/>
      <c r="G269" s="1616"/>
      <c r="H269" s="1616"/>
      <c r="I269" s="1616"/>
      <c r="J269" s="1616"/>
      <c r="K269" s="1616"/>
      <c r="L269" s="1616"/>
      <c r="M269" s="1616"/>
      <c r="N269" s="1616"/>
      <c r="O269" s="1616"/>
      <c r="P269" s="1616"/>
      <c r="Q269" s="1616"/>
      <c r="R269" s="1616"/>
      <c r="S269" s="1616"/>
      <c r="T269" s="1616"/>
      <c r="U269" s="1616"/>
      <c r="V269" s="1616"/>
      <c r="W269" s="1616"/>
      <c r="X269" s="1616"/>
      <c r="Y269" s="1617"/>
      <c r="Z269" s="228"/>
    </row>
    <row r="270" spans="1:26" s="138" customFormat="1" ht="15.75" x14ac:dyDescent="0.25">
      <c r="A270" s="247"/>
      <c r="B270" s="168"/>
      <c r="C270" s="247"/>
      <c r="D270" s="160"/>
      <c r="E270" s="1612" t="s">
        <v>989</v>
      </c>
      <c r="F270" s="1613"/>
      <c r="G270" s="1613"/>
      <c r="H270" s="1613"/>
      <c r="I270" s="1613"/>
      <c r="J270" s="1613"/>
      <c r="K270" s="1613"/>
      <c r="L270" s="1613"/>
      <c r="M270" s="1613"/>
      <c r="N270" s="1613"/>
      <c r="O270" s="1613"/>
      <c r="P270" s="1613"/>
      <c r="Q270" s="1613"/>
      <c r="R270" s="1613"/>
      <c r="S270" s="1613"/>
      <c r="T270" s="1613"/>
      <c r="U270" s="1613"/>
      <c r="V270" s="1613"/>
      <c r="W270" s="1613"/>
      <c r="X270" s="1613"/>
      <c r="Y270" s="1614"/>
      <c r="Z270" s="228"/>
    </row>
    <row r="271" spans="1:26" s="138" customFormat="1" ht="15.75" x14ac:dyDescent="0.25">
      <c r="A271" s="173" t="s">
        <v>11</v>
      </c>
      <c r="B271" s="214">
        <v>27299</v>
      </c>
      <c r="C271" s="247">
        <f>Age(B271,I271,J271)</f>
        <v>50</v>
      </c>
      <c r="D271" s="151"/>
      <c r="E271" s="288">
        <v>1</v>
      </c>
      <c r="F271" s="223" t="s">
        <v>478</v>
      </c>
      <c r="G271" s="170" t="s">
        <v>989</v>
      </c>
      <c r="H271" s="236" t="s">
        <v>766</v>
      </c>
      <c r="I271" s="230" t="s">
        <v>482</v>
      </c>
      <c r="J271" s="230" t="s">
        <v>787</v>
      </c>
      <c r="K271" s="342" t="str">
        <f>Воз_группа(A271,C271)</f>
        <v>7</v>
      </c>
      <c r="L271" s="173"/>
      <c r="M271" s="428"/>
      <c r="N271" s="156"/>
      <c r="O271" s="202"/>
      <c r="P271" s="247"/>
      <c r="Q271" s="155"/>
      <c r="R271" s="202"/>
      <c r="S271" s="1"/>
      <c r="T271" s="409"/>
      <c r="U271" s="203"/>
      <c r="V271" s="56"/>
      <c r="W271" s="204"/>
      <c r="X271" s="257"/>
      <c r="Y271" s="292"/>
      <c r="Z271" s="228"/>
    </row>
    <row r="272" spans="1:26" s="138" customFormat="1" ht="15.75" x14ac:dyDescent="0.25">
      <c r="A272" s="341" t="s">
        <v>11</v>
      </c>
      <c r="B272" s="214">
        <v>26308</v>
      </c>
      <c r="C272" s="247">
        <f>Age(B272,I272,J272)</f>
        <v>52</v>
      </c>
      <c r="D272" s="224"/>
      <c r="E272" s="290">
        <v>2</v>
      </c>
      <c r="F272" s="223" t="s">
        <v>478</v>
      </c>
      <c r="G272" s="170" t="s">
        <v>989</v>
      </c>
      <c r="H272" s="236" t="s">
        <v>766</v>
      </c>
      <c r="I272" s="230" t="s">
        <v>482</v>
      </c>
      <c r="J272" s="232" t="s">
        <v>514</v>
      </c>
      <c r="K272" s="342" t="str">
        <f>Воз_группа(A272,C272)</f>
        <v>7</v>
      </c>
      <c r="L272" s="173"/>
      <c r="M272" s="247"/>
      <c r="N272" s="156"/>
      <c r="O272" s="202"/>
      <c r="P272" s="247"/>
      <c r="Q272" s="155"/>
      <c r="R272" s="202"/>
      <c r="S272" s="1"/>
      <c r="T272" s="409"/>
      <c r="U272" s="203"/>
      <c r="V272" s="56"/>
      <c r="W272" s="204"/>
      <c r="X272" s="257"/>
      <c r="Y272" s="395" t="s">
        <v>750</v>
      </c>
      <c r="Z272" s="228"/>
    </row>
    <row r="273" spans="1:26" s="138" customFormat="1" ht="15.75" x14ac:dyDescent="0.25">
      <c r="A273" s="247" t="s">
        <v>11</v>
      </c>
      <c r="B273" s="220">
        <v>26809</v>
      </c>
      <c r="C273" s="247">
        <f>Age(B273,I273,J273)</f>
        <v>51</v>
      </c>
      <c r="D273" s="160"/>
      <c r="E273" s="288">
        <v>3</v>
      </c>
      <c r="F273" s="223" t="s">
        <v>478</v>
      </c>
      <c r="G273" s="170" t="s">
        <v>989</v>
      </c>
      <c r="H273" s="354"/>
      <c r="I273" s="223" t="s">
        <v>590</v>
      </c>
      <c r="J273" s="223" t="s">
        <v>1024</v>
      </c>
      <c r="K273" s="342" t="str">
        <f>Воз_группа(A273,C273)</f>
        <v>7</v>
      </c>
      <c r="L273" s="173"/>
      <c r="M273" s="247"/>
      <c r="N273" s="156"/>
      <c r="O273" s="202"/>
      <c r="P273" s="247"/>
      <c r="Q273" s="155"/>
      <c r="R273" s="202"/>
      <c r="S273" s="1"/>
      <c r="T273" s="409"/>
      <c r="U273" s="203"/>
      <c r="V273" s="56"/>
      <c r="W273" s="204"/>
      <c r="X273" s="257"/>
      <c r="Y273" s="286" t="s">
        <v>750</v>
      </c>
      <c r="Z273" s="228"/>
    </row>
    <row r="274" spans="1:26" s="138" customFormat="1" ht="15.75" x14ac:dyDescent="0.25">
      <c r="A274" s="247" t="s">
        <v>470</v>
      </c>
      <c r="B274" s="220">
        <v>33122</v>
      </c>
      <c r="C274" s="247">
        <f>Age(B274,I274,J274)</f>
        <v>34</v>
      </c>
      <c r="D274" s="160"/>
      <c r="E274" s="290">
        <v>4</v>
      </c>
      <c r="F274" s="223" t="s">
        <v>478</v>
      </c>
      <c r="G274" s="170" t="s">
        <v>989</v>
      </c>
      <c r="H274" s="156" t="s">
        <v>23</v>
      </c>
      <c r="I274" s="223" t="s">
        <v>564</v>
      </c>
      <c r="J274" s="223" t="s">
        <v>605</v>
      </c>
      <c r="K274" s="342" t="str">
        <f>Воз_группа(A274,C274)</f>
        <v>3</v>
      </c>
      <c r="L274" s="173"/>
      <c r="M274" s="247"/>
      <c r="N274" s="156"/>
      <c r="O274" s="202"/>
      <c r="P274" s="247"/>
      <c r="Q274" s="155"/>
      <c r="R274" s="202"/>
      <c r="S274" s="1"/>
      <c r="T274" s="409"/>
      <c r="U274" s="203"/>
      <c r="V274" s="56"/>
      <c r="W274" s="204"/>
      <c r="X274" s="257"/>
      <c r="Y274" s="292" t="s">
        <v>1068</v>
      </c>
      <c r="Z274" s="228"/>
    </row>
    <row r="275" spans="1:26" s="138" customFormat="1" ht="15.75" x14ac:dyDescent="0.25">
      <c r="A275" s="247"/>
      <c r="B275" s="168"/>
      <c r="C275" s="247"/>
      <c r="D275" s="160"/>
      <c r="E275" s="1584" t="s">
        <v>834</v>
      </c>
      <c r="F275" s="1585"/>
      <c r="G275" s="1585"/>
      <c r="H275" s="1585"/>
      <c r="I275" s="1585"/>
      <c r="J275" s="1585"/>
      <c r="K275" s="1585"/>
      <c r="L275" s="1585"/>
      <c r="M275" s="1585"/>
      <c r="N275" s="1585"/>
      <c r="O275" s="1585"/>
      <c r="P275" s="1585"/>
      <c r="Q275" s="1585"/>
      <c r="R275" s="1585"/>
      <c r="S275" s="1585"/>
      <c r="T275" s="1585"/>
      <c r="U275" s="1585"/>
      <c r="V275" s="1585"/>
      <c r="W275" s="1585"/>
      <c r="X275" s="1585"/>
      <c r="Y275" s="1586"/>
      <c r="Z275" s="228"/>
    </row>
    <row r="276" spans="1:26" s="138" customFormat="1" ht="15.75" x14ac:dyDescent="0.25">
      <c r="A276" s="247" t="s">
        <v>11</v>
      </c>
      <c r="B276" s="220">
        <v>25176</v>
      </c>
      <c r="C276" s="247">
        <f t="shared" ref="C276:C283" si="27">Age(B276,I276,J276)</f>
        <v>55</v>
      </c>
      <c r="D276" s="160"/>
      <c r="E276" s="288">
        <v>5</v>
      </c>
      <c r="F276" s="223" t="s">
        <v>478</v>
      </c>
      <c r="G276" s="170" t="s">
        <v>902</v>
      </c>
      <c r="H276" s="139" t="s">
        <v>766</v>
      </c>
      <c r="I276" s="223" t="s">
        <v>482</v>
      </c>
      <c r="J276" s="223" t="s">
        <v>546</v>
      </c>
      <c r="K276" s="342" t="str">
        <f t="shared" ref="K276:K283" si="28">Воз_группа(A276,C276)</f>
        <v>8</v>
      </c>
      <c r="L276" s="173"/>
      <c r="M276" s="247"/>
      <c r="N276" s="156"/>
      <c r="O276" s="202"/>
      <c r="P276" s="247"/>
      <c r="Q276" s="155"/>
      <c r="R276" s="202"/>
      <c r="S276" s="1"/>
      <c r="T276" s="409"/>
      <c r="U276" s="203"/>
      <c r="V276" s="56"/>
      <c r="W276" s="204"/>
      <c r="X276" s="257"/>
      <c r="Y276" s="286"/>
      <c r="Z276" s="228"/>
    </row>
    <row r="277" spans="1:26" s="138" customFormat="1" ht="15.75" x14ac:dyDescent="0.25">
      <c r="A277" s="247" t="s">
        <v>11</v>
      </c>
      <c r="B277" s="220">
        <v>27258</v>
      </c>
      <c r="C277" s="247">
        <f t="shared" si="27"/>
        <v>50</v>
      </c>
      <c r="D277" s="160"/>
      <c r="E277" s="288">
        <v>6</v>
      </c>
      <c r="F277" s="223" t="s">
        <v>478</v>
      </c>
      <c r="G277" s="170" t="s">
        <v>902</v>
      </c>
      <c r="H277" s="139" t="s">
        <v>766</v>
      </c>
      <c r="I277" s="223" t="s">
        <v>482</v>
      </c>
      <c r="J277" s="223" t="s">
        <v>550</v>
      </c>
      <c r="K277" s="342" t="str">
        <f t="shared" si="28"/>
        <v>7</v>
      </c>
      <c r="L277" s="173"/>
      <c r="M277" s="247"/>
      <c r="N277" s="156"/>
      <c r="O277" s="202"/>
      <c r="P277" s="247"/>
      <c r="Q277" s="155"/>
      <c r="R277" s="202"/>
      <c r="S277" s="1"/>
      <c r="T277" s="409"/>
      <c r="U277" s="203"/>
      <c r="V277" s="56"/>
      <c r="W277" s="204"/>
      <c r="X277" s="257"/>
      <c r="Y277" s="286"/>
      <c r="Z277" s="228"/>
    </row>
    <row r="278" spans="1:26" s="138" customFormat="1" ht="15.75" x14ac:dyDescent="0.25">
      <c r="A278" s="247" t="s">
        <v>11</v>
      </c>
      <c r="B278" s="220">
        <v>28028</v>
      </c>
      <c r="C278" s="247">
        <f t="shared" si="27"/>
        <v>48</v>
      </c>
      <c r="D278" s="160"/>
      <c r="E278" s="288">
        <v>7</v>
      </c>
      <c r="F278" s="223" t="s">
        <v>478</v>
      </c>
      <c r="G278" s="170" t="s">
        <v>902</v>
      </c>
      <c r="H278" s="139" t="s">
        <v>766</v>
      </c>
      <c r="I278" s="223" t="s">
        <v>482</v>
      </c>
      <c r="J278" s="223" t="s">
        <v>548</v>
      </c>
      <c r="K278" s="342" t="str">
        <f t="shared" si="28"/>
        <v>6</v>
      </c>
      <c r="L278" s="173"/>
      <c r="M278" s="428"/>
      <c r="N278" s="156"/>
      <c r="O278" s="202"/>
      <c r="P278" s="247"/>
      <c r="Q278" s="155"/>
      <c r="R278" s="202"/>
      <c r="S278" s="1"/>
      <c r="T278" s="409"/>
      <c r="U278" s="203"/>
      <c r="V278" s="56"/>
      <c r="W278" s="204"/>
      <c r="X278" s="257"/>
      <c r="Y278" s="286"/>
      <c r="Z278" s="228"/>
    </row>
    <row r="279" spans="1:26" s="138" customFormat="1" ht="15.75" x14ac:dyDescent="0.25">
      <c r="A279" s="247" t="s">
        <v>11</v>
      </c>
      <c r="B279" s="220">
        <v>27355</v>
      </c>
      <c r="C279" s="247">
        <f t="shared" si="27"/>
        <v>49</v>
      </c>
      <c r="D279" s="160"/>
      <c r="E279" s="288">
        <v>8</v>
      </c>
      <c r="F279" s="223" t="s">
        <v>478</v>
      </c>
      <c r="G279" s="170" t="s">
        <v>902</v>
      </c>
      <c r="H279" s="139" t="s">
        <v>766</v>
      </c>
      <c r="I279" s="223" t="s">
        <v>482</v>
      </c>
      <c r="J279" s="223" t="s">
        <v>547</v>
      </c>
      <c r="K279" s="342" t="str">
        <f t="shared" si="28"/>
        <v>6</v>
      </c>
      <c r="L279" s="173"/>
      <c r="M279" s="247"/>
      <c r="N279" s="156"/>
      <c r="O279" s="202"/>
      <c r="P279" s="247"/>
      <c r="Q279" s="423"/>
      <c r="R279" s="202"/>
      <c r="S279" s="1"/>
      <c r="T279" s="409"/>
      <c r="U279" s="203"/>
      <c r="V279" s="56"/>
      <c r="W279" s="204"/>
      <c r="X279" s="257"/>
      <c r="Y279" s="286"/>
      <c r="Z279" s="228"/>
    </row>
    <row r="280" spans="1:26" s="138" customFormat="1" ht="15.75" x14ac:dyDescent="0.25">
      <c r="A280" s="247" t="s">
        <v>11</v>
      </c>
      <c r="B280" s="220">
        <v>28031</v>
      </c>
      <c r="C280" s="247">
        <f t="shared" si="27"/>
        <v>48</v>
      </c>
      <c r="D280" s="160"/>
      <c r="E280" s="288">
        <v>9</v>
      </c>
      <c r="F280" s="223" t="s">
        <v>478</v>
      </c>
      <c r="G280" s="170" t="s">
        <v>902</v>
      </c>
      <c r="H280" s="139">
        <v>1</v>
      </c>
      <c r="I280" s="223" t="s">
        <v>482</v>
      </c>
      <c r="J280" s="223" t="s">
        <v>549</v>
      </c>
      <c r="K280" s="342" t="str">
        <f t="shared" si="28"/>
        <v>6</v>
      </c>
      <c r="L280" s="173">
        <v>84</v>
      </c>
      <c r="M280" s="247">
        <v>3</v>
      </c>
      <c r="N280" s="156">
        <v>0</v>
      </c>
      <c r="O280" s="202">
        <f>Баллы_за_упр($A280,$I280,$J280,$K280,M280,N280)</f>
        <v>0</v>
      </c>
      <c r="P280" s="247">
        <v>34</v>
      </c>
      <c r="Q280" s="423">
        <v>18.3</v>
      </c>
      <c r="R280" s="202" t="e">
        <f>Баллы_за_упр($A280,$I280,$J280,$K280,P280,Q280)</f>
        <v>#VALUE!</v>
      </c>
      <c r="S280" s="1">
        <v>37</v>
      </c>
      <c r="T280" s="409">
        <v>5.25</v>
      </c>
      <c r="U280" s="203">
        <f>Баллы_за_упр($A280,$I280,$J280,$K280,S280,T280)</f>
        <v>40</v>
      </c>
      <c r="V280" s="56">
        <v>0</v>
      </c>
      <c r="W280" s="204" t="e">
        <f>Оценка($A280,$K280,O280,R280,U280)</f>
        <v>#VALUE!</v>
      </c>
      <c r="X280" s="257"/>
      <c r="Y280" s="286"/>
      <c r="Z280" s="228"/>
    </row>
    <row r="281" spans="1:26" s="138" customFormat="1" ht="15.75" x14ac:dyDescent="0.25">
      <c r="A281" s="247" t="s">
        <v>11</v>
      </c>
      <c r="B281" s="220">
        <v>26268</v>
      </c>
      <c r="C281" s="247">
        <f t="shared" si="27"/>
        <v>52</v>
      </c>
      <c r="D281" s="160"/>
      <c r="E281" s="288">
        <v>10</v>
      </c>
      <c r="F281" s="223" t="s">
        <v>478</v>
      </c>
      <c r="G281" s="170" t="s">
        <v>902</v>
      </c>
      <c r="H281" s="139">
        <v>1</v>
      </c>
      <c r="I281" s="223" t="s">
        <v>482</v>
      </c>
      <c r="J281" s="223" t="s">
        <v>551</v>
      </c>
      <c r="K281" s="342" t="str">
        <f t="shared" si="28"/>
        <v>7</v>
      </c>
      <c r="L281" s="173">
        <v>31</v>
      </c>
      <c r="M281" s="247">
        <v>3</v>
      </c>
      <c r="N281" s="156">
        <v>4</v>
      </c>
      <c r="O281" s="202">
        <f>Баллы_за_упр($A281,$I281,$J281,$K281,M281,N281)</f>
        <v>40</v>
      </c>
      <c r="P281" s="247">
        <v>16</v>
      </c>
      <c r="Q281" s="155">
        <v>32</v>
      </c>
      <c r="R281" s="202">
        <f>Баллы_за_упр($A281,$I281,$J281,$K281,P281,Q281)</f>
        <v>70</v>
      </c>
      <c r="S281" s="1">
        <v>37</v>
      </c>
      <c r="T281" s="409">
        <v>5.35</v>
      </c>
      <c r="U281" s="203">
        <f>Баллы_за_упр($A281,$I281,$J281,$K281,S281,T281)</f>
        <v>60</v>
      </c>
      <c r="V281" s="56">
        <f>Сумма_баллов($A281,$K281,O281,R281,U281)</f>
        <v>170</v>
      </c>
      <c r="W281" s="204">
        <f>Оценка($A281,$K281,O281,R281,U281)</f>
        <v>4</v>
      </c>
      <c r="X281" s="257"/>
      <c r="Y281" s="286"/>
      <c r="Z281" s="228"/>
    </row>
    <row r="282" spans="1:26" s="138" customFormat="1" ht="15.75" x14ac:dyDescent="0.25">
      <c r="A282" s="247" t="s">
        <v>11</v>
      </c>
      <c r="B282" s="220">
        <v>26691</v>
      </c>
      <c r="C282" s="247">
        <f t="shared" si="27"/>
        <v>51</v>
      </c>
      <c r="D282" s="160"/>
      <c r="E282" s="288">
        <v>11</v>
      </c>
      <c r="F282" s="223" t="s">
        <v>478</v>
      </c>
      <c r="G282" s="170" t="s">
        <v>902</v>
      </c>
      <c r="H282" s="354"/>
      <c r="I282" s="223" t="s">
        <v>590</v>
      </c>
      <c r="J282" s="223" t="s">
        <v>1025</v>
      </c>
      <c r="K282" s="342" t="str">
        <f t="shared" si="28"/>
        <v>7</v>
      </c>
      <c r="L282" s="173"/>
      <c r="M282" s="428"/>
      <c r="N282" s="156"/>
      <c r="O282" s="202"/>
      <c r="P282" s="247"/>
      <c r="Q282" s="155"/>
      <c r="R282" s="202"/>
      <c r="S282" s="1"/>
      <c r="T282" s="409"/>
      <c r="U282" s="203"/>
      <c r="V282" s="56"/>
      <c r="W282" s="204"/>
      <c r="X282" s="257"/>
      <c r="Y282" s="286"/>
      <c r="Z282" s="228"/>
    </row>
    <row r="283" spans="1:26" s="138" customFormat="1" ht="16.5" thickBot="1" x14ac:dyDescent="0.3">
      <c r="A283" s="247" t="s">
        <v>11</v>
      </c>
      <c r="B283" s="220">
        <v>27721</v>
      </c>
      <c r="C283" s="247">
        <f t="shared" si="27"/>
        <v>48</v>
      </c>
      <c r="D283" s="160"/>
      <c r="E283" s="293">
        <v>12</v>
      </c>
      <c r="F283" s="295" t="s">
        <v>478</v>
      </c>
      <c r="G283" s="390" t="s">
        <v>902</v>
      </c>
      <c r="H283" s="521">
        <v>1</v>
      </c>
      <c r="I283" s="295" t="s">
        <v>590</v>
      </c>
      <c r="J283" s="295" t="s">
        <v>976</v>
      </c>
      <c r="K283" s="159" t="str">
        <f t="shared" si="28"/>
        <v>6</v>
      </c>
      <c r="L283" s="140"/>
      <c r="M283" s="157"/>
      <c r="N283" s="163"/>
      <c r="O283" s="299"/>
      <c r="P283" s="157"/>
      <c r="Q283" s="424"/>
      <c r="R283" s="299"/>
      <c r="S283" s="300"/>
      <c r="T283" s="413"/>
      <c r="U283" s="301"/>
      <c r="V283" s="302"/>
      <c r="W283" s="303"/>
      <c r="X283" s="258"/>
      <c r="Y283" s="398" t="s">
        <v>750</v>
      </c>
      <c r="Z283" s="228"/>
    </row>
    <row r="284" spans="1:26" ht="17.25" customHeight="1" x14ac:dyDescent="0.25">
      <c r="A284" s="1594" t="s">
        <v>1</v>
      </c>
      <c r="B284" s="1594" t="s">
        <v>81</v>
      </c>
      <c r="C284" s="1594" t="s">
        <v>82</v>
      </c>
      <c r="D284" s="256"/>
      <c r="E284" s="1595" t="s">
        <v>2</v>
      </c>
      <c r="F284" s="1576" t="s">
        <v>73</v>
      </c>
      <c r="G284" s="1576" t="s">
        <v>73</v>
      </c>
      <c r="H284" s="1600" t="s">
        <v>765</v>
      </c>
      <c r="I284" s="1576" t="s">
        <v>3</v>
      </c>
      <c r="J284" s="1576" t="s">
        <v>4</v>
      </c>
      <c r="K284" s="1570" t="s">
        <v>5</v>
      </c>
      <c r="L284" s="1570" t="s">
        <v>6</v>
      </c>
      <c r="M284" s="1576" t="s">
        <v>180</v>
      </c>
      <c r="N284" s="1576"/>
      <c r="O284" s="1576"/>
      <c r="P284" s="1576"/>
      <c r="Q284" s="1576"/>
      <c r="R284" s="1576"/>
      <c r="S284" s="1576"/>
      <c r="T284" s="1576"/>
      <c r="U284" s="1576"/>
      <c r="V284" s="1577" t="s">
        <v>25</v>
      </c>
      <c r="W284" s="1570" t="s">
        <v>998</v>
      </c>
      <c r="X284" s="1570" t="s">
        <v>7</v>
      </c>
      <c r="Y284" s="1573" t="s">
        <v>285</v>
      </c>
    </row>
    <row r="285" spans="1:26" ht="15.75" x14ac:dyDescent="0.25">
      <c r="A285" s="1594"/>
      <c r="B285" s="1594"/>
      <c r="C285" s="1594"/>
      <c r="D285" s="256"/>
      <c r="E285" s="1596"/>
      <c r="F285" s="1598"/>
      <c r="G285" s="1598"/>
      <c r="H285" s="1601"/>
      <c r="I285" s="1598"/>
      <c r="J285" s="1598"/>
      <c r="K285" s="1571"/>
      <c r="L285" s="1571"/>
      <c r="M285" s="544"/>
      <c r="N285" s="545">
        <v>1</v>
      </c>
      <c r="O285" s="545"/>
      <c r="P285" s="544"/>
      <c r="Q285" s="545">
        <v>2</v>
      </c>
      <c r="R285" s="546"/>
      <c r="S285" s="544"/>
      <c r="T285" s="547">
        <v>3</v>
      </c>
      <c r="U285" s="546"/>
      <c r="V285" s="1578"/>
      <c r="W285" s="1571"/>
      <c r="X285" s="1571"/>
      <c r="Y285" s="1574"/>
    </row>
    <row r="286" spans="1:26" ht="77.25" customHeight="1" thickBot="1" x14ac:dyDescent="0.3">
      <c r="A286" s="1594"/>
      <c r="B286" s="1594"/>
      <c r="C286" s="1594"/>
      <c r="D286" s="256"/>
      <c r="E286" s="1597"/>
      <c r="F286" s="1599"/>
      <c r="G286" s="1599"/>
      <c r="H286" s="1602"/>
      <c r="I286" s="1599"/>
      <c r="J286" s="1599"/>
      <c r="K286" s="1572"/>
      <c r="L286" s="1572"/>
      <c r="M286" s="541" t="s">
        <v>8</v>
      </c>
      <c r="N286" s="541" t="s">
        <v>9</v>
      </c>
      <c r="O286" s="137" t="s">
        <v>10</v>
      </c>
      <c r="P286" s="541" t="s">
        <v>8</v>
      </c>
      <c r="Q286" s="541" t="s">
        <v>9</v>
      </c>
      <c r="R286" s="137" t="s">
        <v>10</v>
      </c>
      <c r="S286" s="541" t="s">
        <v>8</v>
      </c>
      <c r="T286" s="412" t="s">
        <v>9</v>
      </c>
      <c r="U286" s="137" t="s">
        <v>10</v>
      </c>
      <c r="V286" s="1579"/>
      <c r="W286" s="1572"/>
      <c r="X286" s="1572"/>
      <c r="Y286" s="1575"/>
    </row>
    <row r="287" spans="1:26" s="138" customFormat="1" ht="16.5" thickTop="1" x14ac:dyDescent="0.25">
      <c r="A287" s="247" t="s">
        <v>11</v>
      </c>
      <c r="B287" s="220">
        <v>28200</v>
      </c>
      <c r="C287" s="247">
        <f>Age(B287,I287,J287)</f>
        <v>47</v>
      </c>
      <c r="D287" s="160"/>
      <c r="E287" s="288">
        <v>13</v>
      </c>
      <c r="F287" s="223" t="s">
        <v>478</v>
      </c>
      <c r="G287" s="170" t="s">
        <v>903</v>
      </c>
      <c r="H287" s="139" t="s">
        <v>766</v>
      </c>
      <c r="I287" s="223" t="s">
        <v>590</v>
      </c>
      <c r="J287" s="223" t="s">
        <v>552</v>
      </c>
      <c r="K287" s="342" t="str">
        <f>Воз_группа(A287,C287)</f>
        <v>6</v>
      </c>
      <c r="L287" s="173"/>
      <c r="M287" s="247"/>
      <c r="N287" s="156"/>
      <c r="O287" s="202"/>
      <c r="P287" s="247"/>
      <c r="Q287" s="155"/>
      <c r="R287" s="202"/>
      <c r="S287" s="1"/>
      <c r="T287" s="409"/>
      <c r="U287" s="203"/>
      <c r="V287" s="56"/>
      <c r="W287" s="204"/>
      <c r="X287" s="257"/>
      <c r="Y287" s="292"/>
      <c r="Z287" s="228"/>
    </row>
    <row r="288" spans="1:26" s="138" customFormat="1" ht="15.75" x14ac:dyDescent="0.25">
      <c r="A288" s="247" t="s">
        <v>11</v>
      </c>
      <c r="B288" s="220">
        <v>35052</v>
      </c>
      <c r="C288" s="247">
        <f>Age(B288,I288,J288)</f>
        <v>28</v>
      </c>
      <c r="D288" s="160"/>
      <c r="E288" s="288">
        <v>14</v>
      </c>
      <c r="F288" s="223" t="s">
        <v>478</v>
      </c>
      <c r="G288" s="170" t="s">
        <v>902</v>
      </c>
      <c r="H288" s="354"/>
      <c r="I288" s="223" t="s">
        <v>731</v>
      </c>
      <c r="J288" s="223" t="s">
        <v>1091</v>
      </c>
      <c r="K288" s="342" t="str">
        <f>Воз_группа(A288,C288)</f>
        <v>2</v>
      </c>
      <c r="L288" s="173">
        <v>45</v>
      </c>
      <c r="M288" s="212">
        <v>3</v>
      </c>
      <c r="N288" s="156">
        <v>0</v>
      </c>
      <c r="O288" s="202">
        <f>Баллы_за_упр($A288,$I288,$J288,$K288,M288,N288)</f>
        <v>0</v>
      </c>
      <c r="P288" s="247">
        <v>34</v>
      </c>
      <c r="Q288" s="423">
        <v>16.8</v>
      </c>
      <c r="R288" s="202">
        <f>Баллы_за_упр($A288,$I288,$J288,$K288,P288,Q288)</f>
        <v>0</v>
      </c>
      <c r="S288" s="1">
        <v>38</v>
      </c>
      <c r="T288" s="409">
        <v>16.46</v>
      </c>
      <c r="U288" s="203">
        <f>Баллы_за_упр($A288,$I288,$J288,$K288,S288,T288)</f>
        <v>0</v>
      </c>
      <c r="V288" s="56">
        <v>0</v>
      </c>
      <c r="W288" s="204">
        <f>Оценка($A288,$K288,O288,R288,U288)</f>
        <v>2</v>
      </c>
      <c r="X288" s="257"/>
      <c r="Y288" s="286"/>
      <c r="Z288" s="228"/>
    </row>
    <row r="289" spans="1:26" s="138" customFormat="1" ht="15.75" x14ac:dyDescent="0.25">
      <c r="A289" s="247"/>
      <c r="B289" s="168"/>
      <c r="C289" s="247"/>
      <c r="D289" s="160"/>
      <c r="E289" s="1584" t="s">
        <v>835</v>
      </c>
      <c r="F289" s="1585"/>
      <c r="G289" s="1585"/>
      <c r="H289" s="1585"/>
      <c r="I289" s="1585"/>
      <c r="J289" s="1585"/>
      <c r="K289" s="1585"/>
      <c r="L289" s="1585"/>
      <c r="M289" s="1585"/>
      <c r="N289" s="1585"/>
      <c r="O289" s="1585"/>
      <c r="P289" s="1585"/>
      <c r="Q289" s="1585"/>
      <c r="R289" s="1585"/>
      <c r="S289" s="1585"/>
      <c r="T289" s="1585"/>
      <c r="U289" s="1585"/>
      <c r="V289" s="1585"/>
      <c r="W289" s="1585"/>
      <c r="X289" s="1585"/>
      <c r="Y289" s="1586"/>
      <c r="Z289" s="228"/>
    </row>
    <row r="290" spans="1:26" s="138" customFormat="1" ht="15.75" x14ac:dyDescent="0.25">
      <c r="A290" s="247" t="s">
        <v>11</v>
      </c>
      <c r="B290" s="220">
        <v>25669</v>
      </c>
      <c r="C290" s="247">
        <f t="shared" ref="C290:C297" si="29">Age(B290,I290,J290)</f>
        <v>54</v>
      </c>
      <c r="D290" s="160"/>
      <c r="E290" s="288">
        <v>15</v>
      </c>
      <c r="F290" s="223" t="s">
        <v>478</v>
      </c>
      <c r="G290" s="170" t="s">
        <v>903</v>
      </c>
      <c r="H290" s="139" t="s">
        <v>766</v>
      </c>
      <c r="I290" s="223" t="s">
        <v>482</v>
      </c>
      <c r="J290" s="223" t="s">
        <v>554</v>
      </c>
      <c r="K290" s="342" t="str">
        <f t="shared" ref="K290:K296" si="30">Воз_группа(A290,C290)</f>
        <v>7</v>
      </c>
      <c r="L290" s="173"/>
      <c r="M290" s="428"/>
      <c r="N290" s="156"/>
      <c r="O290" s="202"/>
      <c r="P290" s="247"/>
      <c r="Q290" s="155"/>
      <c r="R290" s="202"/>
      <c r="S290" s="1"/>
      <c r="T290" s="409"/>
      <c r="U290" s="203"/>
      <c r="V290" s="56"/>
      <c r="W290" s="204"/>
      <c r="X290" s="257"/>
      <c r="Y290" s="286"/>
      <c r="Z290" s="228"/>
    </row>
    <row r="291" spans="1:26" s="138" customFormat="1" ht="15.75" x14ac:dyDescent="0.25">
      <c r="A291" s="247" t="s">
        <v>11</v>
      </c>
      <c r="B291" s="220">
        <v>26646</v>
      </c>
      <c r="C291" s="247">
        <f t="shared" si="29"/>
        <v>51</v>
      </c>
      <c r="D291" s="160"/>
      <c r="E291" s="288">
        <v>16</v>
      </c>
      <c r="F291" s="223" t="s">
        <v>478</v>
      </c>
      <c r="G291" s="170" t="s">
        <v>903</v>
      </c>
      <c r="H291" s="139" t="s">
        <v>766</v>
      </c>
      <c r="I291" s="223" t="s">
        <v>482</v>
      </c>
      <c r="J291" s="223" t="s">
        <v>836</v>
      </c>
      <c r="K291" s="342" t="str">
        <f t="shared" si="30"/>
        <v>7</v>
      </c>
      <c r="L291" s="173"/>
      <c r="M291" s="247"/>
      <c r="N291" s="156"/>
      <c r="O291" s="202"/>
      <c r="P291" s="247"/>
      <c r="Q291" s="155"/>
      <c r="R291" s="202"/>
      <c r="S291" s="1"/>
      <c r="T291" s="409"/>
      <c r="U291" s="203"/>
      <c r="V291" s="56"/>
      <c r="W291" s="204"/>
      <c r="X291" s="257"/>
      <c r="Y291" s="292"/>
      <c r="Z291" s="228"/>
    </row>
    <row r="292" spans="1:26" s="138" customFormat="1" ht="15.75" x14ac:dyDescent="0.25">
      <c r="A292" s="247" t="s">
        <v>11</v>
      </c>
      <c r="B292" s="220">
        <v>25732</v>
      </c>
      <c r="C292" s="247">
        <f t="shared" si="29"/>
        <v>54</v>
      </c>
      <c r="D292" s="160"/>
      <c r="E292" s="288">
        <v>17</v>
      </c>
      <c r="F292" s="223" t="s">
        <v>478</v>
      </c>
      <c r="G292" s="170" t="s">
        <v>903</v>
      </c>
      <c r="H292" s="139" t="s">
        <v>766</v>
      </c>
      <c r="I292" s="223" t="s">
        <v>482</v>
      </c>
      <c r="J292" s="223" t="s">
        <v>499</v>
      </c>
      <c r="K292" s="342" t="str">
        <f t="shared" si="30"/>
        <v>7</v>
      </c>
      <c r="L292" s="173"/>
      <c r="M292" s="247"/>
      <c r="N292" s="156"/>
      <c r="O292" s="202"/>
      <c r="P292" s="247"/>
      <c r="Q292" s="155"/>
      <c r="R292" s="202"/>
      <c r="S292" s="1"/>
      <c r="T292" s="409"/>
      <c r="U292" s="203"/>
      <c r="V292" s="56"/>
      <c r="W292" s="204"/>
      <c r="X292" s="257"/>
      <c r="Y292" s="292" t="s">
        <v>750</v>
      </c>
      <c r="Z292" s="228"/>
    </row>
    <row r="293" spans="1:26" s="138" customFormat="1" ht="15.75" x14ac:dyDescent="0.25">
      <c r="A293" s="247" t="s">
        <v>11</v>
      </c>
      <c r="B293" s="220">
        <v>27704</v>
      </c>
      <c r="C293" s="247">
        <f t="shared" si="29"/>
        <v>48</v>
      </c>
      <c r="D293" s="160"/>
      <c r="E293" s="288">
        <v>18</v>
      </c>
      <c r="F293" s="223" t="s">
        <v>478</v>
      </c>
      <c r="G293" s="170" t="s">
        <v>903</v>
      </c>
      <c r="H293" s="139" t="s">
        <v>766</v>
      </c>
      <c r="I293" s="223" t="s">
        <v>482</v>
      </c>
      <c r="J293" s="223" t="s">
        <v>556</v>
      </c>
      <c r="K293" s="342" t="str">
        <f t="shared" si="30"/>
        <v>6</v>
      </c>
      <c r="L293" s="173"/>
      <c r="M293" s="247"/>
      <c r="N293" s="156"/>
      <c r="O293" s="202"/>
      <c r="P293" s="247"/>
      <c r="Q293" s="155"/>
      <c r="R293" s="202"/>
      <c r="S293" s="1"/>
      <c r="T293" s="409"/>
      <c r="U293" s="203"/>
      <c r="V293" s="56"/>
      <c r="W293" s="204"/>
      <c r="X293" s="257"/>
      <c r="Y293" s="292" t="s">
        <v>750</v>
      </c>
      <c r="Z293" s="228"/>
    </row>
    <row r="294" spans="1:26" s="138" customFormat="1" ht="15.75" x14ac:dyDescent="0.25">
      <c r="A294" s="247" t="s">
        <v>11</v>
      </c>
      <c r="B294" s="220">
        <v>29061</v>
      </c>
      <c r="C294" s="247">
        <f t="shared" si="29"/>
        <v>45</v>
      </c>
      <c r="D294" s="160"/>
      <c r="E294" s="291">
        <v>19</v>
      </c>
      <c r="F294" s="232" t="s">
        <v>478</v>
      </c>
      <c r="G294" s="353" t="s">
        <v>903</v>
      </c>
      <c r="H294" s="1" t="s">
        <v>766</v>
      </c>
      <c r="I294" s="232" t="s">
        <v>590</v>
      </c>
      <c r="J294" s="232" t="s">
        <v>490</v>
      </c>
      <c r="K294" s="234" t="str">
        <f t="shared" si="30"/>
        <v>6</v>
      </c>
      <c r="L294" s="204"/>
      <c r="M294" s="212"/>
      <c r="N294" s="350"/>
      <c r="O294" s="202"/>
      <c r="P294" s="212"/>
      <c r="Q294" s="425"/>
      <c r="R294" s="202"/>
      <c r="S294" s="1"/>
      <c r="T294" s="392"/>
      <c r="U294" s="203"/>
      <c r="V294" s="56"/>
      <c r="W294" s="204"/>
      <c r="X294" s="56"/>
      <c r="Y294" s="292" t="s">
        <v>750</v>
      </c>
      <c r="Z294" s="228"/>
    </row>
    <row r="295" spans="1:26" s="138" customFormat="1" ht="15.75" x14ac:dyDescent="0.25">
      <c r="A295" s="247" t="s">
        <v>11</v>
      </c>
      <c r="B295" s="214">
        <v>28200</v>
      </c>
      <c r="C295" s="247">
        <f t="shared" si="29"/>
        <v>47</v>
      </c>
      <c r="D295" s="160"/>
      <c r="E295" s="291">
        <v>20</v>
      </c>
      <c r="F295" s="232" t="s">
        <v>478</v>
      </c>
      <c r="G295" s="353" t="s">
        <v>903</v>
      </c>
      <c r="H295" s="1" t="s">
        <v>766</v>
      </c>
      <c r="I295" s="232" t="s">
        <v>590</v>
      </c>
      <c r="J295" s="232" t="s">
        <v>557</v>
      </c>
      <c r="K295" s="234" t="str">
        <f t="shared" si="30"/>
        <v>6</v>
      </c>
      <c r="L295" s="204"/>
      <c r="M295" s="212"/>
      <c r="N295" s="350"/>
      <c r="O295" s="202"/>
      <c r="P295" s="212"/>
      <c r="Q295" s="351"/>
      <c r="R295" s="202"/>
      <c r="S295" s="1"/>
      <c r="T295" s="392"/>
      <c r="U295" s="203"/>
      <c r="V295" s="56"/>
      <c r="W295" s="204"/>
      <c r="X295" s="56"/>
      <c r="Y295" s="292" t="s">
        <v>750</v>
      </c>
      <c r="Z295" s="228"/>
    </row>
    <row r="296" spans="1:26" s="138" customFormat="1" ht="15.75" x14ac:dyDescent="0.25">
      <c r="A296" s="247" t="s">
        <v>11</v>
      </c>
      <c r="B296" s="214">
        <v>25450</v>
      </c>
      <c r="C296" s="247">
        <f t="shared" si="29"/>
        <v>55</v>
      </c>
      <c r="D296" s="160"/>
      <c r="E296" s="291">
        <v>21</v>
      </c>
      <c r="F296" s="232" t="s">
        <v>478</v>
      </c>
      <c r="G296" s="353" t="s">
        <v>903</v>
      </c>
      <c r="H296" s="400"/>
      <c r="I296" s="232" t="s">
        <v>590</v>
      </c>
      <c r="J296" s="232" t="s">
        <v>1026</v>
      </c>
      <c r="K296" s="234" t="str">
        <f t="shared" si="30"/>
        <v>8</v>
      </c>
      <c r="L296" s="204"/>
      <c r="M296" s="428"/>
      <c r="N296" s="350"/>
      <c r="O296" s="202"/>
      <c r="P296" s="212"/>
      <c r="Q296" s="351"/>
      <c r="R296" s="202"/>
      <c r="S296" s="1"/>
      <c r="T296" s="392"/>
      <c r="U296" s="203"/>
      <c r="V296" s="56"/>
      <c r="W296" s="204"/>
      <c r="X296" s="56"/>
      <c r="Y296" s="292"/>
      <c r="Z296" s="228"/>
    </row>
    <row r="297" spans="1:26" s="138" customFormat="1" ht="15.75" x14ac:dyDescent="0.25">
      <c r="A297" s="247" t="s">
        <v>470</v>
      </c>
      <c r="B297" s="214">
        <v>32415</v>
      </c>
      <c r="C297" s="247">
        <f t="shared" si="29"/>
        <v>36</v>
      </c>
      <c r="D297" s="160"/>
      <c r="E297" s="291">
        <v>22</v>
      </c>
      <c r="F297" s="232" t="s">
        <v>478</v>
      </c>
      <c r="G297" s="353" t="s">
        <v>903</v>
      </c>
      <c r="H297" s="350" t="s">
        <v>23</v>
      </c>
      <c r="I297" s="232" t="s">
        <v>564</v>
      </c>
      <c r="J297" s="232" t="s">
        <v>633</v>
      </c>
      <c r="K297" s="234">
        <v>3</v>
      </c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 t="s">
        <v>23</v>
      </c>
      <c r="Y297" s="292" t="s">
        <v>763</v>
      </c>
      <c r="Z297" s="228"/>
    </row>
    <row r="298" spans="1:26" s="138" customFormat="1" ht="15.75" x14ac:dyDescent="0.25">
      <c r="A298" s="247"/>
      <c r="B298" s="168"/>
      <c r="C298" s="247"/>
      <c r="D298" s="160"/>
      <c r="E298" s="1590" t="s">
        <v>837</v>
      </c>
      <c r="F298" s="1591"/>
      <c r="G298" s="1591"/>
      <c r="H298" s="1591"/>
      <c r="I298" s="1591"/>
      <c r="J298" s="1591"/>
      <c r="K298" s="1591"/>
      <c r="L298" s="1591"/>
      <c r="M298" s="1591"/>
      <c r="N298" s="1591"/>
      <c r="O298" s="1591"/>
      <c r="P298" s="1591"/>
      <c r="Q298" s="1591"/>
      <c r="R298" s="1591"/>
      <c r="S298" s="1591"/>
      <c r="T298" s="1591"/>
      <c r="U298" s="1591"/>
      <c r="V298" s="1591"/>
      <c r="W298" s="1591"/>
      <c r="X298" s="1591"/>
      <c r="Y298" s="1592"/>
      <c r="Z298" s="228"/>
    </row>
    <row r="299" spans="1:26" s="138" customFormat="1" ht="15.75" x14ac:dyDescent="0.25">
      <c r="A299" s="247" t="s">
        <v>11</v>
      </c>
      <c r="B299" s="220">
        <v>28411</v>
      </c>
      <c r="C299" s="247">
        <f t="shared" ref="C299:C305" si="31">Age(B299,I299,J299)</f>
        <v>47</v>
      </c>
      <c r="D299" s="160"/>
      <c r="E299" s="291">
        <v>23</v>
      </c>
      <c r="F299" s="232" t="s">
        <v>478</v>
      </c>
      <c r="G299" s="353" t="s">
        <v>904</v>
      </c>
      <c r="H299" s="1">
        <v>1</v>
      </c>
      <c r="I299" s="232" t="s">
        <v>590</v>
      </c>
      <c r="J299" s="232" t="s">
        <v>487</v>
      </c>
      <c r="K299" s="234" t="str">
        <f t="shared" ref="K299:K305" si="32">Воз_группа(A299,C299)</f>
        <v>6</v>
      </c>
      <c r="L299" s="204"/>
      <c r="M299" s="212"/>
      <c r="N299" s="350"/>
      <c r="O299" s="202"/>
      <c r="P299" s="212"/>
      <c r="Q299" s="351"/>
      <c r="R299" s="202"/>
      <c r="S299" s="1"/>
      <c r="T299" s="392"/>
      <c r="U299" s="203"/>
      <c r="V299" s="56"/>
      <c r="W299" s="204"/>
      <c r="X299" s="56"/>
      <c r="Y299" s="286" t="s">
        <v>1107</v>
      </c>
      <c r="Z299" s="228"/>
    </row>
    <row r="300" spans="1:26" s="138" customFormat="1" ht="15.75" x14ac:dyDescent="0.25">
      <c r="A300" s="247" t="s">
        <v>11</v>
      </c>
      <c r="B300" s="220">
        <v>26561</v>
      </c>
      <c r="C300" s="247">
        <f t="shared" si="31"/>
        <v>52</v>
      </c>
      <c r="D300" s="160"/>
      <c r="E300" s="291">
        <v>24</v>
      </c>
      <c r="F300" s="232" t="s">
        <v>478</v>
      </c>
      <c r="G300" s="353" t="s">
        <v>904</v>
      </c>
      <c r="H300" s="1" t="s">
        <v>766</v>
      </c>
      <c r="I300" s="232" t="s">
        <v>482</v>
      </c>
      <c r="J300" s="232" t="s">
        <v>541</v>
      </c>
      <c r="K300" s="234" t="str">
        <f t="shared" si="32"/>
        <v>7</v>
      </c>
      <c r="L300" s="204"/>
      <c r="M300" s="212"/>
      <c r="N300" s="350"/>
      <c r="O300" s="202"/>
      <c r="P300" s="212"/>
      <c r="Q300" s="351"/>
      <c r="R300" s="202"/>
      <c r="S300" s="1"/>
      <c r="T300" s="392"/>
      <c r="U300" s="203"/>
      <c r="V300" s="56"/>
      <c r="W300" s="204"/>
      <c r="X300" s="56"/>
      <c r="Y300" s="286"/>
      <c r="Z300" s="228"/>
    </row>
    <row r="301" spans="1:26" s="138" customFormat="1" ht="15.75" x14ac:dyDescent="0.25">
      <c r="A301" s="247" t="s">
        <v>11</v>
      </c>
      <c r="B301" s="214">
        <v>28890</v>
      </c>
      <c r="C301" s="247">
        <f t="shared" si="31"/>
        <v>45</v>
      </c>
      <c r="D301" s="160"/>
      <c r="E301" s="291">
        <v>25</v>
      </c>
      <c r="F301" s="232" t="s">
        <v>478</v>
      </c>
      <c r="G301" s="353" t="s">
        <v>904</v>
      </c>
      <c r="H301" s="1" t="s">
        <v>766</v>
      </c>
      <c r="I301" s="232" t="s">
        <v>482</v>
      </c>
      <c r="J301" s="232" t="s">
        <v>486</v>
      </c>
      <c r="K301" s="234" t="str">
        <f t="shared" si="32"/>
        <v>6</v>
      </c>
      <c r="L301" s="204"/>
      <c r="M301" s="212"/>
      <c r="N301" s="350"/>
      <c r="O301" s="202"/>
      <c r="P301" s="212"/>
      <c r="Q301" s="425"/>
      <c r="R301" s="202"/>
      <c r="S301" s="1"/>
      <c r="T301" s="392"/>
      <c r="U301" s="203"/>
      <c r="V301" s="56"/>
      <c r="W301" s="204"/>
      <c r="X301" s="56"/>
      <c r="Y301" s="286"/>
      <c r="Z301" s="228"/>
    </row>
    <row r="302" spans="1:26" s="138" customFormat="1" ht="15.75" x14ac:dyDescent="0.25">
      <c r="A302" s="247" t="s">
        <v>11</v>
      </c>
      <c r="B302" s="214">
        <v>26458</v>
      </c>
      <c r="C302" s="247">
        <f t="shared" si="31"/>
        <v>52</v>
      </c>
      <c r="D302" s="160"/>
      <c r="E302" s="291">
        <v>26</v>
      </c>
      <c r="F302" s="232" t="s">
        <v>478</v>
      </c>
      <c r="G302" s="353" t="s">
        <v>904</v>
      </c>
      <c r="H302" s="1" t="s">
        <v>766</v>
      </c>
      <c r="I302" s="232" t="s">
        <v>482</v>
      </c>
      <c r="J302" s="232" t="s">
        <v>838</v>
      </c>
      <c r="K302" s="234" t="str">
        <f t="shared" si="32"/>
        <v>7</v>
      </c>
      <c r="L302" s="204"/>
      <c r="M302" s="212"/>
      <c r="N302" s="350"/>
      <c r="O302" s="202"/>
      <c r="P302" s="212"/>
      <c r="Q302" s="351"/>
      <c r="R302" s="202"/>
      <c r="S302" s="1"/>
      <c r="T302" s="392"/>
      <c r="U302" s="203"/>
      <c r="V302" s="56"/>
      <c r="W302" s="204"/>
      <c r="X302" s="56"/>
      <c r="Y302" s="286" t="s">
        <v>750</v>
      </c>
      <c r="Z302" s="228"/>
    </row>
    <row r="303" spans="1:26" s="138" customFormat="1" ht="15.75" x14ac:dyDescent="0.25">
      <c r="A303" s="247" t="s">
        <v>11</v>
      </c>
      <c r="B303" s="214">
        <v>28206</v>
      </c>
      <c r="C303" s="247">
        <f t="shared" si="31"/>
        <v>47</v>
      </c>
      <c r="D303" s="160"/>
      <c r="E303" s="291">
        <v>27</v>
      </c>
      <c r="F303" s="232" t="s">
        <v>478</v>
      </c>
      <c r="G303" s="353" t="s">
        <v>904</v>
      </c>
      <c r="H303" s="1">
        <v>2</v>
      </c>
      <c r="I303" s="232" t="s">
        <v>482</v>
      </c>
      <c r="J303" s="232" t="s">
        <v>542</v>
      </c>
      <c r="K303" s="234" t="str">
        <f t="shared" si="32"/>
        <v>6</v>
      </c>
      <c r="L303" s="204"/>
      <c r="M303" s="212"/>
      <c r="N303" s="350"/>
      <c r="O303" s="202"/>
      <c r="P303" s="212"/>
      <c r="Q303" s="351"/>
      <c r="R303" s="202"/>
      <c r="S303" s="1"/>
      <c r="T303" s="392"/>
      <c r="U303" s="203"/>
      <c r="V303" s="56"/>
      <c r="W303" s="204"/>
      <c r="X303" s="56"/>
      <c r="Y303" s="286" t="s">
        <v>1093</v>
      </c>
      <c r="Z303" s="228"/>
    </row>
    <row r="304" spans="1:26" s="138" customFormat="1" ht="15.75" x14ac:dyDescent="0.25">
      <c r="A304" s="247" t="s">
        <v>11</v>
      </c>
      <c r="B304" s="220">
        <v>27703</v>
      </c>
      <c r="C304" s="247">
        <f t="shared" si="31"/>
        <v>48</v>
      </c>
      <c r="D304" s="160"/>
      <c r="E304" s="288">
        <v>28</v>
      </c>
      <c r="F304" s="223" t="s">
        <v>478</v>
      </c>
      <c r="G304" s="170" t="s">
        <v>904</v>
      </c>
      <c r="H304" s="139" t="s">
        <v>766</v>
      </c>
      <c r="I304" s="223" t="s">
        <v>482</v>
      </c>
      <c r="J304" s="223" t="s">
        <v>544</v>
      </c>
      <c r="K304" s="342" t="str">
        <f t="shared" si="32"/>
        <v>6</v>
      </c>
      <c r="L304" s="173"/>
      <c r="M304" s="247"/>
      <c r="N304" s="156"/>
      <c r="O304" s="202"/>
      <c r="P304" s="247"/>
      <c r="Q304" s="155"/>
      <c r="R304" s="202"/>
      <c r="S304" s="1"/>
      <c r="T304" s="409"/>
      <c r="U304" s="203"/>
      <c r="V304" s="56"/>
      <c r="W304" s="204"/>
      <c r="X304" s="257"/>
      <c r="Y304" s="286"/>
      <c r="Z304" s="228"/>
    </row>
    <row r="305" spans="1:26" s="138" customFormat="1" ht="15.75" x14ac:dyDescent="0.25">
      <c r="A305" s="247" t="s">
        <v>470</v>
      </c>
      <c r="B305" s="220">
        <v>34808</v>
      </c>
      <c r="C305" s="247">
        <f t="shared" si="31"/>
        <v>29</v>
      </c>
      <c r="D305" s="160"/>
      <c r="E305" s="291">
        <v>29</v>
      </c>
      <c r="F305" s="223" t="s">
        <v>478</v>
      </c>
      <c r="G305" s="170" t="s">
        <v>904</v>
      </c>
      <c r="H305" s="139">
        <v>2</v>
      </c>
      <c r="I305" s="223" t="s">
        <v>564</v>
      </c>
      <c r="J305" s="223" t="s">
        <v>574</v>
      </c>
      <c r="K305" s="342" t="str">
        <f t="shared" si="32"/>
        <v>2</v>
      </c>
      <c r="L305" s="173"/>
      <c r="M305" s="212">
        <v>16</v>
      </c>
      <c r="N305" s="156">
        <v>29</v>
      </c>
      <c r="O305" s="202">
        <f>Баллы_за_упр($A305,$I305,$J305,$K305,M305,N305)</f>
        <v>55</v>
      </c>
      <c r="P305" s="247"/>
      <c r="Q305" s="155"/>
      <c r="R305" s="202"/>
      <c r="S305" s="1">
        <v>37</v>
      </c>
      <c r="T305" s="409">
        <v>4.2</v>
      </c>
      <c r="U305" s="203">
        <f>Баллы_за_упр($A305,$I305,$J305,$K305,S305,T305)</f>
        <v>80</v>
      </c>
      <c r="V305" s="56">
        <f>Сумма_баллов($A305,$K305,O305,R305,U305)</f>
        <v>135</v>
      </c>
      <c r="W305" s="204">
        <v>4</v>
      </c>
      <c r="X305" s="257"/>
      <c r="Y305" s="286"/>
      <c r="Z305" s="228"/>
    </row>
    <row r="306" spans="1:26" s="138" customFormat="1" ht="15.75" x14ac:dyDescent="0.25">
      <c r="A306" s="247"/>
      <c r="B306" s="168"/>
      <c r="C306" s="247"/>
      <c r="D306" s="160"/>
      <c r="E306" s="1584" t="s">
        <v>839</v>
      </c>
      <c r="F306" s="1585"/>
      <c r="G306" s="1585"/>
      <c r="H306" s="1585"/>
      <c r="I306" s="1585"/>
      <c r="J306" s="1585"/>
      <c r="K306" s="1585"/>
      <c r="L306" s="1585"/>
      <c r="M306" s="1585"/>
      <c r="N306" s="1585"/>
      <c r="O306" s="1585"/>
      <c r="P306" s="1585"/>
      <c r="Q306" s="1585"/>
      <c r="R306" s="1585"/>
      <c r="S306" s="1585"/>
      <c r="T306" s="1585"/>
      <c r="U306" s="1585"/>
      <c r="V306" s="1585"/>
      <c r="W306" s="1585"/>
      <c r="X306" s="1585"/>
      <c r="Y306" s="1586"/>
      <c r="Z306" s="228"/>
    </row>
    <row r="307" spans="1:26" s="138" customFormat="1" ht="15.75" x14ac:dyDescent="0.25">
      <c r="A307" s="247" t="s">
        <v>11</v>
      </c>
      <c r="B307" s="220">
        <v>27022</v>
      </c>
      <c r="C307" s="247">
        <f>Age(B307,I307,J307)</f>
        <v>50</v>
      </c>
      <c r="D307" s="160"/>
      <c r="E307" s="288">
        <v>30</v>
      </c>
      <c r="F307" s="223" t="s">
        <v>478</v>
      </c>
      <c r="G307" s="170" t="s">
        <v>905</v>
      </c>
      <c r="H307" s="139" t="s">
        <v>766</v>
      </c>
      <c r="I307" s="223" t="s">
        <v>482</v>
      </c>
      <c r="J307" s="223" t="s">
        <v>558</v>
      </c>
      <c r="K307" s="342" t="str">
        <f>Воз_группа(A307,C307)</f>
        <v>7</v>
      </c>
      <c r="L307" s="173"/>
      <c r="M307" s="247"/>
      <c r="N307" s="156"/>
      <c r="O307" s="202"/>
      <c r="P307" s="247"/>
      <c r="Q307" s="155"/>
      <c r="R307" s="202"/>
      <c r="S307" s="1"/>
      <c r="T307" s="409"/>
      <c r="U307" s="203"/>
      <c r="V307" s="56"/>
      <c r="W307" s="204"/>
      <c r="X307" s="257"/>
      <c r="Y307" s="292"/>
      <c r="Z307" s="228"/>
    </row>
    <row r="308" spans="1:26" s="138" customFormat="1" ht="15.75" x14ac:dyDescent="0.25">
      <c r="A308" s="247" t="s">
        <v>11</v>
      </c>
      <c r="B308" s="220">
        <v>27304</v>
      </c>
      <c r="C308" s="247">
        <f>Age(B308,I308,J308)</f>
        <v>50</v>
      </c>
      <c r="D308" s="160"/>
      <c r="E308" s="288">
        <v>31</v>
      </c>
      <c r="F308" s="223" t="s">
        <v>478</v>
      </c>
      <c r="G308" s="170" t="s">
        <v>905</v>
      </c>
      <c r="H308" s="139" t="s">
        <v>766</v>
      </c>
      <c r="I308" s="223" t="s">
        <v>590</v>
      </c>
      <c r="J308" s="223" t="s">
        <v>559</v>
      </c>
      <c r="K308" s="342" t="str">
        <f>Воз_группа(A308,C308)</f>
        <v>7</v>
      </c>
      <c r="L308" s="173"/>
      <c r="M308" s="247"/>
      <c r="N308" s="156"/>
      <c r="O308" s="202"/>
      <c r="P308" s="247"/>
      <c r="Q308" s="155"/>
      <c r="R308" s="202"/>
      <c r="S308" s="1"/>
      <c r="T308" s="409"/>
      <c r="U308" s="203"/>
      <c r="V308" s="56"/>
      <c r="W308" s="204"/>
      <c r="X308" s="257"/>
      <c r="Y308" s="292"/>
      <c r="Z308" s="228"/>
    </row>
    <row r="309" spans="1:26" s="138" customFormat="1" ht="15.75" x14ac:dyDescent="0.25">
      <c r="A309" s="247" t="s">
        <v>11</v>
      </c>
      <c r="B309" s="220">
        <v>25871</v>
      </c>
      <c r="C309" s="247">
        <f>Age(B309,I309,J309)</f>
        <v>53</v>
      </c>
      <c r="D309" s="160"/>
      <c r="E309" s="288">
        <v>32</v>
      </c>
      <c r="F309" s="223" t="s">
        <v>478</v>
      </c>
      <c r="G309" s="170" t="s">
        <v>905</v>
      </c>
      <c r="H309" s="139">
        <v>2</v>
      </c>
      <c r="I309" s="223" t="s">
        <v>482</v>
      </c>
      <c r="J309" s="223" t="s">
        <v>756</v>
      </c>
      <c r="K309" s="342" t="str">
        <f>Воз_группа(A309,C309)</f>
        <v>7</v>
      </c>
      <c r="L309" s="173"/>
      <c r="M309" s="212">
        <v>3</v>
      </c>
      <c r="N309" s="156">
        <v>5</v>
      </c>
      <c r="O309" s="202">
        <f>Баллы_за_упр($A309,$I309,$J309,$K309,M309,N309)</f>
        <v>50</v>
      </c>
      <c r="P309" s="247">
        <v>16</v>
      </c>
      <c r="Q309" s="155">
        <v>42</v>
      </c>
      <c r="R309" s="202">
        <f>Баллы_за_упр($A309,$I309,$J309,$K309,P309,Q309)</f>
        <v>120</v>
      </c>
      <c r="S309" s="1">
        <v>37</v>
      </c>
      <c r="T309" s="409">
        <v>5.27</v>
      </c>
      <c r="U309" s="203">
        <f>Баллы_за_упр($A309,$I309,$J309,$K309,S309,T309)</f>
        <v>76</v>
      </c>
      <c r="V309" s="56">
        <f>Сумма_баллов($A309,$K309,O309,R309,U309)</f>
        <v>246</v>
      </c>
      <c r="W309" s="204">
        <f>Оценка($A309,$K309,O309,R309,U309)</f>
        <v>5</v>
      </c>
      <c r="X309" s="257"/>
      <c r="Y309" s="292"/>
      <c r="Z309" s="228"/>
    </row>
    <row r="310" spans="1:26" s="138" customFormat="1" ht="15.75" x14ac:dyDescent="0.25">
      <c r="A310" s="247" t="s">
        <v>11</v>
      </c>
      <c r="B310" s="220">
        <v>27739</v>
      </c>
      <c r="C310" s="247">
        <f>Age(B310,I310,J310)</f>
        <v>48</v>
      </c>
      <c r="D310" s="160"/>
      <c r="E310" s="288">
        <v>33</v>
      </c>
      <c r="F310" s="223" t="s">
        <v>478</v>
      </c>
      <c r="G310" s="170" t="s">
        <v>905</v>
      </c>
      <c r="H310" s="139">
        <v>1</v>
      </c>
      <c r="I310" s="223" t="s">
        <v>482</v>
      </c>
      <c r="J310" s="223" t="s">
        <v>635</v>
      </c>
      <c r="K310" s="342" t="str">
        <f>Воз_группа(A310,C310)</f>
        <v>6</v>
      </c>
      <c r="L310" s="173">
        <v>86</v>
      </c>
      <c r="M310" s="212">
        <v>3</v>
      </c>
      <c r="N310" s="156">
        <v>6</v>
      </c>
      <c r="O310" s="202">
        <f>Баллы_за_упр($A310,$I310,$J310,$K310,M310,N310)</f>
        <v>50</v>
      </c>
      <c r="P310" s="247">
        <v>34</v>
      </c>
      <c r="Q310" s="423">
        <v>16.399999999999999</v>
      </c>
      <c r="R310" s="202" t="e">
        <f>Баллы_за_упр($A310,$I310,$J310,$K310,P310,Q310)</f>
        <v>#VALUE!</v>
      </c>
      <c r="S310" s="1">
        <v>37</v>
      </c>
      <c r="T310" s="409">
        <v>5.1100000000000003</v>
      </c>
      <c r="U310" s="203">
        <v>54</v>
      </c>
      <c r="V310" s="56">
        <v>130</v>
      </c>
      <c r="W310" s="204">
        <v>4</v>
      </c>
      <c r="X310" s="257"/>
      <c r="Y310" s="292"/>
      <c r="Z310" s="228"/>
    </row>
    <row r="311" spans="1:26" s="138" customFormat="1" ht="15.75" x14ac:dyDescent="0.25">
      <c r="A311" s="247" t="s">
        <v>470</v>
      </c>
      <c r="B311" s="220">
        <v>32880</v>
      </c>
      <c r="C311" s="247">
        <f>Age(B311,I311,J311)</f>
        <v>34</v>
      </c>
      <c r="D311" s="160"/>
      <c r="E311" s="288">
        <v>34</v>
      </c>
      <c r="F311" s="223" t="s">
        <v>478</v>
      </c>
      <c r="G311" s="170" t="s">
        <v>905</v>
      </c>
      <c r="H311" s="139">
        <v>3</v>
      </c>
      <c r="I311" s="223" t="s">
        <v>564</v>
      </c>
      <c r="J311" s="223" t="s">
        <v>636</v>
      </c>
      <c r="K311" s="342" t="str">
        <f>Воз_группа(A311,C311)</f>
        <v>3</v>
      </c>
      <c r="L311" s="173">
        <v>19</v>
      </c>
      <c r="M311" s="212">
        <v>16</v>
      </c>
      <c r="N311" s="156">
        <v>0</v>
      </c>
      <c r="O311" s="202">
        <f>Баллы_за_упр($A311,$I311,$J311,$K311,M311,N311)</f>
        <v>0</v>
      </c>
      <c r="P311" s="247">
        <v>34</v>
      </c>
      <c r="Q311" s="423">
        <v>21.2</v>
      </c>
      <c r="R311" s="202" t="e">
        <f>Баллы_за_упр($A311,$I311,$J311,$K311,P311,Q311)</f>
        <v>#VALUE!</v>
      </c>
      <c r="S311" s="1">
        <v>37</v>
      </c>
      <c r="T311" s="409">
        <v>0</v>
      </c>
      <c r="U311" s="203">
        <f>Баллы_за_упр($A311,$I311,$J311,$K311,S311,T311)</f>
        <v>0</v>
      </c>
      <c r="V311" s="56">
        <v>0</v>
      </c>
      <c r="W311" s="204" t="e">
        <f>Оценка($A311,$K311,O311,R311,U311)</f>
        <v>#VALUE!</v>
      </c>
      <c r="X311" s="257"/>
      <c r="Y311" s="292" t="s">
        <v>1092</v>
      </c>
      <c r="Z311" s="228"/>
    </row>
    <row r="312" spans="1:26" s="138" customFormat="1" ht="15.75" x14ac:dyDescent="0.25">
      <c r="A312" s="247"/>
      <c r="B312" s="168"/>
      <c r="C312" s="247"/>
      <c r="D312" s="160"/>
      <c r="E312" s="1584" t="s">
        <v>840</v>
      </c>
      <c r="F312" s="1585"/>
      <c r="G312" s="1585"/>
      <c r="H312" s="1585"/>
      <c r="I312" s="1585"/>
      <c r="J312" s="1585"/>
      <c r="K312" s="1585"/>
      <c r="L312" s="1585"/>
      <c r="M312" s="1585"/>
      <c r="N312" s="1585"/>
      <c r="O312" s="1585"/>
      <c r="P312" s="1585"/>
      <c r="Q312" s="1585"/>
      <c r="R312" s="1585"/>
      <c r="S312" s="1585"/>
      <c r="T312" s="1585"/>
      <c r="U312" s="1585"/>
      <c r="V312" s="1585"/>
      <c r="W312" s="1585"/>
      <c r="X312" s="1585"/>
      <c r="Y312" s="1586"/>
      <c r="Z312" s="228"/>
    </row>
    <row r="313" spans="1:26" s="138" customFormat="1" ht="15.75" x14ac:dyDescent="0.25">
      <c r="A313" s="247" t="s">
        <v>11</v>
      </c>
      <c r="B313" s="214">
        <v>25135</v>
      </c>
      <c r="C313" s="247">
        <f>Age(B313,I313,J313)</f>
        <v>55</v>
      </c>
      <c r="D313" s="160"/>
      <c r="E313" s="288">
        <v>35</v>
      </c>
      <c r="F313" s="223" t="s">
        <v>478</v>
      </c>
      <c r="G313" s="170" t="s">
        <v>906</v>
      </c>
      <c r="H313" s="156" t="s">
        <v>766</v>
      </c>
      <c r="I313" s="230" t="s">
        <v>482</v>
      </c>
      <c r="J313" s="230" t="s">
        <v>841</v>
      </c>
      <c r="K313" s="342" t="str">
        <f>Воз_группа(A313,C313)</f>
        <v>8</v>
      </c>
      <c r="L313" s="173"/>
      <c r="M313" s="247"/>
      <c r="N313" s="156"/>
      <c r="O313" s="202"/>
      <c r="P313" s="247"/>
      <c r="Q313" s="155"/>
      <c r="R313" s="202"/>
      <c r="S313" s="1"/>
      <c r="T313" s="409"/>
      <c r="U313" s="203"/>
      <c r="V313" s="56"/>
      <c r="W313" s="204"/>
      <c r="X313" s="257"/>
      <c r="Y313" s="292" t="s">
        <v>750</v>
      </c>
      <c r="Z313" s="228"/>
    </row>
    <row r="314" spans="1:26" s="138" customFormat="1" ht="15.75" x14ac:dyDescent="0.25">
      <c r="A314" s="247" t="s">
        <v>11</v>
      </c>
      <c r="B314" s="214">
        <v>24447</v>
      </c>
      <c r="C314" s="247">
        <f>Age(B314,I314,J314)</f>
        <v>57</v>
      </c>
      <c r="D314" s="160"/>
      <c r="E314" s="288">
        <v>36</v>
      </c>
      <c r="F314" s="223" t="s">
        <v>478</v>
      </c>
      <c r="G314" s="170" t="s">
        <v>906</v>
      </c>
      <c r="H314" s="139" t="s">
        <v>766</v>
      </c>
      <c r="I314" s="230" t="s">
        <v>482</v>
      </c>
      <c r="J314" s="230" t="s">
        <v>555</v>
      </c>
      <c r="K314" s="342" t="str">
        <f>Воз_группа(A314,C314)</f>
        <v>8</v>
      </c>
      <c r="L314" s="173"/>
      <c r="M314" s="247"/>
      <c r="N314" s="156"/>
      <c r="O314" s="202"/>
      <c r="P314" s="247"/>
      <c r="Q314" s="155"/>
      <c r="R314" s="202"/>
      <c r="S314" s="1"/>
      <c r="T314" s="409"/>
      <c r="U314" s="203"/>
      <c r="V314" s="56"/>
      <c r="W314" s="204"/>
      <c r="X314" s="257"/>
      <c r="Y314" s="292" t="s">
        <v>750</v>
      </c>
      <c r="Z314" s="252" t="s">
        <v>750</v>
      </c>
    </row>
    <row r="315" spans="1:26" s="138" customFormat="1" ht="15.75" x14ac:dyDescent="0.25">
      <c r="A315" s="247" t="s">
        <v>11</v>
      </c>
      <c r="B315" s="214">
        <v>26758</v>
      </c>
      <c r="C315" s="247">
        <f>Age(B315,I315,J315)</f>
        <v>51</v>
      </c>
      <c r="D315" s="160"/>
      <c r="E315" s="288">
        <v>37</v>
      </c>
      <c r="F315" s="223" t="s">
        <v>478</v>
      </c>
      <c r="G315" s="170" t="s">
        <v>906</v>
      </c>
      <c r="H315" s="139" t="s">
        <v>766</v>
      </c>
      <c r="I315" s="230" t="s">
        <v>590</v>
      </c>
      <c r="J315" s="230" t="s">
        <v>602</v>
      </c>
      <c r="K315" s="342" t="str">
        <f>Воз_группа(A315,C315)</f>
        <v>7</v>
      </c>
      <c r="L315" s="173"/>
      <c r="M315" s="247"/>
      <c r="N315" s="156"/>
      <c r="O315" s="202"/>
      <c r="P315" s="247"/>
      <c r="Q315" s="155"/>
      <c r="R315" s="202"/>
      <c r="S315" s="1"/>
      <c r="T315" s="409"/>
      <c r="U315" s="203"/>
      <c r="V315" s="56"/>
      <c r="W315" s="204"/>
      <c r="X315" s="257"/>
      <c r="Y315" s="292" t="s">
        <v>750</v>
      </c>
      <c r="Z315" s="228"/>
    </row>
    <row r="316" spans="1:26" s="138" customFormat="1" ht="16.5" thickBot="1" x14ac:dyDescent="0.3">
      <c r="A316" s="247" t="s">
        <v>470</v>
      </c>
      <c r="B316" s="214">
        <v>28282</v>
      </c>
      <c r="C316" s="247">
        <f>Age(B316,I316,J316)</f>
        <v>47</v>
      </c>
      <c r="D316" s="160"/>
      <c r="E316" s="355">
        <v>38</v>
      </c>
      <c r="F316" s="356" t="s">
        <v>478</v>
      </c>
      <c r="G316" s="357" t="s">
        <v>906</v>
      </c>
      <c r="H316" s="358" t="s">
        <v>766</v>
      </c>
      <c r="I316" s="359" t="s">
        <v>564</v>
      </c>
      <c r="J316" s="359" t="s">
        <v>1013</v>
      </c>
      <c r="K316" s="360" t="str">
        <f>Воз_группа(A316,C316)</f>
        <v>5</v>
      </c>
      <c r="L316" s="336"/>
      <c r="M316" s="361"/>
      <c r="N316" s="362"/>
      <c r="O316" s="196"/>
      <c r="P316" s="361"/>
      <c r="Q316" s="363"/>
      <c r="R316" s="196"/>
      <c r="S316" s="198"/>
      <c r="T316" s="415"/>
      <c r="U316" s="199"/>
      <c r="V316" s="197"/>
      <c r="W316" s="364"/>
      <c r="X316" s="337"/>
      <c r="Y316" s="399" t="s">
        <v>750</v>
      </c>
      <c r="Z316" s="228"/>
    </row>
    <row r="317" spans="1:26" s="138" customFormat="1" ht="15.75" x14ac:dyDescent="0.25">
      <c r="A317" s="247"/>
      <c r="B317" s="168"/>
      <c r="C317" s="247"/>
      <c r="D317" s="160"/>
      <c r="E317" s="1587" t="s">
        <v>778</v>
      </c>
      <c r="F317" s="1588"/>
      <c r="G317" s="1588"/>
      <c r="H317" s="1588"/>
      <c r="I317" s="1588"/>
      <c r="J317" s="1588"/>
      <c r="K317" s="1588"/>
      <c r="L317" s="1588"/>
      <c r="M317" s="1588"/>
      <c r="N317" s="1588"/>
      <c r="O317" s="1588"/>
      <c r="P317" s="1588"/>
      <c r="Q317" s="1588"/>
      <c r="R317" s="1588"/>
      <c r="S317" s="1588"/>
      <c r="T317" s="1588"/>
      <c r="U317" s="1588"/>
      <c r="V317" s="1588"/>
      <c r="W317" s="1588"/>
      <c r="X317" s="1588"/>
      <c r="Y317" s="1589"/>
      <c r="Z317" s="228"/>
    </row>
    <row r="318" spans="1:26" s="138" customFormat="1" ht="15.75" x14ac:dyDescent="0.25">
      <c r="A318" s="344"/>
      <c r="B318" s="344"/>
      <c r="C318" s="344"/>
      <c r="D318" s="224"/>
      <c r="E318" s="1596" t="s">
        <v>1009</v>
      </c>
      <c r="F318" s="1598"/>
      <c r="G318" s="1598"/>
      <c r="H318" s="1598"/>
      <c r="I318" s="1598"/>
      <c r="J318" s="1598"/>
      <c r="K318" s="1598"/>
      <c r="L318" s="1598"/>
      <c r="M318" s="1598"/>
      <c r="N318" s="1598"/>
      <c r="O318" s="1598"/>
      <c r="P318" s="1598"/>
      <c r="Q318" s="1598"/>
      <c r="R318" s="1598"/>
      <c r="S318" s="1598"/>
      <c r="T318" s="1598"/>
      <c r="U318" s="1598"/>
      <c r="V318" s="1598"/>
      <c r="W318" s="1598"/>
      <c r="X318" s="1598"/>
      <c r="Y318" s="1603"/>
      <c r="Z318" s="228"/>
    </row>
    <row r="319" spans="1:26" s="138" customFormat="1" ht="15.75" x14ac:dyDescent="0.25">
      <c r="A319" s="344" t="s">
        <v>11</v>
      </c>
      <c r="B319" s="214">
        <v>27031</v>
      </c>
      <c r="C319" s="247">
        <f>Age(B319,I319,J319)</f>
        <v>50</v>
      </c>
      <c r="D319" s="224"/>
      <c r="E319" s="290">
        <v>1</v>
      </c>
      <c r="F319" s="55" t="s">
        <v>850</v>
      </c>
      <c r="G319" s="230" t="s">
        <v>1009</v>
      </c>
      <c r="H319" s="236" t="s">
        <v>766</v>
      </c>
      <c r="I319" s="230" t="s">
        <v>482</v>
      </c>
      <c r="J319" s="230" t="s">
        <v>851</v>
      </c>
      <c r="K319" s="342" t="str">
        <f>Воз_группа(A319,C319)</f>
        <v>7</v>
      </c>
      <c r="L319" s="173"/>
      <c r="M319" s="212"/>
      <c r="N319" s="202"/>
      <c r="O319" s="202"/>
      <c r="P319" s="247"/>
      <c r="Q319" s="155"/>
      <c r="R319" s="202"/>
      <c r="S319" s="1"/>
      <c r="T319" s="409"/>
      <c r="U319" s="203"/>
      <c r="V319" s="56"/>
      <c r="W319" s="204"/>
      <c r="X319" s="257"/>
      <c r="Y319" s="395" t="s">
        <v>1107</v>
      </c>
      <c r="Z319" s="228"/>
    </row>
    <row r="320" spans="1:26" s="138" customFormat="1" ht="15.75" x14ac:dyDescent="0.25">
      <c r="A320" s="344" t="s">
        <v>11</v>
      </c>
      <c r="B320" s="214">
        <v>26665</v>
      </c>
      <c r="C320" s="247">
        <f>Age(B320,I320,J320)</f>
        <v>51</v>
      </c>
      <c r="D320" s="224"/>
      <c r="E320" s="290">
        <v>2</v>
      </c>
      <c r="F320" s="55" t="s">
        <v>850</v>
      </c>
      <c r="G320" s="230" t="s">
        <v>1009</v>
      </c>
      <c r="H320" s="236" t="s">
        <v>766</v>
      </c>
      <c r="I320" s="230" t="s">
        <v>482</v>
      </c>
      <c r="J320" s="230" t="s">
        <v>852</v>
      </c>
      <c r="K320" s="342" t="str">
        <f>Воз_группа(A320,C320)</f>
        <v>7</v>
      </c>
      <c r="L320" s="173"/>
      <c r="M320" s="212"/>
      <c r="N320" s="202"/>
      <c r="O320" s="202"/>
      <c r="P320" s="247"/>
      <c r="Q320" s="155"/>
      <c r="R320" s="202"/>
      <c r="S320" s="1"/>
      <c r="T320" s="409"/>
      <c r="U320" s="203"/>
      <c r="V320" s="56"/>
      <c r="W320" s="204"/>
      <c r="X320" s="257"/>
      <c r="Y320" s="395"/>
      <c r="Z320" s="228"/>
    </row>
    <row r="321" spans="1:26" s="138" customFormat="1" ht="16.5" thickBot="1" x14ac:dyDescent="0.3">
      <c r="A321" s="344" t="s">
        <v>11</v>
      </c>
      <c r="B321" s="214">
        <v>28296</v>
      </c>
      <c r="C321" s="247">
        <f>Age(B321,I321,J321)</f>
        <v>47</v>
      </c>
      <c r="D321" s="224"/>
      <c r="E321" s="522">
        <v>3</v>
      </c>
      <c r="F321" s="523" t="s">
        <v>850</v>
      </c>
      <c r="G321" s="321" t="s">
        <v>1009</v>
      </c>
      <c r="H321" s="322" t="s">
        <v>766</v>
      </c>
      <c r="I321" s="321" t="s">
        <v>482</v>
      </c>
      <c r="J321" s="321" t="s">
        <v>649</v>
      </c>
      <c r="K321" s="379" t="str">
        <f>Воз_группа(A321,C321)</f>
        <v>6</v>
      </c>
      <c r="L321" s="303"/>
      <c r="M321" s="340"/>
      <c r="N321" s="380"/>
      <c r="O321" s="299"/>
      <c r="P321" s="340"/>
      <c r="Q321" s="381"/>
      <c r="R321" s="299"/>
      <c r="S321" s="300"/>
      <c r="T321" s="414"/>
      <c r="U321" s="301"/>
      <c r="V321" s="302"/>
      <c r="W321" s="303"/>
      <c r="X321" s="302"/>
      <c r="Y321" s="436" t="s">
        <v>750</v>
      </c>
      <c r="Z321" s="228"/>
    </row>
    <row r="322" spans="1:26" ht="17.25" customHeight="1" x14ac:dyDescent="0.25">
      <c r="A322" s="1594" t="s">
        <v>1</v>
      </c>
      <c r="B322" s="1594" t="s">
        <v>81</v>
      </c>
      <c r="C322" s="1594" t="s">
        <v>82</v>
      </c>
      <c r="D322" s="256"/>
      <c r="E322" s="1595" t="s">
        <v>2</v>
      </c>
      <c r="F322" s="1576" t="s">
        <v>73</v>
      </c>
      <c r="G322" s="1576" t="s">
        <v>73</v>
      </c>
      <c r="H322" s="1600" t="s">
        <v>765</v>
      </c>
      <c r="I322" s="1576" t="s">
        <v>3</v>
      </c>
      <c r="J322" s="1576" t="s">
        <v>4</v>
      </c>
      <c r="K322" s="1570" t="s">
        <v>5</v>
      </c>
      <c r="L322" s="1570" t="s">
        <v>6</v>
      </c>
      <c r="M322" s="1576" t="s">
        <v>180</v>
      </c>
      <c r="N322" s="1576"/>
      <c r="O322" s="1576"/>
      <c r="P322" s="1576"/>
      <c r="Q322" s="1576"/>
      <c r="R322" s="1576"/>
      <c r="S322" s="1576"/>
      <c r="T322" s="1576"/>
      <c r="U322" s="1576"/>
      <c r="V322" s="1577" t="s">
        <v>25</v>
      </c>
      <c r="W322" s="1570" t="s">
        <v>998</v>
      </c>
      <c r="X322" s="1570" t="s">
        <v>7</v>
      </c>
      <c r="Y322" s="1573" t="s">
        <v>285</v>
      </c>
    </row>
    <row r="323" spans="1:26" ht="15.75" x14ac:dyDescent="0.25">
      <c r="A323" s="1594"/>
      <c r="B323" s="1594"/>
      <c r="C323" s="1594"/>
      <c r="D323" s="256"/>
      <c r="E323" s="1596"/>
      <c r="F323" s="1598"/>
      <c r="G323" s="1598"/>
      <c r="H323" s="1601"/>
      <c r="I323" s="1598"/>
      <c r="J323" s="1598"/>
      <c r="K323" s="1571"/>
      <c r="L323" s="1571"/>
      <c r="M323" s="544"/>
      <c r="N323" s="545">
        <v>1</v>
      </c>
      <c r="O323" s="545"/>
      <c r="P323" s="544"/>
      <c r="Q323" s="545">
        <v>2</v>
      </c>
      <c r="R323" s="546"/>
      <c r="S323" s="544"/>
      <c r="T323" s="547">
        <v>3</v>
      </c>
      <c r="U323" s="546"/>
      <c r="V323" s="1578"/>
      <c r="W323" s="1571"/>
      <c r="X323" s="1571"/>
      <c r="Y323" s="1574"/>
    </row>
    <row r="324" spans="1:26" ht="77.25" customHeight="1" thickBot="1" x14ac:dyDescent="0.3">
      <c r="A324" s="1594"/>
      <c r="B324" s="1594"/>
      <c r="C324" s="1594"/>
      <c r="D324" s="256"/>
      <c r="E324" s="1597"/>
      <c r="F324" s="1599"/>
      <c r="G324" s="1599"/>
      <c r="H324" s="1602"/>
      <c r="I324" s="1599"/>
      <c r="J324" s="1599"/>
      <c r="K324" s="1572"/>
      <c r="L324" s="1572"/>
      <c r="M324" s="541" t="s">
        <v>8</v>
      </c>
      <c r="N324" s="541" t="s">
        <v>9</v>
      </c>
      <c r="O324" s="137" t="s">
        <v>10</v>
      </c>
      <c r="P324" s="541" t="s">
        <v>8</v>
      </c>
      <c r="Q324" s="541" t="s">
        <v>9</v>
      </c>
      <c r="R324" s="137" t="s">
        <v>10</v>
      </c>
      <c r="S324" s="541" t="s">
        <v>8</v>
      </c>
      <c r="T324" s="412" t="s">
        <v>9</v>
      </c>
      <c r="U324" s="137" t="s">
        <v>10</v>
      </c>
      <c r="V324" s="1579"/>
      <c r="W324" s="1572"/>
      <c r="X324" s="1572"/>
      <c r="Y324" s="1575"/>
    </row>
    <row r="325" spans="1:26" s="138" customFormat="1" ht="16.5" thickTop="1" x14ac:dyDescent="0.25">
      <c r="A325" s="344" t="s">
        <v>11</v>
      </c>
      <c r="B325" s="214">
        <v>33502</v>
      </c>
      <c r="C325" s="247">
        <f>Age(B325,I325,J325)</f>
        <v>33</v>
      </c>
      <c r="D325" s="224"/>
      <c r="E325" s="401">
        <v>4</v>
      </c>
      <c r="F325" s="165" t="s">
        <v>850</v>
      </c>
      <c r="G325" s="232" t="s">
        <v>1009</v>
      </c>
      <c r="H325" s="245">
        <v>3</v>
      </c>
      <c r="I325" s="232" t="s">
        <v>27</v>
      </c>
      <c r="J325" s="232" t="s">
        <v>579</v>
      </c>
      <c r="K325" s="234" t="str">
        <f>Воз_группа(A325,C325)</f>
        <v>3</v>
      </c>
      <c r="L325" s="204"/>
      <c r="M325" s="212">
        <v>3</v>
      </c>
      <c r="N325" s="202">
        <v>13</v>
      </c>
      <c r="O325" s="202">
        <f>Баллы_за_упр($A325,$I325,$J325,$K325,M325,N325)</f>
        <v>50</v>
      </c>
      <c r="P325" s="212">
        <v>34</v>
      </c>
      <c r="Q325" s="425">
        <v>15.1</v>
      </c>
      <c r="R325" s="202">
        <f>Баллы_за_упр($A325,$I325,$J325,$K325,P325,Q325)</f>
        <v>44</v>
      </c>
      <c r="S325" s="1">
        <v>38</v>
      </c>
      <c r="T325" s="392">
        <v>15.33</v>
      </c>
      <c r="U325" s="203">
        <f>Баллы_за_упр($A325,$I325,$J325,$K325,S325,T325)</f>
        <v>0</v>
      </c>
      <c r="V325" s="56">
        <v>0</v>
      </c>
      <c r="W325" s="204">
        <f>Оценка($A325,$K325,O325,R325,U325)</f>
        <v>2</v>
      </c>
      <c r="X325" s="56"/>
      <c r="Y325" s="395"/>
      <c r="Z325" s="228"/>
    </row>
    <row r="326" spans="1:26" s="138" customFormat="1" ht="15.75" x14ac:dyDescent="0.25">
      <c r="A326" s="344" t="s">
        <v>11</v>
      </c>
      <c r="B326" s="214">
        <v>29883</v>
      </c>
      <c r="C326" s="247">
        <f>Age(B326,I326,J326)</f>
        <v>42</v>
      </c>
      <c r="D326" s="224"/>
      <c r="E326" s="401">
        <v>5</v>
      </c>
      <c r="F326" s="165" t="s">
        <v>850</v>
      </c>
      <c r="G326" s="232" t="s">
        <v>1009</v>
      </c>
      <c r="H326" s="245">
        <v>2</v>
      </c>
      <c r="I326" s="232" t="s">
        <v>565</v>
      </c>
      <c r="J326" s="232" t="s">
        <v>501</v>
      </c>
      <c r="K326" s="234" t="str">
        <f>Воз_группа(A326,C326)</f>
        <v>5</v>
      </c>
      <c r="L326" s="204"/>
      <c r="M326" s="212"/>
      <c r="N326" s="202"/>
      <c r="O326" s="202"/>
      <c r="P326" s="212"/>
      <c r="Q326" s="351"/>
      <c r="R326" s="202"/>
      <c r="S326" s="1"/>
      <c r="T326" s="392"/>
      <c r="U326" s="203"/>
      <c r="V326" s="56"/>
      <c r="W326" s="204"/>
      <c r="X326" s="56"/>
      <c r="Y326" s="395" t="s">
        <v>750</v>
      </c>
      <c r="Z326" s="228"/>
    </row>
    <row r="327" spans="1:26" s="138" customFormat="1" ht="15.75" x14ac:dyDescent="0.25">
      <c r="A327" s="247" t="s">
        <v>470</v>
      </c>
      <c r="B327" s="168">
        <v>33977</v>
      </c>
      <c r="C327" s="247">
        <f>Age(B327,I327,J327)</f>
        <v>31</v>
      </c>
      <c r="D327" s="224"/>
      <c r="E327" s="401">
        <v>6</v>
      </c>
      <c r="F327" s="165" t="s">
        <v>850</v>
      </c>
      <c r="G327" s="232" t="s">
        <v>1009</v>
      </c>
      <c r="H327" s="245">
        <v>2</v>
      </c>
      <c r="I327" s="349" t="s">
        <v>564</v>
      </c>
      <c r="J327" s="349" t="s">
        <v>723</v>
      </c>
      <c r="K327" s="234" t="str">
        <f>Воз_группа(A327,C327)</f>
        <v>3</v>
      </c>
      <c r="L327" s="56" t="s">
        <v>23</v>
      </c>
      <c r="M327" s="56" t="s">
        <v>23</v>
      </c>
      <c r="N327" s="56" t="s">
        <v>23</v>
      </c>
      <c r="O327" s="56" t="s">
        <v>23</v>
      </c>
      <c r="P327" s="56" t="s">
        <v>23</v>
      </c>
      <c r="Q327" s="56" t="s">
        <v>23</v>
      </c>
      <c r="R327" s="56" t="s">
        <v>23</v>
      </c>
      <c r="S327" s="56" t="s">
        <v>23</v>
      </c>
      <c r="T327" s="56" t="s">
        <v>23</v>
      </c>
      <c r="U327" s="56" t="s">
        <v>23</v>
      </c>
      <c r="V327" s="56" t="s">
        <v>23</v>
      </c>
      <c r="W327" s="56" t="s">
        <v>23</v>
      </c>
      <c r="X327" s="56" t="s">
        <v>23</v>
      </c>
      <c r="Y327" s="395" t="s">
        <v>754</v>
      </c>
      <c r="Z327" s="228"/>
    </row>
    <row r="328" spans="1:26" s="138" customFormat="1" ht="15.75" x14ac:dyDescent="0.25">
      <c r="A328" s="344"/>
      <c r="B328" s="505"/>
      <c r="C328" s="344"/>
      <c r="D328" s="224"/>
      <c r="E328" s="1604" t="s">
        <v>861</v>
      </c>
      <c r="F328" s="1605"/>
      <c r="G328" s="1605"/>
      <c r="H328" s="1605"/>
      <c r="I328" s="1605"/>
      <c r="J328" s="1605"/>
      <c r="K328" s="1605"/>
      <c r="L328" s="1605"/>
      <c r="M328" s="1605"/>
      <c r="N328" s="1605"/>
      <c r="O328" s="1605"/>
      <c r="P328" s="1605"/>
      <c r="Q328" s="1605"/>
      <c r="R328" s="1605"/>
      <c r="S328" s="1605"/>
      <c r="T328" s="1605"/>
      <c r="U328" s="1605"/>
      <c r="V328" s="1605"/>
      <c r="W328" s="1605"/>
      <c r="X328" s="1605"/>
      <c r="Y328" s="1606"/>
      <c r="Z328" s="228"/>
    </row>
    <row r="329" spans="1:26" s="138" customFormat="1" ht="15.75" x14ac:dyDescent="0.25">
      <c r="A329" s="344" t="s">
        <v>11</v>
      </c>
      <c r="B329" s="214">
        <v>25362</v>
      </c>
      <c r="C329" s="247">
        <f t="shared" ref="C329:C335" si="33">Age(B329,I329,J329)</f>
        <v>55</v>
      </c>
      <c r="D329" s="224"/>
      <c r="E329" s="401">
        <v>7</v>
      </c>
      <c r="F329" s="165" t="s">
        <v>850</v>
      </c>
      <c r="G329" s="232" t="s">
        <v>907</v>
      </c>
      <c r="H329" s="245" t="s">
        <v>766</v>
      </c>
      <c r="I329" s="232" t="s">
        <v>482</v>
      </c>
      <c r="J329" s="232" t="s">
        <v>527</v>
      </c>
      <c r="K329" s="234" t="str">
        <f t="shared" ref="K329:K335" si="34">Воз_группа(A329,C329)</f>
        <v>8</v>
      </c>
      <c r="L329" s="204"/>
      <c r="M329" s="212"/>
      <c r="N329" s="350"/>
      <c r="O329" s="202"/>
      <c r="P329" s="212"/>
      <c r="Q329" s="351"/>
      <c r="R329" s="202"/>
      <c r="S329" s="1"/>
      <c r="T329" s="392"/>
      <c r="U329" s="203"/>
      <c r="V329" s="56"/>
      <c r="W329" s="204"/>
      <c r="X329" s="56"/>
      <c r="Y329" s="395" t="s">
        <v>750</v>
      </c>
      <c r="Z329" s="228"/>
    </row>
    <row r="330" spans="1:26" s="138" customFormat="1" ht="15.75" x14ac:dyDescent="0.25">
      <c r="A330" s="344" t="s">
        <v>11</v>
      </c>
      <c r="B330" s="214">
        <v>26559</v>
      </c>
      <c r="C330" s="247">
        <f t="shared" si="33"/>
        <v>52</v>
      </c>
      <c r="D330" s="224"/>
      <c r="E330" s="401">
        <v>8</v>
      </c>
      <c r="F330" s="165" t="s">
        <v>850</v>
      </c>
      <c r="G330" s="232" t="s">
        <v>907</v>
      </c>
      <c r="H330" s="245">
        <v>1</v>
      </c>
      <c r="I330" s="232" t="s">
        <v>482</v>
      </c>
      <c r="J330" s="232" t="s">
        <v>506</v>
      </c>
      <c r="K330" s="234" t="str">
        <f t="shared" si="34"/>
        <v>7</v>
      </c>
      <c r="L330" s="204"/>
      <c r="M330" s="212">
        <v>3</v>
      </c>
      <c r="N330" s="202">
        <v>4</v>
      </c>
      <c r="O330" s="202">
        <f>Баллы_за_упр($A330,$I330,$J330,$K330,M330,N330)</f>
        <v>40</v>
      </c>
      <c r="P330" s="247">
        <v>16</v>
      </c>
      <c r="Q330" s="155">
        <v>45</v>
      </c>
      <c r="R330" s="202">
        <f>Баллы_за_упр($A330,$I330,$J330,$K330,P330,Q330)</f>
        <v>135</v>
      </c>
      <c r="S330" s="1">
        <v>37</v>
      </c>
      <c r="T330" s="392">
        <v>5.42</v>
      </c>
      <c r="U330" s="203">
        <f>Баллы_за_упр($A330,$I330,$J330,$K330,S330,T330)</f>
        <v>53</v>
      </c>
      <c r="V330" s="56">
        <v>178</v>
      </c>
      <c r="W330" s="204">
        <f>Оценка($A330,$K330,O330,R330,U330)</f>
        <v>5</v>
      </c>
      <c r="X330" s="56"/>
      <c r="Y330" s="395"/>
      <c r="Z330" s="228"/>
    </row>
    <row r="331" spans="1:26" s="138" customFormat="1" ht="15.75" x14ac:dyDescent="0.25">
      <c r="A331" s="344" t="s">
        <v>11</v>
      </c>
      <c r="B331" s="214">
        <v>25245</v>
      </c>
      <c r="C331" s="247">
        <f t="shared" si="33"/>
        <v>55</v>
      </c>
      <c r="D331" s="224"/>
      <c r="E331" s="290">
        <v>9</v>
      </c>
      <c r="F331" s="55" t="s">
        <v>850</v>
      </c>
      <c r="G331" s="230" t="s">
        <v>907</v>
      </c>
      <c r="H331" s="237">
        <v>1</v>
      </c>
      <c r="I331" s="230" t="s">
        <v>482</v>
      </c>
      <c r="J331" s="230" t="s">
        <v>853</v>
      </c>
      <c r="K331" s="342" t="str">
        <f t="shared" si="34"/>
        <v>8</v>
      </c>
      <c r="L331" s="173"/>
      <c r="M331" s="212">
        <v>3</v>
      </c>
      <c r="N331" s="202">
        <v>5</v>
      </c>
      <c r="O331" s="202">
        <f>Баллы_за_упр($A331,$I331,$J331,$K331,M331,N331)</f>
        <v>70</v>
      </c>
      <c r="P331" s="247">
        <v>16</v>
      </c>
      <c r="Q331" s="155">
        <v>30</v>
      </c>
      <c r="R331" s="202">
        <f>Баллы_за_упр($A331,$I331,$J331,$K331,P331,Q331)</f>
        <v>70</v>
      </c>
      <c r="S331" s="1">
        <v>37</v>
      </c>
      <c r="T331" s="409">
        <v>5.57</v>
      </c>
      <c r="U331" s="203">
        <f>Баллы_за_упр($A331,$I331,$J331,$K331,S331,T331)</f>
        <v>58</v>
      </c>
      <c r="V331" s="56">
        <v>148</v>
      </c>
      <c r="W331" s="204">
        <f>Оценка($A331,$K331,O331,R331,U331)</f>
        <v>5</v>
      </c>
      <c r="X331" s="257"/>
      <c r="Y331" s="395"/>
      <c r="Z331" s="228"/>
    </row>
    <row r="332" spans="1:26" s="138" customFormat="1" ht="15.75" x14ac:dyDescent="0.25">
      <c r="A332" s="344" t="s">
        <v>470</v>
      </c>
      <c r="B332" s="214">
        <v>25783</v>
      </c>
      <c r="C332" s="247">
        <f t="shared" si="33"/>
        <v>54</v>
      </c>
      <c r="D332" s="224"/>
      <c r="E332" s="290">
        <v>10</v>
      </c>
      <c r="F332" s="55" t="s">
        <v>850</v>
      </c>
      <c r="G332" s="230" t="s">
        <v>907</v>
      </c>
      <c r="H332" s="236" t="s">
        <v>766</v>
      </c>
      <c r="I332" s="230" t="s">
        <v>482</v>
      </c>
      <c r="J332" s="230" t="s">
        <v>507</v>
      </c>
      <c r="K332" s="342" t="str">
        <f t="shared" si="34"/>
        <v>5</v>
      </c>
      <c r="L332" s="173"/>
      <c r="M332" s="212"/>
      <c r="N332" s="202"/>
      <c r="O332" s="202"/>
      <c r="P332" s="247"/>
      <c r="Q332" s="155"/>
      <c r="R332" s="202"/>
      <c r="S332" s="1"/>
      <c r="T332" s="409"/>
      <c r="U332" s="203"/>
      <c r="V332" s="56"/>
      <c r="W332" s="204"/>
      <c r="X332" s="257"/>
      <c r="Y332" s="395"/>
      <c r="Z332" s="228"/>
    </row>
    <row r="333" spans="1:26" s="138" customFormat="1" ht="15.75" x14ac:dyDescent="0.25">
      <c r="A333" s="344" t="s">
        <v>11</v>
      </c>
      <c r="B333" s="214">
        <v>28114</v>
      </c>
      <c r="C333" s="247">
        <f t="shared" si="33"/>
        <v>47</v>
      </c>
      <c r="D333" s="224"/>
      <c r="E333" s="290">
        <v>11</v>
      </c>
      <c r="F333" s="55" t="s">
        <v>850</v>
      </c>
      <c r="G333" s="230" t="s">
        <v>907</v>
      </c>
      <c r="H333" s="236">
        <v>1</v>
      </c>
      <c r="I333" s="213" t="s">
        <v>590</v>
      </c>
      <c r="J333" s="213" t="s">
        <v>997</v>
      </c>
      <c r="K333" s="342" t="str">
        <f t="shared" si="34"/>
        <v>6</v>
      </c>
      <c r="L333" s="173"/>
      <c r="M333" s="212">
        <v>3</v>
      </c>
      <c r="N333" s="202">
        <v>10</v>
      </c>
      <c r="O333" s="202">
        <f>Баллы_за_упр($A333,$I333,$J333,$K333,M333,N333)</f>
        <v>90</v>
      </c>
      <c r="P333" s="212">
        <v>34</v>
      </c>
      <c r="Q333" s="425">
        <v>15.5</v>
      </c>
      <c r="R333" s="202" t="e">
        <f>Баллы_за_упр($A333,$I333,$J333,$K333,P333,Q333)</f>
        <v>#VALUE!</v>
      </c>
      <c r="S333" s="1">
        <v>37</v>
      </c>
      <c r="T333" s="409">
        <v>4.42</v>
      </c>
      <c r="U333" s="203">
        <f>Баллы_за_упр($A333,$I333,$J333,$K333,S333,T333)</f>
        <v>104</v>
      </c>
      <c r="V333" s="56" t="e">
        <f>Сумма_баллов($A333,$K333,O333,R333,U333)</f>
        <v>#VALUE!</v>
      </c>
      <c r="W333" s="204" t="e">
        <f>Оценка($A333,$K333,O333,R333,U333)</f>
        <v>#VALUE!</v>
      </c>
      <c r="X333" s="257"/>
      <c r="Y333" s="395"/>
      <c r="Z333" s="228"/>
    </row>
    <row r="334" spans="1:26" s="138" customFormat="1" ht="15.75" x14ac:dyDescent="0.25">
      <c r="A334" s="344" t="s">
        <v>11</v>
      </c>
      <c r="B334" s="214">
        <v>28584</v>
      </c>
      <c r="C334" s="247">
        <f t="shared" si="33"/>
        <v>46</v>
      </c>
      <c r="D334" s="224"/>
      <c r="E334" s="290">
        <v>12</v>
      </c>
      <c r="F334" s="506"/>
      <c r="G334" s="507"/>
      <c r="H334" s="527"/>
      <c r="I334" s="213" t="s">
        <v>590</v>
      </c>
      <c r="J334" s="528" t="s">
        <v>1096</v>
      </c>
      <c r="K334" s="342" t="str">
        <f t="shared" si="34"/>
        <v>6</v>
      </c>
      <c r="L334" s="510"/>
      <c r="M334" s="212">
        <v>3</v>
      </c>
      <c r="N334" s="156">
        <v>7</v>
      </c>
      <c r="O334" s="202">
        <f>Баллы_за_упр($A334,$I334,$J334,$K334,M334,N334)</f>
        <v>60</v>
      </c>
      <c r="P334" s="204">
        <v>34</v>
      </c>
      <c r="Q334" s="519">
        <v>15.8</v>
      </c>
      <c r="R334" s="202" t="e">
        <f>Баллы_за_упр($A334,$I334,$J334,$K334,P334,Q334)</f>
        <v>#VALUE!</v>
      </c>
      <c r="S334" s="1">
        <v>37</v>
      </c>
      <c r="T334" s="409">
        <v>4.5599999999999996</v>
      </c>
      <c r="U334" s="203">
        <f>Баллы_за_упр($A334,$I334,$J334,$K334,S334,T334)</f>
        <v>78</v>
      </c>
      <c r="V334" s="56" t="e">
        <f>Сумма_баллов($A334,$K334,O334,R334,U334)</f>
        <v>#VALUE!</v>
      </c>
      <c r="W334" s="204" t="e">
        <f>Оценка($A334,$K334,O334,R334,U334)</f>
        <v>#VALUE!</v>
      </c>
      <c r="X334" s="514"/>
      <c r="Y334" s="406"/>
      <c r="Z334" s="228"/>
    </row>
    <row r="335" spans="1:26" s="138" customFormat="1" ht="15.75" x14ac:dyDescent="0.25">
      <c r="A335" s="344" t="s">
        <v>11</v>
      </c>
      <c r="B335" s="214">
        <v>28153</v>
      </c>
      <c r="C335" s="247">
        <f t="shared" si="33"/>
        <v>47</v>
      </c>
      <c r="D335" s="224"/>
      <c r="E335" s="290">
        <v>13</v>
      </c>
      <c r="F335" s="346" t="s">
        <v>850</v>
      </c>
      <c r="G335" s="402" t="s">
        <v>907</v>
      </c>
      <c r="H335" s="403">
        <v>1</v>
      </c>
      <c r="I335" s="402" t="s">
        <v>482</v>
      </c>
      <c r="J335" s="402" t="s">
        <v>515</v>
      </c>
      <c r="K335" s="404" t="str">
        <f t="shared" si="34"/>
        <v>6</v>
      </c>
      <c r="L335" s="195"/>
      <c r="M335" s="405"/>
      <c r="N335" s="393"/>
      <c r="O335" s="193"/>
      <c r="P335" s="405"/>
      <c r="Q335" s="394"/>
      <c r="R335" s="193"/>
      <c r="S335" s="149"/>
      <c r="T335" s="416"/>
      <c r="U335" s="194"/>
      <c r="V335" s="150"/>
      <c r="W335" s="195"/>
      <c r="X335" s="150"/>
      <c r="Y335" s="406" t="s">
        <v>750</v>
      </c>
      <c r="Z335" s="228"/>
    </row>
    <row r="336" spans="1:26" s="138" customFormat="1" ht="15.75" x14ac:dyDescent="0.25">
      <c r="A336" s="344"/>
      <c r="B336" s="505"/>
      <c r="C336" s="344"/>
      <c r="D336" s="224"/>
      <c r="E336" s="1604" t="s">
        <v>862</v>
      </c>
      <c r="F336" s="1605"/>
      <c r="G336" s="1605"/>
      <c r="H336" s="1605"/>
      <c r="I336" s="1605"/>
      <c r="J336" s="1605"/>
      <c r="K336" s="1605"/>
      <c r="L336" s="1605"/>
      <c r="M336" s="1605"/>
      <c r="N336" s="1605"/>
      <c r="O336" s="1605"/>
      <c r="P336" s="1605"/>
      <c r="Q336" s="1605"/>
      <c r="R336" s="1605"/>
      <c r="S336" s="1605"/>
      <c r="T336" s="1605"/>
      <c r="U336" s="1605"/>
      <c r="V336" s="1605"/>
      <c r="W336" s="1605"/>
      <c r="X336" s="1605"/>
      <c r="Y336" s="1606"/>
      <c r="Z336" s="228"/>
    </row>
    <row r="337" spans="1:26" s="138" customFormat="1" ht="15.75" x14ac:dyDescent="0.25">
      <c r="A337" s="344" t="s">
        <v>11</v>
      </c>
      <c r="B337" s="214">
        <v>27755</v>
      </c>
      <c r="C337" s="247">
        <f t="shared" ref="C337:C343" si="35">Age(B337,I337,J337)</f>
        <v>48</v>
      </c>
      <c r="D337" s="224"/>
      <c r="E337" s="401">
        <v>14</v>
      </c>
      <c r="F337" s="165" t="s">
        <v>850</v>
      </c>
      <c r="G337" s="232" t="s">
        <v>908</v>
      </c>
      <c r="H337" s="245" t="s">
        <v>766</v>
      </c>
      <c r="I337" s="232" t="s">
        <v>482</v>
      </c>
      <c r="J337" s="232" t="s">
        <v>532</v>
      </c>
      <c r="K337" s="234" t="str">
        <f t="shared" ref="K337:K343" si="36">Воз_группа(A337,C337)</f>
        <v>6</v>
      </c>
      <c r="L337" s="204"/>
      <c r="M337" s="212"/>
      <c r="N337" s="202"/>
      <c r="O337" s="202"/>
      <c r="P337" s="212"/>
      <c r="Q337" s="351"/>
      <c r="R337" s="202"/>
      <c r="S337" s="1"/>
      <c r="T337" s="392"/>
      <c r="U337" s="203"/>
      <c r="V337" s="56"/>
      <c r="W337" s="204"/>
      <c r="X337" s="56"/>
      <c r="Y337" s="395"/>
      <c r="Z337" s="228"/>
    </row>
    <row r="338" spans="1:26" s="138" customFormat="1" ht="15.75" x14ac:dyDescent="0.25">
      <c r="A338" s="344" t="s">
        <v>11</v>
      </c>
      <c r="B338" s="214">
        <v>27913</v>
      </c>
      <c r="C338" s="247">
        <f t="shared" si="35"/>
        <v>48</v>
      </c>
      <c r="D338" s="224"/>
      <c r="E338" s="401">
        <v>15</v>
      </c>
      <c r="F338" s="165" t="s">
        <v>850</v>
      </c>
      <c r="G338" s="232" t="s">
        <v>908</v>
      </c>
      <c r="H338" s="245" t="s">
        <v>766</v>
      </c>
      <c r="I338" s="232" t="s">
        <v>482</v>
      </c>
      <c r="J338" s="232" t="s">
        <v>529</v>
      </c>
      <c r="K338" s="234" t="str">
        <f t="shared" si="36"/>
        <v>6</v>
      </c>
      <c r="L338" s="204"/>
      <c r="M338" s="212"/>
      <c r="N338" s="350"/>
      <c r="O338" s="202"/>
      <c r="P338" s="212"/>
      <c r="Q338" s="351"/>
      <c r="R338" s="202"/>
      <c r="S338" s="1"/>
      <c r="T338" s="392"/>
      <c r="U338" s="203"/>
      <c r="V338" s="56"/>
      <c r="W338" s="204"/>
      <c r="X338" s="56"/>
      <c r="Y338" s="395" t="s">
        <v>750</v>
      </c>
      <c r="Z338" s="228" t="s">
        <v>1002</v>
      </c>
    </row>
    <row r="339" spans="1:26" s="138" customFormat="1" ht="15.75" x14ac:dyDescent="0.25">
      <c r="A339" s="344" t="s">
        <v>11</v>
      </c>
      <c r="B339" s="214">
        <v>27245</v>
      </c>
      <c r="C339" s="247">
        <f t="shared" si="35"/>
        <v>50</v>
      </c>
      <c r="D339" s="224"/>
      <c r="E339" s="401">
        <v>16</v>
      </c>
      <c r="F339" s="165" t="s">
        <v>850</v>
      </c>
      <c r="G339" s="232" t="s">
        <v>908</v>
      </c>
      <c r="H339" s="245" t="s">
        <v>766</v>
      </c>
      <c r="I339" s="232" t="s">
        <v>482</v>
      </c>
      <c r="J339" s="232" t="s">
        <v>530</v>
      </c>
      <c r="K339" s="234" t="str">
        <f t="shared" si="36"/>
        <v>7</v>
      </c>
      <c r="L339" s="204"/>
      <c r="M339" s="212"/>
      <c r="N339" s="202"/>
      <c r="O339" s="202"/>
      <c r="P339" s="247"/>
      <c r="Q339" s="155"/>
      <c r="R339" s="202"/>
      <c r="S339" s="1"/>
      <c r="T339" s="392"/>
      <c r="U339" s="203"/>
      <c r="V339" s="56"/>
      <c r="W339" s="204"/>
      <c r="X339" s="56"/>
      <c r="Y339" s="286"/>
      <c r="Z339" s="228"/>
    </row>
    <row r="340" spans="1:26" s="138" customFormat="1" ht="15.75" x14ac:dyDescent="0.25">
      <c r="A340" s="344" t="s">
        <v>11</v>
      </c>
      <c r="B340" s="214">
        <v>28021</v>
      </c>
      <c r="C340" s="247">
        <f t="shared" si="35"/>
        <v>48</v>
      </c>
      <c r="D340" s="224"/>
      <c r="E340" s="401">
        <v>17</v>
      </c>
      <c r="F340" s="165" t="s">
        <v>850</v>
      </c>
      <c r="G340" s="232" t="s">
        <v>908</v>
      </c>
      <c r="H340" s="245">
        <v>2</v>
      </c>
      <c r="I340" s="232" t="s">
        <v>482</v>
      </c>
      <c r="J340" s="232" t="s">
        <v>528</v>
      </c>
      <c r="K340" s="234" t="str">
        <f t="shared" si="36"/>
        <v>6</v>
      </c>
      <c r="L340" s="204"/>
      <c r="M340" s="212"/>
      <c r="N340" s="202"/>
      <c r="O340" s="202"/>
      <c r="P340" s="212"/>
      <c r="Q340" s="351"/>
      <c r="R340" s="202"/>
      <c r="S340" s="1"/>
      <c r="T340" s="392"/>
      <c r="U340" s="203"/>
      <c r="V340" s="56"/>
      <c r="W340" s="204"/>
      <c r="X340" s="56"/>
      <c r="Y340" s="395"/>
      <c r="Z340" s="252" t="s">
        <v>750</v>
      </c>
    </row>
    <row r="341" spans="1:26" s="138" customFormat="1" ht="15.75" x14ac:dyDescent="0.25">
      <c r="A341" s="344" t="s">
        <v>11</v>
      </c>
      <c r="B341" s="214">
        <v>28939</v>
      </c>
      <c r="C341" s="247">
        <f t="shared" si="35"/>
        <v>45</v>
      </c>
      <c r="D341" s="224"/>
      <c r="E341" s="401">
        <v>18</v>
      </c>
      <c r="F341" s="165" t="s">
        <v>850</v>
      </c>
      <c r="G341" s="232" t="s">
        <v>908</v>
      </c>
      <c r="H341" s="245" t="s">
        <v>766</v>
      </c>
      <c r="I341" s="232" t="s">
        <v>590</v>
      </c>
      <c r="J341" s="232" t="s">
        <v>531</v>
      </c>
      <c r="K341" s="234" t="str">
        <f t="shared" si="36"/>
        <v>6</v>
      </c>
      <c r="L341" s="204"/>
      <c r="M341" s="212"/>
      <c r="N341" s="202"/>
      <c r="O341" s="202"/>
      <c r="P341" s="212"/>
      <c r="Q341" s="351"/>
      <c r="R341" s="202"/>
      <c r="S341" s="1"/>
      <c r="T341" s="392"/>
      <c r="U341" s="203"/>
      <c r="V341" s="56"/>
      <c r="W341" s="204"/>
      <c r="X341" s="56"/>
      <c r="Y341" s="395"/>
      <c r="Z341" s="228"/>
    </row>
    <row r="342" spans="1:26" s="352" customFormat="1" ht="15.75" x14ac:dyDescent="0.25">
      <c r="A342" s="212" t="s">
        <v>11</v>
      </c>
      <c r="B342" s="231">
        <v>28882</v>
      </c>
      <c r="C342" s="212">
        <f t="shared" si="35"/>
        <v>45</v>
      </c>
      <c r="D342" s="338"/>
      <c r="E342" s="401">
        <v>19</v>
      </c>
      <c r="F342" s="232" t="s">
        <v>478</v>
      </c>
      <c r="G342" s="230" t="s">
        <v>908</v>
      </c>
      <c r="H342" s="1" t="s">
        <v>766</v>
      </c>
      <c r="I342" s="232" t="s">
        <v>590</v>
      </c>
      <c r="J342" s="232" t="s">
        <v>553</v>
      </c>
      <c r="K342" s="234" t="str">
        <f t="shared" si="36"/>
        <v>6</v>
      </c>
      <c r="L342" s="204"/>
      <c r="M342" s="212"/>
      <c r="N342" s="202"/>
      <c r="O342" s="202"/>
      <c r="P342" s="212"/>
      <c r="Q342" s="351"/>
      <c r="R342" s="202"/>
      <c r="S342" s="1"/>
      <c r="T342" s="392"/>
      <c r="U342" s="203"/>
      <c r="V342" s="56"/>
      <c r="W342" s="204"/>
      <c r="X342" s="56"/>
      <c r="Y342" s="286"/>
      <c r="Z342" s="235"/>
    </row>
    <row r="343" spans="1:26" s="138" customFormat="1" ht="15.75" x14ac:dyDescent="0.25">
      <c r="A343" s="344" t="s">
        <v>470</v>
      </c>
      <c r="B343" s="214">
        <v>31214</v>
      </c>
      <c r="C343" s="247">
        <f t="shared" si="35"/>
        <v>39</v>
      </c>
      <c r="D343" s="224"/>
      <c r="E343" s="401">
        <v>20</v>
      </c>
      <c r="F343" s="55" t="s">
        <v>850</v>
      </c>
      <c r="G343" s="230" t="s">
        <v>908</v>
      </c>
      <c r="H343" s="236" t="s">
        <v>766</v>
      </c>
      <c r="I343" s="230" t="s">
        <v>564</v>
      </c>
      <c r="J343" s="230" t="s">
        <v>569</v>
      </c>
      <c r="K343" s="342" t="str">
        <f t="shared" si="36"/>
        <v>4</v>
      </c>
      <c r="L343" s="173"/>
      <c r="M343" s="212">
        <v>16</v>
      </c>
      <c r="N343" s="202">
        <v>40</v>
      </c>
      <c r="O343" s="202">
        <f>Баллы_за_упр($A343,$I343,$J343,$K343,M343,N343)</f>
        <v>100</v>
      </c>
      <c r="P343" s="247"/>
      <c r="Q343" s="155"/>
      <c r="R343" s="202"/>
      <c r="S343" s="1">
        <v>37</v>
      </c>
      <c r="T343" s="409">
        <v>5.15</v>
      </c>
      <c r="U343" s="203">
        <f>Баллы_за_упр($A343,$I343,$J343,$K343,S343,T343)</f>
        <v>70</v>
      </c>
      <c r="V343" s="56">
        <v>135</v>
      </c>
      <c r="W343" s="204">
        <v>5</v>
      </c>
      <c r="X343" s="257"/>
      <c r="Y343" s="395"/>
      <c r="Z343" s="228"/>
    </row>
    <row r="344" spans="1:26" s="138" customFormat="1" ht="15.75" x14ac:dyDescent="0.25">
      <c r="A344" s="344"/>
      <c r="B344" s="505"/>
      <c r="C344" s="344"/>
      <c r="D344" s="224"/>
      <c r="E344" s="1596" t="s">
        <v>863</v>
      </c>
      <c r="F344" s="1598"/>
      <c r="G344" s="1598"/>
      <c r="H344" s="1598"/>
      <c r="I344" s="1598"/>
      <c r="J344" s="1598"/>
      <c r="K344" s="1598"/>
      <c r="L344" s="1598"/>
      <c r="M344" s="1598"/>
      <c r="N344" s="1598"/>
      <c r="O344" s="1598"/>
      <c r="P344" s="1598"/>
      <c r="Q344" s="1598"/>
      <c r="R344" s="1598"/>
      <c r="S344" s="1598"/>
      <c r="T344" s="1598"/>
      <c r="U344" s="1598"/>
      <c r="V344" s="1598"/>
      <c r="W344" s="1598"/>
      <c r="X344" s="1598"/>
      <c r="Y344" s="1603"/>
      <c r="Z344" s="228"/>
    </row>
    <row r="345" spans="1:26" s="138" customFormat="1" ht="15.75" x14ac:dyDescent="0.25">
      <c r="A345" s="344" t="s">
        <v>11</v>
      </c>
      <c r="B345" s="214">
        <v>25228</v>
      </c>
      <c r="C345" s="247">
        <f t="shared" ref="C345:C351" si="37">Age(B345,I345,J345)</f>
        <v>55</v>
      </c>
      <c r="D345" s="224"/>
      <c r="E345" s="290">
        <v>21</v>
      </c>
      <c r="F345" s="55" t="s">
        <v>850</v>
      </c>
      <c r="G345" s="230" t="s">
        <v>909</v>
      </c>
      <c r="H345" s="242"/>
      <c r="I345" s="230" t="s">
        <v>482</v>
      </c>
      <c r="J345" s="230" t="s">
        <v>1022</v>
      </c>
      <c r="K345" s="342" t="str">
        <f t="shared" ref="K345:K351" si="38">Воз_группа(A345,C345)</f>
        <v>8</v>
      </c>
      <c r="L345" s="173"/>
      <c r="M345" s="212"/>
      <c r="N345" s="202"/>
      <c r="O345" s="202"/>
      <c r="P345" s="247"/>
      <c r="Q345" s="155"/>
      <c r="R345" s="202"/>
      <c r="S345" s="1"/>
      <c r="T345" s="409"/>
      <c r="U345" s="203"/>
      <c r="V345" s="56"/>
      <c r="W345" s="204"/>
      <c r="X345" s="257"/>
      <c r="Y345" s="395"/>
      <c r="Z345" s="228"/>
    </row>
    <row r="346" spans="1:26" s="138" customFormat="1" ht="15.75" x14ac:dyDescent="0.25">
      <c r="A346" s="344" t="s">
        <v>11</v>
      </c>
      <c r="B346" s="214">
        <v>27583</v>
      </c>
      <c r="C346" s="247">
        <f t="shared" si="37"/>
        <v>49</v>
      </c>
      <c r="D346" s="224"/>
      <c r="E346" s="290">
        <v>22</v>
      </c>
      <c r="F346" s="55" t="s">
        <v>850</v>
      </c>
      <c r="G346" s="230" t="s">
        <v>909</v>
      </c>
      <c r="H346" s="236" t="s">
        <v>766</v>
      </c>
      <c r="I346" s="230" t="s">
        <v>482</v>
      </c>
      <c r="J346" s="230" t="s">
        <v>491</v>
      </c>
      <c r="K346" s="342" t="str">
        <f t="shared" si="38"/>
        <v>6</v>
      </c>
      <c r="L346" s="173"/>
      <c r="M346" s="212"/>
      <c r="N346" s="202"/>
      <c r="O346" s="202"/>
      <c r="P346" s="212"/>
      <c r="Q346" s="351"/>
      <c r="R346" s="202"/>
      <c r="S346" s="1"/>
      <c r="T346" s="409"/>
      <c r="U346" s="203"/>
      <c r="V346" s="56"/>
      <c r="W346" s="204"/>
      <c r="X346" s="257"/>
      <c r="Y346" s="395"/>
      <c r="Z346" s="228"/>
    </row>
    <row r="347" spans="1:26" s="138" customFormat="1" ht="15.75" x14ac:dyDescent="0.25">
      <c r="A347" s="344" t="s">
        <v>11</v>
      </c>
      <c r="B347" s="214">
        <v>24057</v>
      </c>
      <c r="C347" s="247">
        <f t="shared" si="37"/>
        <v>58</v>
      </c>
      <c r="D347" s="224"/>
      <c r="E347" s="290">
        <v>23</v>
      </c>
      <c r="F347" s="55" t="s">
        <v>850</v>
      </c>
      <c r="G347" s="230" t="s">
        <v>909</v>
      </c>
      <c r="H347" s="236" t="s">
        <v>766</v>
      </c>
      <c r="I347" s="230" t="s">
        <v>482</v>
      </c>
      <c r="J347" s="230" t="s">
        <v>585</v>
      </c>
      <c r="K347" s="342" t="str">
        <f t="shared" si="38"/>
        <v>8</v>
      </c>
      <c r="L347" s="173"/>
      <c r="M347" s="212"/>
      <c r="N347" s="202"/>
      <c r="O347" s="202"/>
      <c r="P347" s="247"/>
      <c r="Q347" s="155"/>
      <c r="R347" s="202"/>
      <c r="S347" s="1"/>
      <c r="T347" s="409"/>
      <c r="U347" s="203"/>
      <c r="V347" s="56"/>
      <c r="W347" s="204"/>
      <c r="X347" s="257"/>
      <c r="Y347" s="395"/>
      <c r="Z347" s="228"/>
    </row>
    <row r="348" spans="1:26" s="138" customFormat="1" ht="15.75" x14ac:dyDescent="0.25">
      <c r="A348" s="344" t="s">
        <v>11</v>
      </c>
      <c r="B348" s="214">
        <v>28013</v>
      </c>
      <c r="C348" s="247">
        <f t="shared" si="37"/>
        <v>48</v>
      </c>
      <c r="D348" s="224"/>
      <c r="E348" s="290">
        <v>24</v>
      </c>
      <c r="F348" s="55" t="s">
        <v>850</v>
      </c>
      <c r="G348" s="230" t="s">
        <v>909</v>
      </c>
      <c r="H348" s="237" t="s">
        <v>766</v>
      </c>
      <c r="I348" s="230" t="s">
        <v>482</v>
      </c>
      <c r="J348" s="230" t="s">
        <v>854</v>
      </c>
      <c r="K348" s="342" t="str">
        <f t="shared" si="38"/>
        <v>6</v>
      </c>
      <c r="L348" s="173"/>
      <c r="M348" s="212"/>
      <c r="N348" s="202"/>
      <c r="O348" s="202"/>
      <c r="P348" s="212"/>
      <c r="Q348" s="351"/>
      <c r="R348" s="202"/>
      <c r="S348" s="1"/>
      <c r="T348" s="409"/>
      <c r="U348" s="203"/>
      <c r="V348" s="56"/>
      <c r="W348" s="204"/>
      <c r="X348" s="257"/>
      <c r="Y348" s="395"/>
      <c r="Z348" s="228"/>
    </row>
    <row r="349" spans="1:26" s="138" customFormat="1" ht="15.75" x14ac:dyDescent="0.25">
      <c r="A349" s="344" t="s">
        <v>11</v>
      </c>
      <c r="B349" s="214">
        <v>28362</v>
      </c>
      <c r="C349" s="247">
        <f t="shared" si="37"/>
        <v>47</v>
      </c>
      <c r="D349" s="224"/>
      <c r="E349" s="290">
        <v>25</v>
      </c>
      <c r="F349" s="506" t="s">
        <v>850</v>
      </c>
      <c r="G349" s="507" t="s">
        <v>909</v>
      </c>
      <c r="H349" s="508" t="s">
        <v>766</v>
      </c>
      <c r="I349" s="507" t="s">
        <v>590</v>
      </c>
      <c r="J349" s="507" t="s">
        <v>726</v>
      </c>
      <c r="K349" s="509" t="str">
        <f t="shared" si="38"/>
        <v>6</v>
      </c>
      <c r="L349" s="510"/>
      <c r="M349" s="405"/>
      <c r="N349" s="511"/>
      <c r="O349" s="193"/>
      <c r="P349" s="490"/>
      <c r="Q349" s="512"/>
      <c r="R349" s="193"/>
      <c r="S349" s="149"/>
      <c r="T349" s="513"/>
      <c r="U349" s="194"/>
      <c r="V349" s="150"/>
      <c r="W349" s="195"/>
      <c r="X349" s="514"/>
      <c r="Y349" s="406" t="s">
        <v>750</v>
      </c>
      <c r="Z349" s="228"/>
    </row>
    <row r="350" spans="1:26" s="138" customFormat="1" ht="15.75" x14ac:dyDescent="0.25">
      <c r="A350" s="344" t="s">
        <v>11</v>
      </c>
      <c r="B350" s="214">
        <v>30067</v>
      </c>
      <c r="C350" s="247">
        <f t="shared" si="37"/>
        <v>42</v>
      </c>
      <c r="D350" s="224"/>
      <c r="E350" s="290">
        <v>26</v>
      </c>
      <c r="F350" s="55" t="s">
        <v>850</v>
      </c>
      <c r="G350" s="230" t="s">
        <v>909</v>
      </c>
      <c r="H350" s="236" t="s">
        <v>766</v>
      </c>
      <c r="I350" s="230" t="s">
        <v>590</v>
      </c>
      <c r="J350" s="230" t="s">
        <v>759</v>
      </c>
      <c r="K350" s="342" t="str">
        <f t="shared" si="38"/>
        <v>5</v>
      </c>
      <c r="L350" s="173"/>
      <c r="M350" s="212"/>
      <c r="N350" s="202"/>
      <c r="O350" s="202"/>
      <c r="P350" s="212"/>
      <c r="Q350" s="351"/>
      <c r="R350" s="202"/>
      <c r="S350" s="1"/>
      <c r="T350" s="409"/>
      <c r="U350" s="203"/>
      <c r="V350" s="56"/>
      <c r="W350" s="204"/>
      <c r="X350" s="257"/>
      <c r="Y350" s="395"/>
      <c r="Z350" s="228"/>
    </row>
    <row r="351" spans="1:26" s="138" customFormat="1" ht="15.75" x14ac:dyDescent="0.25">
      <c r="A351" s="344" t="s">
        <v>470</v>
      </c>
      <c r="B351" s="214">
        <v>31778</v>
      </c>
      <c r="C351" s="247">
        <f t="shared" si="37"/>
        <v>37</v>
      </c>
      <c r="D351" s="224"/>
      <c r="E351" s="290">
        <v>27</v>
      </c>
      <c r="F351" s="55" t="s">
        <v>850</v>
      </c>
      <c r="G351" s="230" t="s">
        <v>909</v>
      </c>
      <c r="H351" s="236">
        <v>1</v>
      </c>
      <c r="I351" s="230" t="s">
        <v>564</v>
      </c>
      <c r="J351" s="230" t="s">
        <v>568</v>
      </c>
      <c r="K351" s="342" t="str">
        <f t="shared" si="38"/>
        <v>4</v>
      </c>
      <c r="L351" s="173"/>
      <c r="M351" s="212"/>
      <c r="N351" s="202"/>
      <c r="O351" s="202"/>
      <c r="P351" s="247"/>
      <c r="Q351" s="155"/>
      <c r="R351" s="202"/>
      <c r="S351" s="1"/>
      <c r="T351" s="409"/>
      <c r="U351" s="203"/>
      <c r="V351" s="56"/>
      <c r="W351" s="204"/>
      <c r="X351" s="257"/>
      <c r="Y351" s="395" t="s">
        <v>750</v>
      </c>
      <c r="Z351" s="228"/>
    </row>
    <row r="352" spans="1:26" s="138" customFormat="1" ht="15.75" x14ac:dyDescent="0.25">
      <c r="A352" s="344"/>
      <c r="B352" s="505"/>
      <c r="C352" s="344"/>
      <c r="D352" s="224"/>
      <c r="E352" s="1596" t="s">
        <v>864</v>
      </c>
      <c r="F352" s="1598"/>
      <c r="G352" s="1598"/>
      <c r="H352" s="1598"/>
      <c r="I352" s="1598"/>
      <c r="J352" s="1598"/>
      <c r="K352" s="1598"/>
      <c r="L352" s="1598"/>
      <c r="M352" s="1598"/>
      <c r="N352" s="1598"/>
      <c r="O352" s="1598"/>
      <c r="P352" s="1598"/>
      <c r="Q352" s="1598"/>
      <c r="R352" s="1598"/>
      <c r="S352" s="1598"/>
      <c r="T352" s="1598"/>
      <c r="U352" s="1598"/>
      <c r="V352" s="1598"/>
      <c r="W352" s="1598"/>
      <c r="X352" s="1598"/>
      <c r="Y352" s="1603"/>
      <c r="Z352" s="228"/>
    </row>
    <row r="353" spans="1:26" s="138" customFormat="1" ht="15.75" x14ac:dyDescent="0.25">
      <c r="A353" s="344" t="s">
        <v>11</v>
      </c>
      <c r="B353" s="214">
        <v>28417</v>
      </c>
      <c r="C353" s="247">
        <f t="shared" ref="C353:C360" si="39">Age(B353,I353,J353)</f>
        <v>47</v>
      </c>
      <c r="D353" s="224"/>
      <c r="E353" s="290">
        <v>28</v>
      </c>
      <c r="F353" s="55" t="s">
        <v>850</v>
      </c>
      <c r="G353" s="230" t="s">
        <v>910</v>
      </c>
      <c r="H353" s="236" t="s">
        <v>766</v>
      </c>
      <c r="I353" s="230" t="s">
        <v>590</v>
      </c>
      <c r="J353" s="230" t="s">
        <v>760</v>
      </c>
      <c r="K353" s="342" t="str">
        <f t="shared" ref="K353:K360" si="40">Воз_группа(A353,C353)</f>
        <v>6</v>
      </c>
      <c r="L353" s="173"/>
      <c r="M353" s="212"/>
      <c r="N353" s="202"/>
      <c r="O353" s="202"/>
      <c r="P353" s="212"/>
      <c r="Q353" s="351"/>
      <c r="R353" s="202"/>
      <c r="S353" s="1"/>
      <c r="T353" s="409"/>
      <c r="U353" s="203"/>
      <c r="V353" s="56"/>
      <c r="W353" s="204"/>
      <c r="X353" s="257"/>
      <c r="Y353" s="395" t="s">
        <v>1093</v>
      </c>
      <c r="Z353" s="228"/>
    </row>
    <row r="354" spans="1:26" s="138" customFormat="1" ht="15.75" x14ac:dyDescent="0.25">
      <c r="A354" s="344" t="s">
        <v>470</v>
      </c>
      <c r="B354" s="214">
        <v>25995</v>
      </c>
      <c r="C354" s="247">
        <f t="shared" si="39"/>
        <v>53</v>
      </c>
      <c r="D354" s="224"/>
      <c r="E354" s="290">
        <v>29</v>
      </c>
      <c r="F354" s="55" t="s">
        <v>850</v>
      </c>
      <c r="G354" s="230" t="s">
        <v>910</v>
      </c>
      <c r="H354" s="236" t="s">
        <v>766</v>
      </c>
      <c r="I354" s="230" t="s">
        <v>590</v>
      </c>
      <c r="J354" s="230" t="s">
        <v>525</v>
      </c>
      <c r="K354" s="342" t="str">
        <f t="shared" si="40"/>
        <v>5</v>
      </c>
      <c r="L354" s="173"/>
      <c r="M354" s="212"/>
      <c r="N354" s="202"/>
      <c r="O354" s="202"/>
      <c r="P354" s="247"/>
      <c r="Q354" s="155"/>
      <c r="R354" s="202"/>
      <c r="S354" s="1"/>
      <c r="T354" s="409"/>
      <c r="U354" s="203"/>
      <c r="V354" s="56"/>
      <c r="W354" s="204"/>
      <c r="X354" s="257"/>
      <c r="Y354" s="395"/>
      <c r="Z354" s="228" t="s">
        <v>1000</v>
      </c>
    </row>
    <row r="355" spans="1:26" s="138" customFormat="1" ht="15.75" x14ac:dyDescent="0.25">
      <c r="A355" s="344" t="s">
        <v>470</v>
      </c>
      <c r="B355" s="214">
        <v>26748</v>
      </c>
      <c r="C355" s="247">
        <f t="shared" si="39"/>
        <v>51</v>
      </c>
      <c r="D355" s="224"/>
      <c r="E355" s="290">
        <v>30</v>
      </c>
      <c r="F355" s="55" t="s">
        <v>850</v>
      </c>
      <c r="G355" s="230" t="s">
        <v>910</v>
      </c>
      <c r="H355" s="236" t="s">
        <v>766</v>
      </c>
      <c r="I355" s="230" t="s">
        <v>590</v>
      </c>
      <c r="J355" s="230" t="s">
        <v>533</v>
      </c>
      <c r="K355" s="342" t="str">
        <f t="shared" si="40"/>
        <v>5</v>
      </c>
      <c r="L355" s="173"/>
      <c r="M355" s="212"/>
      <c r="N355" s="202"/>
      <c r="O355" s="202"/>
      <c r="P355" s="247"/>
      <c r="Q355" s="155"/>
      <c r="R355" s="202"/>
      <c r="S355" s="1"/>
      <c r="T355" s="409"/>
      <c r="U355" s="203"/>
      <c r="V355" s="56"/>
      <c r="W355" s="204"/>
      <c r="X355" s="257"/>
      <c r="Y355" s="286"/>
      <c r="Z355" s="228"/>
    </row>
    <row r="356" spans="1:26" s="138" customFormat="1" ht="15.75" x14ac:dyDescent="0.25">
      <c r="A356" s="344" t="s">
        <v>11</v>
      </c>
      <c r="B356" s="214">
        <v>30345</v>
      </c>
      <c r="C356" s="247">
        <f t="shared" si="39"/>
        <v>41</v>
      </c>
      <c r="D356" s="224"/>
      <c r="E356" s="290">
        <v>31</v>
      </c>
      <c r="F356" s="55" t="s">
        <v>850</v>
      </c>
      <c r="G356" s="230" t="s">
        <v>910</v>
      </c>
      <c r="H356" s="236">
        <v>1</v>
      </c>
      <c r="I356" s="230" t="s">
        <v>26</v>
      </c>
      <c r="J356" s="230" t="s">
        <v>502</v>
      </c>
      <c r="K356" s="342" t="str">
        <f t="shared" si="40"/>
        <v>5</v>
      </c>
      <c r="L356" s="173"/>
      <c r="M356" s="212">
        <v>3</v>
      </c>
      <c r="N356" s="202">
        <v>8</v>
      </c>
      <c r="O356" s="202">
        <f>Баллы_за_упр($A356,$I356,$J356,$K356,M356,N356)</f>
        <v>60</v>
      </c>
      <c r="P356" s="212">
        <v>34</v>
      </c>
      <c r="Q356" s="425">
        <v>14.6</v>
      </c>
      <c r="R356" s="202">
        <f>Баллы_за_упр($A356,$I356,$J356,$K356,P356,Q356)</f>
        <v>104</v>
      </c>
      <c r="S356" s="1">
        <v>38</v>
      </c>
      <c r="T356" s="409">
        <v>15.37</v>
      </c>
      <c r="U356" s="203">
        <f>Баллы_за_упр($A356,$I356,$J356,$K356,S356,T356)</f>
        <v>66</v>
      </c>
      <c r="V356" s="56">
        <f>Сумма_баллов($A356,$K356,O356,R356,U356)</f>
        <v>230</v>
      </c>
      <c r="W356" s="204">
        <f>Оценка($A356,$K356,O356,R356,U356)</f>
        <v>5</v>
      </c>
      <c r="X356" s="257"/>
      <c r="Y356" s="395"/>
      <c r="Z356" s="228"/>
    </row>
    <row r="357" spans="1:26" s="138" customFormat="1" ht="15.75" x14ac:dyDescent="0.25">
      <c r="A357" s="344" t="s">
        <v>470</v>
      </c>
      <c r="B357" s="214">
        <v>28254</v>
      </c>
      <c r="C357" s="247">
        <f t="shared" si="39"/>
        <v>47</v>
      </c>
      <c r="D357" s="224"/>
      <c r="E357" s="290">
        <v>32</v>
      </c>
      <c r="F357" s="55" t="s">
        <v>850</v>
      </c>
      <c r="G357" s="230" t="s">
        <v>910</v>
      </c>
      <c r="H357" s="236" t="s">
        <v>766</v>
      </c>
      <c r="I357" s="230" t="s">
        <v>26</v>
      </c>
      <c r="J357" s="230" t="s">
        <v>526</v>
      </c>
      <c r="K357" s="342" t="str">
        <f t="shared" si="40"/>
        <v>5</v>
      </c>
      <c r="L357" s="173"/>
      <c r="M357" s="212">
        <v>16</v>
      </c>
      <c r="N357" s="202">
        <v>25</v>
      </c>
      <c r="O357" s="202">
        <f>Баллы_за_упр($A357,$I357,$J357,$K357,M357,N357)</f>
        <v>95</v>
      </c>
      <c r="P357" s="247"/>
      <c r="Q357" s="155"/>
      <c r="R357" s="202"/>
      <c r="S357" s="1">
        <v>37</v>
      </c>
      <c r="T357" s="409">
        <v>5.59</v>
      </c>
      <c r="U357" s="203">
        <f>Баллы_за_упр($A357,$I357,$J357,$K357,S357,T357)</f>
        <v>51</v>
      </c>
      <c r="V357" s="56">
        <v>146</v>
      </c>
      <c r="W357" s="204">
        <v>5</v>
      </c>
      <c r="X357" s="257"/>
      <c r="Y357" s="395"/>
      <c r="Z357" s="228"/>
    </row>
    <row r="358" spans="1:26" s="138" customFormat="1" ht="15.75" x14ac:dyDescent="0.25">
      <c r="A358" s="344" t="s">
        <v>11</v>
      </c>
      <c r="B358" s="214">
        <v>26685</v>
      </c>
      <c r="C358" s="247">
        <f t="shared" si="39"/>
        <v>51</v>
      </c>
      <c r="D358" s="224"/>
      <c r="E358" s="290">
        <v>33</v>
      </c>
      <c r="F358" s="55" t="s">
        <v>850</v>
      </c>
      <c r="G358" s="230" t="s">
        <v>910</v>
      </c>
      <c r="H358" s="237">
        <v>1</v>
      </c>
      <c r="I358" s="230" t="s">
        <v>26</v>
      </c>
      <c r="J358" s="230" t="s">
        <v>855</v>
      </c>
      <c r="K358" s="342" t="str">
        <f t="shared" si="40"/>
        <v>7</v>
      </c>
      <c r="L358" s="173"/>
      <c r="M358" s="212">
        <v>3</v>
      </c>
      <c r="N358" s="202">
        <v>6</v>
      </c>
      <c r="O358" s="202">
        <f>Баллы_за_упр($A358,$I358,$J358,$K358,M358,N358)</f>
        <v>60</v>
      </c>
      <c r="P358" s="247">
        <v>16</v>
      </c>
      <c r="Q358" s="155">
        <v>41</v>
      </c>
      <c r="R358" s="202">
        <f>Баллы_за_упр($A358,$I358,$J358,$K358,P358,Q358)</f>
        <v>115</v>
      </c>
      <c r="S358" s="1">
        <v>37</v>
      </c>
      <c r="T358" s="409">
        <v>4.55</v>
      </c>
      <c r="U358" s="203">
        <f>Баллы_за_упр($A358,$I358,$J358,$K358,S358,T358)</f>
        <v>140</v>
      </c>
      <c r="V358" s="56">
        <f>Сумма_баллов($A358,$K358,O358,R358,U358)</f>
        <v>315</v>
      </c>
      <c r="W358" s="204">
        <f>Оценка($A358,$K358,O358,R358,U358)</f>
        <v>5</v>
      </c>
      <c r="X358" s="257"/>
      <c r="Y358" s="395"/>
      <c r="Z358" s="228"/>
    </row>
    <row r="359" spans="1:26" s="138" customFormat="1" ht="15.75" x14ac:dyDescent="0.25">
      <c r="A359" s="344" t="s">
        <v>470</v>
      </c>
      <c r="B359" s="214">
        <v>30283</v>
      </c>
      <c r="C359" s="247">
        <f t="shared" si="39"/>
        <v>41</v>
      </c>
      <c r="D359" s="224"/>
      <c r="E359" s="290">
        <v>34</v>
      </c>
      <c r="F359" s="55" t="s">
        <v>850</v>
      </c>
      <c r="G359" s="230" t="s">
        <v>910</v>
      </c>
      <c r="H359" s="236">
        <v>1</v>
      </c>
      <c r="I359" s="230" t="s">
        <v>647</v>
      </c>
      <c r="J359" s="230" t="s">
        <v>471</v>
      </c>
      <c r="K359" s="342" t="str">
        <f t="shared" si="40"/>
        <v>5</v>
      </c>
      <c r="L359" s="173"/>
      <c r="M359" s="212">
        <v>16</v>
      </c>
      <c r="N359" s="202">
        <v>23</v>
      </c>
      <c r="O359" s="202">
        <f>Баллы_за_упр($A359,$I359,$J359,$K359,M359,N359)</f>
        <v>85</v>
      </c>
      <c r="P359" s="247"/>
      <c r="Q359" s="155"/>
      <c r="R359" s="202"/>
      <c r="S359" s="1">
        <v>37</v>
      </c>
      <c r="T359" s="409">
        <v>6</v>
      </c>
      <c r="U359" s="203">
        <f>Баллы_за_упр($A359,$I359,$J359,$K359,S359,T359)</f>
        <v>50</v>
      </c>
      <c r="V359" s="56">
        <v>85</v>
      </c>
      <c r="W359" s="204">
        <v>4</v>
      </c>
      <c r="X359" s="257"/>
      <c r="Y359" s="286"/>
      <c r="Z359" s="228" t="s">
        <v>985</v>
      </c>
    </row>
    <row r="360" spans="1:26" s="138" customFormat="1" ht="16.5" thickBot="1" x14ac:dyDescent="0.3">
      <c r="A360" s="344" t="s">
        <v>470</v>
      </c>
      <c r="B360" s="214">
        <v>33947</v>
      </c>
      <c r="C360" s="247">
        <f t="shared" si="39"/>
        <v>31</v>
      </c>
      <c r="D360" s="224"/>
      <c r="E360" s="332">
        <v>35</v>
      </c>
      <c r="F360" s="327" t="s">
        <v>850</v>
      </c>
      <c r="G360" s="294" t="s">
        <v>910</v>
      </c>
      <c r="H360" s="331">
        <v>3</v>
      </c>
      <c r="I360" s="294" t="s">
        <v>564</v>
      </c>
      <c r="J360" s="294" t="s">
        <v>650</v>
      </c>
      <c r="K360" s="159" t="str">
        <f t="shared" si="40"/>
        <v>3</v>
      </c>
      <c r="L360" s="258" t="s">
        <v>23</v>
      </c>
      <c r="M360" s="302" t="s">
        <v>23</v>
      </c>
      <c r="N360" s="258" t="s">
        <v>23</v>
      </c>
      <c r="O360" s="258" t="s">
        <v>23</v>
      </c>
      <c r="P360" s="258" t="s">
        <v>23</v>
      </c>
      <c r="Q360" s="258" t="s">
        <v>23</v>
      </c>
      <c r="R360" s="258" t="s">
        <v>23</v>
      </c>
      <c r="S360" s="258" t="s">
        <v>23</v>
      </c>
      <c r="T360" s="258" t="s">
        <v>23</v>
      </c>
      <c r="U360" s="258" t="s">
        <v>23</v>
      </c>
      <c r="V360" s="258" t="s">
        <v>23</v>
      </c>
      <c r="W360" s="258" t="s">
        <v>23</v>
      </c>
      <c r="X360" s="258" t="s">
        <v>23</v>
      </c>
      <c r="Y360" s="436" t="s">
        <v>754</v>
      </c>
      <c r="Z360" s="228"/>
    </row>
    <row r="361" spans="1:26" ht="17.25" customHeight="1" x14ac:dyDescent="0.25">
      <c r="A361" s="1594" t="s">
        <v>1</v>
      </c>
      <c r="B361" s="1594" t="s">
        <v>81</v>
      </c>
      <c r="C361" s="1594" t="s">
        <v>82</v>
      </c>
      <c r="D361" s="256"/>
      <c r="E361" s="1595" t="s">
        <v>2</v>
      </c>
      <c r="F361" s="1576" t="s">
        <v>73</v>
      </c>
      <c r="G361" s="1576" t="s">
        <v>73</v>
      </c>
      <c r="H361" s="1600" t="s">
        <v>765</v>
      </c>
      <c r="I361" s="1576" t="s">
        <v>3</v>
      </c>
      <c r="J361" s="1576" t="s">
        <v>4</v>
      </c>
      <c r="K361" s="1570" t="s">
        <v>5</v>
      </c>
      <c r="L361" s="1570" t="s">
        <v>6</v>
      </c>
      <c r="M361" s="1576" t="s">
        <v>180</v>
      </c>
      <c r="N361" s="1576"/>
      <c r="O361" s="1576"/>
      <c r="P361" s="1576"/>
      <c r="Q361" s="1576"/>
      <c r="R361" s="1576"/>
      <c r="S361" s="1576"/>
      <c r="T361" s="1576"/>
      <c r="U361" s="1576"/>
      <c r="V361" s="1577" t="s">
        <v>25</v>
      </c>
      <c r="W361" s="1570" t="s">
        <v>998</v>
      </c>
      <c r="X361" s="1570" t="s">
        <v>7</v>
      </c>
      <c r="Y361" s="1573" t="s">
        <v>285</v>
      </c>
    </row>
    <row r="362" spans="1:26" ht="15.75" x14ac:dyDescent="0.25">
      <c r="A362" s="1594"/>
      <c r="B362" s="1594"/>
      <c r="C362" s="1594"/>
      <c r="D362" s="256"/>
      <c r="E362" s="1596"/>
      <c r="F362" s="1598"/>
      <c r="G362" s="1598"/>
      <c r="H362" s="1601"/>
      <c r="I362" s="1598"/>
      <c r="J362" s="1598"/>
      <c r="K362" s="1571"/>
      <c r="L362" s="1571"/>
      <c r="M362" s="544"/>
      <c r="N362" s="545">
        <v>1</v>
      </c>
      <c r="O362" s="545"/>
      <c r="P362" s="544"/>
      <c r="Q362" s="545">
        <v>2</v>
      </c>
      <c r="R362" s="546"/>
      <c r="S362" s="544"/>
      <c r="T362" s="547">
        <v>3</v>
      </c>
      <c r="U362" s="546"/>
      <c r="V362" s="1578"/>
      <c r="W362" s="1571"/>
      <c r="X362" s="1571"/>
      <c r="Y362" s="1574"/>
    </row>
    <row r="363" spans="1:26" ht="77.25" customHeight="1" thickBot="1" x14ac:dyDescent="0.3">
      <c r="A363" s="1594"/>
      <c r="B363" s="1594"/>
      <c r="C363" s="1594"/>
      <c r="D363" s="256"/>
      <c r="E363" s="1597"/>
      <c r="F363" s="1599"/>
      <c r="G363" s="1599"/>
      <c r="H363" s="1602"/>
      <c r="I363" s="1599"/>
      <c r="J363" s="1599"/>
      <c r="K363" s="1572"/>
      <c r="L363" s="1572"/>
      <c r="M363" s="541" t="s">
        <v>8</v>
      </c>
      <c r="N363" s="541" t="s">
        <v>9</v>
      </c>
      <c r="O363" s="137" t="s">
        <v>10</v>
      </c>
      <c r="P363" s="541" t="s">
        <v>8</v>
      </c>
      <c r="Q363" s="541" t="s">
        <v>9</v>
      </c>
      <c r="R363" s="137" t="s">
        <v>10</v>
      </c>
      <c r="S363" s="541" t="s">
        <v>8</v>
      </c>
      <c r="T363" s="412" t="s">
        <v>9</v>
      </c>
      <c r="U363" s="137" t="s">
        <v>10</v>
      </c>
      <c r="V363" s="1579"/>
      <c r="W363" s="1572"/>
      <c r="X363" s="1572"/>
      <c r="Y363" s="1575"/>
    </row>
    <row r="364" spans="1:26" s="138" customFormat="1" ht="16.5" thickTop="1" x14ac:dyDescent="0.25">
      <c r="A364" s="344" t="s">
        <v>11</v>
      </c>
      <c r="B364" s="214">
        <v>32349</v>
      </c>
      <c r="C364" s="247">
        <f>Age(B364,I364,J364)</f>
        <v>36</v>
      </c>
      <c r="D364" s="224"/>
      <c r="E364" s="290">
        <v>36</v>
      </c>
      <c r="F364" s="55" t="s">
        <v>850</v>
      </c>
      <c r="G364" s="230" t="s">
        <v>960</v>
      </c>
      <c r="H364" s="236">
        <v>3</v>
      </c>
      <c r="I364" s="230" t="s">
        <v>564</v>
      </c>
      <c r="J364" s="232" t="s">
        <v>734</v>
      </c>
      <c r="K364" s="342" t="str">
        <f>Воз_группа(A364,C364)</f>
        <v>4</v>
      </c>
      <c r="L364" s="173"/>
      <c r="M364" s="212">
        <v>3</v>
      </c>
      <c r="N364" s="350">
        <v>20</v>
      </c>
      <c r="O364" s="202">
        <f>Баллы_за_упр($A364,$I364,$J364,$K364,M364,N364)</f>
        <v>130</v>
      </c>
      <c r="P364" s="212">
        <v>34</v>
      </c>
      <c r="Q364" s="425">
        <v>13.7</v>
      </c>
      <c r="R364" s="202">
        <f>Баллы_за_упр($A364,$I364,$J364,$K364,P364,Q364)</f>
        <v>124</v>
      </c>
      <c r="S364" s="1">
        <v>38</v>
      </c>
      <c r="T364" s="409">
        <v>13.55</v>
      </c>
      <c r="U364" s="203">
        <f>Баллы_за_упр($A364,$I364,$J364,$K364,S364,T364)</f>
        <v>150</v>
      </c>
      <c r="V364" s="56">
        <f>Сумма_баллов($A364,$K364,O364,R364,U364)</f>
        <v>404</v>
      </c>
      <c r="W364" s="204">
        <f>Оценка($A364,$K364,O364,R364,U364)</f>
        <v>5</v>
      </c>
      <c r="X364" s="257"/>
      <c r="Y364" s="395"/>
      <c r="Z364" s="228"/>
    </row>
    <row r="365" spans="1:26" s="138" customFormat="1" ht="15.75" x14ac:dyDescent="0.25">
      <c r="A365" s="344" t="s">
        <v>11</v>
      </c>
      <c r="B365" s="214">
        <v>34597</v>
      </c>
      <c r="C365" s="247">
        <f>Age(B365,I365,J365)</f>
        <v>30</v>
      </c>
      <c r="D365" s="224"/>
      <c r="E365" s="290">
        <v>37</v>
      </c>
      <c r="F365" s="55" t="s">
        <v>850</v>
      </c>
      <c r="G365" s="230" t="s">
        <v>960</v>
      </c>
      <c r="H365" s="236">
        <v>3</v>
      </c>
      <c r="I365" s="230" t="s">
        <v>474</v>
      </c>
      <c r="J365" s="230" t="s">
        <v>700</v>
      </c>
      <c r="K365" s="342" t="str">
        <f>Воз_группа(A365,C365)</f>
        <v>3</v>
      </c>
      <c r="L365" s="173"/>
      <c r="M365" s="212"/>
      <c r="N365" s="202"/>
      <c r="O365" s="202"/>
      <c r="P365" s="212"/>
      <c r="Q365" s="425"/>
      <c r="R365" s="202"/>
      <c r="S365" s="1"/>
      <c r="T365" s="409"/>
      <c r="U365" s="203"/>
      <c r="V365" s="56"/>
      <c r="W365" s="204"/>
      <c r="X365" s="257"/>
      <c r="Y365" s="395" t="s">
        <v>1093</v>
      </c>
      <c r="Z365" s="228"/>
    </row>
    <row r="366" spans="1:26" s="138" customFormat="1" ht="16.5" thickBot="1" x14ac:dyDescent="0.3">
      <c r="A366" s="344" t="s">
        <v>11</v>
      </c>
      <c r="B366" s="214">
        <v>34648</v>
      </c>
      <c r="C366" s="247">
        <f>Age(B366,I366,J366)</f>
        <v>29</v>
      </c>
      <c r="D366" s="224"/>
      <c r="E366" s="332">
        <v>38</v>
      </c>
      <c r="F366" s="327" t="s">
        <v>850</v>
      </c>
      <c r="G366" s="294" t="s">
        <v>960</v>
      </c>
      <c r="H366" s="331">
        <v>3</v>
      </c>
      <c r="I366" s="294" t="s">
        <v>474</v>
      </c>
      <c r="J366" s="294" t="s">
        <v>701</v>
      </c>
      <c r="K366" s="159" t="str">
        <f>Воз_группа(A366,C366)</f>
        <v>2</v>
      </c>
      <c r="L366" s="140"/>
      <c r="M366" s="340">
        <v>3</v>
      </c>
      <c r="N366" s="299">
        <v>0</v>
      </c>
      <c r="O366" s="299">
        <f>Баллы_за_упр($A366,$I366,$J366,$K366,M366,N366)</f>
        <v>0</v>
      </c>
      <c r="P366" s="340">
        <v>34</v>
      </c>
      <c r="Q366" s="504">
        <v>14.1</v>
      </c>
      <c r="R366" s="299">
        <f>Баллы_за_упр($A366,$I366,$J366,$K366,P366,Q366)</f>
        <v>48</v>
      </c>
      <c r="S366" s="300">
        <v>38</v>
      </c>
      <c r="T366" s="413">
        <v>16.329999999999998</v>
      </c>
      <c r="U366" s="301">
        <f>Баллы_за_упр($A366,$I366,$J366,$K366,S366,T366)</f>
        <v>0</v>
      </c>
      <c r="V366" s="302">
        <v>0</v>
      </c>
      <c r="W366" s="303">
        <f>Оценка($A366,$K366,O366,R366,U366)</f>
        <v>2</v>
      </c>
      <c r="X366" s="258"/>
      <c r="Y366" s="436"/>
      <c r="Z366" s="228"/>
    </row>
    <row r="367" spans="1:26" s="138" customFormat="1" ht="15.75" x14ac:dyDescent="0.25">
      <c r="A367" s="247"/>
      <c r="B367" s="168"/>
      <c r="C367" s="247"/>
      <c r="D367" s="160"/>
      <c r="E367" s="1587" t="s">
        <v>779</v>
      </c>
      <c r="F367" s="1588"/>
      <c r="G367" s="1588"/>
      <c r="H367" s="1588"/>
      <c r="I367" s="1588"/>
      <c r="J367" s="1588"/>
      <c r="K367" s="1588"/>
      <c r="L367" s="1588"/>
      <c r="M367" s="1588"/>
      <c r="N367" s="1588"/>
      <c r="O367" s="1588"/>
      <c r="P367" s="1588"/>
      <c r="Q367" s="1588"/>
      <c r="R367" s="1588"/>
      <c r="S367" s="1588"/>
      <c r="T367" s="1588"/>
      <c r="U367" s="1588"/>
      <c r="V367" s="1588"/>
      <c r="W367" s="1588"/>
      <c r="X367" s="1588"/>
      <c r="Y367" s="1589"/>
      <c r="Z367" s="228"/>
    </row>
    <row r="368" spans="1:26" s="138" customFormat="1" ht="15.75" x14ac:dyDescent="0.25">
      <c r="A368" s="279"/>
      <c r="B368" s="279"/>
      <c r="C368" s="279"/>
      <c r="D368" s="224"/>
      <c r="E368" s="1596" t="s">
        <v>993</v>
      </c>
      <c r="F368" s="1598"/>
      <c r="G368" s="1598"/>
      <c r="H368" s="1598"/>
      <c r="I368" s="1598"/>
      <c r="J368" s="1598"/>
      <c r="K368" s="1598"/>
      <c r="L368" s="1598"/>
      <c r="M368" s="1598"/>
      <c r="N368" s="1598"/>
      <c r="O368" s="1598"/>
      <c r="P368" s="1598"/>
      <c r="Q368" s="1598"/>
      <c r="R368" s="1598"/>
      <c r="S368" s="1598"/>
      <c r="T368" s="1598"/>
      <c r="U368" s="1598"/>
      <c r="V368" s="1598"/>
      <c r="W368" s="1598"/>
      <c r="X368" s="1598"/>
      <c r="Y368" s="1603"/>
      <c r="Z368" s="228"/>
    </row>
    <row r="369" spans="1:26" s="352" customFormat="1" ht="15.75" x14ac:dyDescent="0.25">
      <c r="A369" s="408" t="s">
        <v>470</v>
      </c>
      <c r="B369" s="231">
        <v>28535</v>
      </c>
      <c r="C369" s="212">
        <f>Age(B369,I369,J369)</f>
        <v>46</v>
      </c>
      <c r="D369" s="427"/>
      <c r="E369" s="401">
        <v>1</v>
      </c>
      <c r="F369" s="165" t="s">
        <v>914</v>
      </c>
      <c r="G369" s="165" t="s">
        <v>993</v>
      </c>
      <c r="H369" s="241" t="s">
        <v>766</v>
      </c>
      <c r="I369" s="232" t="s">
        <v>590</v>
      </c>
      <c r="J369" s="232" t="s">
        <v>665</v>
      </c>
      <c r="K369" s="234" t="str">
        <f>Воз_группа(A369,C369)</f>
        <v>5</v>
      </c>
      <c r="L369" s="204"/>
      <c r="M369" s="212"/>
      <c r="N369" s="350"/>
      <c r="O369" s="202"/>
      <c r="P369" s="212"/>
      <c r="Q369" s="351"/>
      <c r="R369" s="202"/>
      <c r="S369" s="1"/>
      <c r="T369" s="392"/>
      <c r="U369" s="203"/>
      <c r="V369" s="56"/>
      <c r="W369" s="204"/>
      <c r="X369" s="56"/>
      <c r="Y369" s="397" t="s">
        <v>750</v>
      </c>
      <c r="Z369" s="235"/>
    </row>
    <row r="370" spans="1:26" s="138" customFormat="1" ht="15.75" x14ac:dyDescent="0.25">
      <c r="A370" s="279" t="s">
        <v>470</v>
      </c>
      <c r="B370" s="214">
        <v>33716</v>
      </c>
      <c r="C370" s="247">
        <f>Age(B370,I370,J370)</f>
        <v>32</v>
      </c>
      <c r="D370" s="224"/>
      <c r="E370" s="290">
        <v>2</v>
      </c>
      <c r="F370" s="55" t="s">
        <v>914</v>
      </c>
      <c r="G370" s="55" t="s">
        <v>993</v>
      </c>
      <c r="H370" s="240" t="s">
        <v>23</v>
      </c>
      <c r="I370" s="230" t="s">
        <v>731</v>
      </c>
      <c r="J370" s="161" t="s">
        <v>978</v>
      </c>
      <c r="K370" s="342" t="str">
        <f>Воз_группа(A370,C370)</f>
        <v>3</v>
      </c>
      <c r="L370" s="173"/>
      <c r="M370" s="428"/>
      <c r="N370" s="156"/>
      <c r="O370" s="202"/>
      <c r="P370" s="247"/>
      <c r="Q370" s="155"/>
      <c r="R370" s="202"/>
      <c r="S370" s="1"/>
      <c r="T370" s="409"/>
      <c r="U370" s="203"/>
      <c r="V370" s="56"/>
      <c r="W370" s="204"/>
      <c r="X370" s="257"/>
      <c r="Y370" s="397" t="s">
        <v>763</v>
      </c>
      <c r="Z370" s="228"/>
    </row>
    <row r="371" spans="1:26" s="138" customFormat="1" ht="15.75" x14ac:dyDescent="0.25">
      <c r="A371" s="279"/>
      <c r="B371" s="214"/>
      <c r="C371" s="279"/>
      <c r="D371" s="224"/>
      <c r="E371" s="1596" t="s">
        <v>847</v>
      </c>
      <c r="F371" s="1598"/>
      <c r="G371" s="1598"/>
      <c r="H371" s="1598"/>
      <c r="I371" s="1598"/>
      <c r="J371" s="1598"/>
      <c r="K371" s="1598"/>
      <c r="L371" s="1598"/>
      <c r="M371" s="1598"/>
      <c r="N371" s="1598"/>
      <c r="O371" s="1598"/>
      <c r="P371" s="1598"/>
      <c r="Q371" s="1598"/>
      <c r="R371" s="1598"/>
      <c r="S371" s="1598"/>
      <c r="T371" s="1598"/>
      <c r="U371" s="1598"/>
      <c r="V371" s="1598"/>
      <c r="W371" s="1598"/>
      <c r="X371" s="1598"/>
      <c r="Y371" s="1603"/>
      <c r="Z371" s="228"/>
    </row>
    <row r="372" spans="1:26" s="138" customFormat="1" ht="15.75" x14ac:dyDescent="0.25">
      <c r="A372" s="279" t="s">
        <v>11</v>
      </c>
      <c r="B372" s="221">
        <v>25343</v>
      </c>
      <c r="C372" s="247">
        <f t="shared" ref="C372:C377" si="41">Age(B372,I372,J372)</f>
        <v>55</v>
      </c>
      <c r="D372" s="224"/>
      <c r="E372" s="166">
        <v>3</v>
      </c>
      <c r="F372" s="55" t="s">
        <v>914</v>
      </c>
      <c r="G372" s="161" t="s">
        <v>911</v>
      </c>
      <c r="H372" s="237">
        <v>1</v>
      </c>
      <c r="I372" s="161" t="s">
        <v>482</v>
      </c>
      <c r="J372" s="161" t="s">
        <v>740</v>
      </c>
      <c r="K372" s="342" t="str">
        <f t="shared" ref="K372:K377" si="42">Воз_группа(A372,C372)</f>
        <v>8</v>
      </c>
      <c r="L372" s="173"/>
      <c r="M372" s="247"/>
      <c r="N372" s="156"/>
      <c r="O372" s="202"/>
      <c r="P372" s="247"/>
      <c r="Q372" s="155"/>
      <c r="R372" s="202"/>
      <c r="S372" s="1"/>
      <c r="T372" s="409"/>
      <c r="U372" s="203"/>
      <c r="V372" s="56"/>
      <c r="W372" s="204"/>
      <c r="X372" s="257"/>
      <c r="Y372" s="397" t="s">
        <v>750</v>
      </c>
      <c r="Z372" s="228"/>
    </row>
    <row r="373" spans="1:26" s="138" customFormat="1" ht="15.75" x14ac:dyDescent="0.25">
      <c r="A373" s="279" t="s">
        <v>11</v>
      </c>
      <c r="B373" s="214">
        <v>25383</v>
      </c>
      <c r="C373" s="247">
        <f t="shared" si="41"/>
        <v>55</v>
      </c>
      <c r="D373" s="224"/>
      <c r="E373" s="166">
        <v>4</v>
      </c>
      <c r="F373" s="55" t="s">
        <v>914</v>
      </c>
      <c r="G373" s="161" t="s">
        <v>911</v>
      </c>
      <c r="H373" s="237" t="s">
        <v>766</v>
      </c>
      <c r="I373" s="161" t="s">
        <v>482</v>
      </c>
      <c r="J373" s="161" t="s">
        <v>736</v>
      </c>
      <c r="K373" s="342" t="str">
        <f t="shared" si="42"/>
        <v>8</v>
      </c>
      <c r="L373" s="173"/>
      <c r="M373" s="428"/>
      <c r="N373" s="156"/>
      <c r="O373" s="202"/>
      <c r="P373" s="247"/>
      <c r="Q373" s="155"/>
      <c r="R373" s="202"/>
      <c r="S373" s="1"/>
      <c r="T373" s="409"/>
      <c r="U373" s="203"/>
      <c r="V373" s="56"/>
      <c r="W373" s="204"/>
      <c r="X373" s="257"/>
      <c r="Y373" s="397"/>
      <c r="Z373" s="228"/>
    </row>
    <row r="374" spans="1:26" s="138" customFormat="1" ht="15.75" x14ac:dyDescent="0.25">
      <c r="A374" s="279" t="s">
        <v>11</v>
      </c>
      <c r="B374" s="220">
        <v>26093</v>
      </c>
      <c r="C374" s="247">
        <f t="shared" si="41"/>
        <v>53</v>
      </c>
      <c r="D374" s="224"/>
      <c r="E374" s="166">
        <v>5</v>
      </c>
      <c r="F374" s="55" t="s">
        <v>914</v>
      </c>
      <c r="G374" s="161" t="s">
        <v>911</v>
      </c>
      <c r="H374" s="237" t="s">
        <v>766</v>
      </c>
      <c r="I374" s="161" t="s">
        <v>482</v>
      </c>
      <c r="J374" s="161" t="s">
        <v>518</v>
      </c>
      <c r="K374" s="342" t="str">
        <f t="shared" si="42"/>
        <v>7</v>
      </c>
      <c r="L374" s="173"/>
      <c r="M374" s="247"/>
      <c r="N374" s="156"/>
      <c r="O374" s="202"/>
      <c r="P374" s="247"/>
      <c r="Q374" s="155"/>
      <c r="R374" s="202"/>
      <c r="S374" s="1"/>
      <c r="T374" s="409"/>
      <c r="U374" s="203"/>
      <c r="V374" s="56"/>
      <c r="W374" s="204"/>
      <c r="X374" s="257"/>
      <c r="Y374" s="397"/>
      <c r="Z374" s="228"/>
    </row>
    <row r="375" spans="1:26" s="138" customFormat="1" ht="15.75" x14ac:dyDescent="0.25">
      <c r="A375" s="279" t="s">
        <v>11</v>
      </c>
      <c r="B375" s="214">
        <v>27801</v>
      </c>
      <c r="C375" s="247">
        <f t="shared" si="41"/>
        <v>48</v>
      </c>
      <c r="D375" s="224"/>
      <c r="E375" s="166">
        <v>6</v>
      </c>
      <c r="F375" s="55" t="s">
        <v>914</v>
      </c>
      <c r="G375" s="161" t="s">
        <v>911</v>
      </c>
      <c r="H375" s="237" t="s">
        <v>766</v>
      </c>
      <c r="I375" s="161" t="s">
        <v>482</v>
      </c>
      <c r="J375" s="161" t="s">
        <v>651</v>
      </c>
      <c r="K375" s="342" t="str">
        <f t="shared" si="42"/>
        <v>6</v>
      </c>
      <c r="L375" s="173"/>
      <c r="M375" s="428"/>
      <c r="N375" s="156"/>
      <c r="O375" s="202"/>
      <c r="P375" s="247"/>
      <c r="Q375" s="155"/>
      <c r="R375" s="202"/>
      <c r="S375" s="1"/>
      <c r="T375" s="409"/>
      <c r="U375" s="203"/>
      <c r="V375" s="56"/>
      <c r="W375" s="204"/>
      <c r="X375" s="257"/>
      <c r="Y375" s="397"/>
      <c r="Z375" s="284" t="s">
        <v>1000</v>
      </c>
    </row>
    <row r="376" spans="1:26" s="138" customFormat="1" ht="15.75" x14ac:dyDescent="0.25">
      <c r="A376" s="279" t="s">
        <v>11</v>
      </c>
      <c r="B376" s="220">
        <v>27554</v>
      </c>
      <c r="C376" s="247">
        <f t="shared" si="41"/>
        <v>49</v>
      </c>
      <c r="D376" s="224"/>
      <c r="E376" s="166">
        <v>7</v>
      </c>
      <c r="F376" s="55" t="s">
        <v>914</v>
      </c>
      <c r="G376" s="161" t="s">
        <v>911</v>
      </c>
      <c r="H376" s="237">
        <v>1</v>
      </c>
      <c r="I376" s="161" t="s">
        <v>590</v>
      </c>
      <c r="J376" s="161" t="s">
        <v>505</v>
      </c>
      <c r="K376" s="342" t="str">
        <f t="shared" si="42"/>
        <v>6</v>
      </c>
      <c r="L376" s="173"/>
      <c r="M376" s="428"/>
      <c r="N376" s="156"/>
      <c r="O376" s="202"/>
      <c r="P376" s="247"/>
      <c r="Q376" s="155"/>
      <c r="R376" s="202"/>
      <c r="S376" s="1"/>
      <c r="T376" s="409"/>
      <c r="U376" s="203"/>
      <c r="V376" s="56"/>
      <c r="W376" s="204"/>
      <c r="X376" s="257"/>
      <c r="Y376" s="397" t="s">
        <v>763</v>
      </c>
      <c r="Z376" s="228"/>
    </row>
    <row r="377" spans="1:26" s="138" customFormat="1" ht="15.75" x14ac:dyDescent="0.25">
      <c r="A377" s="279" t="s">
        <v>11</v>
      </c>
      <c r="B377" s="214">
        <v>27692</v>
      </c>
      <c r="C377" s="247">
        <f t="shared" si="41"/>
        <v>48</v>
      </c>
      <c r="D377" s="224"/>
      <c r="E377" s="166">
        <v>8</v>
      </c>
      <c r="F377" s="55" t="s">
        <v>914</v>
      </c>
      <c r="G377" s="161" t="s">
        <v>911</v>
      </c>
      <c r="H377" s="237">
        <v>1</v>
      </c>
      <c r="I377" s="161" t="s">
        <v>977</v>
      </c>
      <c r="J377" s="161" t="s">
        <v>842</v>
      </c>
      <c r="K377" s="342" t="str">
        <f t="shared" si="42"/>
        <v>6</v>
      </c>
      <c r="L377" s="173"/>
      <c r="M377" s="247">
        <v>3</v>
      </c>
      <c r="N377" s="156">
        <v>6</v>
      </c>
      <c r="O377" s="202">
        <f>Баллы_за_упр($A377,$I377,$J377,$K377,M377,N377)</f>
        <v>50</v>
      </c>
      <c r="P377" s="247">
        <v>34</v>
      </c>
      <c r="Q377" s="423">
        <v>16.2</v>
      </c>
      <c r="R377" s="202" t="e">
        <f>Баллы_за_упр($A377,$I377,$J377,$K377,P377,Q377)</f>
        <v>#VALUE!</v>
      </c>
      <c r="S377" s="1">
        <v>37</v>
      </c>
      <c r="T377" s="409">
        <v>4.5</v>
      </c>
      <c r="U377" s="203">
        <f>Баллы_за_упр($A377,$I377,$J377,$K377,S377,T377)</f>
        <v>89</v>
      </c>
      <c r="V377" s="56" t="e">
        <f>Сумма_баллов($A377,$K377,O377,R377,U377)</f>
        <v>#VALUE!</v>
      </c>
      <c r="W377" s="204" t="e">
        <f>Оценка($A377,$K377,O377,R377,U377)</f>
        <v>#VALUE!</v>
      </c>
      <c r="X377" s="257"/>
      <c r="Y377" s="397"/>
      <c r="Z377" s="228"/>
    </row>
    <row r="378" spans="1:26" s="138" customFormat="1" ht="15.75" x14ac:dyDescent="0.25">
      <c r="A378" s="279"/>
      <c r="B378" s="214"/>
      <c r="C378" s="279"/>
      <c r="D378" s="224"/>
      <c r="E378" s="1620" t="s">
        <v>848</v>
      </c>
      <c r="F378" s="1621"/>
      <c r="G378" s="1621"/>
      <c r="H378" s="1621"/>
      <c r="I378" s="1621"/>
      <c r="J378" s="1621"/>
      <c r="K378" s="1621"/>
      <c r="L378" s="1621"/>
      <c r="M378" s="1621"/>
      <c r="N378" s="1621"/>
      <c r="O378" s="1621"/>
      <c r="P378" s="1621"/>
      <c r="Q378" s="1621"/>
      <c r="R378" s="1621"/>
      <c r="S378" s="1621"/>
      <c r="T378" s="1621"/>
      <c r="U378" s="1621"/>
      <c r="V378" s="1621"/>
      <c r="W378" s="1621"/>
      <c r="X378" s="1621"/>
      <c r="Y378" s="1622"/>
      <c r="Z378" s="228"/>
    </row>
    <row r="379" spans="1:26" s="138" customFormat="1" ht="15.75" x14ac:dyDescent="0.25">
      <c r="A379" s="247" t="s">
        <v>11</v>
      </c>
      <c r="B379" s="220">
        <v>22648</v>
      </c>
      <c r="C379" s="247">
        <f>Age(B379,I379,J379)</f>
        <v>62</v>
      </c>
      <c r="D379" s="160"/>
      <c r="E379" s="288">
        <v>9</v>
      </c>
      <c r="F379" s="55" t="s">
        <v>914</v>
      </c>
      <c r="G379" s="161" t="s">
        <v>912</v>
      </c>
      <c r="H379" s="139" t="s">
        <v>766</v>
      </c>
      <c r="I379" s="223" t="s">
        <v>482</v>
      </c>
      <c r="J379" s="223" t="s">
        <v>561</v>
      </c>
      <c r="K379" s="342" t="str">
        <f>Воз_группа(A379,C379)</f>
        <v>8</v>
      </c>
      <c r="L379" s="173"/>
      <c r="M379" s="428"/>
      <c r="N379" s="156"/>
      <c r="O379" s="202"/>
      <c r="P379" s="247"/>
      <c r="Q379" s="155"/>
      <c r="R379" s="202"/>
      <c r="S379" s="1"/>
      <c r="T379" s="409"/>
      <c r="U379" s="203"/>
      <c r="V379" s="56"/>
      <c r="W379" s="204"/>
      <c r="X379" s="257"/>
      <c r="Y379" s="286"/>
      <c r="Z379" s="228" t="s">
        <v>985</v>
      </c>
    </row>
    <row r="380" spans="1:26" s="138" customFormat="1" ht="15.75" x14ac:dyDescent="0.25">
      <c r="A380" s="344" t="s">
        <v>11</v>
      </c>
      <c r="B380" s="221">
        <v>27727</v>
      </c>
      <c r="C380" s="247">
        <f>Age(B380,I380,J380)</f>
        <v>48</v>
      </c>
      <c r="D380" s="224"/>
      <c r="E380" s="166">
        <v>10</v>
      </c>
      <c r="F380" s="55" t="s">
        <v>914</v>
      </c>
      <c r="G380" s="161" t="s">
        <v>912</v>
      </c>
      <c r="H380" s="237" t="s">
        <v>766</v>
      </c>
      <c r="I380" s="161" t="s">
        <v>482</v>
      </c>
      <c r="J380" s="161" t="s">
        <v>498</v>
      </c>
      <c r="K380" s="342" t="str">
        <f>Воз_группа(A380,C380)</f>
        <v>6</v>
      </c>
      <c r="L380" s="173"/>
      <c r="M380" s="428"/>
      <c r="N380" s="156"/>
      <c r="O380" s="202"/>
      <c r="P380" s="247"/>
      <c r="Q380" s="155"/>
      <c r="R380" s="202"/>
      <c r="S380" s="1"/>
      <c r="T380" s="409"/>
      <c r="U380" s="203"/>
      <c r="V380" s="56"/>
      <c r="W380" s="204"/>
      <c r="X380" s="257"/>
      <c r="Y380" s="286"/>
      <c r="Z380" s="228"/>
    </row>
    <row r="381" spans="1:26" s="138" customFormat="1" ht="15.75" x14ac:dyDescent="0.25">
      <c r="A381" s="279" t="s">
        <v>11</v>
      </c>
      <c r="B381" s="214">
        <v>28491</v>
      </c>
      <c r="C381" s="247">
        <f>Age(B381,I381,J381)</f>
        <v>46</v>
      </c>
      <c r="D381" s="224"/>
      <c r="E381" s="166">
        <v>11</v>
      </c>
      <c r="F381" s="55" t="s">
        <v>914</v>
      </c>
      <c r="G381" s="161" t="s">
        <v>912</v>
      </c>
      <c r="H381" s="237" t="s">
        <v>766</v>
      </c>
      <c r="I381" s="161" t="s">
        <v>590</v>
      </c>
      <c r="J381" s="161" t="s">
        <v>843</v>
      </c>
      <c r="K381" s="342" t="str">
        <f>Воз_группа(A381,C381)</f>
        <v>6</v>
      </c>
      <c r="L381" s="173"/>
      <c r="M381" s="428"/>
      <c r="N381" s="156"/>
      <c r="O381" s="202"/>
      <c r="P381" s="247"/>
      <c r="Q381" s="155"/>
      <c r="R381" s="202"/>
      <c r="S381" s="1"/>
      <c r="T381" s="409"/>
      <c r="U381" s="203"/>
      <c r="V381" s="56"/>
      <c r="W381" s="204"/>
      <c r="X381" s="257"/>
      <c r="Y381" s="286"/>
      <c r="Z381" s="228"/>
    </row>
    <row r="382" spans="1:26" s="138" customFormat="1" ht="15.75" x14ac:dyDescent="0.25">
      <c r="A382" s="279" t="s">
        <v>11</v>
      </c>
      <c r="B382" s="214">
        <v>27684</v>
      </c>
      <c r="C382" s="247">
        <f>Age(B382,I382,J382)</f>
        <v>49</v>
      </c>
      <c r="D382" s="224"/>
      <c r="E382" s="166">
        <v>12</v>
      </c>
      <c r="F382" s="55" t="s">
        <v>914</v>
      </c>
      <c r="G382" s="161" t="s">
        <v>912</v>
      </c>
      <c r="H382" s="237" t="s">
        <v>766</v>
      </c>
      <c r="I382" s="161" t="s">
        <v>590</v>
      </c>
      <c r="J382" s="161" t="s">
        <v>737</v>
      </c>
      <c r="K382" s="342" t="str">
        <f>Воз_группа(A382,C382)</f>
        <v>6</v>
      </c>
      <c r="L382" s="173"/>
      <c r="M382" s="428"/>
      <c r="N382" s="156"/>
      <c r="O382" s="202"/>
      <c r="P382" s="247"/>
      <c r="Q382" s="155"/>
      <c r="R382" s="202"/>
      <c r="S382" s="1"/>
      <c r="T382" s="409"/>
      <c r="U382" s="203"/>
      <c r="V382" s="56"/>
      <c r="W382" s="204"/>
      <c r="X382" s="257"/>
      <c r="Y382" s="286"/>
      <c r="Z382" s="228"/>
    </row>
    <row r="383" spans="1:26" s="138" customFormat="1" ht="15.75" x14ac:dyDescent="0.25">
      <c r="A383" s="279" t="s">
        <v>11</v>
      </c>
      <c r="B383" s="214">
        <v>28965</v>
      </c>
      <c r="C383" s="247">
        <f>Age(B383,I383,J383)</f>
        <v>45</v>
      </c>
      <c r="D383" s="224"/>
      <c r="E383" s="166">
        <v>13</v>
      </c>
      <c r="F383" s="55" t="s">
        <v>914</v>
      </c>
      <c r="G383" s="161" t="s">
        <v>912</v>
      </c>
      <c r="H383" s="237" t="s">
        <v>766</v>
      </c>
      <c r="I383" s="161" t="s">
        <v>482</v>
      </c>
      <c r="J383" s="161" t="s">
        <v>844</v>
      </c>
      <c r="K383" s="342" t="str">
        <f>Воз_группа(A383,C383)</f>
        <v>6</v>
      </c>
      <c r="L383" s="173"/>
      <c r="M383" s="428"/>
      <c r="N383" s="156"/>
      <c r="O383" s="202"/>
      <c r="P383" s="247"/>
      <c r="Q383" s="155"/>
      <c r="R383" s="202"/>
      <c r="S383" s="1"/>
      <c r="T383" s="409"/>
      <c r="U383" s="203"/>
      <c r="V383" s="56"/>
      <c r="W383" s="204"/>
      <c r="X383" s="257"/>
      <c r="Y383" s="286"/>
      <c r="Z383" s="228"/>
    </row>
    <row r="384" spans="1:26" s="138" customFormat="1" ht="15.75" x14ac:dyDescent="0.25">
      <c r="A384" s="279"/>
      <c r="B384" s="214"/>
      <c r="C384" s="279"/>
      <c r="D384" s="224"/>
      <c r="E384" s="1620" t="s">
        <v>849</v>
      </c>
      <c r="F384" s="1621"/>
      <c r="G384" s="1621"/>
      <c r="H384" s="1621"/>
      <c r="I384" s="1621"/>
      <c r="J384" s="1621"/>
      <c r="K384" s="1621"/>
      <c r="L384" s="1621"/>
      <c r="M384" s="1621"/>
      <c r="N384" s="1621"/>
      <c r="O384" s="1621"/>
      <c r="P384" s="1621"/>
      <c r="Q384" s="1621"/>
      <c r="R384" s="1621"/>
      <c r="S384" s="1621"/>
      <c r="T384" s="1621"/>
      <c r="U384" s="1621"/>
      <c r="V384" s="1621"/>
      <c r="W384" s="1621"/>
      <c r="X384" s="1621"/>
      <c r="Y384" s="1622"/>
      <c r="Z384" s="228"/>
    </row>
    <row r="385" spans="1:26" s="138" customFormat="1" ht="15.75" x14ac:dyDescent="0.25">
      <c r="A385" s="341" t="s">
        <v>11</v>
      </c>
      <c r="B385" s="221">
        <v>24451</v>
      </c>
      <c r="C385" s="247">
        <f>Age(B385,I385,J385)</f>
        <v>57</v>
      </c>
      <c r="D385" s="224"/>
      <c r="E385" s="166">
        <v>14</v>
      </c>
      <c r="F385" s="55" t="s">
        <v>914</v>
      </c>
      <c r="G385" s="161" t="s">
        <v>913</v>
      </c>
      <c r="H385" s="237" t="s">
        <v>766</v>
      </c>
      <c r="I385" s="161" t="s">
        <v>482</v>
      </c>
      <c r="J385" s="161" t="s">
        <v>492</v>
      </c>
      <c r="K385" s="342" t="str">
        <f>Воз_группа(A385,C385)</f>
        <v>8</v>
      </c>
      <c r="L385" s="173"/>
      <c r="M385" s="247"/>
      <c r="N385" s="156"/>
      <c r="O385" s="202"/>
      <c r="P385" s="247"/>
      <c r="Q385" s="155"/>
      <c r="R385" s="202"/>
      <c r="S385" s="1"/>
      <c r="T385" s="409"/>
      <c r="U385" s="203"/>
      <c r="V385" s="56"/>
      <c r="W385" s="204"/>
      <c r="X385" s="257"/>
      <c r="Y385" s="397" t="s">
        <v>1107</v>
      </c>
      <c r="Z385" s="228"/>
    </row>
    <row r="386" spans="1:26" s="138" customFormat="1" ht="15.75" x14ac:dyDescent="0.25">
      <c r="A386" s="279" t="s">
        <v>11</v>
      </c>
      <c r="B386" s="214">
        <v>25972</v>
      </c>
      <c r="C386" s="247">
        <f>Age(B386,I386,J386)</f>
        <v>53</v>
      </c>
      <c r="D386" s="224"/>
      <c r="E386" s="166">
        <v>15</v>
      </c>
      <c r="F386" s="55" t="s">
        <v>914</v>
      </c>
      <c r="G386" s="161" t="s">
        <v>913</v>
      </c>
      <c r="H386" s="237" t="s">
        <v>766</v>
      </c>
      <c r="I386" s="161" t="s">
        <v>482</v>
      </c>
      <c r="J386" s="161" t="s">
        <v>483</v>
      </c>
      <c r="K386" s="342" t="str">
        <f>Воз_группа(A386,C386)</f>
        <v>7</v>
      </c>
      <c r="L386" s="173"/>
      <c r="M386" s="428"/>
      <c r="N386" s="156"/>
      <c r="O386" s="202"/>
      <c r="P386" s="247"/>
      <c r="Q386" s="155"/>
      <c r="R386" s="202"/>
      <c r="S386" s="1"/>
      <c r="T386" s="409"/>
      <c r="U386" s="203"/>
      <c r="V386" s="56"/>
      <c r="W386" s="204"/>
      <c r="X386" s="257"/>
      <c r="Y386" s="397"/>
      <c r="Z386" s="228"/>
    </row>
    <row r="387" spans="1:26" s="138" customFormat="1" ht="15.75" x14ac:dyDescent="0.25">
      <c r="A387" s="279" t="s">
        <v>11</v>
      </c>
      <c r="B387" s="220">
        <v>27169</v>
      </c>
      <c r="C387" s="247">
        <f>Age(B387,I387,J387)</f>
        <v>50</v>
      </c>
      <c r="D387" s="224"/>
      <c r="E387" s="166">
        <v>16</v>
      </c>
      <c r="F387" s="55" t="s">
        <v>914</v>
      </c>
      <c r="G387" s="161" t="s">
        <v>913</v>
      </c>
      <c r="H387" s="237" t="s">
        <v>766</v>
      </c>
      <c r="I387" s="161" t="s">
        <v>482</v>
      </c>
      <c r="J387" s="161" t="s">
        <v>845</v>
      </c>
      <c r="K387" s="342" t="str">
        <f>Воз_группа(A387,C387)</f>
        <v>7</v>
      </c>
      <c r="L387" s="173"/>
      <c r="M387" s="428"/>
      <c r="N387" s="156"/>
      <c r="O387" s="202"/>
      <c r="P387" s="247"/>
      <c r="Q387" s="155"/>
      <c r="R387" s="202"/>
      <c r="S387" s="1"/>
      <c r="T387" s="409"/>
      <c r="U387" s="203"/>
      <c r="V387" s="56"/>
      <c r="W387" s="204"/>
      <c r="X387" s="257"/>
      <c r="Y387" s="397"/>
      <c r="Z387" s="228"/>
    </row>
    <row r="388" spans="1:26" s="138" customFormat="1" ht="15.75" x14ac:dyDescent="0.25">
      <c r="A388" s="279" t="s">
        <v>11</v>
      </c>
      <c r="B388" s="214">
        <v>28049</v>
      </c>
      <c r="C388" s="247">
        <f>Age(B388,I388,J388)</f>
        <v>48</v>
      </c>
      <c r="D388" s="224"/>
      <c r="E388" s="290">
        <v>17</v>
      </c>
      <c r="F388" s="55" t="s">
        <v>914</v>
      </c>
      <c r="G388" s="161" t="s">
        <v>913</v>
      </c>
      <c r="H388" s="237" t="s">
        <v>766</v>
      </c>
      <c r="I388" s="230" t="s">
        <v>590</v>
      </c>
      <c r="J388" s="230" t="s">
        <v>846</v>
      </c>
      <c r="K388" s="342" t="str">
        <f>Воз_группа(A388,C388)</f>
        <v>6</v>
      </c>
      <c r="L388" s="173"/>
      <c r="M388" s="247"/>
      <c r="N388" s="156"/>
      <c r="O388" s="202"/>
      <c r="P388" s="247"/>
      <c r="Q388" s="423"/>
      <c r="R388" s="202"/>
      <c r="S388" s="1"/>
      <c r="T388" s="409"/>
      <c r="U388" s="203"/>
      <c r="V388" s="56"/>
      <c r="W388" s="204"/>
      <c r="X388" s="257"/>
      <c r="Y388" s="397"/>
      <c r="Z388" s="228"/>
    </row>
    <row r="389" spans="1:26" s="138" customFormat="1" ht="16.5" thickBot="1" x14ac:dyDescent="0.3">
      <c r="A389" s="279" t="s">
        <v>11</v>
      </c>
      <c r="B389" s="220">
        <v>28268</v>
      </c>
      <c r="C389" s="247">
        <f>Age(B389,I389,J389)</f>
        <v>47</v>
      </c>
      <c r="D389" s="224"/>
      <c r="E389" s="332">
        <v>18</v>
      </c>
      <c r="F389" s="327" t="s">
        <v>914</v>
      </c>
      <c r="G389" s="162" t="s">
        <v>913</v>
      </c>
      <c r="H389" s="326" t="s">
        <v>766</v>
      </c>
      <c r="I389" s="294" t="s">
        <v>590</v>
      </c>
      <c r="J389" s="294" t="s">
        <v>637</v>
      </c>
      <c r="K389" s="159" t="str">
        <f>Воз_группа(A389,C389)</f>
        <v>6</v>
      </c>
      <c r="L389" s="140"/>
      <c r="M389" s="157"/>
      <c r="N389" s="163"/>
      <c r="O389" s="299"/>
      <c r="P389" s="157"/>
      <c r="Q389" s="424"/>
      <c r="R389" s="299"/>
      <c r="S389" s="300"/>
      <c r="T389" s="413"/>
      <c r="U389" s="301"/>
      <c r="V389" s="302"/>
      <c r="W389" s="303"/>
      <c r="X389" s="258"/>
      <c r="Y389" s="435"/>
      <c r="Z389" s="228"/>
    </row>
    <row r="390" spans="1:26" s="138" customFormat="1" ht="15.75" x14ac:dyDescent="0.25">
      <c r="A390" s="247"/>
      <c r="B390" s="168"/>
      <c r="C390" s="247"/>
      <c r="D390" s="160"/>
      <c r="E390" s="1587" t="s">
        <v>780</v>
      </c>
      <c r="F390" s="1588"/>
      <c r="G390" s="1588"/>
      <c r="H390" s="1588"/>
      <c r="I390" s="1588"/>
      <c r="J390" s="1588"/>
      <c r="K390" s="1588"/>
      <c r="L390" s="1588"/>
      <c r="M390" s="1588"/>
      <c r="N390" s="1588"/>
      <c r="O390" s="1588"/>
      <c r="P390" s="1588"/>
      <c r="Q390" s="1588"/>
      <c r="R390" s="1588"/>
      <c r="S390" s="1588"/>
      <c r="T390" s="1588"/>
      <c r="U390" s="1588"/>
      <c r="V390" s="1588"/>
      <c r="W390" s="1588"/>
      <c r="X390" s="1588"/>
      <c r="Y390" s="1589"/>
      <c r="Z390" s="228"/>
    </row>
    <row r="391" spans="1:26" s="138" customFormat="1" ht="15.75" x14ac:dyDescent="0.25">
      <c r="A391" s="279"/>
      <c r="B391" s="279"/>
      <c r="C391" s="279"/>
      <c r="D391" s="224"/>
      <c r="E391" s="1596" t="s">
        <v>994</v>
      </c>
      <c r="F391" s="1598"/>
      <c r="G391" s="1598"/>
      <c r="H391" s="1598"/>
      <c r="I391" s="1598"/>
      <c r="J391" s="1598"/>
      <c r="K391" s="1598"/>
      <c r="L391" s="1598"/>
      <c r="M391" s="1598"/>
      <c r="N391" s="1598"/>
      <c r="O391" s="1598"/>
      <c r="P391" s="1598"/>
      <c r="Q391" s="1598"/>
      <c r="R391" s="1598"/>
      <c r="S391" s="1598"/>
      <c r="T391" s="1598"/>
      <c r="U391" s="1598"/>
      <c r="V391" s="1598"/>
      <c r="W391" s="1598"/>
      <c r="X391" s="1598"/>
      <c r="Y391" s="1603"/>
      <c r="Z391" s="228"/>
    </row>
    <row r="392" spans="1:26" s="138" customFormat="1" ht="15.75" x14ac:dyDescent="0.25">
      <c r="A392" s="279" t="s">
        <v>11</v>
      </c>
      <c r="B392" s="215">
        <v>26501</v>
      </c>
      <c r="C392" s="247">
        <f>Age(B392,I392,J392)</f>
        <v>52</v>
      </c>
      <c r="D392" s="224"/>
      <c r="E392" s="290">
        <v>1</v>
      </c>
      <c r="F392" s="55" t="s">
        <v>504</v>
      </c>
      <c r="G392" s="217" t="s">
        <v>994</v>
      </c>
      <c r="H392" s="238" t="s">
        <v>766</v>
      </c>
      <c r="I392" s="222" t="s">
        <v>482</v>
      </c>
      <c r="J392" s="222" t="s">
        <v>639</v>
      </c>
      <c r="K392" s="342" t="str">
        <f>Воз_группа(A392,C392)</f>
        <v>7</v>
      </c>
      <c r="L392" s="173"/>
      <c r="M392" s="247"/>
      <c r="N392" s="156"/>
      <c r="O392" s="202"/>
      <c r="P392" s="247"/>
      <c r="Q392" s="155"/>
      <c r="R392" s="202"/>
      <c r="S392" s="1"/>
      <c r="T392" s="409"/>
      <c r="U392" s="203"/>
      <c r="V392" s="56"/>
      <c r="W392" s="204"/>
      <c r="X392" s="257"/>
      <c r="Y392" s="395"/>
      <c r="Z392" s="228"/>
    </row>
    <row r="393" spans="1:26" s="138" customFormat="1" ht="15.75" x14ac:dyDescent="0.25">
      <c r="A393" s="279" t="s">
        <v>11</v>
      </c>
      <c r="B393" s="215">
        <v>28248</v>
      </c>
      <c r="C393" s="247">
        <f>Age(B393,I393,J393)</f>
        <v>47</v>
      </c>
      <c r="D393" s="224"/>
      <c r="E393" s="290">
        <v>2</v>
      </c>
      <c r="F393" s="55" t="s">
        <v>504</v>
      </c>
      <c r="G393" s="217" t="s">
        <v>994</v>
      </c>
      <c r="H393" s="238" t="s">
        <v>766</v>
      </c>
      <c r="I393" s="222" t="s">
        <v>482</v>
      </c>
      <c r="J393" s="222" t="s">
        <v>644</v>
      </c>
      <c r="K393" s="342" t="str">
        <f>Воз_группа(A393,C393)</f>
        <v>6</v>
      </c>
      <c r="L393" s="173"/>
      <c r="M393" s="247"/>
      <c r="N393" s="156"/>
      <c r="O393" s="202"/>
      <c r="P393" s="247"/>
      <c r="Q393" s="423"/>
      <c r="R393" s="202"/>
      <c r="S393" s="1"/>
      <c r="T393" s="409"/>
      <c r="U393" s="203"/>
      <c r="V393" s="56"/>
      <c r="W393" s="204"/>
      <c r="X393" s="257"/>
      <c r="Y393" s="543"/>
      <c r="Z393" s="228"/>
    </row>
    <row r="394" spans="1:26" s="138" customFormat="1" ht="15.75" x14ac:dyDescent="0.25">
      <c r="A394" s="279"/>
      <c r="B394" s="215"/>
      <c r="C394" s="279"/>
      <c r="D394" s="224"/>
      <c r="E394" s="1596" t="s">
        <v>917</v>
      </c>
      <c r="F394" s="1598"/>
      <c r="G394" s="1598"/>
      <c r="H394" s="1598"/>
      <c r="I394" s="1598"/>
      <c r="J394" s="1598"/>
      <c r="K394" s="1598"/>
      <c r="L394" s="1598"/>
      <c r="M394" s="1598"/>
      <c r="N394" s="1598"/>
      <c r="O394" s="1598"/>
      <c r="P394" s="1598"/>
      <c r="Q394" s="1598"/>
      <c r="R394" s="1598"/>
      <c r="S394" s="1598"/>
      <c r="T394" s="1598"/>
      <c r="U394" s="1598"/>
      <c r="V394" s="1598"/>
      <c r="W394" s="1598"/>
      <c r="X394" s="1598"/>
      <c r="Y394" s="1603"/>
      <c r="Z394" s="228"/>
    </row>
    <row r="395" spans="1:26" s="138" customFormat="1" ht="15.75" x14ac:dyDescent="0.25">
      <c r="A395" s="173" t="s">
        <v>11</v>
      </c>
      <c r="B395" s="214">
        <v>25938</v>
      </c>
      <c r="C395" s="247">
        <f>Age(B395,I395,J395)</f>
        <v>53</v>
      </c>
      <c r="D395" s="151"/>
      <c r="E395" s="288">
        <v>3</v>
      </c>
      <c r="F395" s="230" t="s">
        <v>791</v>
      </c>
      <c r="G395" s="230" t="s">
        <v>900</v>
      </c>
      <c r="H395" s="236" t="s">
        <v>766</v>
      </c>
      <c r="I395" s="230" t="s">
        <v>482</v>
      </c>
      <c r="J395" s="230" t="s">
        <v>512</v>
      </c>
      <c r="K395" s="342" t="str">
        <f>Воз_группа(A395,C395)</f>
        <v>7</v>
      </c>
      <c r="L395" s="173"/>
      <c r="M395" s="428"/>
      <c r="N395" s="156"/>
      <c r="O395" s="202"/>
      <c r="P395" s="247"/>
      <c r="Q395" s="155"/>
      <c r="R395" s="202"/>
      <c r="S395" s="1"/>
      <c r="T395" s="409"/>
      <c r="U395" s="203"/>
      <c r="V395" s="56"/>
      <c r="W395" s="204"/>
      <c r="X395" s="257"/>
      <c r="Y395" s="395"/>
      <c r="Z395" s="228"/>
    </row>
    <row r="396" spans="1:26" s="138" customFormat="1" ht="15.75" x14ac:dyDescent="0.25">
      <c r="A396" s="341" t="s">
        <v>11</v>
      </c>
      <c r="B396" s="215">
        <v>25618</v>
      </c>
      <c r="C396" s="247">
        <f>Age(B396,I396,J396)</f>
        <v>54</v>
      </c>
      <c r="D396" s="224"/>
      <c r="E396" s="290">
        <v>4</v>
      </c>
      <c r="F396" s="55" t="s">
        <v>504</v>
      </c>
      <c r="G396" s="217" t="s">
        <v>918</v>
      </c>
      <c r="H396" s="238" t="s">
        <v>766</v>
      </c>
      <c r="I396" s="222" t="s">
        <v>482</v>
      </c>
      <c r="J396" s="222" t="s">
        <v>641</v>
      </c>
      <c r="K396" s="342" t="str">
        <f>Воз_группа(A396,C396)</f>
        <v>7</v>
      </c>
      <c r="L396" s="173"/>
      <c r="M396" s="247"/>
      <c r="N396" s="156"/>
      <c r="O396" s="202"/>
      <c r="P396" s="247"/>
      <c r="Q396" s="155"/>
      <c r="R396" s="202"/>
      <c r="S396" s="1"/>
      <c r="T396" s="409"/>
      <c r="U396" s="203"/>
      <c r="V396" s="56"/>
      <c r="W396" s="204"/>
      <c r="X396" s="257"/>
      <c r="Y396" s="395"/>
      <c r="Z396" s="228"/>
    </row>
    <row r="397" spans="1:26" s="138" customFormat="1" ht="15.75" x14ac:dyDescent="0.25">
      <c r="A397" s="279" t="s">
        <v>11</v>
      </c>
      <c r="B397" s="215">
        <v>24564</v>
      </c>
      <c r="C397" s="247">
        <f>Age(B397,I397,J397)</f>
        <v>57</v>
      </c>
      <c r="D397" s="224"/>
      <c r="E397" s="288">
        <v>5</v>
      </c>
      <c r="F397" s="55" t="s">
        <v>504</v>
      </c>
      <c r="G397" s="217" t="s">
        <v>918</v>
      </c>
      <c r="H397" s="238" t="s">
        <v>766</v>
      </c>
      <c r="I397" s="222" t="s">
        <v>482</v>
      </c>
      <c r="J397" s="222" t="s">
        <v>642</v>
      </c>
      <c r="K397" s="342" t="str">
        <f>Воз_группа(A397,C397)</f>
        <v>8</v>
      </c>
      <c r="L397" s="173"/>
      <c r="M397" s="428"/>
      <c r="N397" s="156"/>
      <c r="O397" s="202"/>
      <c r="P397" s="247"/>
      <c r="Q397" s="155"/>
      <c r="R397" s="202"/>
      <c r="S397" s="1"/>
      <c r="T397" s="409"/>
      <c r="U397" s="203"/>
      <c r="V397" s="56"/>
      <c r="W397" s="204"/>
      <c r="X397" s="257"/>
      <c r="Y397" s="395" t="s">
        <v>1093</v>
      </c>
      <c r="Z397" s="228"/>
    </row>
    <row r="398" spans="1:26" s="138" customFormat="1" ht="16.5" thickBot="1" x14ac:dyDescent="0.3">
      <c r="A398" s="279" t="s">
        <v>11</v>
      </c>
      <c r="B398" s="215">
        <v>25204</v>
      </c>
      <c r="C398" s="247">
        <f>Age(B398,I398,J398)</f>
        <v>55</v>
      </c>
      <c r="D398" s="224"/>
      <c r="E398" s="332">
        <v>6</v>
      </c>
      <c r="F398" s="327" t="s">
        <v>504</v>
      </c>
      <c r="G398" s="389" t="s">
        <v>918</v>
      </c>
      <c r="H398" s="333" t="s">
        <v>766</v>
      </c>
      <c r="I398" s="524" t="s">
        <v>482</v>
      </c>
      <c r="J398" s="524" t="s">
        <v>563</v>
      </c>
      <c r="K398" s="379" t="str">
        <f>Воз_группа(A398,C398)</f>
        <v>8</v>
      </c>
      <c r="L398" s="303"/>
      <c r="M398" s="340"/>
      <c r="N398" s="380"/>
      <c r="O398" s="299"/>
      <c r="P398" s="340"/>
      <c r="Q398" s="381"/>
      <c r="R398" s="299"/>
      <c r="S398" s="300"/>
      <c r="T398" s="414"/>
      <c r="U398" s="301"/>
      <c r="V398" s="302"/>
      <c r="W398" s="303"/>
      <c r="X398" s="302"/>
      <c r="Y398" s="525" t="s">
        <v>750</v>
      </c>
      <c r="Z398" s="228"/>
    </row>
    <row r="399" spans="1:26" ht="17.25" customHeight="1" x14ac:dyDescent="0.25">
      <c r="A399" s="1594" t="s">
        <v>1</v>
      </c>
      <c r="B399" s="1594" t="s">
        <v>81</v>
      </c>
      <c r="C399" s="1594" t="s">
        <v>82</v>
      </c>
      <c r="D399" s="256"/>
      <c r="E399" s="1595" t="s">
        <v>2</v>
      </c>
      <c r="F399" s="1576" t="s">
        <v>73</v>
      </c>
      <c r="G399" s="1576" t="s">
        <v>73</v>
      </c>
      <c r="H399" s="1600" t="s">
        <v>765</v>
      </c>
      <c r="I399" s="1576" t="s">
        <v>3</v>
      </c>
      <c r="J399" s="1576" t="s">
        <v>4</v>
      </c>
      <c r="K399" s="1570" t="s">
        <v>5</v>
      </c>
      <c r="L399" s="1570" t="s">
        <v>6</v>
      </c>
      <c r="M399" s="1576" t="s">
        <v>180</v>
      </c>
      <c r="N399" s="1576"/>
      <c r="O399" s="1576"/>
      <c r="P399" s="1576"/>
      <c r="Q399" s="1576"/>
      <c r="R399" s="1576"/>
      <c r="S399" s="1576"/>
      <c r="T399" s="1576"/>
      <c r="U399" s="1576"/>
      <c r="V399" s="1577" t="s">
        <v>25</v>
      </c>
      <c r="W399" s="1570" t="s">
        <v>998</v>
      </c>
      <c r="X399" s="1570" t="s">
        <v>7</v>
      </c>
      <c r="Y399" s="1573" t="s">
        <v>285</v>
      </c>
    </row>
    <row r="400" spans="1:26" ht="15.75" x14ac:dyDescent="0.25">
      <c r="A400" s="1594"/>
      <c r="B400" s="1594"/>
      <c r="C400" s="1594"/>
      <c r="D400" s="256"/>
      <c r="E400" s="1596"/>
      <c r="F400" s="1598"/>
      <c r="G400" s="1598"/>
      <c r="H400" s="1601"/>
      <c r="I400" s="1598"/>
      <c r="J400" s="1598"/>
      <c r="K400" s="1571"/>
      <c r="L400" s="1571"/>
      <c r="M400" s="544"/>
      <c r="N400" s="545">
        <v>1</v>
      </c>
      <c r="O400" s="545"/>
      <c r="P400" s="544"/>
      <c r="Q400" s="545">
        <v>2</v>
      </c>
      <c r="R400" s="546"/>
      <c r="S400" s="544"/>
      <c r="T400" s="547">
        <v>3</v>
      </c>
      <c r="U400" s="546"/>
      <c r="V400" s="1578"/>
      <c r="W400" s="1571"/>
      <c r="X400" s="1571"/>
      <c r="Y400" s="1574"/>
    </row>
    <row r="401" spans="1:26" ht="77.25" customHeight="1" thickBot="1" x14ac:dyDescent="0.3">
      <c r="A401" s="1594"/>
      <c r="B401" s="1594"/>
      <c r="C401" s="1594"/>
      <c r="D401" s="256"/>
      <c r="E401" s="1597"/>
      <c r="F401" s="1599"/>
      <c r="G401" s="1599"/>
      <c r="H401" s="1602"/>
      <c r="I401" s="1599"/>
      <c r="J401" s="1599"/>
      <c r="K401" s="1572"/>
      <c r="L401" s="1572"/>
      <c r="M401" s="541" t="s">
        <v>8</v>
      </c>
      <c r="N401" s="541" t="s">
        <v>9</v>
      </c>
      <c r="O401" s="137" t="s">
        <v>10</v>
      </c>
      <c r="P401" s="541" t="s">
        <v>8</v>
      </c>
      <c r="Q401" s="541" t="s">
        <v>9</v>
      </c>
      <c r="R401" s="137" t="s">
        <v>10</v>
      </c>
      <c r="S401" s="541" t="s">
        <v>8</v>
      </c>
      <c r="T401" s="412" t="s">
        <v>9</v>
      </c>
      <c r="U401" s="137" t="s">
        <v>10</v>
      </c>
      <c r="V401" s="1579"/>
      <c r="W401" s="1572"/>
      <c r="X401" s="1572"/>
      <c r="Y401" s="1575"/>
    </row>
    <row r="402" spans="1:26" s="138" customFormat="1" ht="16.5" thickTop="1" x14ac:dyDescent="0.25">
      <c r="A402" s="279" t="s">
        <v>11</v>
      </c>
      <c r="B402" s="215">
        <v>26016</v>
      </c>
      <c r="C402" s="247">
        <f>Age(B402,I402,J402)</f>
        <v>53</v>
      </c>
      <c r="D402" s="224"/>
      <c r="E402" s="288">
        <v>7</v>
      </c>
      <c r="F402" s="55" t="s">
        <v>504</v>
      </c>
      <c r="G402" s="217" t="s">
        <v>918</v>
      </c>
      <c r="H402" s="238" t="s">
        <v>766</v>
      </c>
      <c r="I402" s="407" t="s">
        <v>482</v>
      </c>
      <c r="J402" s="407" t="s">
        <v>643</v>
      </c>
      <c r="K402" s="234" t="str">
        <f>Воз_группа(A402,C402)</f>
        <v>7</v>
      </c>
      <c r="L402" s="204"/>
      <c r="M402" s="428"/>
      <c r="N402" s="350"/>
      <c r="O402" s="202"/>
      <c r="P402" s="212"/>
      <c r="Q402" s="351"/>
      <c r="R402" s="202"/>
      <c r="S402" s="1"/>
      <c r="T402" s="392"/>
      <c r="U402" s="203"/>
      <c r="V402" s="56"/>
      <c r="W402" s="204"/>
      <c r="X402" s="257"/>
      <c r="Y402" s="395" t="s">
        <v>1124</v>
      </c>
      <c r="Z402" s="228"/>
    </row>
    <row r="403" spans="1:26" s="138" customFormat="1" ht="15.75" x14ac:dyDescent="0.25">
      <c r="A403" s="279" t="s">
        <v>11</v>
      </c>
      <c r="B403" s="215">
        <v>26825</v>
      </c>
      <c r="C403" s="247">
        <f>Age(B403,I403,J403)</f>
        <v>51</v>
      </c>
      <c r="D403" s="224"/>
      <c r="E403" s="290">
        <v>8</v>
      </c>
      <c r="F403" s="55" t="s">
        <v>504</v>
      </c>
      <c r="G403" s="217" t="s">
        <v>918</v>
      </c>
      <c r="H403" s="238" t="s">
        <v>766</v>
      </c>
      <c r="I403" s="407" t="s">
        <v>590</v>
      </c>
      <c r="J403" s="407" t="s">
        <v>583</v>
      </c>
      <c r="K403" s="234" t="str">
        <f>Воз_группа(A403,C403)</f>
        <v>7</v>
      </c>
      <c r="L403" s="204"/>
      <c r="M403" s="212"/>
      <c r="N403" s="350"/>
      <c r="O403" s="202"/>
      <c r="P403" s="212"/>
      <c r="Q403" s="351"/>
      <c r="R403" s="202"/>
      <c r="S403" s="1"/>
      <c r="T403" s="392"/>
      <c r="U403" s="203"/>
      <c r="V403" s="56"/>
      <c r="W403" s="204"/>
      <c r="X403" s="56"/>
      <c r="Y403" s="396" t="s">
        <v>750</v>
      </c>
      <c r="Z403" s="228"/>
    </row>
    <row r="404" spans="1:26" s="138" customFormat="1" ht="15.75" x14ac:dyDescent="0.25">
      <c r="A404" s="279" t="s">
        <v>470</v>
      </c>
      <c r="B404" s="215">
        <v>26114</v>
      </c>
      <c r="C404" s="247">
        <f>Age(B404,I404,J404)</f>
        <v>53</v>
      </c>
      <c r="D404" s="224"/>
      <c r="E404" s="290">
        <v>9</v>
      </c>
      <c r="F404" s="55" t="s">
        <v>504</v>
      </c>
      <c r="G404" s="217" t="s">
        <v>918</v>
      </c>
      <c r="H404" s="238" t="s">
        <v>766</v>
      </c>
      <c r="I404" s="222" t="s">
        <v>590</v>
      </c>
      <c r="J404" s="222" t="s">
        <v>916</v>
      </c>
      <c r="K404" s="342" t="str">
        <f>Воз_группа(A404,C404)</f>
        <v>5</v>
      </c>
      <c r="L404" s="173"/>
      <c r="M404" s="212">
        <v>16</v>
      </c>
      <c r="N404" s="156">
        <v>31</v>
      </c>
      <c r="O404" s="202">
        <f>Баллы_за_упр($A404,$I404,$J404,$K404,M404,N404)</f>
        <v>100</v>
      </c>
      <c r="P404" s="247"/>
      <c r="Q404" s="155"/>
      <c r="R404" s="202"/>
      <c r="S404" s="1">
        <v>37</v>
      </c>
      <c r="T404" s="409">
        <v>0</v>
      </c>
      <c r="U404" s="203">
        <f>Баллы_за_упр($A404,$I404,$J404,$K404,S404,T404)</f>
        <v>0</v>
      </c>
      <c r="V404" s="56">
        <v>0</v>
      </c>
      <c r="W404" s="204">
        <f>Оценка($A404,$K404,O404,R404,U404)</f>
        <v>2</v>
      </c>
      <c r="X404" s="257"/>
      <c r="Y404" s="395" t="s">
        <v>1092</v>
      </c>
      <c r="Z404" s="228"/>
    </row>
    <row r="405" spans="1:26" s="138" customFormat="1" ht="15.75" x14ac:dyDescent="0.25">
      <c r="A405" s="279"/>
      <c r="B405" s="215"/>
      <c r="C405" s="279"/>
      <c r="D405" s="224"/>
      <c r="E405" s="1596" t="s">
        <v>920</v>
      </c>
      <c r="F405" s="1598"/>
      <c r="G405" s="1598"/>
      <c r="H405" s="1598"/>
      <c r="I405" s="1598"/>
      <c r="J405" s="1598"/>
      <c r="K405" s="1598"/>
      <c r="L405" s="1598"/>
      <c r="M405" s="1598"/>
      <c r="N405" s="1598"/>
      <c r="O405" s="1598"/>
      <c r="P405" s="1598"/>
      <c r="Q405" s="1598"/>
      <c r="R405" s="1598"/>
      <c r="S405" s="1598"/>
      <c r="T405" s="1598"/>
      <c r="U405" s="1598"/>
      <c r="V405" s="1598"/>
      <c r="W405" s="1598"/>
      <c r="X405" s="1598"/>
      <c r="Y405" s="1603"/>
      <c r="Z405" s="228"/>
    </row>
    <row r="406" spans="1:26" s="138" customFormat="1" ht="15.75" x14ac:dyDescent="0.25">
      <c r="A406" s="279" t="s">
        <v>11</v>
      </c>
      <c r="B406" s="215">
        <v>26537</v>
      </c>
      <c r="C406" s="247">
        <f>Age(B406,I406,J406)</f>
        <v>52</v>
      </c>
      <c r="D406" s="224"/>
      <c r="E406" s="290">
        <v>10</v>
      </c>
      <c r="F406" s="55" t="s">
        <v>504</v>
      </c>
      <c r="G406" s="217" t="s">
        <v>921</v>
      </c>
      <c r="H406" s="238" t="s">
        <v>766</v>
      </c>
      <c r="I406" s="222" t="s">
        <v>482</v>
      </c>
      <c r="J406" s="222" t="s">
        <v>645</v>
      </c>
      <c r="K406" s="342" t="str">
        <f>Воз_группа(A406,C406)</f>
        <v>7</v>
      </c>
      <c r="L406" s="173"/>
      <c r="M406" s="247"/>
      <c r="N406" s="156"/>
      <c r="O406" s="202"/>
      <c r="P406" s="247"/>
      <c r="Q406" s="155"/>
      <c r="R406" s="202"/>
      <c r="S406" s="1"/>
      <c r="T406" s="409"/>
      <c r="U406" s="203"/>
      <c r="V406" s="56"/>
      <c r="W406" s="204"/>
      <c r="X406" s="257"/>
      <c r="Y406" s="396" t="s">
        <v>750</v>
      </c>
      <c r="Z406" s="228"/>
    </row>
    <row r="407" spans="1:26" s="138" customFormat="1" ht="15.75" x14ac:dyDescent="0.25">
      <c r="A407" s="279" t="s">
        <v>11</v>
      </c>
      <c r="B407" s="226">
        <v>26719</v>
      </c>
      <c r="C407" s="247">
        <f>Age(B407,I407,J407)</f>
        <v>51</v>
      </c>
      <c r="D407" s="224"/>
      <c r="E407" s="290">
        <v>11</v>
      </c>
      <c r="F407" s="55" t="s">
        <v>504</v>
      </c>
      <c r="G407" s="217" t="s">
        <v>921</v>
      </c>
      <c r="H407" s="238" t="s">
        <v>766</v>
      </c>
      <c r="I407" s="222" t="s">
        <v>482</v>
      </c>
      <c r="J407" s="222" t="s">
        <v>758</v>
      </c>
      <c r="K407" s="342" t="str">
        <f>Воз_группа(A407,C407)</f>
        <v>7</v>
      </c>
      <c r="L407" s="173"/>
      <c r="M407" s="428"/>
      <c r="N407" s="156"/>
      <c r="O407" s="202"/>
      <c r="P407" s="247"/>
      <c r="Q407" s="155"/>
      <c r="R407" s="202"/>
      <c r="S407" s="1"/>
      <c r="T407" s="409"/>
      <c r="U407" s="203"/>
      <c r="V407" s="56"/>
      <c r="W407" s="204"/>
      <c r="X407" s="257"/>
      <c r="Y407" s="395"/>
      <c r="Z407" s="228"/>
    </row>
    <row r="408" spans="1:26" s="138" customFormat="1" ht="15.75" x14ac:dyDescent="0.25">
      <c r="A408" s="279"/>
      <c r="B408" s="215"/>
      <c r="C408" s="279"/>
      <c r="D408" s="224"/>
      <c r="E408" s="1596" t="s">
        <v>922</v>
      </c>
      <c r="F408" s="1598"/>
      <c r="G408" s="1598"/>
      <c r="H408" s="1598"/>
      <c r="I408" s="1598"/>
      <c r="J408" s="1598"/>
      <c r="K408" s="1598"/>
      <c r="L408" s="1598"/>
      <c r="M408" s="1598"/>
      <c r="N408" s="1598"/>
      <c r="O408" s="1598"/>
      <c r="P408" s="1598"/>
      <c r="Q408" s="1598"/>
      <c r="R408" s="1598"/>
      <c r="S408" s="1598"/>
      <c r="T408" s="1598"/>
      <c r="U408" s="1598"/>
      <c r="V408" s="1598"/>
      <c r="W408" s="1598"/>
      <c r="X408" s="1598"/>
      <c r="Y408" s="1603"/>
      <c r="Z408" s="228"/>
    </row>
    <row r="409" spans="1:26" s="352" customFormat="1" ht="15.75" x14ac:dyDescent="0.25">
      <c r="A409" s="212" t="s">
        <v>11</v>
      </c>
      <c r="B409" s="347">
        <v>28954</v>
      </c>
      <c r="C409" s="212">
        <f>Age(B409,I409,J409)</f>
        <v>45</v>
      </c>
      <c r="D409" s="338"/>
      <c r="E409" s="285">
        <v>12</v>
      </c>
      <c r="F409" s="55" t="s">
        <v>504</v>
      </c>
      <c r="G409" s="217" t="s">
        <v>919</v>
      </c>
      <c r="H409" s="248" t="s">
        <v>766</v>
      </c>
      <c r="I409" s="232" t="s">
        <v>590</v>
      </c>
      <c r="J409" s="232" t="s">
        <v>951</v>
      </c>
      <c r="K409" s="234" t="str">
        <f>Воз_группа(A409,C409)</f>
        <v>6</v>
      </c>
      <c r="L409" s="204"/>
      <c r="M409" s="212"/>
      <c r="N409" s="350"/>
      <c r="O409" s="202"/>
      <c r="P409" s="212"/>
      <c r="Q409" s="351"/>
      <c r="R409" s="202"/>
      <c r="S409" s="1"/>
      <c r="T409" s="392"/>
      <c r="U409" s="203"/>
      <c r="V409" s="56"/>
      <c r="W409" s="204"/>
      <c r="X409" s="56"/>
      <c r="Y409" s="286"/>
      <c r="Z409" s="339"/>
    </row>
    <row r="410" spans="1:26" s="138" customFormat="1" ht="15.75" x14ac:dyDescent="0.25">
      <c r="A410" s="341" t="s">
        <v>470</v>
      </c>
      <c r="B410" s="229">
        <v>28974</v>
      </c>
      <c r="C410" s="212">
        <f>Age(B410,I410,J410)</f>
        <v>45</v>
      </c>
      <c r="D410" s="224"/>
      <c r="E410" s="365">
        <v>13</v>
      </c>
      <c r="F410" s="55" t="s">
        <v>504</v>
      </c>
      <c r="G410" s="367" t="s">
        <v>919</v>
      </c>
      <c r="H410" s="368"/>
      <c r="I410" s="319" t="s">
        <v>26</v>
      </c>
      <c r="J410" s="319" t="s">
        <v>1032</v>
      </c>
      <c r="K410" s="234" t="str">
        <f>Воз_группа(A410,C410)</f>
        <v>5</v>
      </c>
      <c r="L410" s="204"/>
      <c r="M410" s="212">
        <v>16</v>
      </c>
      <c r="N410" s="350">
        <v>25</v>
      </c>
      <c r="O410" s="202">
        <f>Баллы_за_упр($A410,$I410,$J410,$K410,M410,N410)</f>
        <v>95</v>
      </c>
      <c r="P410" s="212"/>
      <c r="Q410" s="351"/>
      <c r="R410" s="202"/>
      <c r="S410" s="1">
        <v>37</v>
      </c>
      <c r="T410" s="392">
        <v>6.27</v>
      </c>
      <c r="U410" s="203">
        <f>Баллы_за_упр($A410,$I410,$J410,$K410,S410,T410)</f>
        <v>23</v>
      </c>
      <c r="V410" s="56">
        <v>118</v>
      </c>
      <c r="W410" s="204">
        <v>4</v>
      </c>
      <c r="X410" s="257"/>
      <c r="Y410" s="395"/>
      <c r="Z410" s="228"/>
    </row>
    <row r="411" spans="1:26" s="138" customFormat="1" ht="16.5" thickBot="1" x14ac:dyDescent="0.3">
      <c r="A411" s="279" t="s">
        <v>470</v>
      </c>
      <c r="B411" s="215">
        <v>30750</v>
      </c>
      <c r="C411" s="247">
        <f>Age(B411,I411,J411)</f>
        <v>40</v>
      </c>
      <c r="D411" s="224"/>
      <c r="E411" s="332">
        <v>14</v>
      </c>
      <c r="F411" s="327" t="s">
        <v>504</v>
      </c>
      <c r="G411" s="366" t="s">
        <v>919</v>
      </c>
      <c r="H411" s="333">
        <v>3</v>
      </c>
      <c r="I411" s="334" t="s">
        <v>647</v>
      </c>
      <c r="J411" s="334" t="s">
        <v>648</v>
      </c>
      <c r="K411" s="159" t="str">
        <f>Воз_группа(A411,C411)</f>
        <v>5</v>
      </c>
      <c r="L411" s="140"/>
      <c r="M411" s="212">
        <v>16</v>
      </c>
      <c r="N411" s="350">
        <v>18</v>
      </c>
      <c r="O411" s="202">
        <f>Баллы_за_упр($A411,$I411,$J411,$K411,M411,N411)</f>
        <v>60</v>
      </c>
      <c r="P411" s="212"/>
      <c r="Q411" s="351"/>
      <c r="R411" s="202"/>
      <c r="S411" s="1">
        <v>37</v>
      </c>
      <c r="T411" s="392">
        <v>5.38</v>
      </c>
      <c r="U411" s="203">
        <f>Баллы_за_упр($A411,$I411,$J411,$K411,S411,T411)</f>
        <v>84</v>
      </c>
      <c r="V411" s="56">
        <v>82</v>
      </c>
      <c r="W411" s="204">
        <v>4</v>
      </c>
      <c r="X411" s="258"/>
      <c r="Y411" s="436"/>
      <c r="Z411" s="228"/>
    </row>
    <row r="412" spans="1:26" s="138" customFormat="1" ht="15.75" x14ac:dyDescent="0.25">
      <c r="A412" s="247"/>
      <c r="B412" s="168"/>
      <c r="C412" s="247"/>
      <c r="D412" s="160"/>
      <c r="E412" s="1587" t="s">
        <v>995</v>
      </c>
      <c r="F412" s="1588"/>
      <c r="G412" s="1588"/>
      <c r="H412" s="1588"/>
      <c r="I412" s="1588"/>
      <c r="J412" s="1588"/>
      <c r="K412" s="1588"/>
      <c r="L412" s="1588"/>
      <c r="M412" s="1588"/>
      <c r="N412" s="1588"/>
      <c r="O412" s="1588"/>
      <c r="P412" s="1588"/>
      <c r="Q412" s="1588"/>
      <c r="R412" s="1588"/>
      <c r="S412" s="1588"/>
      <c r="T412" s="1588"/>
      <c r="U412" s="1588"/>
      <c r="V412" s="1588"/>
      <c r="W412" s="1588"/>
      <c r="X412" s="1588"/>
      <c r="Y412" s="1589"/>
      <c r="Z412" s="228"/>
    </row>
    <row r="413" spans="1:26" s="138" customFormat="1" ht="15.75" x14ac:dyDescent="0.25">
      <c r="A413" s="279"/>
      <c r="B413" s="279"/>
      <c r="C413" s="279"/>
      <c r="D413" s="224"/>
      <c r="E413" s="1596" t="s">
        <v>796</v>
      </c>
      <c r="F413" s="1598"/>
      <c r="G413" s="1598"/>
      <c r="H413" s="1598"/>
      <c r="I413" s="1598"/>
      <c r="J413" s="1598"/>
      <c r="K413" s="1598"/>
      <c r="L413" s="1598"/>
      <c r="M413" s="1598"/>
      <c r="N413" s="1598"/>
      <c r="O413" s="1598"/>
      <c r="P413" s="1598"/>
      <c r="Q413" s="1598"/>
      <c r="R413" s="1598"/>
      <c r="S413" s="1598"/>
      <c r="T413" s="1598"/>
      <c r="U413" s="1598"/>
      <c r="V413" s="1598"/>
      <c r="W413" s="1598"/>
      <c r="X413" s="1598"/>
      <c r="Y413" s="1603"/>
      <c r="Z413" s="228"/>
    </row>
    <row r="414" spans="1:26" s="138" customFormat="1" ht="15.75" x14ac:dyDescent="0.25">
      <c r="A414" s="279" t="s">
        <v>11</v>
      </c>
      <c r="B414" s="219">
        <v>25637</v>
      </c>
      <c r="C414" s="173">
        <f>Age(B414,I414,J414)</f>
        <v>54</v>
      </c>
      <c r="D414" s="224"/>
      <c r="E414" s="288">
        <v>1</v>
      </c>
      <c r="F414" s="230" t="s">
        <v>481</v>
      </c>
      <c r="G414" s="230" t="s">
        <v>796</v>
      </c>
      <c r="H414" s="236" t="s">
        <v>766</v>
      </c>
      <c r="I414" s="230" t="s">
        <v>482</v>
      </c>
      <c r="J414" s="230" t="s">
        <v>519</v>
      </c>
      <c r="K414" s="344" t="str">
        <f>Воз_группа(A414,C414)</f>
        <v>7</v>
      </c>
      <c r="L414" s="173"/>
      <c r="M414" s="428"/>
      <c r="N414" s="156"/>
      <c r="O414" s="202"/>
      <c r="P414" s="247"/>
      <c r="Q414" s="155"/>
      <c r="R414" s="202"/>
      <c r="S414" s="1"/>
      <c r="T414" s="409"/>
      <c r="U414" s="203"/>
      <c r="V414" s="56"/>
      <c r="W414" s="204"/>
      <c r="X414" s="257"/>
      <c r="Y414" s="395" t="s">
        <v>1124</v>
      </c>
      <c r="Z414" s="228"/>
    </row>
    <row r="415" spans="1:26" s="138" customFormat="1" ht="15.75" x14ac:dyDescent="0.25">
      <c r="A415" s="279" t="s">
        <v>470</v>
      </c>
      <c r="B415" s="219">
        <v>31826</v>
      </c>
      <c r="C415" s="173">
        <f>Age(B415,I415,J415)</f>
        <v>37</v>
      </c>
      <c r="D415" s="224"/>
      <c r="E415" s="288">
        <v>2</v>
      </c>
      <c r="F415" s="230" t="s">
        <v>481</v>
      </c>
      <c r="G415" s="230" t="s">
        <v>796</v>
      </c>
      <c r="H415" s="236">
        <v>2</v>
      </c>
      <c r="I415" s="230" t="s">
        <v>564</v>
      </c>
      <c r="J415" s="230" t="s">
        <v>656</v>
      </c>
      <c r="K415" s="344" t="str">
        <f>Воз_группа(A415,C415)</f>
        <v>4</v>
      </c>
      <c r="L415" s="173"/>
      <c r="M415" s="212">
        <v>16</v>
      </c>
      <c r="N415" s="156">
        <v>26</v>
      </c>
      <c r="O415" s="202">
        <f>Баллы_за_упр($A415,$I415,$J415,$K415,M415,N415)</f>
        <v>80</v>
      </c>
      <c r="P415" s="247"/>
      <c r="Q415" s="155"/>
      <c r="R415" s="202"/>
      <c r="S415" s="1">
        <v>37</v>
      </c>
      <c r="T415" s="409">
        <v>5.28</v>
      </c>
      <c r="U415" s="203">
        <f>Баллы_за_упр($A415,$I415,$J415,$K415,S415,T415)</f>
        <v>52</v>
      </c>
      <c r="V415" s="56">
        <v>82</v>
      </c>
      <c r="W415" s="204">
        <v>4</v>
      </c>
      <c r="X415" s="257"/>
      <c r="Y415" s="395"/>
      <c r="Z415" s="228"/>
    </row>
    <row r="416" spans="1:26" s="138" customFormat="1" ht="15.75" x14ac:dyDescent="0.25">
      <c r="A416" s="279"/>
      <c r="B416" s="279"/>
      <c r="C416" s="279"/>
      <c r="D416" s="224"/>
      <c r="E416" s="1584" t="s">
        <v>800</v>
      </c>
      <c r="F416" s="1585"/>
      <c r="G416" s="1585"/>
      <c r="H416" s="1585"/>
      <c r="I416" s="1585"/>
      <c r="J416" s="1585"/>
      <c r="K416" s="1585"/>
      <c r="L416" s="1585"/>
      <c r="M416" s="1585"/>
      <c r="N416" s="1585"/>
      <c r="O416" s="1585"/>
      <c r="P416" s="1585"/>
      <c r="Q416" s="1585"/>
      <c r="R416" s="1585"/>
      <c r="S416" s="1585"/>
      <c r="T416" s="1585"/>
      <c r="U416" s="1585"/>
      <c r="V416" s="1585"/>
      <c r="W416" s="1585"/>
      <c r="X416" s="1585"/>
      <c r="Y416" s="1586"/>
      <c r="Z416" s="228"/>
    </row>
    <row r="417" spans="1:26" s="138" customFormat="1" ht="15.75" x14ac:dyDescent="0.25">
      <c r="A417" s="279" t="s">
        <v>11</v>
      </c>
      <c r="B417" s="219">
        <v>24857</v>
      </c>
      <c r="C417" s="173">
        <f t="shared" ref="C417:C424" si="43">Age(B417,I417,J417)</f>
        <v>56</v>
      </c>
      <c r="D417" s="224"/>
      <c r="E417" s="288">
        <v>3</v>
      </c>
      <c r="F417" s="230" t="s">
        <v>481</v>
      </c>
      <c r="G417" s="230" t="s">
        <v>878</v>
      </c>
      <c r="H417" s="236" t="s">
        <v>766</v>
      </c>
      <c r="I417" s="230" t="s">
        <v>482</v>
      </c>
      <c r="J417" s="230" t="s">
        <v>797</v>
      </c>
      <c r="K417" s="344" t="str">
        <f t="shared" ref="K417:K424" si="44">Воз_группа(A417,C417)</f>
        <v>8</v>
      </c>
      <c r="L417" s="173"/>
      <c r="M417" s="247"/>
      <c r="N417" s="156"/>
      <c r="O417" s="202"/>
      <c r="P417" s="247"/>
      <c r="Q417" s="155"/>
      <c r="R417" s="202"/>
      <c r="S417" s="1"/>
      <c r="T417" s="409"/>
      <c r="U417" s="203"/>
      <c r="V417" s="56"/>
      <c r="W417" s="204"/>
      <c r="X417" s="257"/>
      <c r="Y417" s="292" t="s">
        <v>750</v>
      </c>
      <c r="Z417" s="228" t="s">
        <v>1000</v>
      </c>
    </row>
    <row r="418" spans="1:26" s="138" customFormat="1" ht="15.75" x14ac:dyDescent="0.25">
      <c r="A418" s="279" t="s">
        <v>11</v>
      </c>
      <c r="B418" s="219">
        <v>27238</v>
      </c>
      <c r="C418" s="173">
        <f t="shared" si="43"/>
        <v>50</v>
      </c>
      <c r="D418" s="224"/>
      <c r="E418" s="288">
        <v>4</v>
      </c>
      <c r="F418" s="230" t="s">
        <v>481</v>
      </c>
      <c r="G418" s="230" t="s">
        <v>878</v>
      </c>
      <c r="H418" s="236">
        <v>2</v>
      </c>
      <c r="I418" s="230" t="s">
        <v>482</v>
      </c>
      <c r="J418" s="230" t="s">
        <v>520</v>
      </c>
      <c r="K418" s="344" t="str">
        <f t="shared" si="44"/>
        <v>7</v>
      </c>
      <c r="L418" s="173"/>
      <c r="M418" s="247"/>
      <c r="N418" s="156"/>
      <c r="O418" s="202"/>
      <c r="P418" s="247"/>
      <c r="Q418" s="155"/>
      <c r="R418" s="202"/>
      <c r="S418" s="1"/>
      <c r="T418" s="409"/>
      <c r="U418" s="203"/>
      <c r="V418" s="56"/>
      <c r="W418" s="204"/>
      <c r="X418" s="257"/>
      <c r="Y418" s="292" t="s">
        <v>750</v>
      </c>
      <c r="Z418" s="228"/>
    </row>
    <row r="419" spans="1:26" s="138" customFormat="1" ht="15.75" x14ac:dyDescent="0.25">
      <c r="A419" s="279" t="s">
        <v>11</v>
      </c>
      <c r="B419" s="219">
        <v>29086</v>
      </c>
      <c r="C419" s="173">
        <f t="shared" si="43"/>
        <v>45</v>
      </c>
      <c r="D419" s="224"/>
      <c r="E419" s="288">
        <v>5</v>
      </c>
      <c r="F419" s="230" t="s">
        <v>481</v>
      </c>
      <c r="G419" s="230" t="s">
        <v>878</v>
      </c>
      <c r="H419" s="236" t="s">
        <v>766</v>
      </c>
      <c r="I419" s="230" t="s">
        <v>590</v>
      </c>
      <c r="J419" s="230" t="s">
        <v>522</v>
      </c>
      <c r="K419" s="344" t="str">
        <f t="shared" si="44"/>
        <v>6</v>
      </c>
      <c r="L419" s="173"/>
      <c r="M419" s="428"/>
      <c r="N419" s="156"/>
      <c r="O419" s="202"/>
      <c r="P419" s="247"/>
      <c r="Q419" s="155"/>
      <c r="R419" s="202"/>
      <c r="S419" s="1"/>
      <c r="T419" s="409"/>
      <c r="U419" s="203"/>
      <c r="V419" s="56"/>
      <c r="W419" s="204"/>
      <c r="X419" s="257"/>
      <c r="Y419" s="395"/>
      <c r="Z419" s="228"/>
    </row>
    <row r="420" spans="1:26" s="138" customFormat="1" ht="15.75" x14ac:dyDescent="0.25">
      <c r="A420" s="279" t="s">
        <v>11</v>
      </c>
      <c r="B420" s="219">
        <v>27192</v>
      </c>
      <c r="C420" s="173">
        <f t="shared" si="43"/>
        <v>50</v>
      </c>
      <c r="D420" s="224"/>
      <c r="E420" s="288">
        <v>6</v>
      </c>
      <c r="F420" s="230" t="s">
        <v>481</v>
      </c>
      <c r="G420" s="230" t="s">
        <v>878</v>
      </c>
      <c r="H420" s="236" t="s">
        <v>766</v>
      </c>
      <c r="I420" s="230" t="s">
        <v>482</v>
      </c>
      <c r="J420" s="230" t="s">
        <v>654</v>
      </c>
      <c r="K420" s="344" t="str">
        <f t="shared" si="44"/>
        <v>7</v>
      </c>
      <c r="L420" s="173"/>
      <c r="M420" s="247"/>
      <c r="N420" s="156"/>
      <c r="O420" s="202"/>
      <c r="P420" s="247"/>
      <c r="Q420" s="155"/>
      <c r="R420" s="202"/>
      <c r="S420" s="1"/>
      <c r="T420" s="409"/>
      <c r="U420" s="203"/>
      <c r="V420" s="56"/>
      <c r="W420" s="204"/>
      <c r="X420" s="257"/>
      <c r="Y420" s="292" t="s">
        <v>750</v>
      </c>
      <c r="Z420" s="228"/>
    </row>
    <row r="421" spans="1:26" s="138" customFormat="1" ht="15.75" x14ac:dyDescent="0.25">
      <c r="A421" s="279" t="s">
        <v>11</v>
      </c>
      <c r="B421" s="219">
        <v>28971</v>
      </c>
      <c r="C421" s="173">
        <f t="shared" si="43"/>
        <v>45</v>
      </c>
      <c r="D421" s="224"/>
      <c r="E421" s="288">
        <v>7</v>
      </c>
      <c r="F421" s="230" t="s">
        <v>481</v>
      </c>
      <c r="G421" s="230" t="s">
        <v>878</v>
      </c>
      <c r="H421" s="236" t="s">
        <v>766</v>
      </c>
      <c r="I421" s="230" t="s">
        <v>590</v>
      </c>
      <c r="J421" s="230" t="s">
        <v>495</v>
      </c>
      <c r="K421" s="344" t="str">
        <f t="shared" si="44"/>
        <v>6</v>
      </c>
      <c r="L421" s="173"/>
      <c r="M421" s="247"/>
      <c r="N421" s="156"/>
      <c r="O421" s="202"/>
      <c r="P421" s="247"/>
      <c r="Q421" s="423"/>
      <c r="R421" s="202"/>
      <c r="S421" s="1"/>
      <c r="T421" s="409"/>
      <c r="U421" s="203"/>
      <c r="V421" s="56"/>
      <c r="W421" s="204"/>
      <c r="X421" s="257"/>
      <c r="Y421" s="292"/>
      <c r="Z421" s="228"/>
    </row>
    <row r="422" spans="1:26" s="138" customFormat="1" ht="15.75" x14ac:dyDescent="0.25">
      <c r="A422" s="279" t="s">
        <v>11</v>
      </c>
      <c r="B422" s="219">
        <v>27032</v>
      </c>
      <c r="C422" s="173">
        <f t="shared" si="43"/>
        <v>50</v>
      </c>
      <c r="D422" s="224"/>
      <c r="E422" s="288">
        <v>8</v>
      </c>
      <c r="F422" s="230" t="s">
        <v>481</v>
      </c>
      <c r="G422" s="230" t="s">
        <v>878</v>
      </c>
      <c r="H422" s="236" t="s">
        <v>766</v>
      </c>
      <c r="I422" s="230" t="s">
        <v>482</v>
      </c>
      <c r="J422" s="230" t="s">
        <v>798</v>
      </c>
      <c r="K422" s="344" t="str">
        <f t="shared" si="44"/>
        <v>7</v>
      </c>
      <c r="L422" s="173"/>
      <c r="M422" s="247"/>
      <c r="N422" s="156"/>
      <c r="O422" s="202"/>
      <c r="P422" s="247"/>
      <c r="Q422" s="155"/>
      <c r="R422" s="202"/>
      <c r="S422" s="1"/>
      <c r="T422" s="409"/>
      <c r="U422" s="203"/>
      <c r="V422" s="56"/>
      <c r="W422" s="204"/>
      <c r="X422" s="257"/>
      <c r="Y422" s="396" t="s">
        <v>1073</v>
      </c>
      <c r="Z422" s="228" t="s">
        <v>1000</v>
      </c>
    </row>
    <row r="423" spans="1:26" s="138" customFormat="1" ht="15.75" x14ac:dyDescent="0.25">
      <c r="A423" s="279" t="s">
        <v>11</v>
      </c>
      <c r="B423" s="219">
        <v>27305</v>
      </c>
      <c r="C423" s="173">
        <f t="shared" si="43"/>
        <v>50</v>
      </c>
      <c r="D423" s="224"/>
      <c r="E423" s="288">
        <v>9</v>
      </c>
      <c r="F423" s="230" t="s">
        <v>481</v>
      </c>
      <c r="G423" s="230" t="s">
        <v>878</v>
      </c>
      <c r="H423" s="236" t="s">
        <v>766</v>
      </c>
      <c r="I423" s="230" t="s">
        <v>482</v>
      </c>
      <c r="J423" s="230" t="s">
        <v>521</v>
      </c>
      <c r="K423" s="344" t="str">
        <f t="shared" si="44"/>
        <v>7</v>
      </c>
      <c r="L423" s="173"/>
      <c r="M423" s="247"/>
      <c r="N423" s="156"/>
      <c r="O423" s="202"/>
      <c r="P423" s="247"/>
      <c r="Q423" s="155"/>
      <c r="R423" s="202"/>
      <c r="S423" s="1"/>
      <c r="T423" s="409"/>
      <c r="U423" s="203"/>
      <c r="V423" s="56"/>
      <c r="W423" s="204"/>
      <c r="X423" s="257"/>
      <c r="Y423" s="292" t="s">
        <v>750</v>
      </c>
      <c r="Z423" s="228"/>
    </row>
    <row r="424" spans="1:26" s="138" customFormat="1" ht="15.75" x14ac:dyDescent="0.25">
      <c r="A424" s="279" t="s">
        <v>11</v>
      </c>
      <c r="B424" s="219">
        <v>30129</v>
      </c>
      <c r="C424" s="173">
        <f t="shared" si="43"/>
        <v>42</v>
      </c>
      <c r="D424" s="224"/>
      <c r="E424" s="288">
        <v>10</v>
      </c>
      <c r="F424" s="230" t="s">
        <v>481</v>
      </c>
      <c r="G424" s="230" t="s">
        <v>878</v>
      </c>
      <c r="H424" s="236" t="s">
        <v>766</v>
      </c>
      <c r="I424" s="230" t="s">
        <v>590</v>
      </c>
      <c r="J424" s="230" t="s">
        <v>730</v>
      </c>
      <c r="K424" s="344" t="str">
        <f t="shared" si="44"/>
        <v>5</v>
      </c>
      <c r="L424" s="173"/>
      <c r="M424" s="247"/>
      <c r="N424" s="156"/>
      <c r="O424" s="202"/>
      <c r="P424" s="247"/>
      <c r="Q424" s="423"/>
      <c r="R424" s="202"/>
      <c r="S424" s="1"/>
      <c r="T424" s="409"/>
      <c r="U424" s="203"/>
      <c r="V424" s="56"/>
      <c r="W424" s="204"/>
      <c r="X424" s="257"/>
      <c r="Y424" s="292"/>
      <c r="Z424" s="228"/>
    </row>
    <row r="425" spans="1:26" s="138" customFormat="1" ht="15.75" x14ac:dyDescent="0.25">
      <c r="A425" s="279"/>
      <c r="B425" s="279"/>
      <c r="C425" s="279"/>
      <c r="D425" s="224"/>
      <c r="E425" s="1635" t="s">
        <v>996</v>
      </c>
      <c r="F425" s="1636"/>
      <c r="G425" s="1636"/>
      <c r="H425" s="1636"/>
      <c r="I425" s="1636"/>
      <c r="J425" s="1636"/>
      <c r="K425" s="1636"/>
      <c r="L425" s="1636"/>
      <c r="M425" s="1636"/>
      <c r="N425" s="1636"/>
      <c r="O425" s="1636"/>
      <c r="P425" s="1636"/>
      <c r="Q425" s="1636"/>
      <c r="R425" s="1636"/>
      <c r="S425" s="1636"/>
      <c r="T425" s="1636"/>
      <c r="U425" s="1636"/>
      <c r="V425" s="1636"/>
      <c r="W425" s="1636"/>
      <c r="X425" s="1636"/>
      <c r="Y425" s="1637"/>
      <c r="Z425" s="228"/>
    </row>
    <row r="426" spans="1:26" s="138" customFormat="1" ht="15.75" x14ac:dyDescent="0.25">
      <c r="A426" s="279" t="s">
        <v>11</v>
      </c>
      <c r="B426" s="219">
        <v>28207</v>
      </c>
      <c r="C426" s="173">
        <f t="shared" ref="C426:C433" si="45">Age(B426,I426,J426)</f>
        <v>47</v>
      </c>
      <c r="D426" s="224"/>
      <c r="E426" s="288">
        <v>11</v>
      </c>
      <c r="F426" s="230" t="s">
        <v>481</v>
      </c>
      <c r="G426" s="232" t="s">
        <v>879</v>
      </c>
      <c r="H426" s="245">
        <v>2</v>
      </c>
      <c r="I426" s="232" t="s">
        <v>590</v>
      </c>
      <c r="J426" s="232" t="s">
        <v>523</v>
      </c>
      <c r="K426" s="408" t="str">
        <f t="shared" ref="K426:K433" si="46">Воз_группа(A426,C426)</f>
        <v>6</v>
      </c>
      <c r="L426" s="204"/>
      <c r="M426" s="212"/>
      <c r="N426" s="350"/>
      <c r="O426" s="202"/>
      <c r="P426" s="212"/>
      <c r="Q426" s="351"/>
      <c r="R426" s="202"/>
      <c r="S426" s="1"/>
      <c r="T426" s="392"/>
      <c r="U426" s="203"/>
      <c r="V426" s="56"/>
      <c r="W426" s="204"/>
      <c r="X426" s="56"/>
      <c r="Y426" s="395" t="s">
        <v>750</v>
      </c>
      <c r="Z426" s="228"/>
    </row>
    <row r="427" spans="1:26" s="138" customFormat="1" ht="15.75" x14ac:dyDescent="0.25">
      <c r="A427" s="279" t="s">
        <v>11</v>
      </c>
      <c r="B427" s="219">
        <v>28148</v>
      </c>
      <c r="C427" s="173">
        <f t="shared" si="45"/>
        <v>47</v>
      </c>
      <c r="D427" s="224"/>
      <c r="E427" s="288">
        <v>12</v>
      </c>
      <c r="F427" s="230" t="s">
        <v>481</v>
      </c>
      <c r="G427" s="232" t="s">
        <v>879</v>
      </c>
      <c r="H427" s="245" t="s">
        <v>766</v>
      </c>
      <c r="I427" s="232" t="s">
        <v>590</v>
      </c>
      <c r="J427" s="232" t="s">
        <v>479</v>
      </c>
      <c r="K427" s="408" t="str">
        <f t="shared" si="46"/>
        <v>6</v>
      </c>
      <c r="L427" s="204"/>
      <c r="M427" s="212"/>
      <c r="N427" s="350"/>
      <c r="O427" s="202"/>
      <c r="P427" s="212"/>
      <c r="Q427" s="351"/>
      <c r="R427" s="202"/>
      <c r="S427" s="1"/>
      <c r="T427" s="392"/>
      <c r="U427" s="203"/>
      <c r="V427" s="56"/>
      <c r="W427" s="204"/>
      <c r="X427" s="56"/>
      <c r="Y427" s="395"/>
      <c r="Z427" s="228"/>
    </row>
    <row r="428" spans="1:26" s="138" customFormat="1" ht="15.75" x14ac:dyDescent="0.25">
      <c r="A428" s="279" t="s">
        <v>11</v>
      </c>
      <c r="B428" s="219">
        <v>25824</v>
      </c>
      <c r="C428" s="173">
        <f t="shared" si="45"/>
        <v>54</v>
      </c>
      <c r="D428" s="224"/>
      <c r="E428" s="288">
        <v>13</v>
      </c>
      <c r="F428" s="230" t="s">
        <v>481</v>
      </c>
      <c r="G428" s="232" t="s">
        <v>879</v>
      </c>
      <c r="H428" s="245">
        <v>2</v>
      </c>
      <c r="I428" s="232" t="s">
        <v>482</v>
      </c>
      <c r="J428" s="232" t="s">
        <v>524</v>
      </c>
      <c r="K428" s="408" t="str">
        <f t="shared" si="46"/>
        <v>7</v>
      </c>
      <c r="L428" s="204"/>
      <c r="M428" s="212"/>
      <c r="N428" s="350"/>
      <c r="O428" s="202"/>
      <c r="P428" s="212"/>
      <c r="Q428" s="351"/>
      <c r="R428" s="202"/>
      <c r="S428" s="1"/>
      <c r="T428" s="392"/>
      <c r="U428" s="203"/>
      <c r="V428" s="56"/>
      <c r="W428" s="204"/>
      <c r="X428" s="56"/>
      <c r="Y428" s="395" t="s">
        <v>750</v>
      </c>
      <c r="Z428" s="228"/>
    </row>
    <row r="429" spans="1:26" s="138" customFormat="1" ht="15.75" x14ac:dyDescent="0.25">
      <c r="A429" s="279" t="s">
        <v>11</v>
      </c>
      <c r="B429" s="219">
        <v>28256</v>
      </c>
      <c r="C429" s="173">
        <f t="shared" si="45"/>
        <v>47</v>
      </c>
      <c r="D429" s="224"/>
      <c r="E429" s="288">
        <v>14</v>
      </c>
      <c r="F429" s="230" t="s">
        <v>481</v>
      </c>
      <c r="G429" s="230" t="s">
        <v>879</v>
      </c>
      <c r="H429" s="236" t="s">
        <v>766</v>
      </c>
      <c r="I429" s="230" t="s">
        <v>590</v>
      </c>
      <c r="J429" s="230" t="s">
        <v>493</v>
      </c>
      <c r="K429" s="344" t="str">
        <f t="shared" si="46"/>
        <v>6</v>
      </c>
      <c r="L429" s="173"/>
      <c r="M429" s="247"/>
      <c r="N429" s="156"/>
      <c r="O429" s="202"/>
      <c r="P429" s="247"/>
      <c r="Q429" s="155"/>
      <c r="R429" s="202"/>
      <c r="S429" s="1"/>
      <c r="T429" s="409"/>
      <c r="U429" s="203"/>
      <c r="V429" s="56"/>
      <c r="W429" s="204"/>
      <c r="X429" s="257"/>
      <c r="Y429" s="395"/>
      <c r="Z429" s="228"/>
    </row>
    <row r="430" spans="1:26" s="138" customFormat="1" ht="15.75" x14ac:dyDescent="0.25">
      <c r="A430" s="279" t="s">
        <v>11</v>
      </c>
      <c r="B430" s="219">
        <v>28251</v>
      </c>
      <c r="C430" s="173">
        <f t="shared" si="45"/>
        <v>47</v>
      </c>
      <c r="D430" s="224"/>
      <c r="E430" s="288">
        <v>15</v>
      </c>
      <c r="F430" s="230" t="s">
        <v>481</v>
      </c>
      <c r="G430" s="230" t="s">
        <v>879</v>
      </c>
      <c r="H430" s="236">
        <v>2</v>
      </c>
      <c r="I430" s="230" t="s">
        <v>590</v>
      </c>
      <c r="J430" s="230" t="s">
        <v>655</v>
      </c>
      <c r="K430" s="344" t="str">
        <f t="shared" si="46"/>
        <v>6</v>
      </c>
      <c r="L430" s="173"/>
      <c r="M430" s="247">
        <v>3</v>
      </c>
      <c r="N430" s="156">
        <v>15</v>
      </c>
      <c r="O430" s="202">
        <f>Баллы_за_упр($A430,$I430,$J430,$K430,M430,N430)</f>
        <v>120</v>
      </c>
      <c r="P430" s="247">
        <v>34</v>
      </c>
      <c r="Q430" s="423">
        <v>15.4</v>
      </c>
      <c r="R430" s="202" t="e">
        <f>Баллы_за_упр($A430,$I430,$J430,$K430,P430,Q430)</f>
        <v>#VALUE!</v>
      </c>
      <c r="S430" s="1">
        <v>37</v>
      </c>
      <c r="T430" s="409">
        <v>4.42</v>
      </c>
      <c r="U430" s="203">
        <f>Баллы_за_упр($A430,$I430,$J430,$K430,S430,T430)</f>
        <v>104</v>
      </c>
      <c r="V430" s="56" t="e">
        <f>Сумма_баллов($A430,$K430,O430,R430,U430)</f>
        <v>#VALUE!</v>
      </c>
      <c r="W430" s="204" t="e">
        <f>Оценка($A430,$K430,O430,R430,U430)</f>
        <v>#VALUE!</v>
      </c>
      <c r="X430" s="257"/>
      <c r="Y430" s="395"/>
      <c r="Z430" s="228"/>
    </row>
    <row r="431" spans="1:26" s="138" customFormat="1" ht="15.75" x14ac:dyDescent="0.25">
      <c r="A431" s="279" t="s">
        <v>11</v>
      </c>
      <c r="B431" s="219">
        <v>29386</v>
      </c>
      <c r="C431" s="173">
        <f t="shared" si="45"/>
        <v>44</v>
      </c>
      <c r="D431" s="224"/>
      <c r="E431" s="288">
        <v>16</v>
      </c>
      <c r="F431" s="230" t="s">
        <v>481</v>
      </c>
      <c r="G431" s="230" t="s">
        <v>879</v>
      </c>
      <c r="H431" s="236">
        <v>1</v>
      </c>
      <c r="I431" s="230" t="s">
        <v>590</v>
      </c>
      <c r="J431" s="230" t="s">
        <v>494</v>
      </c>
      <c r="K431" s="344" t="str">
        <f t="shared" si="46"/>
        <v>5</v>
      </c>
      <c r="L431" s="173"/>
      <c r="M431" s="247">
        <v>3</v>
      </c>
      <c r="N431" s="156">
        <v>12</v>
      </c>
      <c r="O431" s="202">
        <f>Баллы_за_упр($A431,$I431,$J431,$K431,M431,N431)</f>
        <v>100</v>
      </c>
      <c r="P431" s="247">
        <v>34</v>
      </c>
      <c r="Q431" s="423">
        <v>14.7</v>
      </c>
      <c r="R431" s="202">
        <f>Баллы_за_упр($A431,$I431,$J431,$K431,P431,Q431)</f>
        <v>100</v>
      </c>
      <c r="S431" s="1">
        <v>38</v>
      </c>
      <c r="T431" s="409">
        <v>15.36</v>
      </c>
      <c r="U431" s="203">
        <f>Баллы_за_упр($A431,$I431,$J431,$K431,S431,T431)</f>
        <v>68</v>
      </c>
      <c r="V431" s="56">
        <f>Сумма_баллов($A431,$K431,O431,R431,U431)</f>
        <v>268</v>
      </c>
      <c r="W431" s="204">
        <f>Оценка($A431,$K431,O431,R431,U431)</f>
        <v>5</v>
      </c>
      <c r="X431" s="257"/>
      <c r="Y431" s="395"/>
      <c r="Z431" s="228"/>
    </row>
    <row r="432" spans="1:26" s="138" customFormat="1" ht="15.75" x14ac:dyDescent="0.25">
      <c r="A432" s="279" t="s">
        <v>11</v>
      </c>
      <c r="B432" s="219">
        <v>27746</v>
      </c>
      <c r="C432" s="173">
        <f t="shared" si="45"/>
        <v>48</v>
      </c>
      <c r="D432" s="224"/>
      <c r="E432" s="288">
        <v>17</v>
      </c>
      <c r="F432" s="230" t="s">
        <v>481</v>
      </c>
      <c r="G432" s="230" t="s">
        <v>879</v>
      </c>
      <c r="H432" s="236">
        <v>1</v>
      </c>
      <c r="I432" s="230" t="s">
        <v>590</v>
      </c>
      <c r="J432" s="230" t="s">
        <v>1050</v>
      </c>
      <c r="K432" s="344" t="str">
        <f t="shared" si="46"/>
        <v>6</v>
      </c>
      <c r="L432" s="173"/>
      <c r="M432" s="247"/>
      <c r="N432" s="156"/>
      <c r="O432" s="202"/>
      <c r="P432" s="247"/>
      <c r="Q432" s="423"/>
      <c r="R432" s="202"/>
      <c r="S432" s="1"/>
      <c r="T432" s="409"/>
      <c r="U432" s="203"/>
      <c r="V432" s="56"/>
      <c r="W432" s="204"/>
      <c r="X432" s="257"/>
      <c r="Y432" s="395" t="s">
        <v>1093</v>
      </c>
      <c r="Z432" s="228"/>
    </row>
    <row r="433" spans="1:26" s="138" customFormat="1" ht="16.5" thickBot="1" x14ac:dyDescent="0.3">
      <c r="A433" s="279" t="s">
        <v>11</v>
      </c>
      <c r="B433" s="219">
        <v>28803</v>
      </c>
      <c r="C433" s="173">
        <f t="shared" si="45"/>
        <v>45</v>
      </c>
      <c r="D433" s="224"/>
      <c r="E433" s="293">
        <v>18</v>
      </c>
      <c r="F433" s="294" t="s">
        <v>481</v>
      </c>
      <c r="G433" s="294" t="s">
        <v>879</v>
      </c>
      <c r="H433" s="331">
        <v>2</v>
      </c>
      <c r="I433" s="294" t="s">
        <v>590</v>
      </c>
      <c r="J433" s="294" t="s">
        <v>799</v>
      </c>
      <c r="K433" s="298" t="str">
        <f t="shared" si="46"/>
        <v>6</v>
      </c>
      <c r="L433" s="140"/>
      <c r="M433" s="157"/>
      <c r="N433" s="163"/>
      <c r="O433" s="299"/>
      <c r="P433" s="157"/>
      <c r="Q433" s="424"/>
      <c r="R433" s="299"/>
      <c r="S433" s="300"/>
      <c r="T433" s="413"/>
      <c r="U433" s="301"/>
      <c r="V433" s="302"/>
      <c r="W433" s="303"/>
      <c r="X433" s="258"/>
      <c r="Y433" s="436" t="s">
        <v>1107</v>
      </c>
      <c r="Z433" s="228"/>
    </row>
    <row r="434" spans="1:26" s="138" customFormat="1" ht="15.75" x14ac:dyDescent="0.25">
      <c r="A434" s="247"/>
      <c r="B434" s="168"/>
      <c r="C434" s="247"/>
      <c r="D434" s="160"/>
      <c r="E434" s="1587" t="s">
        <v>781</v>
      </c>
      <c r="F434" s="1588"/>
      <c r="G434" s="1588"/>
      <c r="H434" s="1588"/>
      <c r="I434" s="1588"/>
      <c r="J434" s="1588"/>
      <c r="K434" s="1588"/>
      <c r="L434" s="1588"/>
      <c r="M434" s="1588"/>
      <c r="N434" s="1588"/>
      <c r="O434" s="1588"/>
      <c r="P434" s="1588"/>
      <c r="Q434" s="1588"/>
      <c r="R434" s="1588"/>
      <c r="S434" s="1588"/>
      <c r="T434" s="1588"/>
      <c r="U434" s="1588"/>
      <c r="V434" s="1588"/>
      <c r="W434" s="1588"/>
      <c r="X434" s="1588"/>
      <c r="Y434" s="1589"/>
      <c r="Z434" s="153"/>
    </row>
    <row r="435" spans="1:26" s="138" customFormat="1" ht="16.5" thickBot="1" x14ac:dyDescent="0.3">
      <c r="A435" s="247" t="s">
        <v>11</v>
      </c>
      <c r="B435" s="168">
        <v>24555</v>
      </c>
      <c r="C435" s="247">
        <f>Age(B435,I435,J435)</f>
        <v>57</v>
      </c>
      <c r="D435" s="160"/>
      <c r="E435" s="526">
        <v>1</v>
      </c>
      <c r="F435" s="162" t="s">
        <v>588</v>
      </c>
      <c r="G435" s="162" t="s">
        <v>588</v>
      </c>
      <c r="H435" s="326" t="s">
        <v>766</v>
      </c>
      <c r="I435" s="162" t="s">
        <v>482</v>
      </c>
      <c r="J435" s="162" t="s">
        <v>865</v>
      </c>
      <c r="K435" s="159" t="str">
        <f>Воз_группа(A435,C435)</f>
        <v>8</v>
      </c>
      <c r="L435" s="140"/>
      <c r="M435" s="157"/>
      <c r="N435" s="163"/>
      <c r="O435" s="299"/>
      <c r="P435" s="157"/>
      <c r="Q435" s="164"/>
      <c r="R435" s="299"/>
      <c r="S435" s="300"/>
      <c r="T435" s="413"/>
      <c r="U435" s="301"/>
      <c r="V435" s="302"/>
      <c r="W435" s="303"/>
      <c r="X435" s="258"/>
      <c r="Y435" s="435" t="s">
        <v>763</v>
      </c>
      <c r="Z435" s="228"/>
    </row>
    <row r="436" spans="1:26" ht="17.25" customHeight="1" x14ac:dyDescent="0.25">
      <c r="A436" s="1594" t="s">
        <v>1</v>
      </c>
      <c r="B436" s="1594" t="s">
        <v>81</v>
      </c>
      <c r="C436" s="1594" t="s">
        <v>82</v>
      </c>
      <c r="D436" s="256"/>
      <c r="E436" s="1595" t="s">
        <v>2</v>
      </c>
      <c r="F436" s="1576" t="s">
        <v>73</v>
      </c>
      <c r="G436" s="1576" t="s">
        <v>73</v>
      </c>
      <c r="H436" s="1600" t="s">
        <v>765</v>
      </c>
      <c r="I436" s="1576" t="s">
        <v>3</v>
      </c>
      <c r="J436" s="1576" t="s">
        <v>4</v>
      </c>
      <c r="K436" s="1570" t="s">
        <v>5</v>
      </c>
      <c r="L436" s="1570" t="s">
        <v>6</v>
      </c>
      <c r="M436" s="1576" t="s">
        <v>180</v>
      </c>
      <c r="N436" s="1576"/>
      <c r="O436" s="1576"/>
      <c r="P436" s="1576"/>
      <c r="Q436" s="1576"/>
      <c r="R436" s="1576"/>
      <c r="S436" s="1576"/>
      <c r="T436" s="1576"/>
      <c r="U436" s="1576"/>
      <c r="V436" s="1577" t="s">
        <v>25</v>
      </c>
      <c r="W436" s="1570" t="s">
        <v>998</v>
      </c>
      <c r="X436" s="1570" t="s">
        <v>7</v>
      </c>
      <c r="Y436" s="1573" t="s">
        <v>285</v>
      </c>
    </row>
    <row r="437" spans="1:26" ht="15.75" x14ac:dyDescent="0.25">
      <c r="A437" s="1594"/>
      <c r="B437" s="1594"/>
      <c r="C437" s="1594"/>
      <c r="D437" s="256"/>
      <c r="E437" s="1596"/>
      <c r="F437" s="1598"/>
      <c r="G437" s="1598"/>
      <c r="H437" s="1601"/>
      <c r="I437" s="1598"/>
      <c r="J437" s="1598"/>
      <c r="K437" s="1571"/>
      <c r="L437" s="1571"/>
      <c r="M437" s="544"/>
      <c r="N437" s="545">
        <v>1</v>
      </c>
      <c r="O437" s="545"/>
      <c r="P437" s="544"/>
      <c r="Q437" s="545">
        <v>2</v>
      </c>
      <c r="R437" s="546"/>
      <c r="S437" s="544"/>
      <c r="T437" s="547">
        <v>3</v>
      </c>
      <c r="U437" s="546"/>
      <c r="V437" s="1578"/>
      <c r="W437" s="1571"/>
      <c r="X437" s="1571"/>
      <c r="Y437" s="1574"/>
    </row>
    <row r="438" spans="1:26" ht="77.25" customHeight="1" thickBot="1" x14ac:dyDescent="0.3">
      <c r="A438" s="1594"/>
      <c r="B438" s="1594"/>
      <c r="C438" s="1594"/>
      <c r="D438" s="256"/>
      <c r="E438" s="1597"/>
      <c r="F438" s="1599"/>
      <c r="G438" s="1599"/>
      <c r="H438" s="1602"/>
      <c r="I438" s="1599"/>
      <c r="J438" s="1599"/>
      <c r="K438" s="1572"/>
      <c r="L438" s="1572"/>
      <c r="M438" s="541" t="s">
        <v>8</v>
      </c>
      <c r="N438" s="541" t="s">
        <v>9</v>
      </c>
      <c r="O438" s="137" t="s">
        <v>10</v>
      </c>
      <c r="P438" s="541" t="s">
        <v>8</v>
      </c>
      <c r="Q438" s="541" t="s">
        <v>9</v>
      </c>
      <c r="R438" s="137" t="s">
        <v>10</v>
      </c>
      <c r="S438" s="541" t="s">
        <v>8</v>
      </c>
      <c r="T438" s="412" t="s">
        <v>9</v>
      </c>
      <c r="U438" s="137" t="s">
        <v>10</v>
      </c>
      <c r="V438" s="1579"/>
      <c r="W438" s="1572"/>
      <c r="X438" s="1572"/>
      <c r="Y438" s="1575"/>
    </row>
    <row r="439" spans="1:26" s="138" customFormat="1" ht="16.5" thickTop="1" x14ac:dyDescent="0.25">
      <c r="A439" s="173" t="s">
        <v>11</v>
      </c>
      <c r="B439" s="227">
        <v>25569</v>
      </c>
      <c r="C439" s="173">
        <f>Age(B439,I439,J439)</f>
        <v>54</v>
      </c>
      <c r="D439" s="141"/>
      <c r="E439" s="287">
        <v>2</v>
      </c>
      <c r="F439" s="161" t="s">
        <v>588</v>
      </c>
      <c r="G439" s="161" t="s">
        <v>588</v>
      </c>
      <c r="H439" s="237" t="s">
        <v>766</v>
      </c>
      <c r="I439" s="161" t="s">
        <v>590</v>
      </c>
      <c r="J439" s="161" t="s">
        <v>509</v>
      </c>
      <c r="K439" s="342" t="str">
        <f>Воз_группа(A439,C439)</f>
        <v>7</v>
      </c>
      <c r="L439" s="173"/>
      <c r="M439" s="247"/>
      <c r="N439" s="156"/>
      <c r="O439" s="202"/>
      <c r="P439" s="247"/>
      <c r="Q439" s="155"/>
      <c r="R439" s="202"/>
      <c r="S439" s="1"/>
      <c r="T439" s="409"/>
      <c r="U439" s="203"/>
      <c r="V439" s="56"/>
      <c r="W439" s="204"/>
      <c r="X439" s="257"/>
      <c r="Y439" s="286" t="s">
        <v>750</v>
      </c>
      <c r="Z439" s="228"/>
    </row>
    <row r="440" spans="1:26" s="138" customFormat="1" ht="15.75" x14ac:dyDescent="0.25">
      <c r="A440" s="173" t="s">
        <v>470</v>
      </c>
      <c r="B440" s="226">
        <v>28838</v>
      </c>
      <c r="C440" s="173">
        <f>Age(B440,I440,J440)</f>
        <v>45</v>
      </c>
      <c r="D440" s="141"/>
      <c r="E440" s="287">
        <v>3</v>
      </c>
      <c r="F440" s="161" t="s">
        <v>588</v>
      </c>
      <c r="G440" s="161" t="s">
        <v>588</v>
      </c>
      <c r="H440" s="237" t="s">
        <v>766</v>
      </c>
      <c r="I440" s="161" t="s">
        <v>26</v>
      </c>
      <c r="J440" s="161" t="s">
        <v>652</v>
      </c>
      <c r="K440" s="342" t="str">
        <f>Воз_группа(A440,C440)</f>
        <v>5</v>
      </c>
      <c r="L440" s="173"/>
      <c r="M440" s="212">
        <v>16</v>
      </c>
      <c r="N440" s="156">
        <v>18</v>
      </c>
      <c r="O440" s="202">
        <f>Баллы_за_упр($A440,$I440,$J440,$K440,M440,N440)</f>
        <v>60</v>
      </c>
      <c r="P440" s="247"/>
      <c r="Q440" s="155"/>
      <c r="R440" s="202"/>
      <c r="S440" s="1">
        <v>37</v>
      </c>
      <c r="T440" s="409">
        <v>6</v>
      </c>
      <c r="U440" s="203">
        <f>Баллы_за_упр($A440,$I440,$J440,$K440,S440,T440)</f>
        <v>50</v>
      </c>
      <c r="V440" s="56">
        <v>110</v>
      </c>
      <c r="W440" s="204">
        <v>4</v>
      </c>
      <c r="X440" s="257"/>
      <c r="Y440" s="395"/>
      <c r="Z440" s="228"/>
    </row>
    <row r="441" spans="1:26" s="138" customFormat="1" ht="16.5" thickBot="1" x14ac:dyDescent="0.3">
      <c r="A441" s="173" t="s">
        <v>11</v>
      </c>
      <c r="B441" s="226">
        <v>30043</v>
      </c>
      <c r="C441" s="173">
        <f>Age(B441,I441,J441)</f>
        <v>42</v>
      </c>
      <c r="D441" s="141"/>
      <c r="E441" s="330">
        <v>4</v>
      </c>
      <c r="F441" s="162" t="s">
        <v>588</v>
      </c>
      <c r="G441" s="162" t="s">
        <v>588</v>
      </c>
      <c r="H441" s="326" t="s">
        <v>766</v>
      </c>
      <c r="I441" s="162" t="s">
        <v>26</v>
      </c>
      <c r="J441" s="162" t="s">
        <v>653</v>
      </c>
      <c r="K441" s="159" t="str">
        <f>Воз_группа(A441,C441)</f>
        <v>5</v>
      </c>
      <c r="L441" s="140"/>
      <c r="M441" s="157"/>
      <c r="N441" s="163"/>
      <c r="O441" s="299"/>
      <c r="P441" s="157"/>
      <c r="Q441" s="164"/>
      <c r="R441" s="299"/>
      <c r="S441" s="300"/>
      <c r="T441" s="413"/>
      <c r="U441" s="301"/>
      <c r="V441" s="302"/>
      <c r="W441" s="303"/>
      <c r="X441" s="258"/>
      <c r="Y441" s="398" t="s">
        <v>750</v>
      </c>
      <c r="Z441" s="228"/>
    </row>
    <row r="442" spans="1:26" s="138" customFormat="1" ht="15.75" x14ac:dyDescent="0.25">
      <c r="A442" s="247"/>
      <c r="B442" s="168"/>
      <c r="C442" s="247"/>
      <c r="D442" s="160"/>
      <c r="E442" s="1615" t="s">
        <v>856</v>
      </c>
      <c r="F442" s="1616"/>
      <c r="G442" s="1616"/>
      <c r="H442" s="1616"/>
      <c r="I442" s="1616"/>
      <c r="J442" s="1616"/>
      <c r="K442" s="1616"/>
      <c r="L442" s="1616"/>
      <c r="M442" s="1616"/>
      <c r="N442" s="1616"/>
      <c r="O442" s="1616"/>
      <c r="P442" s="1616"/>
      <c r="Q442" s="1616"/>
      <c r="R442" s="1616"/>
      <c r="S442" s="1616"/>
      <c r="T442" s="1616"/>
      <c r="U442" s="1616"/>
      <c r="V442" s="1616"/>
      <c r="W442" s="1616"/>
      <c r="X442" s="1616"/>
      <c r="Y442" s="1617"/>
      <c r="Z442" s="228"/>
    </row>
    <row r="443" spans="1:26" s="138" customFormat="1" ht="15.75" x14ac:dyDescent="0.25">
      <c r="A443" s="247"/>
      <c r="B443" s="169"/>
      <c r="C443" s="247"/>
      <c r="D443" s="160"/>
      <c r="E443" s="1629" t="s">
        <v>1008</v>
      </c>
      <c r="F443" s="1630"/>
      <c r="G443" s="1630"/>
      <c r="H443" s="1630"/>
      <c r="I443" s="1630"/>
      <c r="J443" s="1630"/>
      <c r="K443" s="1630"/>
      <c r="L443" s="1630"/>
      <c r="M443" s="1630"/>
      <c r="N443" s="1630"/>
      <c r="O443" s="1630"/>
      <c r="P443" s="1630"/>
      <c r="Q443" s="1630"/>
      <c r="R443" s="1630"/>
      <c r="S443" s="1630"/>
      <c r="T443" s="1630"/>
      <c r="U443" s="1630"/>
      <c r="V443" s="1630"/>
      <c r="W443" s="1630"/>
      <c r="X443" s="1630"/>
      <c r="Y443" s="1631"/>
      <c r="Z443" s="228"/>
    </row>
    <row r="444" spans="1:26" s="138" customFormat="1" ht="15.75" x14ac:dyDescent="0.25">
      <c r="A444" s="247" t="s">
        <v>11</v>
      </c>
      <c r="B444" s="168">
        <v>25803</v>
      </c>
      <c r="C444" s="173">
        <f>Age(B444,I444,J444)</f>
        <v>54</v>
      </c>
      <c r="D444" s="160"/>
      <c r="E444" s="154">
        <v>1</v>
      </c>
      <c r="F444" s="210" t="s">
        <v>923</v>
      </c>
      <c r="G444" s="161" t="s">
        <v>1008</v>
      </c>
      <c r="H444" s="237" t="s">
        <v>766</v>
      </c>
      <c r="I444" s="222" t="s">
        <v>482</v>
      </c>
      <c r="J444" s="222" t="s">
        <v>599</v>
      </c>
      <c r="K444" s="342" t="str">
        <f>Воз_группа(A444,C444)</f>
        <v>7</v>
      </c>
      <c r="L444" s="173"/>
      <c r="M444" s="247"/>
      <c r="N444" s="156"/>
      <c r="O444" s="202"/>
      <c r="P444" s="247"/>
      <c r="Q444" s="155"/>
      <c r="R444" s="202"/>
      <c r="S444" s="1"/>
      <c r="T444" s="409"/>
      <c r="U444" s="203"/>
      <c r="V444" s="56"/>
      <c r="W444" s="204"/>
      <c r="X444" s="257"/>
      <c r="Y444" s="395"/>
      <c r="Z444" s="228"/>
    </row>
    <row r="445" spans="1:26" s="138" customFormat="1" ht="15.75" x14ac:dyDescent="0.25">
      <c r="A445" s="173" t="s">
        <v>11</v>
      </c>
      <c r="B445" s="226">
        <v>23935</v>
      </c>
      <c r="C445" s="173">
        <f>Age(B445,I445,J445)</f>
        <v>59</v>
      </c>
      <c r="D445" s="160"/>
      <c r="E445" s="154">
        <v>2</v>
      </c>
      <c r="F445" s="210" t="s">
        <v>923</v>
      </c>
      <c r="G445" s="161" t="s">
        <v>1008</v>
      </c>
      <c r="H445" s="237" t="s">
        <v>766</v>
      </c>
      <c r="I445" s="222" t="s">
        <v>482</v>
      </c>
      <c r="J445" s="222" t="s">
        <v>640</v>
      </c>
      <c r="K445" s="342" t="str">
        <f>Воз_группа(A445,C445)</f>
        <v>8</v>
      </c>
      <c r="L445" s="173"/>
      <c r="M445" s="247"/>
      <c r="N445" s="156"/>
      <c r="O445" s="202"/>
      <c r="P445" s="247"/>
      <c r="Q445" s="155"/>
      <c r="R445" s="202"/>
      <c r="S445" s="1"/>
      <c r="T445" s="409"/>
      <c r="U445" s="203"/>
      <c r="V445" s="56"/>
      <c r="W445" s="204"/>
      <c r="X445" s="257"/>
      <c r="Y445" s="395"/>
      <c r="Z445" s="228"/>
    </row>
    <row r="446" spans="1:26" s="138" customFormat="1" ht="15.75" x14ac:dyDescent="0.25">
      <c r="A446" s="247"/>
      <c r="B446" s="169"/>
      <c r="C446" s="247"/>
      <c r="D446" s="160"/>
      <c r="E446" s="1629" t="s">
        <v>858</v>
      </c>
      <c r="F446" s="1630"/>
      <c r="G446" s="1630"/>
      <c r="H446" s="1630"/>
      <c r="I446" s="1630"/>
      <c r="J446" s="1630"/>
      <c r="K446" s="1630"/>
      <c r="L446" s="1630"/>
      <c r="M446" s="1630"/>
      <c r="N446" s="1630"/>
      <c r="O446" s="1630"/>
      <c r="P446" s="1630"/>
      <c r="Q446" s="1630"/>
      <c r="R446" s="1630"/>
      <c r="S446" s="1630"/>
      <c r="T446" s="1630"/>
      <c r="U446" s="1630"/>
      <c r="V446" s="1630"/>
      <c r="W446" s="1630"/>
      <c r="X446" s="1630"/>
      <c r="Y446" s="1631"/>
      <c r="Z446" s="228"/>
    </row>
    <row r="447" spans="1:26" s="138" customFormat="1" ht="15.75" x14ac:dyDescent="0.25">
      <c r="A447" s="247" t="s">
        <v>11</v>
      </c>
      <c r="B447" s="169">
        <v>26990</v>
      </c>
      <c r="C447" s="173">
        <f t="shared" ref="C447:C452" si="47">Age(B447,I447,J447)</f>
        <v>50</v>
      </c>
      <c r="D447" s="160"/>
      <c r="E447" s="154">
        <v>3</v>
      </c>
      <c r="F447" s="210" t="s">
        <v>923</v>
      </c>
      <c r="G447" s="161" t="s">
        <v>880</v>
      </c>
      <c r="H447" s="237" t="s">
        <v>766</v>
      </c>
      <c r="I447" s="222" t="s">
        <v>482</v>
      </c>
      <c r="J447" s="280" t="s">
        <v>857</v>
      </c>
      <c r="K447" s="342" t="str">
        <f t="shared" ref="K447:K452" si="48">Воз_группа(A447,C447)</f>
        <v>7</v>
      </c>
      <c r="L447" s="173"/>
      <c r="M447" s="247"/>
      <c r="N447" s="156"/>
      <c r="O447" s="202"/>
      <c r="P447" s="247"/>
      <c r="Q447" s="155"/>
      <c r="R447" s="202"/>
      <c r="S447" s="1"/>
      <c r="T447" s="409"/>
      <c r="U447" s="203"/>
      <c r="V447" s="56"/>
      <c r="W447" s="204"/>
      <c r="X447" s="257"/>
      <c r="Y447" s="286" t="s">
        <v>750</v>
      </c>
      <c r="Z447" s="228"/>
    </row>
    <row r="448" spans="1:26" s="138" customFormat="1" ht="15.75" x14ac:dyDescent="0.25">
      <c r="A448" s="247" t="s">
        <v>11</v>
      </c>
      <c r="B448" s="168">
        <v>27519</v>
      </c>
      <c r="C448" s="247">
        <f t="shared" si="47"/>
        <v>49</v>
      </c>
      <c r="D448" s="160"/>
      <c r="E448" s="154">
        <v>4</v>
      </c>
      <c r="F448" s="210" t="s">
        <v>923</v>
      </c>
      <c r="G448" s="161" t="s">
        <v>880</v>
      </c>
      <c r="H448" s="237" t="s">
        <v>766</v>
      </c>
      <c r="I448" s="222" t="s">
        <v>482</v>
      </c>
      <c r="J448" s="222" t="s">
        <v>484</v>
      </c>
      <c r="K448" s="342" t="str">
        <f t="shared" si="48"/>
        <v>6</v>
      </c>
      <c r="L448" s="173"/>
      <c r="M448" s="428"/>
      <c r="N448" s="156"/>
      <c r="O448" s="202"/>
      <c r="P448" s="247"/>
      <c r="Q448" s="155"/>
      <c r="R448" s="202"/>
      <c r="S448" s="1"/>
      <c r="T448" s="409"/>
      <c r="U448" s="203"/>
      <c r="V448" s="56"/>
      <c r="W448" s="204"/>
      <c r="X448" s="257"/>
      <c r="Y448" s="395"/>
      <c r="Z448" s="228"/>
    </row>
    <row r="449" spans="1:26" s="138" customFormat="1" ht="15.75" x14ac:dyDescent="0.25">
      <c r="A449" s="247" t="s">
        <v>11</v>
      </c>
      <c r="B449" s="168">
        <v>30503</v>
      </c>
      <c r="C449" s="247">
        <f t="shared" si="47"/>
        <v>41</v>
      </c>
      <c r="D449" s="160"/>
      <c r="E449" s="154">
        <v>5</v>
      </c>
      <c r="F449" s="210" t="s">
        <v>923</v>
      </c>
      <c r="G449" s="161" t="s">
        <v>880</v>
      </c>
      <c r="H449" s="242"/>
      <c r="I449" s="222" t="s">
        <v>590</v>
      </c>
      <c r="J449" s="222" t="s">
        <v>1019</v>
      </c>
      <c r="K449" s="342" t="str">
        <f t="shared" si="48"/>
        <v>5</v>
      </c>
      <c r="L449" s="173"/>
      <c r="M449" s="212">
        <v>3</v>
      </c>
      <c r="N449" s="156">
        <v>10</v>
      </c>
      <c r="O449" s="202">
        <f>Баллы_за_упр($A449,$I449,$J449,$K449,M449,N449)</f>
        <v>80</v>
      </c>
      <c r="P449" s="247">
        <v>34</v>
      </c>
      <c r="Q449" s="423">
        <v>14</v>
      </c>
      <c r="R449" s="202">
        <f>Баллы_за_упр($A449,$I449,$J449,$K449,P449,Q449)</f>
        <v>128</v>
      </c>
      <c r="S449" s="1">
        <v>38</v>
      </c>
      <c r="T449" s="409">
        <v>14.51</v>
      </c>
      <c r="U449" s="203">
        <f>Баллы_за_упр($A449,$I449,$J449,$K449,S449,T449)</f>
        <v>158</v>
      </c>
      <c r="V449" s="56">
        <f>Сумма_баллов($A449,$K449,O449,R449,U449)</f>
        <v>366</v>
      </c>
      <c r="W449" s="204">
        <f>Оценка($A449,$K449,O449,R449,U449)</f>
        <v>5</v>
      </c>
      <c r="X449" s="257"/>
      <c r="Y449" s="395"/>
      <c r="Z449" s="228"/>
    </row>
    <row r="450" spans="1:26" s="138" customFormat="1" ht="15.75" x14ac:dyDescent="0.25">
      <c r="A450" s="247" t="s">
        <v>11</v>
      </c>
      <c r="B450" s="168">
        <v>31459</v>
      </c>
      <c r="C450" s="247">
        <f t="shared" si="47"/>
        <v>38</v>
      </c>
      <c r="D450" s="160"/>
      <c r="E450" s="154">
        <v>6</v>
      </c>
      <c r="F450" s="210" t="s">
        <v>923</v>
      </c>
      <c r="G450" s="161" t="s">
        <v>880</v>
      </c>
      <c r="H450" s="242"/>
      <c r="I450" s="222" t="s">
        <v>26</v>
      </c>
      <c r="J450" s="222" t="s">
        <v>1020</v>
      </c>
      <c r="K450" s="342" t="str">
        <f t="shared" si="48"/>
        <v>4</v>
      </c>
      <c r="L450" s="173">
        <v>10</v>
      </c>
      <c r="M450" s="212">
        <v>3</v>
      </c>
      <c r="N450" s="156">
        <v>10</v>
      </c>
      <c r="O450" s="202">
        <f>Баллы_за_упр($A450,$I450,$J450,$K450,M450,N450)</f>
        <v>60</v>
      </c>
      <c r="P450" s="247">
        <v>34</v>
      </c>
      <c r="Q450" s="423">
        <v>14.7</v>
      </c>
      <c r="R450" s="202">
        <f>Баллы_за_упр($A450,$I450,$J450,$K450,P450,Q450)</f>
        <v>84</v>
      </c>
      <c r="S450" s="1">
        <v>38</v>
      </c>
      <c r="T450" s="409">
        <v>14.49</v>
      </c>
      <c r="U450" s="203">
        <f>Баллы_за_упр($A450,$I450,$J450,$K450,S450,T450)</f>
        <v>55</v>
      </c>
      <c r="V450" s="56">
        <f>Сумма_баллов($A450,$K450,O450,R450,U450)</f>
        <v>199</v>
      </c>
      <c r="W450" s="204">
        <f>Оценка($A450,$K450,O450,R450,U450)</f>
        <v>5</v>
      </c>
      <c r="X450" s="257"/>
      <c r="Y450" s="395"/>
      <c r="Z450" s="228"/>
    </row>
    <row r="451" spans="1:26" s="138" customFormat="1" ht="15.75" x14ac:dyDescent="0.25">
      <c r="A451" s="247" t="s">
        <v>470</v>
      </c>
      <c r="B451" s="168">
        <v>30824</v>
      </c>
      <c r="C451" s="247">
        <f t="shared" si="47"/>
        <v>40</v>
      </c>
      <c r="D451" s="160"/>
      <c r="E451" s="154">
        <v>7</v>
      </c>
      <c r="F451" s="210" t="s">
        <v>923</v>
      </c>
      <c r="G451" s="161" t="s">
        <v>880</v>
      </c>
      <c r="H451" s="242"/>
      <c r="I451" s="222" t="s">
        <v>500</v>
      </c>
      <c r="J451" s="222" t="s">
        <v>1021</v>
      </c>
      <c r="K451" s="342" t="str">
        <f t="shared" si="48"/>
        <v>5</v>
      </c>
      <c r="L451" s="173">
        <v>11</v>
      </c>
      <c r="M451" s="247">
        <v>16</v>
      </c>
      <c r="N451" s="156">
        <v>21</v>
      </c>
      <c r="O451" s="202">
        <f>Баллы_за_упр($A451,$I451,$J451,$K451,M451,N451)</f>
        <v>75</v>
      </c>
      <c r="P451" s="247"/>
      <c r="Q451" s="155"/>
      <c r="R451" s="202"/>
      <c r="S451" s="1">
        <v>37</v>
      </c>
      <c r="T451" s="409">
        <v>4.57</v>
      </c>
      <c r="U451" s="203">
        <v>66</v>
      </c>
      <c r="V451" s="56">
        <v>121</v>
      </c>
      <c r="W451" s="204">
        <v>5</v>
      </c>
      <c r="X451" s="257"/>
      <c r="Y451" s="286"/>
      <c r="Z451" s="228"/>
    </row>
    <row r="452" spans="1:26" s="138" customFormat="1" ht="15.75" x14ac:dyDescent="0.25">
      <c r="A452" s="247" t="s">
        <v>11</v>
      </c>
      <c r="B452" s="168">
        <v>29293</v>
      </c>
      <c r="C452" s="247">
        <f t="shared" si="47"/>
        <v>44</v>
      </c>
      <c r="D452" s="160"/>
      <c r="E452" s="154">
        <v>8</v>
      </c>
      <c r="F452" s="210" t="s">
        <v>923</v>
      </c>
      <c r="G452" s="161" t="s">
        <v>880</v>
      </c>
      <c r="H452" s="237" t="s">
        <v>766</v>
      </c>
      <c r="I452" s="222" t="s">
        <v>590</v>
      </c>
      <c r="J452" s="222" t="s">
        <v>757</v>
      </c>
      <c r="K452" s="342" t="str">
        <f t="shared" si="48"/>
        <v>5</v>
      </c>
      <c r="L452" s="173"/>
      <c r="M452" s="428"/>
      <c r="N452" s="156"/>
      <c r="O452" s="202"/>
      <c r="P452" s="247"/>
      <c r="Q452" s="155"/>
      <c r="R452" s="202"/>
      <c r="S452" s="1"/>
      <c r="T452" s="409"/>
      <c r="U452" s="203"/>
      <c r="V452" s="56"/>
      <c r="W452" s="204"/>
      <c r="X452" s="257"/>
      <c r="Y452" s="395"/>
      <c r="Z452" s="228"/>
    </row>
    <row r="453" spans="1:26" s="138" customFormat="1" ht="15.75" x14ac:dyDescent="0.25">
      <c r="A453" s="247"/>
      <c r="B453" s="169"/>
      <c r="C453" s="247"/>
      <c r="D453" s="160"/>
      <c r="E453" s="1629" t="s">
        <v>859</v>
      </c>
      <c r="F453" s="1630"/>
      <c r="G453" s="1630"/>
      <c r="H453" s="1630"/>
      <c r="I453" s="1630"/>
      <c r="J453" s="1630"/>
      <c r="K453" s="1630"/>
      <c r="L453" s="1630"/>
      <c r="M453" s="1630"/>
      <c r="N453" s="1630"/>
      <c r="O453" s="1630"/>
      <c r="P453" s="1630"/>
      <c r="Q453" s="1630"/>
      <c r="R453" s="1630"/>
      <c r="S453" s="1630"/>
      <c r="T453" s="1630"/>
      <c r="U453" s="1630"/>
      <c r="V453" s="1630"/>
      <c r="W453" s="1630"/>
      <c r="X453" s="1630"/>
      <c r="Y453" s="1631"/>
      <c r="Z453" s="252" t="s">
        <v>750</v>
      </c>
    </row>
    <row r="454" spans="1:26" s="138" customFormat="1" ht="16.5" thickBot="1" x14ac:dyDescent="0.3">
      <c r="A454" s="247" t="s">
        <v>11</v>
      </c>
      <c r="B454" s="168">
        <v>24881</v>
      </c>
      <c r="C454" s="247">
        <f>Age(B454,I454,J454)</f>
        <v>56</v>
      </c>
      <c r="D454" s="160"/>
      <c r="E454" s="315">
        <v>9</v>
      </c>
      <c r="F454" s="316" t="s">
        <v>923</v>
      </c>
      <c r="G454" s="317" t="s">
        <v>881</v>
      </c>
      <c r="H454" s="318" t="s">
        <v>766</v>
      </c>
      <c r="I454" s="319" t="s">
        <v>482</v>
      </c>
      <c r="J454" s="319" t="s">
        <v>860</v>
      </c>
      <c r="K454" s="304" t="str">
        <f>Воз_группа(A454,C454)</f>
        <v>8</v>
      </c>
      <c r="L454" s="305"/>
      <c r="M454" s="306"/>
      <c r="N454" s="307"/>
      <c r="O454" s="308"/>
      <c r="P454" s="306"/>
      <c r="Q454" s="309"/>
      <c r="R454" s="308"/>
      <c r="S454" s="310"/>
      <c r="T454" s="417"/>
      <c r="U454" s="311"/>
      <c r="V454" s="312"/>
      <c r="W454" s="313"/>
      <c r="X454" s="314"/>
      <c r="Y454" s="433"/>
      <c r="Z454" s="228"/>
    </row>
    <row r="455" spans="1:26" s="138" customFormat="1" ht="15.75" x14ac:dyDescent="0.25">
      <c r="A455" s="247"/>
      <c r="B455" s="168"/>
      <c r="C455" s="247"/>
      <c r="D455" s="160"/>
      <c r="E455" s="1587" t="s">
        <v>959</v>
      </c>
      <c r="F455" s="1588"/>
      <c r="G455" s="1588"/>
      <c r="H455" s="1588"/>
      <c r="I455" s="1588"/>
      <c r="J455" s="1588"/>
      <c r="K455" s="1588"/>
      <c r="L455" s="1588"/>
      <c r="M455" s="1588"/>
      <c r="N455" s="1588"/>
      <c r="O455" s="1588"/>
      <c r="P455" s="1588"/>
      <c r="Q455" s="1588"/>
      <c r="R455" s="1588"/>
      <c r="S455" s="1588"/>
      <c r="T455" s="1588"/>
      <c r="U455" s="1588"/>
      <c r="V455" s="1588"/>
      <c r="W455" s="1588"/>
      <c r="X455" s="1588"/>
      <c r="Y455" s="1589"/>
      <c r="Z455" s="228"/>
    </row>
    <row r="456" spans="1:26" s="138" customFormat="1" ht="15.75" x14ac:dyDescent="0.25">
      <c r="A456" s="173"/>
      <c r="B456" s="226"/>
      <c r="C456" s="173"/>
      <c r="D456" s="141"/>
      <c r="E456" s="1590" t="s">
        <v>1012</v>
      </c>
      <c r="F456" s="1591"/>
      <c r="G456" s="1591"/>
      <c r="H456" s="1591"/>
      <c r="I456" s="1591"/>
      <c r="J456" s="1591"/>
      <c r="K456" s="1591"/>
      <c r="L456" s="1591"/>
      <c r="M456" s="1591"/>
      <c r="N456" s="1591"/>
      <c r="O456" s="1591"/>
      <c r="P456" s="1591"/>
      <c r="Q456" s="1591"/>
      <c r="R456" s="1591"/>
      <c r="S456" s="1591"/>
      <c r="T456" s="1591"/>
      <c r="U456" s="1591"/>
      <c r="V456" s="1591"/>
      <c r="W456" s="1591"/>
      <c r="X456" s="1591"/>
      <c r="Y456" s="1592"/>
      <c r="Z456" s="228"/>
    </row>
    <row r="457" spans="1:26" s="138" customFormat="1" ht="15.75" x14ac:dyDescent="0.25">
      <c r="A457" s="173" t="s">
        <v>11</v>
      </c>
      <c r="B457" s="231">
        <v>34663</v>
      </c>
      <c r="C457" s="247">
        <f>Age(B457,I457,J457)</f>
        <v>29</v>
      </c>
      <c r="D457" s="141"/>
      <c r="E457" s="291">
        <v>1</v>
      </c>
      <c r="F457" s="232" t="s">
        <v>915</v>
      </c>
      <c r="G457" s="232" t="s">
        <v>1007</v>
      </c>
      <c r="H457" s="245">
        <v>3</v>
      </c>
      <c r="I457" s="246" t="s">
        <v>1066</v>
      </c>
      <c r="J457" s="246" t="s">
        <v>764</v>
      </c>
      <c r="K457" s="342" t="str">
        <f>Воз_группа(A457,C457)</f>
        <v>2</v>
      </c>
      <c r="L457" s="173"/>
      <c r="M457" s="212">
        <v>3</v>
      </c>
      <c r="N457" s="156">
        <v>19</v>
      </c>
      <c r="O457" s="202">
        <f>Баллы_за_упр($A457,$I457,$J457,$K457,M457,N457)</f>
        <v>90</v>
      </c>
      <c r="P457" s="247">
        <v>34</v>
      </c>
      <c r="Q457" s="423">
        <v>13.8</v>
      </c>
      <c r="R457" s="202">
        <f>Баллы_за_упр($A457,$I457,$J457,$K457,P457,Q457)</f>
        <v>60</v>
      </c>
      <c r="S457" s="1">
        <v>38</v>
      </c>
      <c r="T457" s="409">
        <v>11.58</v>
      </c>
      <c r="U457" s="203">
        <f>Баллы_за_упр($A457,$I457,$J457,$K457,S457,T457)</f>
        <v>144</v>
      </c>
      <c r="V457" s="56">
        <f>Сумма_баллов($A457,$K457,O457,R457,U457)</f>
        <v>294</v>
      </c>
      <c r="W457" s="204">
        <f>Оценка($A457,$K457,O457,R457,U457)</f>
        <v>5</v>
      </c>
      <c r="X457" s="257"/>
      <c r="Y457" s="292"/>
      <c r="Z457" s="228"/>
    </row>
    <row r="458" spans="1:26" s="138" customFormat="1" ht="15.75" x14ac:dyDescent="0.25">
      <c r="A458" s="173" t="s">
        <v>11</v>
      </c>
      <c r="B458" s="231">
        <v>30085</v>
      </c>
      <c r="C458" s="247">
        <f>Age(B458,I458,J458)</f>
        <v>42</v>
      </c>
      <c r="D458" s="141"/>
      <c r="E458" s="291">
        <v>2</v>
      </c>
      <c r="F458" s="232" t="s">
        <v>915</v>
      </c>
      <c r="G458" s="232" t="s">
        <v>1007</v>
      </c>
      <c r="H458" s="245" t="s">
        <v>766</v>
      </c>
      <c r="I458" s="246" t="s">
        <v>742</v>
      </c>
      <c r="J458" s="246" t="s">
        <v>682</v>
      </c>
      <c r="K458" s="342" t="str">
        <f>Воз_группа(A458,C458)</f>
        <v>5</v>
      </c>
      <c r="L458" s="173"/>
      <c r="M458" s="212">
        <v>3</v>
      </c>
      <c r="N458" s="156">
        <v>7</v>
      </c>
      <c r="O458" s="202">
        <f>Баллы_за_упр($A458,$I458,$J458,$K458,M458,N458)</f>
        <v>50</v>
      </c>
      <c r="P458" s="247">
        <v>34</v>
      </c>
      <c r="Q458" s="423">
        <v>14.4</v>
      </c>
      <c r="R458" s="202">
        <f>Баллы_за_упр($A458,$I458,$J458,$K458,P458,Q458)</f>
        <v>112</v>
      </c>
      <c r="S458" s="1">
        <v>38</v>
      </c>
      <c r="T458" s="409">
        <v>15.54</v>
      </c>
      <c r="U458" s="203">
        <f>Баллы_за_упр($A458,$I458,$J458,$K458,S458,T458)</f>
        <v>53</v>
      </c>
      <c r="V458" s="56">
        <f>Сумма_баллов($A458,$K458,O458,R458,U458)</f>
        <v>215</v>
      </c>
      <c r="W458" s="204">
        <f>Оценка($A458,$K458,O458,R458,U458)</f>
        <v>5</v>
      </c>
      <c r="X458" s="257"/>
      <c r="Y458" s="292"/>
      <c r="Z458" s="228"/>
    </row>
    <row r="459" spans="1:26" s="138" customFormat="1" ht="15.75" x14ac:dyDescent="0.25">
      <c r="A459" s="173"/>
      <c r="B459" s="226"/>
      <c r="C459" s="173"/>
      <c r="D459" s="141"/>
      <c r="E459" s="1590" t="s">
        <v>953</v>
      </c>
      <c r="F459" s="1591"/>
      <c r="G459" s="1591"/>
      <c r="H459" s="1591"/>
      <c r="I459" s="1591"/>
      <c r="J459" s="1591"/>
      <c r="K459" s="1591"/>
      <c r="L459" s="1591"/>
      <c r="M459" s="1591"/>
      <c r="N459" s="1591"/>
      <c r="O459" s="1591"/>
      <c r="P459" s="1591"/>
      <c r="Q459" s="1591"/>
      <c r="R459" s="1591"/>
      <c r="S459" s="1591"/>
      <c r="T459" s="1591"/>
      <c r="U459" s="1591"/>
      <c r="V459" s="1591"/>
      <c r="W459" s="1591"/>
      <c r="X459" s="1591"/>
      <c r="Y459" s="1592"/>
      <c r="Z459" s="228"/>
    </row>
    <row r="460" spans="1:26" s="138" customFormat="1" ht="15.75" x14ac:dyDescent="0.25">
      <c r="A460" s="173" t="s">
        <v>11</v>
      </c>
      <c r="B460" s="231">
        <v>32419</v>
      </c>
      <c r="C460" s="247">
        <f t="shared" ref="C460:C473" si="49">Age(B460,I460,J460)</f>
        <v>36</v>
      </c>
      <c r="D460" s="141"/>
      <c r="E460" s="291">
        <v>3</v>
      </c>
      <c r="F460" s="232" t="s">
        <v>915</v>
      </c>
      <c r="G460" s="232" t="s">
        <v>958</v>
      </c>
      <c r="H460" s="245" t="s">
        <v>766</v>
      </c>
      <c r="I460" s="246" t="s">
        <v>870</v>
      </c>
      <c r="J460" s="246" t="s">
        <v>687</v>
      </c>
      <c r="K460" s="234" t="str">
        <f t="shared" ref="K460:K473" si="50">Воз_группа(A460,C460)</f>
        <v>4</v>
      </c>
      <c r="L460" s="204"/>
      <c r="M460" s="212">
        <v>3</v>
      </c>
      <c r="N460" s="156">
        <v>10</v>
      </c>
      <c r="O460" s="202">
        <f>Баллы_за_упр($A460,$I460,$J460,$K460,M460,N460)</f>
        <v>60</v>
      </c>
      <c r="P460" s="247">
        <v>34</v>
      </c>
      <c r="Q460" s="423">
        <v>14.3</v>
      </c>
      <c r="R460" s="202">
        <f>Баллы_за_упр($A460,$I460,$J460,$K460,P460,Q460)</f>
        <v>100</v>
      </c>
      <c r="S460" s="1">
        <v>38</v>
      </c>
      <c r="T460" s="392">
        <v>14.04</v>
      </c>
      <c r="U460" s="203">
        <f>Баллы_за_упр($A460,$I460,$J460,$K460,S460,T460)</f>
        <v>132</v>
      </c>
      <c r="V460" s="56">
        <v>159</v>
      </c>
      <c r="W460" s="204">
        <f>Оценка($A460,$K460,O460,R460,U460)</f>
        <v>5</v>
      </c>
      <c r="X460" s="56"/>
      <c r="Y460" s="292"/>
      <c r="Z460" s="228"/>
    </row>
    <row r="461" spans="1:26" s="138" customFormat="1" ht="15.75" x14ac:dyDescent="0.25">
      <c r="A461" s="173" t="s">
        <v>11</v>
      </c>
      <c r="B461" s="231">
        <v>34060</v>
      </c>
      <c r="C461" s="247">
        <f t="shared" si="49"/>
        <v>31</v>
      </c>
      <c r="D461" s="141"/>
      <c r="E461" s="291">
        <v>4</v>
      </c>
      <c r="F461" s="232" t="s">
        <v>915</v>
      </c>
      <c r="G461" s="232" t="s">
        <v>958</v>
      </c>
      <c r="H461" s="245" t="s">
        <v>766</v>
      </c>
      <c r="I461" s="246" t="s">
        <v>870</v>
      </c>
      <c r="J461" s="246" t="s">
        <v>685</v>
      </c>
      <c r="K461" s="234" t="str">
        <f t="shared" si="50"/>
        <v>3</v>
      </c>
      <c r="L461" s="204"/>
      <c r="M461" s="212">
        <v>3</v>
      </c>
      <c r="N461" s="156">
        <v>1</v>
      </c>
      <c r="O461" s="202">
        <f>Баллы_за_упр($A461,$I461,$J461,$K461,M461,N461)</f>
        <v>0</v>
      </c>
      <c r="P461" s="247">
        <v>34</v>
      </c>
      <c r="Q461" s="423">
        <v>15.4</v>
      </c>
      <c r="R461" s="202">
        <f>Баллы_за_упр($A461,$I461,$J461,$K461,P461,Q461)</f>
        <v>36</v>
      </c>
      <c r="S461" s="1">
        <v>38</v>
      </c>
      <c r="T461" s="392">
        <v>17.579999999999998</v>
      </c>
      <c r="U461" s="203">
        <f>Баллы_за_упр($A461,$I461,$J461,$K461,S461,T461)</f>
        <v>0</v>
      </c>
      <c r="V461" s="56">
        <v>0</v>
      </c>
      <c r="W461" s="204">
        <f>Оценка($A461,$K461,O461,R461,U461)</f>
        <v>2</v>
      </c>
      <c r="X461" s="56"/>
      <c r="Y461" s="292"/>
      <c r="Z461" s="228"/>
    </row>
    <row r="462" spans="1:26" s="138" customFormat="1" ht="15.75" x14ac:dyDescent="0.25">
      <c r="A462" s="173" t="s">
        <v>11</v>
      </c>
      <c r="B462" s="231">
        <v>32898</v>
      </c>
      <c r="C462" s="247">
        <f t="shared" si="49"/>
        <v>34</v>
      </c>
      <c r="D462" s="141"/>
      <c r="E462" s="291">
        <v>5</v>
      </c>
      <c r="F462" s="232" t="s">
        <v>915</v>
      </c>
      <c r="G462" s="232" t="s">
        <v>958</v>
      </c>
      <c r="H462" s="245">
        <v>2</v>
      </c>
      <c r="I462" s="246" t="s">
        <v>500</v>
      </c>
      <c r="J462" s="246" t="s">
        <v>691</v>
      </c>
      <c r="K462" s="234" t="str">
        <f t="shared" si="50"/>
        <v>3</v>
      </c>
      <c r="L462" s="204"/>
      <c r="M462" s="212">
        <v>3</v>
      </c>
      <c r="N462" s="156">
        <v>10</v>
      </c>
      <c r="O462" s="202">
        <f>Баллы_за_упр($A462,$I462,$J462,$K462,M462,N462)</f>
        <v>35</v>
      </c>
      <c r="P462" s="247">
        <v>34</v>
      </c>
      <c r="Q462" s="423">
        <v>13.7</v>
      </c>
      <c r="R462" s="202">
        <f>Баллы_за_упр($A462,$I462,$J462,$K462,P462,Q462)</f>
        <v>100</v>
      </c>
      <c r="S462" s="1">
        <v>38</v>
      </c>
      <c r="T462" s="392">
        <v>12.53</v>
      </c>
      <c r="U462" s="203">
        <f>Баллы_за_упр($A462,$I462,$J462,$K462,S462,T462)</f>
        <v>154</v>
      </c>
      <c r="V462" s="56">
        <v>121</v>
      </c>
      <c r="W462" s="204">
        <f>Оценка($A462,$K462,O462,R462,U462)</f>
        <v>5</v>
      </c>
      <c r="X462" s="56"/>
      <c r="Y462" s="292"/>
      <c r="Z462" s="228"/>
    </row>
    <row r="463" spans="1:26" s="138" customFormat="1" ht="15.75" x14ac:dyDescent="0.25">
      <c r="A463" s="173" t="s">
        <v>470</v>
      </c>
      <c r="B463" s="231">
        <v>30767</v>
      </c>
      <c r="C463" s="247">
        <f t="shared" si="49"/>
        <v>40</v>
      </c>
      <c r="D463" s="141"/>
      <c r="E463" s="291">
        <v>6</v>
      </c>
      <c r="F463" s="232" t="s">
        <v>915</v>
      </c>
      <c r="G463" s="232" t="s">
        <v>958</v>
      </c>
      <c r="H463" s="248">
        <v>1</v>
      </c>
      <c r="I463" s="246" t="s">
        <v>500</v>
      </c>
      <c r="J463" s="246" t="s">
        <v>749</v>
      </c>
      <c r="K463" s="234" t="str">
        <f t="shared" si="50"/>
        <v>5</v>
      </c>
      <c r="L463" s="204"/>
      <c r="M463" s="212"/>
      <c r="N463" s="350"/>
      <c r="O463" s="202"/>
      <c r="P463" s="212"/>
      <c r="Q463" s="425"/>
      <c r="R463" s="202"/>
      <c r="S463" s="1"/>
      <c r="T463" s="392"/>
      <c r="U463" s="203"/>
      <c r="V463" s="56"/>
      <c r="W463" s="204"/>
      <c r="X463" s="56"/>
      <c r="Y463" s="292" t="s">
        <v>1068</v>
      </c>
      <c r="Z463" s="228"/>
    </row>
    <row r="464" spans="1:26" s="138" customFormat="1" ht="15.75" x14ac:dyDescent="0.25">
      <c r="A464" s="173" t="s">
        <v>11</v>
      </c>
      <c r="B464" s="231">
        <v>31288</v>
      </c>
      <c r="C464" s="247">
        <f t="shared" si="49"/>
        <v>39</v>
      </c>
      <c r="D464" s="141"/>
      <c r="E464" s="291">
        <v>7</v>
      </c>
      <c r="F464" s="232" t="s">
        <v>915</v>
      </c>
      <c r="G464" s="232" t="s">
        <v>958</v>
      </c>
      <c r="H464" s="245">
        <v>2</v>
      </c>
      <c r="I464" s="246" t="s">
        <v>500</v>
      </c>
      <c r="J464" s="246" t="s">
        <v>684</v>
      </c>
      <c r="K464" s="234" t="str">
        <f t="shared" si="50"/>
        <v>4</v>
      </c>
      <c r="L464" s="204"/>
      <c r="M464" s="212">
        <v>3</v>
      </c>
      <c r="N464" s="156">
        <v>0</v>
      </c>
      <c r="O464" s="202">
        <f>Баллы_за_упр($A464,$I464,$J464,$K464,M464,N464)</f>
        <v>0</v>
      </c>
      <c r="P464" s="247">
        <v>34</v>
      </c>
      <c r="Q464" s="423">
        <v>15.5</v>
      </c>
      <c r="R464" s="202">
        <f>Баллы_за_упр($A464,$I464,$J464,$K464,P464,Q464)</f>
        <v>52</v>
      </c>
      <c r="S464" s="1">
        <v>38</v>
      </c>
      <c r="T464" s="392">
        <v>17.52</v>
      </c>
      <c r="U464" s="203">
        <f>Баллы_за_упр($A464,$I464,$J464,$K464,S464,T464)</f>
        <v>0</v>
      </c>
      <c r="V464" s="56">
        <v>0</v>
      </c>
      <c r="W464" s="204">
        <f>Оценка($A464,$K464,O464,R464,U464)</f>
        <v>2</v>
      </c>
      <c r="X464" s="56"/>
      <c r="Y464" s="292"/>
      <c r="Z464" s="228"/>
    </row>
    <row r="465" spans="1:26" s="138" customFormat="1" ht="15.75" x14ac:dyDescent="0.25">
      <c r="A465" s="173" t="s">
        <v>11</v>
      </c>
      <c r="B465" s="231">
        <v>34628</v>
      </c>
      <c r="C465" s="247">
        <f t="shared" si="49"/>
        <v>30</v>
      </c>
      <c r="D465" s="141"/>
      <c r="E465" s="291">
        <v>8</v>
      </c>
      <c r="F465" s="232" t="s">
        <v>915</v>
      </c>
      <c r="G465" s="232" t="s">
        <v>958</v>
      </c>
      <c r="H465" s="245">
        <v>3</v>
      </c>
      <c r="I465" s="384" t="s">
        <v>500</v>
      </c>
      <c r="J465" s="384" t="s">
        <v>954</v>
      </c>
      <c r="K465" s="234" t="str">
        <f t="shared" si="50"/>
        <v>3</v>
      </c>
      <c r="L465" s="204"/>
      <c r="M465" s="212">
        <v>3</v>
      </c>
      <c r="N465" s="156">
        <v>7</v>
      </c>
      <c r="O465" s="202">
        <f>Баллы_за_упр($A465,$I465,$J465,$K465,M465,N465)</f>
        <v>20</v>
      </c>
      <c r="P465" s="247">
        <v>34</v>
      </c>
      <c r="Q465" s="423">
        <v>14.6</v>
      </c>
      <c r="R465" s="202">
        <f>Баллы_за_упр($A465,$I465,$J465,$K465,P465,Q465)</f>
        <v>64</v>
      </c>
      <c r="S465" s="1">
        <v>38</v>
      </c>
      <c r="T465" s="392">
        <v>16.04</v>
      </c>
      <c r="U465" s="203">
        <f>Баллы_за_упр($A465,$I465,$J465,$K465,S465,T465)</f>
        <v>0</v>
      </c>
      <c r="V465" s="56">
        <v>0</v>
      </c>
      <c r="W465" s="204">
        <f>Оценка($A465,$K465,O465,R465,U465)</f>
        <v>2</v>
      </c>
      <c r="X465" s="56"/>
      <c r="Y465" s="292"/>
      <c r="Z465" s="228"/>
    </row>
    <row r="466" spans="1:26" s="138" customFormat="1" ht="15.75" x14ac:dyDescent="0.25">
      <c r="A466" s="173" t="s">
        <v>11</v>
      </c>
      <c r="B466" s="231">
        <v>31438</v>
      </c>
      <c r="C466" s="247">
        <f t="shared" si="49"/>
        <v>38</v>
      </c>
      <c r="D466" s="141"/>
      <c r="E466" s="291">
        <v>9</v>
      </c>
      <c r="F466" s="232" t="s">
        <v>915</v>
      </c>
      <c r="G466" s="232" t="s">
        <v>958</v>
      </c>
      <c r="H466" s="386"/>
      <c r="I466" s="246" t="s">
        <v>500</v>
      </c>
      <c r="J466" s="246" t="s">
        <v>1053</v>
      </c>
      <c r="K466" s="234" t="str">
        <f t="shared" si="50"/>
        <v>4</v>
      </c>
      <c r="L466" s="204"/>
      <c r="M466" s="212">
        <v>3</v>
      </c>
      <c r="N466" s="156">
        <v>8</v>
      </c>
      <c r="O466" s="202">
        <f>Баллы_за_упр($A466,$I466,$J466,$K466,M466,N466)</f>
        <v>40</v>
      </c>
      <c r="P466" s="247">
        <v>34</v>
      </c>
      <c r="Q466" s="423">
        <v>13.7</v>
      </c>
      <c r="R466" s="202">
        <f>Баллы_за_упр($A466,$I466,$J466,$K466,P466,Q466)</f>
        <v>124</v>
      </c>
      <c r="S466" s="1">
        <v>38</v>
      </c>
      <c r="T466" s="392">
        <v>13.4</v>
      </c>
      <c r="U466" s="203">
        <f>Баллы_за_упр($A466,$I466,$J466,$K466,S466,T466)</f>
        <v>180</v>
      </c>
      <c r="V466" s="56">
        <v>185</v>
      </c>
      <c r="W466" s="204">
        <f>Оценка($A466,$K466,O466,R466,U466)</f>
        <v>5</v>
      </c>
      <c r="X466" s="56"/>
      <c r="Y466" s="292"/>
      <c r="Z466" s="228"/>
    </row>
    <row r="467" spans="1:26" s="138" customFormat="1" ht="15.75" x14ac:dyDescent="0.25">
      <c r="A467" s="173" t="s">
        <v>11</v>
      </c>
      <c r="B467" s="231">
        <v>35061</v>
      </c>
      <c r="C467" s="247">
        <f t="shared" si="49"/>
        <v>28</v>
      </c>
      <c r="D467" s="141"/>
      <c r="E467" s="291">
        <v>10</v>
      </c>
      <c r="F467" s="232" t="s">
        <v>915</v>
      </c>
      <c r="G467" s="232" t="s">
        <v>958</v>
      </c>
      <c r="H467" s="245">
        <v>3</v>
      </c>
      <c r="I467" s="385" t="s">
        <v>564</v>
      </c>
      <c r="J467" s="385" t="s">
        <v>693</v>
      </c>
      <c r="K467" s="234" t="str">
        <f t="shared" si="50"/>
        <v>2</v>
      </c>
      <c r="L467" s="204"/>
      <c r="M467" s="212">
        <v>3</v>
      </c>
      <c r="N467" s="156">
        <v>22</v>
      </c>
      <c r="O467" s="202">
        <f t="shared" ref="O467:O473" si="51">Баллы_за_упр($A467,$I467,$J467,$K467,M467,N467)</f>
        <v>110</v>
      </c>
      <c r="P467" s="247">
        <v>34</v>
      </c>
      <c r="Q467" s="423">
        <v>12.6</v>
      </c>
      <c r="R467" s="202">
        <f t="shared" ref="R467:R473" si="52">Баллы_за_упр($A467,$I467,$J467,$K467,P467,Q467)</f>
        <v>108</v>
      </c>
      <c r="S467" s="1">
        <v>38</v>
      </c>
      <c r="T467" s="392">
        <v>15.45</v>
      </c>
      <c r="U467" s="203">
        <f t="shared" ref="U467:U473" si="53">Баллы_за_упр($A467,$I467,$J467,$K467,S467,T467)</f>
        <v>0</v>
      </c>
      <c r="V467" s="56">
        <v>0</v>
      </c>
      <c r="W467" s="204">
        <f t="shared" ref="W467:W473" si="54">Оценка($A467,$K467,O467,R467,U467)</f>
        <v>2</v>
      </c>
      <c r="X467" s="56"/>
      <c r="Y467" s="292"/>
      <c r="Z467" s="228"/>
    </row>
    <row r="468" spans="1:26" s="138" customFormat="1" ht="15.75" x14ac:dyDescent="0.25">
      <c r="A468" s="173" t="s">
        <v>11</v>
      </c>
      <c r="B468" s="231">
        <v>34902</v>
      </c>
      <c r="C468" s="247">
        <f t="shared" si="49"/>
        <v>29</v>
      </c>
      <c r="D468" s="141"/>
      <c r="E468" s="291">
        <v>11</v>
      </c>
      <c r="F468" s="232" t="s">
        <v>915</v>
      </c>
      <c r="G468" s="232" t="s">
        <v>958</v>
      </c>
      <c r="H468" s="245">
        <v>3</v>
      </c>
      <c r="I468" s="246" t="s">
        <v>564</v>
      </c>
      <c r="J468" s="246" t="s">
        <v>686</v>
      </c>
      <c r="K468" s="234" t="str">
        <f t="shared" si="50"/>
        <v>2</v>
      </c>
      <c r="L468" s="204"/>
      <c r="M468" s="212">
        <v>3</v>
      </c>
      <c r="N468" s="156">
        <v>6</v>
      </c>
      <c r="O468" s="202">
        <f t="shared" si="51"/>
        <v>0</v>
      </c>
      <c r="P468" s="247">
        <v>34</v>
      </c>
      <c r="Q468" s="423">
        <v>15.1</v>
      </c>
      <c r="R468" s="202">
        <f t="shared" si="52"/>
        <v>24</v>
      </c>
      <c r="S468" s="1">
        <v>38</v>
      </c>
      <c r="T468" s="392">
        <v>14.45</v>
      </c>
      <c r="U468" s="203">
        <f t="shared" si="53"/>
        <v>0</v>
      </c>
      <c r="V468" s="56">
        <v>0</v>
      </c>
      <c r="W468" s="204">
        <f t="shared" si="54"/>
        <v>2</v>
      </c>
      <c r="X468" s="56"/>
      <c r="Y468" s="292"/>
      <c r="Z468" s="228"/>
    </row>
    <row r="469" spans="1:26" s="138" customFormat="1" ht="15.75" x14ac:dyDescent="0.25">
      <c r="A469" s="173" t="s">
        <v>11</v>
      </c>
      <c r="B469" s="231">
        <v>34942</v>
      </c>
      <c r="C469" s="247">
        <f t="shared" si="49"/>
        <v>29</v>
      </c>
      <c r="D469" s="141"/>
      <c r="E469" s="291">
        <v>12</v>
      </c>
      <c r="F469" s="232" t="s">
        <v>915</v>
      </c>
      <c r="G469" s="232" t="s">
        <v>958</v>
      </c>
      <c r="H469" s="245">
        <v>3</v>
      </c>
      <c r="I469" s="246" t="s">
        <v>564</v>
      </c>
      <c r="J469" s="246" t="s">
        <v>714</v>
      </c>
      <c r="K469" s="234" t="str">
        <f t="shared" si="50"/>
        <v>2</v>
      </c>
      <c r="L469" s="204"/>
      <c r="M469" s="212">
        <v>3</v>
      </c>
      <c r="N469" s="156">
        <v>11</v>
      </c>
      <c r="O469" s="202">
        <f t="shared" si="51"/>
        <v>35</v>
      </c>
      <c r="P469" s="247">
        <v>34</v>
      </c>
      <c r="Q469" s="423">
        <v>13.5</v>
      </c>
      <c r="R469" s="202">
        <f t="shared" si="52"/>
        <v>72</v>
      </c>
      <c r="S469" s="1">
        <v>38</v>
      </c>
      <c r="T469" s="392">
        <v>12.45</v>
      </c>
      <c r="U469" s="203">
        <f t="shared" si="53"/>
        <v>57</v>
      </c>
      <c r="V469" s="56">
        <f>Сумма_баллов($A469,$K469,O469,R469,U469)</f>
        <v>164</v>
      </c>
      <c r="W469" s="204">
        <f t="shared" si="54"/>
        <v>4</v>
      </c>
      <c r="X469" s="56"/>
      <c r="Y469" s="292"/>
      <c r="Z469" s="228"/>
    </row>
    <row r="470" spans="1:26" s="138" customFormat="1" ht="15.75" x14ac:dyDescent="0.25">
      <c r="A470" s="173" t="s">
        <v>11</v>
      </c>
      <c r="B470" s="231">
        <v>29488</v>
      </c>
      <c r="C470" s="247">
        <f t="shared" si="49"/>
        <v>44</v>
      </c>
      <c r="D470" s="141"/>
      <c r="E470" s="291">
        <v>13</v>
      </c>
      <c r="F470" s="232" t="s">
        <v>915</v>
      </c>
      <c r="G470" s="232" t="s">
        <v>958</v>
      </c>
      <c r="H470" s="245">
        <v>1</v>
      </c>
      <c r="I470" s="246" t="s">
        <v>564</v>
      </c>
      <c r="J470" s="246" t="s">
        <v>718</v>
      </c>
      <c r="K470" s="234" t="str">
        <f t="shared" si="50"/>
        <v>5</v>
      </c>
      <c r="L470" s="204"/>
      <c r="M470" s="212">
        <v>3</v>
      </c>
      <c r="N470" s="156">
        <v>8</v>
      </c>
      <c r="O470" s="202">
        <f t="shared" si="51"/>
        <v>60</v>
      </c>
      <c r="P470" s="247">
        <v>34</v>
      </c>
      <c r="Q470" s="423">
        <v>13.6</v>
      </c>
      <c r="R470" s="202">
        <f t="shared" si="52"/>
        <v>144</v>
      </c>
      <c r="S470" s="1">
        <v>38</v>
      </c>
      <c r="T470" s="392">
        <v>14.42</v>
      </c>
      <c r="U470" s="203">
        <f t="shared" si="53"/>
        <v>176</v>
      </c>
      <c r="V470" s="56">
        <f>Сумма_баллов($A470,$K470,O470,R470,U470)</f>
        <v>380</v>
      </c>
      <c r="W470" s="204">
        <f t="shared" si="54"/>
        <v>5</v>
      </c>
      <c r="X470" s="56"/>
      <c r="Y470" s="292"/>
      <c r="Z470" s="228"/>
    </row>
    <row r="471" spans="1:26" s="138" customFormat="1" ht="15.75" x14ac:dyDescent="0.25">
      <c r="A471" s="173" t="s">
        <v>11</v>
      </c>
      <c r="B471" s="231">
        <v>33782</v>
      </c>
      <c r="C471" s="247">
        <f t="shared" si="49"/>
        <v>32</v>
      </c>
      <c r="D471" s="141"/>
      <c r="E471" s="291">
        <v>14</v>
      </c>
      <c r="F471" s="232" t="s">
        <v>915</v>
      </c>
      <c r="G471" s="232" t="s">
        <v>958</v>
      </c>
      <c r="H471" s="245">
        <v>3</v>
      </c>
      <c r="I471" s="246" t="s">
        <v>564</v>
      </c>
      <c r="J471" s="246" t="s">
        <v>690</v>
      </c>
      <c r="K471" s="234" t="str">
        <f t="shared" si="50"/>
        <v>3</v>
      </c>
      <c r="L471" s="204"/>
      <c r="M471" s="212">
        <v>3</v>
      </c>
      <c r="N471" s="156">
        <v>10</v>
      </c>
      <c r="O471" s="202">
        <f t="shared" si="51"/>
        <v>35</v>
      </c>
      <c r="P471" s="247">
        <v>34</v>
      </c>
      <c r="Q471" s="423">
        <v>15.1</v>
      </c>
      <c r="R471" s="202">
        <f t="shared" si="52"/>
        <v>44</v>
      </c>
      <c r="S471" s="1">
        <v>38</v>
      </c>
      <c r="T471" s="392">
        <v>16.03</v>
      </c>
      <c r="U471" s="203">
        <f t="shared" si="53"/>
        <v>0</v>
      </c>
      <c r="V471" s="56">
        <v>0</v>
      </c>
      <c r="W471" s="204">
        <f t="shared" si="54"/>
        <v>2</v>
      </c>
      <c r="X471" s="56"/>
      <c r="Y471" s="292"/>
      <c r="Z471" s="228"/>
    </row>
    <row r="472" spans="1:26" s="138" customFormat="1" ht="15.75" x14ac:dyDescent="0.25">
      <c r="A472" s="173" t="s">
        <v>11</v>
      </c>
      <c r="B472" s="231">
        <v>34935</v>
      </c>
      <c r="C472" s="247">
        <f t="shared" si="49"/>
        <v>29</v>
      </c>
      <c r="D472" s="141"/>
      <c r="E472" s="291">
        <v>15</v>
      </c>
      <c r="F472" s="232" t="s">
        <v>915</v>
      </c>
      <c r="G472" s="232" t="s">
        <v>958</v>
      </c>
      <c r="H472" s="245">
        <v>3</v>
      </c>
      <c r="I472" s="246" t="s">
        <v>564</v>
      </c>
      <c r="J472" s="246" t="s">
        <v>707</v>
      </c>
      <c r="K472" s="234" t="str">
        <f t="shared" si="50"/>
        <v>2</v>
      </c>
      <c r="L472" s="204"/>
      <c r="M472" s="212">
        <v>3</v>
      </c>
      <c r="N472" s="156">
        <v>8</v>
      </c>
      <c r="O472" s="202">
        <f t="shared" si="51"/>
        <v>20</v>
      </c>
      <c r="P472" s="247">
        <v>34</v>
      </c>
      <c r="Q472" s="423">
        <v>13.2</v>
      </c>
      <c r="R472" s="202">
        <f t="shared" si="52"/>
        <v>84</v>
      </c>
      <c r="S472" s="1">
        <v>38</v>
      </c>
      <c r="T472" s="392">
        <v>16.03</v>
      </c>
      <c r="U472" s="203">
        <f t="shared" si="53"/>
        <v>0</v>
      </c>
      <c r="V472" s="56">
        <v>0</v>
      </c>
      <c r="W472" s="204">
        <f t="shared" si="54"/>
        <v>2</v>
      </c>
      <c r="X472" s="56"/>
      <c r="Y472" s="292"/>
      <c r="Z472" s="228"/>
    </row>
    <row r="473" spans="1:26" s="138" customFormat="1" ht="16.5" thickBot="1" x14ac:dyDescent="0.3">
      <c r="A473" s="173" t="s">
        <v>11</v>
      </c>
      <c r="B473" s="231">
        <v>34815</v>
      </c>
      <c r="C473" s="247">
        <f t="shared" si="49"/>
        <v>29</v>
      </c>
      <c r="D473" s="141"/>
      <c r="E473" s="320">
        <v>16</v>
      </c>
      <c r="F473" s="321" t="s">
        <v>915</v>
      </c>
      <c r="G473" s="321" t="s">
        <v>958</v>
      </c>
      <c r="H473" s="322">
        <v>3</v>
      </c>
      <c r="I473" s="323" t="s">
        <v>474</v>
      </c>
      <c r="J473" s="323" t="s">
        <v>695</v>
      </c>
      <c r="K473" s="379" t="str">
        <f t="shared" si="50"/>
        <v>2</v>
      </c>
      <c r="L473" s="303"/>
      <c r="M473" s="340">
        <v>3</v>
      </c>
      <c r="N473" s="163">
        <v>20</v>
      </c>
      <c r="O473" s="299">
        <f t="shared" si="51"/>
        <v>100</v>
      </c>
      <c r="P473" s="157">
        <v>34</v>
      </c>
      <c r="Q473" s="424">
        <v>13.2</v>
      </c>
      <c r="R473" s="299">
        <f t="shared" si="52"/>
        <v>84</v>
      </c>
      <c r="S473" s="300">
        <v>38</v>
      </c>
      <c r="T473" s="414">
        <v>14.58</v>
      </c>
      <c r="U473" s="301">
        <f t="shared" si="53"/>
        <v>0</v>
      </c>
      <c r="V473" s="302">
        <v>0</v>
      </c>
      <c r="W473" s="303">
        <f t="shared" si="54"/>
        <v>2</v>
      </c>
      <c r="X473" s="302"/>
      <c r="Y473" s="324"/>
      <c r="Z473" s="228"/>
    </row>
    <row r="474" spans="1:26" ht="17.25" customHeight="1" x14ac:dyDescent="0.25">
      <c r="A474" s="1594" t="s">
        <v>1</v>
      </c>
      <c r="B474" s="1594" t="s">
        <v>81</v>
      </c>
      <c r="C474" s="1594" t="s">
        <v>82</v>
      </c>
      <c r="D474" s="256"/>
      <c r="E474" s="1595" t="s">
        <v>2</v>
      </c>
      <c r="F474" s="1576" t="s">
        <v>73</v>
      </c>
      <c r="G474" s="1576" t="s">
        <v>73</v>
      </c>
      <c r="H474" s="1600" t="s">
        <v>765</v>
      </c>
      <c r="I474" s="1576" t="s">
        <v>3</v>
      </c>
      <c r="J474" s="1576" t="s">
        <v>4</v>
      </c>
      <c r="K474" s="1570" t="s">
        <v>5</v>
      </c>
      <c r="L474" s="1570" t="s">
        <v>6</v>
      </c>
      <c r="M474" s="1576" t="s">
        <v>180</v>
      </c>
      <c r="N474" s="1576"/>
      <c r="O474" s="1576"/>
      <c r="P474" s="1576"/>
      <c r="Q474" s="1576"/>
      <c r="R474" s="1576"/>
      <c r="S474" s="1576"/>
      <c r="T474" s="1576"/>
      <c r="U474" s="1576"/>
      <c r="V474" s="1577" t="s">
        <v>25</v>
      </c>
      <c r="W474" s="1570" t="s">
        <v>998</v>
      </c>
      <c r="X474" s="1570" t="s">
        <v>7</v>
      </c>
      <c r="Y474" s="1573" t="s">
        <v>285</v>
      </c>
    </row>
    <row r="475" spans="1:26" ht="15.75" x14ac:dyDescent="0.25">
      <c r="A475" s="1594"/>
      <c r="B475" s="1594"/>
      <c r="C475" s="1594"/>
      <c r="D475" s="256"/>
      <c r="E475" s="1596"/>
      <c r="F475" s="1598"/>
      <c r="G475" s="1598"/>
      <c r="H475" s="1601"/>
      <c r="I475" s="1598"/>
      <c r="J475" s="1598"/>
      <c r="K475" s="1571"/>
      <c r="L475" s="1571"/>
      <c r="M475" s="544"/>
      <c r="N475" s="545">
        <v>1</v>
      </c>
      <c r="O475" s="545"/>
      <c r="P475" s="544"/>
      <c r="Q475" s="545">
        <v>2</v>
      </c>
      <c r="R475" s="546"/>
      <c r="S475" s="544"/>
      <c r="T475" s="547">
        <v>3</v>
      </c>
      <c r="U475" s="546"/>
      <c r="V475" s="1578"/>
      <c r="W475" s="1571"/>
      <c r="X475" s="1571"/>
      <c r="Y475" s="1574"/>
    </row>
    <row r="476" spans="1:26" ht="77.25" customHeight="1" thickBot="1" x14ac:dyDescent="0.3">
      <c r="A476" s="1594"/>
      <c r="B476" s="1594"/>
      <c r="C476" s="1594"/>
      <c r="D476" s="256"/>
      <c r="E476" s="1597"/>
      <c r="F476" s="1599"/>
      <c r="G476" s="1599"/>
      <c r="H476" s="1602"/>
      <c r="I476" s="1599"/>
      <c r="J476" s="1599"/>
      <c r="K476" s="1572"/>
      <c r="L476" s="1572"/>
      <c r="M476" s="541" t="s">
        <v>8</v>
      </c>
      <c r="N476" s="541" t="s">
        <v>9</v>
      </c>
      <c r="O476" s="137" t="s">
        <v>10</v>
      </c>
      <c r="P476" s="541" t="s">
        <v>8</v>
      </c>
      <c r="Q476" s="541" t="s">
        <v>9</v>
      </c>
      <c r="R476" s="137" t="s">
        <v>10</v>
      </c>
      <c r="S476" s="541" t="s">
        <v>8</v>
      </c>
      <c r="T476" s="412" t="s">
        <v>9</v>
      </c>
      <c r="U476" s="137" t="s">
        <v>10</v>
      </c>
      <c r="V476" s="1579"/>
      <c r="W476" s="1572"/>
      <c r="X476" s="1572"/>
      <c r="Y476" s="1575"/>
    </row>
    <row r="477" spans="1:26" s="138" customFormat="1" ht="16.5" thickTop="1" x14ac:dyDescent="0.25">
      <c r="A477" s="173" t="s">
        <v>11</v>
      </c>
      <c r="B477" s="231">
        <v>34670</v>
      </c>
      <c r="C477" s="247">
        <f t="shared" ref="C477:C495" si="55">Age(B477,I477,J477)</f>
        <v>29</v>
      </c>
      <c r="D477" s="141"/>
      <c r="E477" s="291">
        <v>17</v>
      </c>
      <c r="F477" s="232" t="s">
        <v>915</v>
      </c>
      <c r="G477" s="232" t="s">
        <v>958</v>
      </c>
      <c r="H477" s="245">
        <v>3</v>
      </c>
      <c r="I477" s="246" t="s">
        <v>564</v>
      </c>
      <c r="J477" s="246" t="s">
        <v>694</v>
      </c>
      <c r="K477" s="234" t="str">
        <f t="shared" ref="K477:K495" si="56">Воз_группа(A477,C477)</f>
        <v>2</v>
      </c>
      <c r="L477" s="204"/>
      <c r="M477" s="212">
        <v>3</v>
      </c>
      <c r="N477" s="156">
        <v>9</v>
      </c>
      <c r="O477" s="202">
        <f>Баллы_за_упр($A477,$I477,$J477,$K477,M477,N477)</f>
        <v>25</v>
      </c>
      <c r="P477" s="247">
        <v>34</v>
      </c>
      <c r="Q477" s="423">
        <v>14.2</v>
      </c>
      <c r="R477" s="202">
        <f>Баллы_за_упр($A477,$I477,$J477,$K477,P477,Q477)</f>
        <v>44</v>
      </c>
      <c r="S477" s="1">
        <v>38</v>
      </c>
      <c r="T477" s="392">
        <v>16.09</v>
      </c>
      <c r="U477" s="203">
        <f>Баллы_за_упр($A477,$I477,$J477,$K477,S477,T477)</f>
        <v>0</v>
      </c>
      <c r="V477" s="56">
        <v>0</v>
      </c>
      <c r="W477" s="204">
        <f>Оценка($A477,$K477,O477,R477,U477)</f>
        <v>2</v>
      </c>
      <c r="X477" s="56"/>
      <c r="Y477" s="292"/>
      <c r="Z477" s="228"/>
    </row>
    <row r="478" spans="1:26" s="138" customFormat="1" ht="15.75" x14ac:dyDescent="0.25">
      <c r="A478" s="173" t="s">
        <v>11</v>
      </c>
      <c r="B478" s="231">
        <v>35537</v>
      </c>
      <c r="C478" s="247">
        <f t="shared" si="55"/>
        <v>27</v>
      </c>
      <c r="D478" s="141"/>
      <c r="E478" s="291">
        <v>18</v>
      </c>
      <c r="F478" s="232" t="s">
        <v>915</v>
      </c>
      <c r="G478" s="232" t="s">
        <v>958</v>
      </c>
      <c r="H478" s="245">
        <v>2</v>
      </c>
      <c r="I478" s="246" t="s">
        <v>564</v>
      </c>
      <c r="J478" s="246" t="s">
        <v>688</v>
      </c>
      <c r="K478" s="234" t="str">
        <f t="shared" si="56"/>
        <v>2</v>
      </c>
      <c r="L478" s="204"/>
      <c r="M478" s="212"/>
      <c r="N478" s="156"/>
      <c r="O478" s="202"/>
      <c r="P478" s="247"/>
      <c r="Q478" s="423"/>
      <c r="R478" s="202"/>
      <c r="S478" s="1"/>
      <c r="T478" s="392"/>
      <c r="U478" s="203"/>
      <c r="V478" s="56"/>
      <c r="W478" s="204"/>
      <c r="X478" s="56"/>
      <c r="Y478" s="292" t="s">
        <v>1123</v>
      </c>
      <c r="Z478" s="228"/>
    </row>
    <row r="479" spans="1:26" s="138" customFormat="1" ht="15.75" x14ac:dyDescent="0.25">
      <c r="A479" s="173" t="s">
        <v>11</v>
      </c>
      <c r="B479" s="231">
        <v>34657</v>
      </c>
      <c r="C479" s="247">
        <f t="shared" si="55"/>
        <v>29</v>
      </c>
      <c r="D479" s="141"/>
      <c r="E479" s="291">
        <v>19</v>
      </c>
      <c r="F479" s="232" t="s">
        <v>915</v>
      </c>
      <c r="G479" s="232" t="s">
        <v>958</v>
      </c>
      <c r="H479" s="245">
        <v>3</v>
      </c>
      <c r="I479" s="246" t="s">
        <v>564</v>
      </c>
      <c r="J479" s="246" t="s">
        <v>689</v>
      </c>
      <c r="K479" s="234" t="str">
        <f t="shared" si="56"/>
        <v>2</v>
      </c>
      <c r="L479" s="204"/>
      <c r="M479" s="212">
        <v>3</v>
      </c>
      <c r="N479" s="156">
        <v>17</v>
      </c>
      <c r="O479" s="202">
        <f>Баллы_за_упр($A479,$I479,$J479,$K479,M479,N479)</f>
        <v>70</v>
      </c>
      <c r="P479" s="247">
        <v>34</v>
      </c>
      <c r="Q479" s="423">
        <v>13.5</v>
      </c>
      <c r="R479" s="202">
        <f>Баллы_за_упр($A479,$I479,$J479,$K479,P479,Q479)</f>
        <v>72</v>
      </c>
      <c r="S479" s="1">
        <v>38</v>
      </c>
      <c r="T479" s="392">
        <v>14.46</v>
      </c>
      <c r="U479" s="203">
        <f>Баллы_за_упр($A479,$I479,$J479,$K479,S479,T479)</f>
        <v>0</v>
      </c>
      <c r="V479" s="56">
        <v>0</v>
      </c>
      <c r="W479" s="204">
        <f>Оценка($A479,$K479,O479,R479,U479)</f>
        <v>2</v>
      </c>
      <c r="X479" s="56"/>
      <c r="Y479" s="292"/>
      <c r="Z479" s="228"/>
    </row>
    <row r="480" spans="1:26" s="138" customFormat="1" ht="15.75" x14ac:dyDescent="0.25">
      <c r="A480" s="173" t="s">
        <v>11</v>
      </c>
      <c r="B480" s="231">
        <v>33616</v>
      </c>
      <c r="C480" s="247">
        <f t="shared" si="55"/>
        <v>32</v>
      </c>
      <c r="D480" s="141"/>
      <c r="E480" s="291">
        <v>20</v>
      </c>
      <c r="F480" s="232" t="s">
        <v>915</v>
      </c>
      <c r="G480" s="232" t="s">
        <v>958</v>
      </c>
      <c r="H480" s="245">
        <v>3</v>
      </c>
      <c r="I480" s="246" t="s">
        <v>564</v>
      </c>
      <c r="J480" s="246" t="s">
        <v>696</v>
      </c>
      <c r="K480" s="234" t="str">
        <f t="shared" si="56"/>
        <v>3</v>
      </c>
      <c r="L480" s="204"/>
      <c r="M480" s="212">
        <v>3</v>
      </c>
      <c r="N480" s="156">
        <v>14</v>
      </c>
      <c r="O480" s="202">
        <f>Баллы_за_упр($A480,$I480,$J480,$K480,M480,N480)</f>
        <v>55</v>
      </c>
      <c r="P480" s="247">
        <v>34</v>
      </c>
      <c r="Q480" s="423">
        <v>14</v>
      </c>
      <c r="R480" s="202">
        <f>Баллы_за_упр($A480,$I480,$J480,$K480,P480,Q480)</f>
        <v>88</v>
      </c>
      <c r="S480" s="1">
        <v>38</v>
      </c>
      <c r="T480" s="392">
        <v>12.56</v>
      </c>
      <c r="U480" s="203">
        <f>Баллы_за_упр($A480,$I480,$J480,$K480,S480,T480)</f>
        <v>148</v>
      </c>
      <c r="V480" s="56">
        <f>Сумма_баллов($A480,$K480,O480,R480,U480)</f>
        <v>291</v>
      </c>
      <c r="W480" s="204">
        <f>Оценка($A480,$K480,O480,R480,U480)</f>
        <v>5</v>
      </c>
      <c r="X480" s="56"/>
      <c r="Y480" s="292"/>
      <c r="Z480" s="228"/>
    </row>
    <row r="481" spans="1:26" s="138" customFormat="1" ht="15.75" x14ac:dyDescent="0.25">
      <c r="A481" s="173" t="s">
        <v>11</v>
      </c>
      <c r="B481" s="231">
        <v>34841</v>
      </c>
      <c r="C481" s="247">
        <f t="shared" si="55"/>
        <v>29</v>
      </c>
      <c r="D481" s="141"/>
      <c r="E481" s="291">
        <v>21</v>
      </c>
      <c r="F481" s="232" t="s">
        <v>915</v>
      </c>
      <c r="G481" s="232" t="s">
        <v>958</v>
      </c>
      <c r="H481" s="245">
        <v>3</v>
      </c>
      <c r="I481" s="246" t="s">
        <v>564</v>
      </c>
      <c r="J481" s="246" t="s">
        <v>697</v>
      </c>
      <c r="K481" s="234" t="str">
        <f t="shared" si="56"/>
        <v>2</v>
      </c>
      <c r="L481" s="204"/>
      <c r="M481" s="212">
        <v>3</v>
      </c>
      <c r="N481" s="156">
        <v>15</v>
      </c>
      <c r="O481" s="202">
        <f>Баллы_за_упр($A481,$I481,$J481,$K481,M481,N481)</f>
        <v>55</v>
      </c>
      <c r="P481" s="247">
        <v>34</v>
      </c>
      <c r="Q481" s="423">
        <v>12.9</v>
      </c>
      <c r="R481" s="202">
        <f>Баллы_за_упр($A481,$I481,$J481,$K481,P481,Q481)</f>
        <v>96</v>
      </c>
      <c r="S481" s="1">
        <v>38</v>
      </c>
      <c r="T481" s="392">
        <v>14.59</v>
      </c>
      <c r="U481" s="203">
        <f>Баллы_за_упр($A481,$I481,$J481,$K481,S481,T481)</f>
        <v>0</v>
      </c>
      <c r="V481" s="56">
        <v>0</v>
      </c>
      <c r="W481" s="204">
        <f>Оценка($A481,$K481,O481,R481,U481)</f>
        <v>2</v>
      </c>
      <c r="X481" s="56"/>
      <c r="Y481" s="292"/>
      <c r="Z481" s="228"/>
    </row>
    <row r="482" spans="1:26" s="138" customFormat="1" ht="15.75" x14ac:dyDescent="0.25">
      <c r="A482" s="173" t="s">
        <v>11</v>
      </c>
      <c r="B482" s="388">
        <v>31501</v>
      </c>
      <c r="C482" s="247">
        <f t="shared" si="55"/>
        <v>38</v>
      </c>
      <c r="D482" s="141"/>
      <c r="E482" s="291">
        <v>22</v>
      </c>
      <c r="F482" s="232"/>
      <c r="G482" s="232"/>
      <c r="H482" s="245"/>
      <c r="I482" s="246" t="s">
        <v>565</v>
      </c>
      <c r="J482" s="384" t="s">
        <v>1097</v>
      </c>
      <c r="K482" s="234" t="str">
        <f t="shared" si="56"/>
        <v>4</v>
      </c>
      <c r="L482" s="204"/>
      <c r="M482" s="212">
        <v>3</v>
      </c>
      <c r="N482" s="156">
        <v>16</v>
      </c>
      <c r="O482" s="202">
        <f>Баллы_за_упр($A482,$I482,$J482,$K482,M482,N482)</f>
        <v>110</v>
      </c>
      <c r="P482" s="247">
        <v>34</v>
      </c>
      <c r="Q482" s="423">
        <v>13</v>
      </c>
      <c r="R482" s="202">
        <f>Баллы_за_упр($A482,$I482,$J482,$K482,P482,Q482)</f>
        <v>152</v>
      </c>
      <c r="S482" s="1">
        <v>38</v>
      </c>
      <c r="T482" s="409">
        <v>13.37</v>
      </c>
      <c r="U482" s="203">
        <f>Баллы_за_упр($A482,$I482,$J482,$K482,S482,T482)</f>
        <v>186</v>
      </c>
      <c r="V482" s="56">
        <f>Сумма_баллов($A482,$K482,O482,R482,U482)</f>
        <v>448</v>
      </c>
      <c r="W482" s="204">
        <f>Оценка($A482,$K482,O482,R482,U482)</f>
        <v>5</v>
      </c>
      <c r="X482" s="56"/>
      <c r="Y482" s="292"/>
      <c r="Z482" s="228"/>
    </row>
    <row r="483" spans="1:26" s="138" customFormat="1" ht="15.75" x14ac:dyDescent="0.25">
      <c r="A483" s="173" t="s">
        <v>11</v>
      </c>
      <c r="B483" s="388">
        <v>34454</v>
      </c>
      <c r="C483" s="247">
        <f t="shared" si="55"/>
        <v>30</v>
      </c>
      <c r="D483" s="141"/>
      <c r="E483" s="291">
        <v>23</v>
      </c>
      <c r="F483" s="232" t="s">
        <v>915</v>
      </c>
      <c r="G483" s="232" t="s">
        <v>958</v>
      </c>
      <c r="H483" s="245">
        <v>3</v>
      </c>
      <c r="I483" s="246" t="s">
        <v>564</v>
      </c>
      <c r="J483" s="384" t="s">
        <v>699</v>
      </c>
      <c r="K483" s="234" t="str">
        <f t="shared" si="56"/>
        <v>3</v>
      </c>
      <c r="L483" s="204"/>
      <c r="M483" s="212">
        <v>3</v>
      </c>
      <c r="N483" s="156">
        <v>0</v>
      </c>
      <c r="O483" s="202">
        <f>Баллы_за_упр($A483,$I483,$J483,$K483,M483,N483)</f>
        <v>0</v>
      </c>
      <c r="P483" s="247">
        <v>34</v>
      </c>
      <c r="Q483" s="423">
        <v>16.3</v>
      </c>
      <c r="R483" s="202">
        <f>Баллы_за_упр($A483,$I483,$J483,$K483,P483,Q483)</f>
        <v>0</v>
      </c>
      <c r="S483" s="1">
        <v>38</v>
      </c>
      <c r="T483" s="409">
        <v>17.559999999999999</v>
      </c>
      <c r="U483" s="203">
        <f>Баллы_за_упр($A483,$I483,$J483,$K483,S483,T483)</f>
        <v>0</v>
      </c>
      <c r="V483" s="56">
        <v>0</v>
      </c>
      <c r="W483" s="204">
        <f>Оценка($A483,$K483,O483,R483,U483)</f>
        <v>2</v>
      </c>
      <c r="X483" s="56"/>
      <c r="Y483" s="292"/>
      <c r="Z483" s="228"/>
    </row>
    <row r="484" spans="1:26" s="138" customFormat="1" ht="15.75" hidden="1" x14ac:dyDescent="0.25">
      <c r="A484" s="173" t="s">
        <v>11</v>
      </c>
      <c r="B484" s="214">
        <v>36878</v>
      </c>
      <c r="C484" s="247">
        <f t="shared" si="55"/>
        <v>23</v>
      </c>
      <c r="D484" s="141"/>
      <c r="E484" s="291">
        <v>24</v>
      </c>
      <c r="F484" s="232" t="s">
        <v>915</v>
      </c>
      <c r="G484" s="232" t="s">
        <v>958</v>
      </c>
      <c r="H484" s="245" t="s">
        <v>23</v>
      </c>
      <c r="I484" s="387" t="s">
        <v>1037</v>
      </c>
      <c r="J484" s="246" t="s">
        <v>1054</v>
      </c>
      <c r="K484" s="234" t="str">
        <f t="shared" si="56"/>
        <v>1</v>
      </c>
      <c r="L484" s="204"/>
      <c r="M484" s="212"/>
      <c r="N484" s="350"/>
      <c r="O484" s="202"/>
      <c r="P484" s="212"/>
      <c r="Q484" s="351"/>
      <c r="R484" s="202"/>
      <c r="S484" s="1"/>
      <c r="T484" s="392"/>
      <c r="U484" s="203"/>
      <c r="V484" s="56"/>
      <c r="W484" s="204"/>
      <c r="X484" s="56"/>
      <c r="Y484" s="292"/>
      <c r="Z484" s="228"/>
    </row>
    <row r="485" spans="1:26" s="138" customFormat="1" ht="15.75" hidden="1" x14ac:dyDescent="0.25">
      <c r="A485" s="173" t="s">
        <v>11</v>
      </c>
      <c r="B485" s="220">
        <v>36873</v>
      </c>
      <c r="C485" s="247">
        <f t="shared" si="55"/>
        <v>23</v>
      </c>
      <c r="D485" s="141"/>
      <c r="E485" s="291">
        <v>25</v>
      </c>
      <c r="F485" s="232" t="s">
        <v>915</v>
      </c>
      <c r="G485" s="232" t="s">
        <v>958</v>
      </c>
      <c r="H485" s="245" t="s">
        <v>23</v>
      </c>
      <c r="I485" s="387" t="s">
        <v>1037</v>
      </c>
      <c r="J485" s="246" t="s">
        <v>1055</v>
      </c>
      <c r="K485" s="234" t="str">
        <f t="shared" si="56"/>
        <v>1</v>
      </c>
      <c r="L485" s="204"/>
      <c r="M485" s="212"/>
      <c r="N485" s="350"/>
      <c r="O485" s="202"/>
      <c r="P485" s="212"/>
      <c r="Q485" s="351"/>
      <c r="R485" s="202"/>
      <c r="S485" s="1"/>
      <c r="T485" s="392"/>
      <c r="U485" s="203"/>
      <c r="V485" s="56"/>
      <c r="W485" s="204"/>
      <c r="X485" s="56"/>
      <c r="Y485" s="292"/>
      <c r="Z485" s="228"/>
    </row>
    <row r="486" spans="1:26" s="138" customFormat="1" ht="15.75" hidden="1" x14ac:dyDescent="0.25">
      <c r="A486" s="173" t="s">
        <v>11</v>
      </c>
      <c r="B486" s="214">
        <v>36928</v>
      </c>
      <c r="C486" s="247">
        <f t="shared" si="55"/>
        <v>23</v>
      </c>
      <c r="D486" s="141"/>
      <c r="E486" s="291">
        <v>26</v>
      </c>
      <c r="F486" s="232" t="s">
        <v>915</v>
      </c>
      <c r="G486" s="232" t="s">
        <v>958</v>
      </c>
      <c r="H486" s="245" t="s">
        <v>23</v>
      </c>
      <c r="I486" s="387" t="s">
        <v>1037</v>
      </c>
      <c r="J486" s="246" t="s">
        <v>1056</v>
      </c>
      <c r="K486" s="234" t="str">
        <f t="shared" si="56"/>
        <v>1</v>
      </c>
      <c r="L486" s="204"/>
      <c r="M486" s="212"/>
      <c r="N486" s="350"/>
      <c r="O486" s="202"/>
      <c r="P486" s="212"/>
      <c r="Q486" s="351"/>
      <c r="R486" s="202"/>
      <c r="S486" s="1"/>
      <c r="T486" s="392"/>
      <c r="U486" s="203"/>
      <c r="V486" s="56"/>
      <c r="W486" s="204"/>
      <c r="X486" s="56"/>
      <c r="Y486" s="292"/>
      <c r="Z486" s="228"/>
    </row>
    <row r="487" spans="1:26" s="138" customFormat="1" ht="15.75" hidden="1" x14ac:dyDescent="0.25">
      <c r="A487" s="173" t="s">
        <v>11</v>
      </c>
      <c r="B487" s="214">
        <v>36108</v>
      </c>
      <c r="C487" s="247">
        <f t="shared" si="55"/>
        <v>25</v>
      </c>
      <c r="D487" s="141"/>
      <c r="E487" s="291">
        <v>27</v>
      </c>
      <c r="F487" s="232" t="s">
        <v>915</v>
      </c>
      <c r="G487" s="232" t="s">
        <v>958</v>
      </c>
      <c r="H487" s="245" t="s">
        <v>23</v>
      </c>
      <c r="I487" s="387" t="s">
        <v>1037</v>
      </c>
      <c r="J487" s="246" t="s">
        <v>1057</v>
      </c>
      <c r="K487" s="234" t="str">
        <f t="shared" si="56"/>
        <v>2</v>
      </c>
      <c r="L487" s="204"/>
      <c r="M487" s="212"/>
      <c r="N487" s="350"/>
      <c r="O487" s="202"/>
      <c r="P487" s="212"/>
      <c r="Q487" s="351"/>
      <c r="R487" s="202"/>
      <c r="S487" s="1"/>
      <c r="T487" s="392"/>
      <c r="U487" s="203"/>
      <c r="V487" s="56"/>
      <c r="W487" s="204"/>
      <c r="X487" s="56"/>
      <c r="Y487" s="292"/>
      <c r="Z487" s="228"/>
    </row>
    <row r="488" spans="1:26" s="138" customFormat="1" ht="15.75" hidden="1" x14ac:dyDescent="0.25">
      <c r="A488" s="173" t="s">
        <v>11</v>
      </c>
      <c r="B488" s="214">
        <v>35707</v>
      </c>
      <c r="C488" s="247">
        <f t="shared" si="55"/>
        <v>27</v>
      </c>
      <c r="D488" s="141"/>
      <c r="E488" s="291">
        <v>28</v>
      </c>
      <c r="F488" s="232" t="s">
        <v>915</v>
      </c>
      <c r="G488" s="232" t="s">
        <v>958</v>
      </c>
      <c r="H488" s="245" t="s">
        <v>23</v>
      </c>
      <c r="I488" s="387" t="s">
        <v>1037</v>
      </c>
      <c r="J488" s="246" t="s">
        <v>1058</v>
      </c>
      <c r="K488" s="234" t="str">
        <f t="shared" si="56"/>
        <v>2</v>
      </c>
      <c r="L488" s="204"/>
      <c r="M488" s="212"/>
      <c r="N488" s="350"/>
      <c r="O488" s="202"/>
      <c r="P488" s="212"/>
      <c r="Q488" s="351"/>
      <c r="R488" s="202"/>
      <c r="S488" s="1"/>
      <c r="T488" s="392"/>
      <c r="U488" s="203"/>
      <c r="V488" s="56"/>
      <c r="W488" s="204"/>
      <c r="X488" s="56"/>
      <c r="Y488" s="292"/>
      <c r="Z488" s="228"/>
    </row>
    <row r="489" spans="1:26" s="138" customFormat="1" ht="15.75" hidden="1" x14ac:dyDescent="0.25">
      <c r="A489" s="173" t="s">
        <v>11</v>
      </c>
      <c r="B489" s="214">
        <v>35532</v>
      </c>
      <c r="C489" s="247">
        <f t="shared" si="55"/>
        <v>27</v>
      </c>
      <c r="D489" s="141"/>
      <c r="E489" s="291">
        <v>29</v>
      </c>
      <c r="F489" s="232" t="s">
        <v>915</v>
      </c>
      <c r="G489" s="232" t="s">
        <v>958</v>
      </c>
      <c r="H489" s="245" t="s">
        <v>23</v>
      </c>
      <c r="I489" s="387" t="s">
        <v>1037</v>
      </c>
      <c r="J489" s="246" t="s">
        <v>1059</v>
      </c>
      <c r="K489" s="234" t="str">
        <f t="shared" si="56"/>
        <v>2</v>
      </c>
      <c r="L489" s="204"/>
      <c r="M489" s="212"/>
      <c r="N489" s="350"/>
      <c r="O489" s="202"/>
      <c r="P489" s="212"/>
      <c r="Q489" s="351"/>
      <c r="R489" s="202"/>
      <c r="S489" s="1"/>
      <c r="T489" s="392"/>
      <c r="U489" s="203"/>
      <c r="V489" s="56"/>
      <c r="W489" s="204"/>
      <c r="X489" s="56"/>
      <c r="Y489" s="292"/>
      <c r="Z489" s="228"/>
    </row>
    <row r="490" spans="1:26" s="138" customFormat="1" ht="15.75" hidden="1" x14ac:dyDescent="0.25">
      <c r="A490" s="173" t="s">
        <v>11</v>
      </c>
      <c r="B490" s="214">
        <v>37019</v>
      </c>
      <c r="C490" s="247">
        <f t="shared" si="55"/>
        <v>23</v>
      </c>
      <c r="D490" s="141"/>
      <c r="E490" s="291">
        <v>30</v>
      </c>
      <c r="F490" s="232" t="s">
        <v>915</v>
      </c>
      <c r="G490" s="232" t="s">
        <v>958</v>
      </c>
      <c r="H490" s="245" t="s">
        <v>23</v>
      </c>
      <c r="I490" s="387" t="s">
        <v>1037</v>
      </c>
      <c r="J490" s="246" t="s">
        <v>1060</v>
      </c>
      <c r="K490" s="234" t="str">
        <f t="shared" si="56"/>
        <v>1</v>
      </c>
      <c r="L490" s="204"/>
      <c r="M490" s="212"/>
      <c r="N490" s="350"/>
      <c r="O490" s="202"/>
      <c r="P490" s="212"/>
      <c r="Q490" s="351"/>
      <c r="R490" s="202"/>
      <c r="S490" s="1"/>
      <c r="T490" s="392"/>
      <c r="U490" s="203"/>
      <c r="V490" s="56"/>
      <c r="W490" s="204"/>
      <c r="X490" s="56"/>
      <c r="Y490" s="292"/>
      <c r="Z490" s="228"/>
    </row>
    <row r="491" spans="1:26" s="138" customFormat="1" ht="15.75" hidden="1" x14ac:dyDescent="0.25">
      <c r="A491" s="173" t="s">
        <v>11</v>
      </c>
      <c r="B491" s="214">
        <v>36454</v>
      </c>
      <c r="C491" s="247">
        <f t="shared" si="55"/>
        <v>25</v>
      </c>
      <c r="D491" s="141"/>
      <c r="E491" s="291">
        <v>31</v>
      </c>
      <c r="F491" s="232" t="s">
        <v>915</v>
      </c>
      <c r="G491" s="232" t="s">
        <v>958</v>
      </c>
      <c r="H491" s="245" t="s">
        <v>23</v>
      </c>
      <c r="I491" s="387" t="s">
        <v>1037</v>
      </c>
      <c r="J491" s="246" t="s">
        <v>1061</v>
      </c>
      <c r="K491" s="234" t="str">
        <f t="shared" si="56"/>
        <v>2</v>
      </c>
      <c r="L491" s="204"/>
      <c r="M491" s="212"/>
      <c r="N491" s="350"/>
      <c r="O491" s="202"/>
      <c r="P491" s="212"/>
      <c r="Q491" s="351"/>
      <c r="R491" s="202"/>
      <c r="S491" s="1"/>
      <c r="T491" s="392"/>
      <c r="U491" s="203"/>
      <c r="V491" s="56"/>
      <c r="W491" s="204"/>
      <c r="X491" s="56"/>
      <c r="Y491" s="292"/>
      <c r="Z491" s="228"/>
    </row>
    <row r="492" spans="1:26" s="138" customFormat="1" ht="15.75" hidden="1" x14ac:dyDescent="0.25">
      <c r="A492" s="173" t="s">
        <v>11</v>
      </c>
      <c r="B492" s="214">
        <v>34275</v>
      </c>
      <c r="C492" s="247">
        <f t="shared" si="55"/>
        <v>30</v>
      </c>
      <c r="D492" s="141"/>
      <c r="E492" s="291">
        <v>32</v>
      </c>
      <c r="F492" s="232" t="s">
        <v>915</v>
      </c>
      <c r="G492" s="232" t="s">
        <v>958</v>
      </c>
      <c r="H492" s="245" t="s">
        <v>23</v>
      </c>
      <c r="I492" s="387" t="s">
        <v>1037</v>
      </c>
      <c r="J492" s="246" t="s">
        <v>1062</v>
      </c>
      <c r="K492" s="234" t="str">
        <f t="shared" si="56"/>
        <v>3</v>
      </c>
      <c r="L492" s="204"/>
      <c r="M492" s="212"/>
      <c r="N492" s="350"/>
      <c r="O492" s="202"/>
      <c r="P492" s="212"/>
      <c r="Q492" s="351"/>
      <c r="R492" s="202"/>
      <c r="S492" s="1"/>
      <c r="T492" s="392"/>
      <c r="U492" s="203"/>
      <c r="V492" s="56"/>
      <c r="W492" s="204"/>
      <c r="X492" s="56"/>
      <c r="Y492" s="292"/>
      <c r="Z492" s="228"/>
    </row>
    <row r="493" spans="1:26" s="138" customFormat="1" ht="15.75" hidden="1" x14ac:dyDescent="0.25">
      <c r="A493" s="173" t="s">
        <v>11</v>
      </c>
      <c r="B493" s="214">
        <v>36581</v>
      </c>
      <c r="C493" s="247">
        <f t="shared" si="55"/>
        <v>24</v>
      </c>
      <c r="D493" s="141"/>
      <c r="E493" s="291">
        <v>33</v>
      </c>
      <c r="F493" s="232" t="s">
        <v>915</v>
      </c>
      <c r="G493" s="232" t="s">
        <v>958</v>
      </c>
      <c r="H493" s="245" t="s">
        <v>23</v>
      </c>
      <c r="I493" s="387" t="s">
        <v>1037</v>
      </c>
      <c r="J493" s="246" t="s">
        <v>1063</v>
      </c>
      <c r="K493" s="234" t="str">
        <f t="shared" si="56"/>
        <v>1</v>
      </c>
      <c r="L493" s="204"/>
      <c r="M493" s="212"/>
      <c r="N493" s="350"/>
      <c r="O493" s="202"/>
      <c r="P493" s="212"/>
      <c r="Q493" s="351"/>
      <c r="R493" s="202"/>
      <c r="S493" s="1"/>
      <c r="T493" s="392"/>
      <c r="U493" s="203"/>
      <c r="V493" s="56"/>
      <c r="W493" s="204"/>
      <c r="X493" s="56"/>
      <c r="Y493" s="292"/>
      <c r="Z493" s="228"/>
    </row>
    <row r="494" spans="1:26" s="138" customFormat="1" ht="15.75" hidden="1" x14ac:dyDescent="0.25">
      <c r="A494" s="173" t="s">
        <v>11</v>
      </c>
      <c r="B494" s="214">
        <v>35526</v>
      </c>
      <c r="C494" s="247">
        <f t="shared" si="55"/>
        <v>27</v>
      </c>
      <c r="D494" s="141"/>
      <c r="E494" s="291">
        <v>34</v>
      </c>
      <c r="F494" s="232" t="s">
        <v>915</v>
      </c>
      <c r="G494" s="232" t="s">
        <v>958</v>
      </c>
      <c r="H494" s="245" t="s">
        <v>23</v>
      </c>
      <c r="I494" s="387" t="s">
        <v>1037</v>
      </c>
      <c r="J494" s="246" t="s">
        <v>1064</v>
      </c>
      <c r="K494" s="234" t="str">
        <f t="shared" si="56"/>
        <v>2</v>
      </c>
      <c r="L494" s="204"/>
      <c r="M494" s="212"/>
      <c r="N494" s="350"/>
      <c r="O494" s="202"/>
      <c r="P494" s="212"/>
      <c r="Q494" s="351"/>
      <c r="R494" s="202"/>
      <c r="S494" s="1"/>
      <c r="T494" s="392"/>
      <c r="U494" s="203"/>
      <c r="V494" s="56"/>
      <c r="W494" s="204"/>
      <c r="X494" s="56"/>
      <c r="Y494" s="292"/>
      <c r="Z494" s="228"/>
    </row>
    <row r="495" spans="1:26" s="138" customFormat="1" ht="15.75" hidden="1" x14ac:dyDescent="0.25">
      <c r="A495" s="173" t="s">
        <v>11</v>
      </c>
      <c r="B495" s="214">
        <v>36947</v>
      </c>
      <c r="C495" s="247">
        <f t="shared" si="55"/>
        <v>23</v>
      </c>
      <c r="D495" s="141"/>
      <c r="E495" s="291">
        <v>35</v>
      </c>
      <c r="F495" s="232" t="s">
        <v>915</v>
      </c>
      <c r="G495" s="232" t="s">
        <v>958</v>
      </c>
      <c r="H495" s="245" t="s">
        <v>23</v>
      </c>
      <c r="I495" s="387" t="s">
        <v>1037</v>
      </c>
      <c r="J495" s="246" t="s">
        <v>1065</v>
      </c>
      <c r="K495" s="234" t="str">
        <f t="shared" si="56"/>
        <v>1</v>
      </c>
      <c r="L495" s="204"/>
      <c r="M495" s="212"/>
      <c r="N495" s="350"/>
      <c r="O495" s="202"/>
      <c r="P495" s="212"/>
      <c r="Q495" s="351"/>
      <c r="R495" s="202"/>
      <c r="S495" s="1"/>
      <c r="T495" s="392"/>
      <c r="U495" s="203"/>
      <c r="V495" s="56"/>
      <c r="W495" s="204"/>
      <c r="X495" s="56"/>
      <c r="Y495" s="292"/>
      <c r="Z495" s="228"/>
    </row>
    <row r="496" spans="1:26" s="138" customFormat="1" ht="15.75" x14ac:dyDescent="0.25">
      <c r="A496" s="173"/>
      <c r="B496" s="226"/>
      <c r="C496" s="173"/>
      <c r="D496" s="141"/>
      <c r="E496" s="1590" t="s">
        <v>955</v>
      </c>
      <c r="F496" s="1591"/>
      <c r="G496" s="1591"/>
      <c r="H496" s="1591"/>
      <c r="I496" s="1591"/>
      <c r="J496" s="1591"/>
      <c r="K496" s="1591"/>
      <c r="L496" s="1591"/>
      <c r="M496" s="1591"/>
      <c r="N496" s="1591"/>
      <c r="O496" s="1591"/>
      <c r="P496" s="1591"/>
      <c r="Q496" s="1591"/>
      <c r="R496" s="1591"/>
      <c r="S496" s="1591"/>
      <c r="T496" s="1591"/>
      <c r="U496" s="1591"/>
      <c r="V496" s="1591"/>
      <c r="W496" s="1591"/>
      <c r="X496" s="1591"/>
      <c r="Y496" s="1592"/>
      <c r="Z496" s="228"/>
    </row>
    <row r="497" spans="1:26" s="138" customFormat="1" ht="15.75" x14ac:dyDescent="0.25">
      <c r="A497" s="173" t="s">
        <v>11</v>
      </c>
      <c r="B497" s="231">
        <v>28660</v>
      </c>
      <c r="C497" s="247">
        <f t="shared" ref="C497:C503" si="57">Age(B497,I497,J497)</f>
        <v>46</v>
      </c>
      <c r="D497" s="141"/>
      <c r="E497" s="291">
        <v>36</v>
      </c>
      <c r="F497" s="232" t="s">
        <v>915</v>
      </c>
      <c r="G497" s="232" t="s">
        <v>957</v>
      </c>
      <c r="H497" s="245" t="s">
        <v>766</v>
      </c>
      <c r="I497" s="246" t="s">
        <v>567</v>
      </c>
      <c r="J497" s="246" t="s">
        <v>717</v>
      </c>
      <c r="K497" s="234" t="str">
        <f t="shared" ref="K497:K503" si="58">Воз_группа(A497,C497)</f>
        <v>6</v>
      </c>
      <c r="L497" s="204"/>
      <c r="M497" s="212">
        <v>3</v>
      </c>
      <c r="N497" s="156">
        <v>7</v>
      </c>
      <c r="O497" s="202">
        <f>Баллы_за_упр($A497,$I497,$J497,$K497,M497,N497)</f>
        <v>60</v>
      </c>
      <c r="P497" s="247">
        <v>34</v>
      </c>
      <c r="Q497" s="423">
        <v>15.1</v>
      </c>
      <c r="R497" s="202" t="e">
        <f>Баллы_за_упр($A497,$I497,$J497,$K497,P497,Q497)</f>
        <v>#VALUE!</v>
      </c>
      <c r="S497" s="1">
        <v>37</v>
      </c>
      <c r="T497" s="392">
        <v>4.3899999999999997</v>
      </c>
      <c r="U497" s="203">
        <f>Баллы_за_упр($A497,$I497,$J497,$K497,S497,T497)</f>
        <v>110</v>
      </c>
      <c r="V497" s="56" t="e">
        <f>Сумма_баллов($A497,$K497,O497,R497,U497)</f>
        <v>#VALUE!</v>
      </c>
      <c r="W497" s="204" t="e">
        <f>Оценка($A497,$K497,O497,R497,U497)</f>
        <v>#VALUE!</v>
      </c>
      <c r="X497" s="56"/>
      <c r="Y497" s="292"/>
      <c r="Z497" s="228"/>
    </row>
    <row r="498" spans="1:26" s="138" customFormat="1" ht="15.75" x14ac:dyDescent="0.25">
      <c r="A498" s="173" t="s">
        <v>11</v>
      </c>
      <c r="B498" s="231">
        <v>28657</v>
      </c>
      <c r="C498" s="247">
        <f t="shared" si="57"/>
        <v>46</v>
      </c>
      <c r="D498" s="141"/>
      <c r="E498" s="291">
        <v>37</v>
      </c>
      <c r="F498" s="232" t="s">
        <v>915</v>
      </c>
      <c r="G498" s="232" t="s">
        <v>957</v>
      </c>
      <c r="H498" s="245" t="s">
        <v>766</v>
      </c>
      <c r="I498" s="246" t="s">
        <v>870</v>
      </c>
      <c r="J498" s="246" t="s">
        <v>715</v>
      </c>
      <c r="K498" s="234" t="str">
        <f t="shared" si="58"/>
        <v>6</v>
      </c>
      <c r="L498" s="204"/>
      <c r="M498" s="212">
        <v>3</v>
      </c>
      <c r="N498" s="156">
        <v>9</v>
      </c>
      <c r="O498" s="202">
        <f>Баллы_за_упр($A498,$I498,$J498,$K498,M498,N498)</f>
        <v>80</v>
      </c>
      <c r="P498" s="247">
        <v>34</v>
      </c>
      <c r="Q498" s="423">
        <v>14.2</v>
      </c>
      <c r="R498" s="202" t="e">
        <f>Баллы_за_упр($A498,$I498,$J498,$K498,P498,Q498)</f>
        <v>#VALUE!</v>
      </c>
      <c r="S498" s="1">
        <v>37</v>
      </c>
      <c r="T498" s="392">
        <v>4.24</v>
      </c>
      <c r="U498" s="203">
        <f>Баллы_за_упр($A498,$I498,$J498,$K498,S498,T498)</f>
        <v>140</v>
      </c>
      <c r="V498" s="56" t="e">
        <f>Сумма_баллов($A498,$K498,O498,R498,U498)</f>
        <v>#VALUE!</v>
      </c>
      <c r="W498" s="204" t="e">
        <f>Оценка($A498,$K498,O498,R498,U498)</f>
        <v>#VALUE!</v>
      </c>
      <c r="X498" s="56"/>
      <c r="Y498" s="292"/>
      <c r="Z498" s="228"/>
    </row>
    <row r="499" spans="1:26" s="138" customFormat="1" ht="15.75" x14ac:dyDescent="0.25">
      <c r="A499" s="173" t="s">
        <v>470</v>
      </c>
      <c r="B499" s="231">
        <v>28782</v>
      </c>
      <c r="C499" s="247">
        <f t="shared" si="57"/>
        <v>46</v>
      </c>
      <c r="D499" s="141"/>
      <c r="E499" s="515">
        <v>38</v>
      </c>
      <c r="F499" s="402" t="s">
        <v>915</v>
      </c>
      <c r="G499" s="402" t="s">
        <v>957</v>
      </c>
      <c r="H499" s="403" t="s">
        <v>766</v>
      </c>
      <c r="I499" s="385" t="s">
        <v>870</v>
      </c>
      <c r="J499" s="385" t="s">
        <v>472</v>
      </c>
      <c r="K499" s="404" t="str">
        <f t="shared" si="58"/>
        <v>5</v>
      </c>
      <c r="L499" s="150" t="s">
        <v>23</v>
      </c>
      <c r="M499" s="150" t="s">
        <v>23</v>
      </c>
      <c r="N499" s="150" t="s">
        <v>23</v>
      </c>
      <c r="O499" s="150" t="s">
        <v>23</v>
      </c>
      <c r="P499" s="150" t="s">
        <v>23</v>
      </c>
      <c r="Q499" s="517" t="s">
        <v>23</v>
      </c>
      <c r="R499" s="150" t="s">
        <v>23</v>
      </c>
      <c r="S499" s="150" t="s">
        <v>23</v>
      </c>
      <c r="T499" s="150" t="s">
        <v>23</v>
      </c>
      <c r="U499" s="150" t="s">
        <v>23</v>
      </c>
      <c r="V499" s="150" t="s">
        <v>23</v>
      </c>
      <c r="W499" s="150" t="s">
        <v>23</v>
      </c>
      <c r="X499" s="150" t="s">
        <v>23</v>
      </c>
      <c r="Y499" s="516" t="s">
        <v>754</v>
      </c>
      <c r="Z499" s="228"/>
    </row>
    <row r="500" spans="1:26" s="138" customFormat="1" ht="15.75" x14ac:dyDescent="0.25">
      <c r="A500" s="173" t="s">
        <v>11</v>
      </c>
      <c r="B500" s="231">
        <v>32836</v>
      </c>
      <c r="C500" s="247">
        <f t="shared" si="57"/>
        <v>34</v>
      </c>
      <c r="D500" s="141"/>
      <c r="E500" s="291">
        <v>39</v>
      </c>
      <c r="F500" s="232" t="s">
        <v>915</v>
      </c>
      <c r="G500" s="232" t="s">
        <v>957</v>
      </c>
      <c r="H500" s="245">
        <v>3</v>
      </c>
      <c r="I500" s="246" t="s">
        <v>500</v>
      </c>
      <c r="J500" s="246" t="s">
        <v>683</v>
      </c>
      <c r="K500" s="234" t="str">
        <f t="shared" si="58"/>
        <v>3</v>
      </c>
      <c r="L500" s="204"/>
      <c r="M500" s="212"/>
      <c r="N500" s="156"/>
      <c r="O500" s="202"/>
      <c r="P500" s="247"/>
      <c r="Q500" s="423"/>
      <c r="R500" s="202"/>
      <c r="S500" s="1"/>
      <c r="T500" s="409"/>
      <c r="U500" s="203"/>
      <c r="V500" s="56"/>
      <c r="W500" s="204"/>
      <c r="X500" s="56"/>
      <c r="Y500" s="292" t="s">
        <v>763</v>
      </c>
      <c r="Z500" s="228"/>
    </row>
    <row r="501" spans="1:26" s="138" customFormat="1" ht="15.75" x14ac:dyDescent="0.25">
      <c r="A501" s="173" t="s">
        <v>470</v>
      </c>
      <c r="B501" s="231">
        <v>28672</v>
      </c>
      <c r="C501" s="247">
        <f t="shared" si="57"/>
        <v>46</v>
      </c>
      <c r="D501" s="141"/>
      <c r="E501" s="515">
        <v>40</v>
      </c>
      <c r="F501" s="232" t="s">
        <v>915</v>
      </c>
      <c r="G501" s="232" t="s">
        <v>957</v>
      </c>
      <c r="H501" s="245">
        <v>1</v>
      </c>
      <c r="I501" s="246" t="s">
        <v>564</v>
      </c>
      <c r="J501" s="246" t="s">
        <v>956</v>
      </c>
      <c r="K501" s="234" t="str">
        <f t="shared" si="58"/>
        <v>5</v>
      </c>
      <c r="L501" s="204"/>
      <c r="M501" s="212"/>
      <c r="N501" s="350"/>
      <c r="O501" s="202"/>
      <c r="P501" s="212"/>
      <c r="Q501" s="425"/>
      <c r="R501" s="202"/>
      <c r="S501" s="1"/>
      <c r="T501" s="392"/>
      <c r="U501" s="203"/>
      <c r="V501" s="56"/>
      <c r="W501" s="204"/>
      <c r="X501" s="56"/>
      <c r="Y501" s="292" t="s">
        <v>750</v>
      </c>
      <c r="Z501" s="228"/>
    </row>
    <row r="502" spans="1:26" s="138" customFormat="1" ht="15.75" x14ac:dyDescent="0.25">
      <c r="A502" s="173" t="s">
        <v>11</v>
      </c>
      <c r="B502" s="231">
        <v>32878</v>
      </c>
      <c r="C502" s="247">
        <f t="shared" si="57"/>
        <v>34</v>
      </c>
      <c r="D502" s="141"/>
      <c r="E502" s="291">
        <v>41</v>
      </c>
      <c r="F502" s="232" t="s">
        <v>915</v>
      </c>
      <c r="G502" s="232" t="s">
        <v>957</v>
      </c>
      <c r="H502" s="245">
        <v>3</v>
      </c>
      <c r="I502" s="246" t="s">
        <v>564</v>
      </c>
      <c r="J502" s="246" t="s">
        <v>716</v>
      </c>
      <c r="K502" s="234" t="str">
        <f t="shared" si="58"/>
        <v>3</v>
      </c>
      <c r="L502" s="204"/>
      <c r="M502" s="212">
        <v>3</v>
      </c>
      <c r="N502" s="156">
        <v>4</v>
      </c>
      <c r="O502" s="202">
        <f>Баллы_за_упр($A502,$I502,$J502,$K502,M502,N502)</f>
        <v>0</v>
      </c>
      <c r="P502" s="247">
        <v>34</v>
      </c>
      <c r="Q502" s="423">
        <v>14.3</v>
      </c>
      <c r="R502" s="202">
        <f>Баллы_за_упр($A502,$I502,$J502,$K502,P502,Q502)</f>
        <v>76</v>
      </c>
      <c r="S502" s="1">
        <v>38</v>
      </c>
      <c r="T502" s="392">
        <v>0</v>
      </c>
      <c r="U502" s="203">
        <f>Баллы_за_упр($A502,$I502,$J502,$K502,S502,T502)</f>
        <v>0</v>
      </c>
      <c r="V502" s="56">
        <v>0</v>
      </c>
      <c r="W502" s="204">
        <f>Оценка($A502,$K502,O502,R502,U502)</f>
        <v>2</v>
      </c>
      <c r="X502" s="56"/>
      <c r="Y502" s="292" t="s">
        <v>1095</v>
      </c>
      <c r="Z502" s="228"/>
    </row>
    <row r="503" spans="1:26" s="138" customFormat="1" ht="16.5" thickBot="1" x14ac:dyDescent="0.3">
      <c r="A503" s="227" t="s">
        <v>470</v>
      </c>
      <c r="B503" s="231">
        <v>31823</v>
      </c>
      <c r="C503" s="247">
        <f t="shared" si="57"/>
        <v>37</v>
      </c>
      <c r="D503" s="141"/>
      <c r="E503" s="320">
        <v>42</v>
      </c>
      <c r="F503" s="321" t="s">
        <v>915</v>
      </c>
      <c r="G503" s="321" t="s">
        <v>957</v>
      </c>
      <c r="H503" s="322">
        <v>3</v>
      </c>
      <c r="I503" s="323" t="s">
        <v>474</v>
      </c>
      <c r="J503" s="323" t="s">
        <v>713</v>
      </c>
      <c r="K503" s="379" t="str">
        <f t="shared" si="58"/>
        <v>4</v>
      </c>
      <c r="L503" s="302" t="s">
        <v>23</v>
      </c>
      <c r="M503" s="302" t="s">
        <v>23</v>
      </c>
      <c r="N503" s="302" t="s">
        <v>23</v>
      </c>
      <c r="O503" s="302" t="s">
        <v>23</v>
      </c>
      <c r="P503" s="302" t="s">
        <v>23</v>
      </c>
      <c r="Q503" s="302" t="s">
        <v>23</v>
      </c>
      <c r="R503" s="302" t="s">
        <v>23</v>
      </c>
      <c r="S503" s="302" t="s">
        <v>23</v>
      </c>
      <c r="T503" s="302" t="s">
        <v>23</v>
      </c>
      <c r="U503" s="302" t="s">
        <v>23</v>
      </c>
      <c r="V503" s="302" t="s">
        <v>23</v>
      </c>
      <c r="W503" s="302" t="s">
        <v>23</v>
      </c>
      <c r="X503" s="302" t="s">
        <v>23</v>
      </c>
      <c r="Y503" s="324" t="s">
        <v>754</v>
      </c>
      <c r="Z503" s="228"/>
    </row>
    <row r="504" spans="1:26" s="138" customFormat="1" ht="15.75" x14ac:dyDescent="0.25">
      <c r="A504" s="247"/>
      <c r="B504" s="247"/>
      <c r="C504" s="247"/>
      <c r="D504" s="160"/>
      <c r="E504" s="1587" t="s">
        <v>782</v>
      </c>
      <c r="F504" s="1588"/>
      <c r="G504" s="1588"/>
      <c r="H504" s="1588"/>
      <c r="I504" s="1588"/>
      <c r="J504" s="1588"/>
      <c r="K504" s="1588"/>
      <c r="L504" s="1588"/>
      <c r="M504" s="1588"/>
      <c r="N504" s="1588"/>
      <c r="O504" s="1588"/>
      <c r="P504" s="1588"/>
      <c r="Q504" s="1588"/>
      <c r="R504" s="1588"/>
      <c r="S504" s="1588"/>
      <c r="T504" s="1588"/>
      <c r="U504" s="1588"/>
      <c r="V504" s="1588"/>
      <c r="W504" s="1588"/>
      <c r="X504" s="1588"/>
      <c r="Y504" s="1589"/>
      <c r="Z504" s="218"/>
    </row>
    <row r="505" spans="1:26" s="138" customFormat="1" ht="15.75" x14ac:dyDescent="0.25">
      <c r="A505" s="173"/>
      <c r="B505" s="243"/>
      <c r="C505" s="243"/>
      <c r="D505" s="151"/>
      <c r="E505" s="1584" t="s">
        <v>1006</v>
      </c>
      <c r="F505" s="1585"/>
      <c r="G505" s="1585"/>
      <c r="H505" s="1585"/>
      <c r="I505" s="1585"/>
      <c r="J505" s="1585"/>
      <c r="K505" s="1585"/>
      <c r="L505" s="1585"/>
      <c r="M505" s="1585"/>
      <c r="N505" s="1585"/>
      <c r="O505" s="1585"/>
      <c r="P505" s="1585"/>
      <c r="Q505" s="1585"/>
      <c r="R505" s="1585"/>
      <c r="S505" s="1585"/>
      <c r="T505" s="1585"/>
      <c r="U505" s="1585"/>
      <c r="V505" s="1585"/>
      <c r="W505" s="1585"/>
      <c r="X505" s="1585"/>
      <c r="Y505" s="1586"/>
      <c r="Z505" s="218"/>
    </row>
    <row r="506" spans="1:26" s="138" customFormat="1" ht="15.75" x14ac:dyDescent="0.25">
      <c r="A506" s="173" t="s">
        <v>11</v>
      </c>
      <c r="B506" s="214">
        <v>30453</v>
      </c>
      <c r="C506" s="173">
        <f>Age(B506,I506,J506)</f>
        <v>41</v>
      </c>
      <c r="D506" s="151"/>
      <c r="E506" s="288">
        <v>1</v>
      </c>
      <c r="F506" s="230" t="s">
        <v>480</v>
      </c>
      <c r="G506" s="223" t="s">
        <v>1005</v>
      </c>
      <c r="H506" s="239">
        <v>1</v>
      </c>
      <c r="I506" s="213" t="s">
        <v>614</v>
      </c>
      <c r="J506" s="213" t="s">
        <v>866</v>
      </c>
      <c r="K506" s="344" t="str">
        <f>Воз_группа(A506,C506)</f>
        <v>5</v>
      </c>
      <c r="L506" s="173"/>
      <c r="M506" s="247">
        <v>3</v>
      </c>
      <c r="N506" s="156">
        <v>7</v>
      </c>
      <c r="O506" s="202">
        <f>Баллы_за_упр($A506,$I506,$J506,$K506,M506,N506)</f>
        <v>50</v>
      </c>
      <c r="P506" s="247">
        <v>34</v>
      </c>
      <c r="Q506" s="423">
        <v>15.1</v>
      </c>
      <c r="R506" s="202">
        <f>Баллы_за_упр($A506,$I506,$J506,$K506,P506,Q506)</f>
        <v>84</v>
      </c>
      <c r="S506" s="1">
        <v>38</v>
      </c>
      <c r="T506" s="409">
        <v>15.29</v>
      </c>
      <c r="U506" s="203">
        <f>Баллы_за_упр($A506,$I506,$J506,$K506,S506,T506)</f>
        <v>82</v>
      </c>
      <c r="V506" s="56">
        <f>Сумма_баллов($A506,$K506,O506,R506,U506)</f>
        <v>216</v>
      </c>
      <c r="W506" s="204">
        <f>Оценка($A506,$K506,O506,R506,U506)</f>
        <v>5</v>
      </c>
      <c r="X506" s="257"/>
      <c r="Y506" s="292"/>
      <c r="Z506" s="218"/>
    </row>
    <row r="507" spans="1:26" s="138" customFormat="1" ht="15.75" x14ac:dyDescent="0.25">
      <c r="A507" s="173" t="s">
        <v>11</v>
      </c>
      <c r="B507" s="214">
        <v>30083</v>
      </c>
      <c r="C507" s="173">
        <f>Age(B507,I507,J507)</f>
        <v>42</v>
      </c>
      <c r="D507" s="151"/>
      <c r="E507" s="288">
        <v>2</v>
      </c>
      <c r="F507" s="230" t="s">
        <v>480</v>
      </c>
      <c r="G507" s="223" t="s">
        <v>1005</v>
      </c>
      <c r="H507" s="250" t="s">
        <v>766</v>
      </c>
      <c r="I507" s="213" t="s">
        <v>603</v>
      </c>
      <c r="J507" s="213" t="s">
        <v>867</v>
      </c>
      <c r="K507" s="344" t="str">
        <f>Воз_группа(A507,C507)</f>
        <v>5</v>
      </c>
      <c r="L507" s="173"/>
      <c r="M507" s="247"/>
      <c r="N507" s="156"/>
      <c r="O507" s="202"/>
      <c r="P507" s="247"/>
      <c r="Q507" s="423"/>
      <c r="R507" s="202"/>
      <c r="S507" s="1"/>
      <c r="T507" s="409"/>
      <c r="U507" s="203"/>
      <c r="V507" s="56"/>
      <c r="W507" s="204"/>
      <c r="X507" s="257"/>
      <c r="Y507" s="292" t="s">
        <v>750</v>
      </c>
      <c r="Z507" s="218"/>
    </row>
    <row r="508" spans="1:26" s="138" customFormat="1" ht="15.75" x14ac:dyDescent="0.25">
      <c r="A508" s="173" t="s">
        <v>11</v>
      </c>
      <c r="B508" s="214">
        <v>32529</v>
      </c>
      <c r="C508" s="173">
        <f>Age(B508,I508,J508)</f>
        <v>35</v>
      </c>
      <c r="D508" s="151"/>
      <c r="E508" s="288">
        <v>3</v>
      </c>
      <c r="F508" s="230" t="s">
        <v>480</v>
      </c>
      <c r="G508" s="223" t="s">
        <v>1005</v>
      </c>
      <c r="H508" s="250">
        <v>1</v>
      </c>
      <c r="I508" s="213" t="s">
        <v>868</v>
      </c>
      <c r="J508" s="213" t="s">
        <v>869</v>
      </c>
      <c r="K508" s="344" t="str">
        <f>Воз_группа(A508,C508)</f>
        <v>4</v>
      </c>
      <c r="L508" s="173"/>
      <c r="M508" s="247">
        <v>3</v>
      </c>
      <c r="N508" s="156">
        <v>12</v>
      </c>
      <c r="O508" s="202">
        <f>Баллы_за_упр($A508,$I508,$J508,$K508,M508,N508)</f>
        <v>80</v>
      </c>
      <c r="P508" s="247">
        <v>34</v>
      </c>
      <c r="Q508" s="423">
        <v>14.5</v>
      </c>
      <c r="R508" s="202">
        <f>Баллы_за_упр($A508,$I508,$J508,$K508,P508,Q508)</f>
        <v>92</v>
      </c>
      <c r="S508" s="1">
        <v>38</v>
      </c>
      <c r="T508" s="409">
        <v>14.22</v>
      </c>
      <c r="U508" s="203">
        <f>Баллы_за_упр($A508,$I508,$J508,$K508,S508,T508)</f>
        <v>96</v>
      </c>
      <c r="V508" s="56">
        <f>Сумма_баллов($A508,$K508,O508,R508,U508)</f>
        <v>268</v>
      </c>
      <c r="W508" s="204">
        <f>Оценка($A508,$K508,O508,R508,U508)</f>
        <v>5</v>
      </c>
      <c r="X508" s="257"/>
      <c r="Y508" s="292"/>
      <c r="Z508" s="218"/>
    </row>
    <row r="509" spans="1:26" s="138" customFormat="1" ht="15.75" x14ac:dyDescent="0.25">
      <c r="A509" s="173" t="s">
        <v>11</v>
      </c>
      <c r="B509" s="214">
        <v>27891</v>
      </c>
      <c r="C509" s="173">
        <f>Age(B509,I509,J509)</f>
        <v>48</v>
      </c>
      <c r="D509" s="151"/>
      <c r="E509" s="288">
        <v>4</v>
      </c>
      <c r="F509" s="230" t="s">
        <v>480</v>
      </c>
      <c r="G509" s="223" t="s">
        <v>1005</v>
      </c>
      <c r="H509" s="239" t="s">
        <v>766</v>
      </c>
      <c r="I509" s="213" t="s">
        <v>603</v>
      </c>
      <c r="J509" s="213" t="s">
        <v>710</v>
      </c>
      <c r="K509" s="344" t="str">
        <f>Воз_группа(A509,C509)</f>
        <v>6</v>
      </c>
      <c r="L509" s="173"/>
      <c r="M509" s="247">
        <v>3</v>
      </c>
      <c r="N509" s="156">
        <v>12</v>
      </c>
      <c r="O509" s="202">
        <f>Баллы_за_упр($A509,$I509,$J509,$K509,M509,N509)</f>
        <v>105</v>
      </c>
      <c r="P509" s="247">
        <v>34</v>
      </c>
      <c r="Q509" s="423">
        <v>15.4</v>
      </c>
      <c r="R509" s="202" t="e">
        <f>Баллы_за_упр($A509,$I509,$J509,$K509,P509,Q509)</f>
        <v>#VALUE!</v>
      </c>
      <c r="S509" s="1">
        <v>37</v>
      </c>
      <c r="T509" s="409">
        <v>4.4800000000000004</v>
      </c>
      <c r="U509" s="203">
        <f>Баллы_за_упр($A509,$I509,$J509,$K509,S509,T509)</f>
        <v>92</v>
      </c>
      <c r="V509" s="56" t="e">
        <f>Сумма_баллов($A509,$K509,O509,R509,U509)</f>
        <v>#VALUE!</v>
      </c>
      <c r="W509" s="204" t="e">
        <f>Оценка($A509,$K509,O509,R509,U509)</f>
        <v>#VALUE!</v>
      </c>
      <c r="X509" s="257"/>
      <c r="Y509" s="292"/>
      <c r="Z509" s="218"/>
    </row>
    <row r="510" spans="1:26" s="138" customFormat="1" ht="15.75" x14ac:dyDescent="0.25">
      <c r="A510" s="243"/>
      <c r="B510" s="167"/>
      <c r="C510" s="167"/>
      <c r="D510" s="218"/>
      <c r="E510" s="1584" t="s">
        <v>875</v>
      </c>
      <c r="F510" s="1585"/>
      <c r="G510" s="1585"/>
      <c r="H510" s="1585"/>
      <c r="I510" s="1585"/>
      <c r="J510" s="1585"/>
      <c r="K510" s="1585"/>
      <c r="L510" s="1585"/>
      <c r="M510" s="1585"/>
      <c r="N510" s="1585"/>
      <c r="O510" s="1585"/>
      <c r="P510" s="1585"/>
      <c r="Q510" s="1585"/>
      <c r="R510" s="1585"/>
      <c r="S510" s="1585"/>
      <c r="T510" s="1585"/>
      <c r="U510" s="1585"/>
      <c r="V510" s="1585"/>
      <c r="W510" s="1585"/>
      <c r="X510" s="1585"/>
      <c r="Y510" s="1586"/>
      <c r="Z510" s="218"/>
    </row>
    <row r="511" spans="1:26" s="138" customFormat="1" ht="15.75" x14ac:dyDescent="0.25">
      <c r="A511" s="243" t="s">
        <v>11</v>
      </c>
      <c r="B511" s="214">
        <v>32518</v>
      </c>
      <c r="C511" s="173">
        <f t="shared" ref="C511:C523" si="59">Age(B511,I511,J511)</f>
        <v>35</v>
      </c>
      <c r="D511" s="218"/>
      <c r="E511" s="288">
        <v>5</v>
      </c>
      <c r="F511" s="230" t="s">
        <v>480</v>
      </c>
      <c r="G511" s="223" t="s">
        <v>876</v>
      </c>
      <c r="H511" s="239">
        <v>1</v>
      </c>
      <c r="I511" s="213" t="s">
        <v>870</v>
      </c>
      <c r="J511" s="213" t="s">
        <v>708</v>
      </c>
      <c r="K511" s="344" t="str">
        <f t="shared" ref="K511:K523" si="60">Воз_группа(A511,C511)</f>
        <v>4</v>
      </c>
      <c r="L511" s="173"/>
      <c r="M511" s="247">
        <v>3</v>
      </c>
      <c r="N511" s="156">
        <v>8</v>
      </c>
      <c r="O511" s="202">
        <f t="shared" ref="O511:O517" si="61">Баллы_за_упр($A511,$I511,$J511,$K511,M511,N511)</f>
        <v>40</v>
      </c>
      <c r="P511" s="247">
        <v>34</v>
      </c>
      <c r="Q511" s="423">
        <v>14.6</v>
      </c>
      <c r="R511" s="202">
        <f t="shared" ref="R511:R517" si="62">Баллы_за_упр($A511,$I511,$J511,$K511,P511,Q511)</f>
        <v>88</v>
      </c>
      <c r="S511" s="1">
        <v>38</v>
      </c>
      <c r="T511" s="409">
        <v>13.47</v>
      </c>
      <c r="U511" s="203">
        <f t="shared" ref="U511:U517" si="63">Баллы_за_упр($A511,$I511,$J511,$K511,S511,T511)</f>
        <v>166</v>
      </c>
      <c r="V511" s="56">
        <v>145</v>
      </c>
      <c r="W511" s="204">
        <f t="shared" ref="W511:W517" si="64">Оценка($A511,$K511,O511,R511,U511)</f>
        <v>5</v>
      </c>
      <c r="X511" s="257"/>
      <c r="Y511" s="292"/>
      <c r="Z511" s="218"/>
    </row>
    <row r="512" spans="1:26" s="138" customFormat="1" ht="15.75" x14ac:dyDescent="0.25">
      <c r="A512" s="243" t="s">
        <v>11</v>
      </c>
      <c r="B512" s="214">
        <v>30074</v>
      </c>
      <c r="C512" s="173">
        <f t="shared" si="59"/>
        <v>42</v>
      </c>
      <c r="D512" s="218"/>
      <c r="E512" s="288">
        <v>6</v>
      </c>
      <c r="F512" s="230" t="s">
        <v>480</v>
      </c>
      <c r="G512" s="223" t="s">
        <v>876</v>
      </c>
      <c r="H512" s="239" t="s">
        <v>766</v>
      </c>
      <c r="I512" s="213" t="s">
        <v>870</v>
      </c>
      <c r="J512" s="213" t="s">
        <v>712</v>
      </c>
      <c r="K512" s="344" t="str">
        <f t="shared" si="60"/>
        <v>5</v>
      </c>
      <c r="L512" s="173"/>
      <c r="M512" s="247">
        <v>3</v>
      </c>
      <c r="N512" s="156">
        <v>5</v>
      </c>
      <c r="O512" s="202">
        <f t="shared" si="61"/>
        <v>30</v>
      </c>
      <c r="P512" s="247">
        <v>34</v>
      </c>
      <c r="Q512" s="423">
        <v>16.2</v>
      </c>
      <c r="R512" s="202">
        <f t="shared" si="62"/>
        <v>40</v>
      </c>
      <c r="S512" s="1">
        <v>38</v>
      </c>
      <c r="T512" s="409">
        <v>15.54</v>
      </c>
      <c r="U512" s="203">
        <f t="shared" si="63"/>
        <v>53</v>
      </c>
      <c r="V512" s="56">
        <v>0</v>
      </c>
      <c r="W512" s="204">
        <f t="shared" si="64"/>
        <v>4</v>
      </c>
      <c r="X512" s="257"/>
      <c r="Y512" s="292"/>
      <c r="Z512" s="218"/>
    </row>
    <row r="513" spans="1:26" s="138" customFormat="1" ht="15.75" x14ac:dyDescent="0.25">
      <c r="A513" s="243" t="s">
        <v>11</v>
      </c>
      <c r="B513" s="214">
        <v>29351</v>
      </c>
      <c r="C513" s="173">
        <f t="shared" si="59"/>
        <v>44</v>
      </c>
      <c r="D513" s="218"/>
      <c r="E513" s="288">
        <v>7</v>
      </c>
      <c r="F513" s="230" t="s">
        <v>480</v>
      </c>
      <c r="G513" s="223" t="s">
        <v>876</v>
      </c>
      <c r="H513" s="250">
        <v>1</v>
      </c>
      <c r="I513" s="213" t="s">
        <v>870</v>
      </c>
      <c r="J513" s="213" t="s">
        <v>871</v>
      </c>
      <c r="K513" s="344" t="str">
        <f t="shared" si="60"/>
        <v>5</v>
      </c>
      <c r="L513" s="173"/>
      <c r="M513" s="247">
        <v>3</v>
      </c>
      <c r="N513" s="156">
        <v>10</v>
      </c>
      <c r="O513" s="202">
        <f t="shared" si="61"/>
        <v>80</v>
      </c>
      <c r="P513" s="247">
        <v>34</v>
      </c>
      <c r="Q513" s="423">
        <v>14.8</v>
      </c>
      <c r="R513" s="202">
        <f t="shared" si="62"/>
        <v>96</v>
      </c>
      <c r="S513" s="1">
        <v>38</v>
      </c>
      <c r="T513" s="409">
        <v>15.07</v>
      </c>
      <c r="U513" s="203">
        <f t="shared" si="63"/>
        <v>126</v>
      </c>
      <c r="V513" s="56">
        <f>Сумма_баллов($A513,$K513,O513,R513,U513)</f>
        <v>302</v>
      </c>
      <c r="W513" s="204">
        <f t="shared" si="64"/>
        <v>5</v>
      </c>
      <c r="X513" s="257"/>
      <c r="Y513" s="292"/>
      <c r="Z513" s="218"/>
    </row>
    <row r="514" spans="1:26" s="138" customFormat="1" ht="15.75" x14ac:dyDescent="0.25">
      <c r="A514" s="243" t="s">
        <v>11</v>
      </c>
      <c r="B514" s="214">
        <v>32362</v>
      </c>
      <c r="C514" s="173">
        <f t="shared" si="59"/>
        <v>36</v>
      </c>
      <c r="D514" s="218"/>
      <c r="E514" s="288">
        <v>8</v>
      </c>
      <c r="F514" s="230" t="s">
        <v>480</v>
      </c>
      <c r="G514" s="223" t="s">
        <v>876</v>
      </c>
      <c r="H514" s="239">
        <v>1</v>
      </c>
      <c r="I514" s="213" t="s">
        <v>868</v>
      </c>
      <c r="J514" s="213" t="s">
        <v>619</v>
      </c>
      <c r="K514" s="344" t="str">
        <f t="shared" si="60"/>
        <v>4</v>
      </c>
      <c r="L514" s="173"/>
      <c r="M514" s="247">
        <v>3</v>
      </c>
      <c r="N514" s="156">
        <v>7</v>
      </c>
      <c r="O514" s="202">
        <f t="shared" si="61"/>
        <v>30</v>
      </c>
      <c r="P514" s="247">
        <v>34</v>
      </c>
      <c r="Q514" s="423">
        <v>14</v>
      </c>
      <c r="R514" s="202">
        <f t="shared" si="62"/>
        <v>112</v>
      </c>
      <c r="S514" s="1">
        <v>38</v>
      </c>
      <c r="T514" s="409">
        <v>14.34</v>
      </c>
      <c r="U514" s="203">
        <f t="shared" si="63"/>
        <v>72</v>
      </c>
      <c r="V514" s="56">
        <f>Сумма_баллов($A514,$K514,O514,R514,U514)</f>
        <v>214</v>
      </c>
      <c r="W514" s="204">
        <f t="shared" si="64"/>
        <v>5</v>
      </c>
      <c r="X514" s="257"/>
      <c r="Y514" s="292"/>
      <c r="Z514" s="218"/>
    </row>
    <row r="515" spans="1:26" s="138" customFormat="1" ht="15.75" x14ac:dyDescent="0.25">
      <c r="A515" s="243" t="s">
        <v>11</v>
      </c>
      <c r="B515" s="214">
        <v>31654</v>
      </c>
      <c r="C515" s="173">
        <f t="shared" si="59"/>
        <v>38</v>
      </c>
      <c r="D515" s="218"/>
      <c r="E515" s="288">
        <v>9</v>
      </c>
      <c r="F515" s="230" t="s">
        <v>480</v>
      </c>
      <c r="G515" s="223" t="s">
        <v>876</v>
      </c>
      <c r="H515" s="239">
        <v>1</v>
      </c>
      <c r="I515" s="213" t="s">
        <v>868</v>
      </c>
      <c r="J515" s="213" t="s">
        <v>711</v>
      </c>
      <c r="K515" s="344" t="str">
        <f t="shared" si="60"/>
        <v>4</v>
      </c>
      <c r="L515" s="173"/>
      <c r="M515" s="247">
        <v>3</v>
      </c>
      <c r="N515" s="156">
        <v>10</v>
      </c>
      <c r="O515" s="202">
        <f t="shared" si="61"/>
        <v>60</v>
      </c>
      <c r="P515" s="247">
        <v>34</v>
      </c>
      <c r="Q515" s="423">
        <v>14.9</v>
      </c>
      <c r="R515" s="202">
        <f t="shared" si="62"/>
        <v>76</v>
      </c>
      <c r="S515" s="1">
        <v>38</v>
      </c>
      <c r="T515" s="409">
        <v>14.33</v>
      </c>
      <c r="U515" s="203">
        <f t="shared" si="63"/>
        <v>74</v>
      </c>
      <c r="V515" s="56">
        <v>120</v>
      </c>
      <c r="W515" s="204">
        <f t="shared" si="64"/>
        <v>5</v>
      </c>
      <c r="X515" s="257"/>
      <c r="Y515" s="292"/>
      <c r="Z515" s="218"/>
    </row>
    <row r="516" spans="1:26" s="138" customFormat="1" ht="15.75" x14ac:dyDescent="0.25">
      <c r="A516" s="243" t="s">
        <v>11</v>
      </c>
      <c r="B516" s="214">
        <v>34361</v>
      </c>
      <c r="C516" s="173">
        <f t="shared" si="59"/>
        <v>30</v>
      </c>
      <c r="D516" s="218"/>
      <c r="E516" s="288">
        <v>10</v>
      </c>
      <c r="F516" s="230" t="s">
        <v>480</v>
      </c>
      <c r="G516" s="223" t="s">
        <v>876</v>
      </c>
      <c r="H516" s="239">
        <v>3</v>
      </c>
      <c r="I516" s="213" t="s">
        <v>474</v>
      </c>
      <c r="J516" s="213" t="s">
        <v>872</v>
      </c>
      <c r="K516" s="344" t="str">
        <f t="shared" si="60"/>
        <v>3</v>
      </c>
      <c r="L516" s="173"/>
      <c r="M516" s="247">
        <v>3</v>
      </c>
      <c r="N516" s="156">
        <v>16</v>
      </c>
      <c r="O516" s="202">
        <f t="shared" si="61"/>
        <v>70</v>
      </c>
      <c r="P516" s="247">
        <v>34</v>
      </c>
      <c r="Q516" s="423">
        <v>13.8</v>
      </c>
      <c r="R516" s="202">
        <f t="shared" si="62"/>
        <v>96</v>
      </c>
      <c r="S516" s="1">
        <v>38</v>
      </c>
      <c r="T516" s="409">
        <v>13</v>
      </c>
      <c r="U516" s="203">
        <f t="shared" si="63"/>
        <v>140</v>
      </c>
      <c r="V516" s="56">
        <v>140</v>
      </c>
      <c r="W516" s="204">
        <f t="shared" si="64"/>
        <v>5</v>
      </c>
      <c r="X516" s="257"/>
      <c r="Y516" s="292"/>
      <c r="Z516" s="218"/>
    </row>
    <row r="517" spans="1:26" s="138" customFormat="1" ht="15.75" x14ac:dyDescent="0.25">
      <c r="A517" s="243" t="s">
        <v>11</v>
      </c>
      <c r="B517" s="214">
        <v>33661</v>
      </c>
      <c r="C517" s="173">
        <f t="shared" si="59"/>
        <v>32</v>
      </c>
      <c r="D517" s="218"/>
      <c r="E517" s="288">
        <v>11</v>
      </c>
      <c r="F517" s="230" t="s">
        <v>480</v>
      </c>
      <c r="G517" s="223" t="s">
        <v>876</v>
      </c>
      <c r="H517" s="250">
        <v>3</v>
      </c>
      <c r="I517" s="213" t="s">
        <v>868</v>
      </c>
      <c r="J517" s="213" t="s">
        <v>942</v>
      </c>
      <c r="K517" s="344" t="str">
        <f t="shared" si="60"/>
        <v>3</v>
      </c>
      <c r="L517" s="173"/>
      <c r="M517" s="247">
        <v>3</v>
      </c>
      <c r="N517" s="156">
        <v>12</v>
      </c>
      <c r="O517" s="202">
        <f t="shared" si="61"/>
        <v>45</v>
      </c>
      <c r="P517" s="247">
        <v>34</v>
      </c>
      <c r="Q517" s="423">
        <v>13.2</v>
      </c>
      <c r="R517" s="202">
        <f t="shared" si="62"/>
        <v>120</v>
      </c>
      <c r="S517" s="1">
        <v>38</v>
      </c>
      <c r="T517" s="409">
        <v>13.27</v>
      </c>
      <c r="U517" s="203">
        <f t="shared" si="63"/>
        <v>86</v>
      </c>
      <c r="V517" s="56">
        <v>0</v>
      </c>
      <c r="W517" s="204">
        <f t="shared" si="64"/>
        <v>5</v>
      </c>
      <c r="X517" s="257"/>
      <c r="Y517" s="292"/>
      <c r="Z517" s="218"/>
    </row>
    <row r="518" spans="1:26" s="138" customFormat="1" ht="15.75" x14ac:dyDescent="0.25">
      <c r="A518" s="243" t="s">
        <v>11</v>
      </c>
      <c r="B518" s="214">
        <v>31003</v>
      </c>
      <c r="C518" s="173">
        <f t="shared" si="59"/>
        <v>39</v>
      </c>
      <c r="D518" s="218"/>
      <c r="E518" s="288">
        <v>12</v>
      </c>
      <c r="F518" s="230" t="s">
        <v>480</v>
      </c>
      <c r="G518" s="223" t="s">
        <v>876</v>
      </c>
      <c r="H518" s="345"/>
      <c r="I518" s="246" t="s">
        <v>500</v>
      </c>
      <c r="J518" s="213" t="s">
        <v>1015</v>
      </c>
      <c r="K518" s="344" t="str">
        <f t="shared" si="60"/>
        <v>4</v>
      </c>
      <c r="L518" s="173"/>
      <c r="M518" s="247"/>
      <c r="N518" s="156"/>
      <c r="O518" s="202"/>
      <c r="P518" s="247"/>
      <c r="Q518" s="423"/>
      <c r="R518" s="202"/>
      <c r="S518" s="1"/>
      <c r="T518" s="392"/>
      <c r="U518" s="203"/>
      <c r="V518" s="56"/>
      <c r="W518" s="204"/>
      <c r="X518" s="257"/>
      <c r="Y518" s="292" t="s">
        <v>1123</v>
      </c>
      <c r="Z518" s="218"/>
    </row>
    <row r="519" spans="1:26" s="138" customFormat="1" ht="15.75" x14ac:dyDescent="0.25">
      <c r="A519" s="243" t="s">
        <v>11</v>
      </c>
      <c r="B519" s="214">
        <v>32436</v>
      </c>
      <c r="C519" s="173">
        <f t="shared" si="59"/>
        <v>36</v>
      </c>
      <c r="D519" s="218"/>
      <c r="E519" s="288">
        <v>13</v>
      </c>
      <c r="F519" s="230" t="s">
        <v>480</v>
      </c>
      <c r="G519" s="223" t="s">
        <v>876</v>
      </c>
      <c r="H519" s="345"/>
      <c r="I519" s="213" t="s">
        <v>868</v>
      </c>
      <c r="J519" s="213" t="s">
        <v>1016</v>
      </c>
      <c r="K519" s="344" t="str">
        <f t="shared" si="60"/>
        <v>4</v>
      </c>
      <c r="L519" s="173"/>
      <c r="M519" s="247">
        <v>3</v>
      </c>
      <c r="N519" s="156">
        <v>7</v>
      </c>
      <c r="O519" s="202">
        <f>Баллы_за_упр($A519,$I519,$J519,$K519,M519,N519)</f>
        <v>30</v>
      </c>
      <c r="P519" s="247">
        <v>34</v>
      </c>
      <c r="Q519" s="423">
        <v>14.4</v>
      </c>
      <c r="R519" s="202">
        <f>Баллы_за_упр($A519,$I519,$J519,$K519,P519,Q519)</f>
        <v>96</v>
      </c>
      <c r="S519" s="1">
        <v>38</v>
      </c>
      <c r="T519" s="392">
        <v>13.43</v>
      </c>
      <c r="U519" s="203">
        <f>Баллы_за_упр($A519,$I519,$J519,$K519,S519,T519)</f>
        <v>174</v>
      </c>
      <c r="V519" s="56">
        <v>150</v>
      </c>
      <c r="W519" s="204">
        <f>Оценка($A519,$K519,O519,R519,U519)</f>
        <v>5</v>
      </c>
      <c r="X519" s="257"/>
      <c r="Y519" s="292"/>
      <c r="Z519" s="218"/>
    </row>
    <row r="520" spans="1:26" s="138" customFormat="1" ht="15.75" x14ac:dyDescent="0.25">
      <c r="A520" s="243" t="s">
        <v>11</v>
      </c>
      <c r="B520" s="214">
        <v>33241</v>
      </c>
      <c r="C520" s="173">
        <f t="shared" si="59"/>
        <v>33</v>
      </c>
      <c r="D520" s="218"/>
      <c r="E520" s="288">
        <v>14</v>
      </c>
      <c r="F520" s="230" t="s">
        <v>480</v>
      </c>
      <c r="G520" s="223" t="s">
        <v>876</v>
      </c>
      <c r="H520" s="345"/>
      <c r="I520" s="213" t="s">
        <v>474</v>
      </c>
      <c r="J520" s="213" t="s">
        <v>1017</v>
      </c>
      <c r="K520" s="344" t="str">
        <f t="shared" si="60"/>
        <v>3</v>
      </c>
      <c r="L520" s="173"/>
      <c r="M520" s="247">
        <v>3</v>
      </c>
      <c r="N520" s="156">
        <v>11</v>
      </c>
      <c r="O520" s="202">
        <f>Баллы_за_упр($A520,$I520,$J520,$K520,M520,N520)</f>
        <v>40</v>
      </c>
      <c r="P520" s="247">
        <v>34</v>
      </c>
      <c r="Q520" s="423">
        <v>13.9</v>
      </c>
      <c r="R520" s="202">
        <f>Баллы_за_упр($A520,$I520,$J520,$K520,P520,Q520)</f>
        <v>92</v>
      </c>
      <c r="S520" s="1">
        <v>38</v>
      </c>
      <c r="T520" s="409">
        <v>14.34</v>
      </c>
      <c r="U520" s="203">
        <f>Баллы_за_упр($A520,$I520,$J520,$K520,S520,T520)</f>
        <v>33</v>
      </c>
      <c r="V520" s="56">
        <v>0</v>
      </c>
      <c r="W520" s="204">
        <f>Оценка($A520,$K520,O520,R520,U520)</f>
        <v>4</v>
      </c>
      <c r="X520" s="257"/>
      <c r="Y520" s="292"/>
      <c r="Z520" s="218"/>
    </row>
    <row r="521" spans="1:26" s="138" customFormat="1" ht="15.75" x14ac:dyDescent="0.25">
      <c r="A521" s="243" t="s">
        <v>11</v>
      </c>
      <c r="B521" s="214">
        <v>32913</v>
      </c>
      <c r="C521" s="173">
        <f t="shared" si="59"/>
        <v>34</v>
      </c>
      <c r="D521" s="218"/>
      <c r="E521" s="288">
        <v>15</v>
      </c>
      <c r="F521" s="230"/>
      <c r="G521" s="223"/>
      <c r="H521" s="345"/>
      <c r="I521" s="213" t="s">
        <v>731</v>
      </c>
      <c r="J521" s="213" t="s">
        <v>1094</v>
      </c>
      <c r="K521" s="344" t="str">
        <f t="shared" si="60"/>
        <v>3</v>
      </c>
      <c r="L521" s="173"/>
      <c r="M521" s="247">
        <v>3</v>
      </c>
      <c r="N521" s="156">
        <v>12</v>
      </c>
      <c r="O521" s="202">
        <f>Баллы_за_упр($A521,$I521,$J521,$K521,M521,N521)</f>
        <v>45</v>
      </c>
      <c r="P521" s="247">
        <v>34</v>
      </c>
      <c r="Q521" s="423">
        <v>13.6</v>
      </c>
      <c r="R521" s="202">
        <f>Баллы_за_упр($A521,$I521,$J521,$K521,P521,Q521)</f>
        <v>104</v>
      </c>
      <c r="S521" s="1">
        <v>38</v>
      </c>
      <c r="T521" s="409">
        <v>14.07</v>
      </c>
      <c r="U521" s="203">
        <f>Баллы_за_упр($A521,$I521,$J521,$K521,S521,T521)</f>
        <v>46</v>
      </c>
      <c r="V521" s="56">
        <v>0</v>
      </c>
      <c r="W521" s="204">
        <f>Оценка($A521,$K521,O521,R521,U521)</f>
        <v>5</v>
      </c>
      <c r="X521" s="257"/>
      <c r="Y521" s="292"/>
      <c r="Z521" s="218"/>
    </row>
    <row r="522" spans="1:26" s="138" customFormat="1" ht="15.75" x14ac:dyDescent="0.25">
      <c r="A522" s="243" t="s">
        <v>11</v>
      </c>
      <c r="B522" s="214">
        <v>30865</v>
      </c>
      <c r="C522" s="173">
        <f>Age(B522,I522,J522)</f>
        <v>40</v>
      </c>
      <c r="D522" s="218"/>
      <c r="E522" s="288">
        <v>15</v>
      </c>
      <c r="F522" s="230" t="s">
        <v>480</v>
      </c>
      <c r="G522" s="223" t="s">
        <v>876</v>
      </c>
      <c r="H522" s="239" t="s">
        <v>766</v>
      </c>
      <c r="I522" s="213" t="s">
        <v>589</v>
      </c>
      <c r="J522" s="213" t="s">
        <v>709</v>
      </c>
      <c r="K522" s="344" t="str">
        <f>Воз_группа(A522,C522)</f>
        <v>5</v>
      </c>
      <c r="L522" s="305"/>
      <c r="M522" s="306"/>
      <c r="N522" s="307"/>
      <c r="O522" s="308"/>
      <c r="P522" s="306"/>
      <c r="Q522" s="532"/>
      <c r="R522" s="308"/>
      <c r="S522" s="310"/>
      <c r="T522" s="417"/>
      <c r="U522" s="311"/>
      <c r="V522" s="312"/>
      <c r="W522" s="313"/>
      <c r="X522" s="314"/>
      <c r="Y522" s="533" t="s">
        <v>1093</v>
      </c>
      <c r="Z522" s="218"/>
    </row>
    <row r="523" spans="1:26" s="138" customFormat="1" ht="16.5" thickBot="1" x14ac:dyDescent="0.3">
      <c r="A523" s="243" t="s">
        <v>11</v>
      </c>
      <c r="B523" s="214">
        <v>35764</v>
      </c>
      <c r="C523" s="173">
        <f t="shared" si="59"/>
        <v>26</v>
      </c>
      <c r="D523" s="218"/>
      <c r="E523" s="355">
        <v>16</v>
      </c>
      <c r="F523" s="359" t="s">
        <v>480</v>
      </c>
      <c r="G523" s="356" t="s">
        <v>876</v>
      </c>
      <c r="H523" s="538" t="s">
        <v>766</v>
      </c>
      <c r="I523" s="539" t="s">
        <v>474</v>
      </c>
      <c r="J523" s="539" t="s">
        <v>1114</v>
      </c>
      <c r="K523" s="540" t="str">
        <f t="shared" si="60"/>
        <v>2</v>
      </c>
      <c r="L523" s="140"/>
      <c r="M523" s="157">
        <v>3</v>
      </c>
      <c r="N523" s="163">
        <v>8</v>
      </c>
      <c r="O523" s="299">
        <v>0</v>
      </c>
      <c r="P523" s="157">
        <v>34</v>
      </c>
      <c r="Q523" s="424">
        <v>14.2</v>
      </c>
      <c r="R523" s="299">
        <v>40</v>
      </c>
      <c r="S523" s="300">
        <v>38</v>
      </c>
      <c r="T523" s="413">
        <v>15.16</v>
      </c>
      <c r="U523" s="301">
        <v>0</v>
      </c>
      <c r="V523" s="302">
        <v>0</v>
      </c>
      <c r="W523" s="303">
        <v>2</v>
      </c>
      <c r="X523" s="258"/>
      <c r="Y523" s="324"/>
      <c r="Z523" s="218"/>
    </row>
    <row r="524" spans="1:26" ht="17.25" customHeight="1" x14ac:dyDescent="0.25">
      <c r="A524" s="1594" t="s">
        <v>1</v>
      </c>
      <c r="B524" s="1594" t="s">
        <v>81</v>
      </c>
      <c r="C524" s="1594" t="s">
        <v>82</v>
      </c>
      <c r="D524" s="256"/>
      <c r="E524" s="1595" t="s">
        <v>2</v>
      </c>
      <c r="F524" s="1576" t="s">
        <v>73</v>
      </c>
      <c r="G524" s="1576" t="s">
        <v>73</v>
      </c>
      <c r="H524" s="1600" t="s">
        <v>765</v>
      </c>
      <c r="I524" s="1576" t="s">
        <v>3</v>
      </c>
      <c r="J524" s="1576" t="s">
        <v>4</v>
      </c>
      <c r="K524" s="1570" t="s">
        <v>5</v>
      </c>
      <c r="L524" s="1570" t="s">
        <v>6</v>
      </c>
      <c r="M524" s="1576" t="s">
        <v>180</v>
      </c>
      <c r="N524" s="1576"/>
      <c r="O524" s="1576"/>
      <c r="P524" s="1576"/>
      <c r="Q524" s="1576"/>
      <c r="R524" s="1576"/>
      <c r="S524" s="1576"/>
      <c r="T524" s="1576"/>
      <c r="U524" s="1576"/>
      <c r="V524" s="1577" t="s">
        <v>25</v>
      </c>
      <c r="W524" s="1570" t="s">
        <v>998</v>
      </c>
      <c r="X524" s="1570" t="s">
        <v>7</v>
      </c>
      <c r="Y524" s="1573" t="s">
        <v>285</v>
      </c>
    </row>
    <row r="525" spans="1:26" ht="15.75" x14ac:dyDescent="0.25">
      <c r="A525" s="1594"/>
      <c r="B525" s="1594"/>
      <c r="C525" s="1594"/>
      <c r="D525" s="256"/>
      <c r="E525" s="1596"/>
      <c r="F525" s="1598"/>
      <c r="G525" s="1598"/>
      <c r="H525" s="1601"/>
      <c r="I525" s="1598"/>
      <c r="J525" s="1598"/>
      <c r="K525" s="1571"/>
      <c r="L525" s="1571"/>
      <c r="M525" s="544"/>
      <c r="N525" s="545">
        <v>1</v>
      </c>
      <c r="O525" s="545"/>
      <c r="P525" s="544"/>
      <c r="Q525" s="545">
        <v>2</v>
      </c>
      <c r="R525" s="546"/>
      <c r="S525" s="544"/>
      <c r="T525" s="547">
        <v>3</v>
      </c>
      <c r="U525" s="546"/>
      <c r="V525" s="1578"/>
      <c r="W525" s="1571"/>
      <c r="X525" s="1571"/>
      <c r="Y525" s="1574"/>
    </row>
    <row r="526" spans="1:26" ht="77.25" customHeight="1" thickBot="1" x14ac:dyDescent="0.3">
      <c r="A526" s="1594"/>
      <c r="B526" s="1594"/>
      <c r="C526" s="1594"/>
      <c r="D526" s="256"/>
      <c r="E526" s="1597"/>
      <c r="F526" s="1599"/>
      <c r="G526" s="1599"/>
      <c r="H526" s="1602"/>
      <c r="I526" s="1599"/>
      <c r="J526" s="1599"/>
      <c r="K526" s="1572"/>
      <c r="L526" s="1572"/>
      <c r="M526" s="541" t="s">
        <v>8</v>
      </c>
      <c r="N526" s="541" t="s">
        <v>9</v>
      </c>
      <c r="O526" s="137" t="s">
        <v>10</v>
      </c>
      <c r="P526" s="541" t="s">
        <v>8</v>
      </c>
      <c r="Q526" s="541" t="s">
        <v>9</v>
      </c>
      <c r="R526" s="137" t="s">
        <v>10</v>
      </c>
      <c r="S526" s="541" t="s">
        <v>8</v>
      </c>
      <c r="T526" s="412" t="s">
        <v>9</v>
      </c>
      <c r="U526" s="137" t="s">
        <v>10</v>
      </c>
      <c r="V526" s="1579"/>
      <c r="W526" s="1572"/>
      <c r="X526" s="1572"/>
      <c r="Y526" s="1575"/>
    </row>
    <row r="527" spans="1:26" s="138" customFormat="1" ht="16.5" thickTop="1" x14ac:dyDescent="0.25">
      <c r="A527" s="243"/>
      <c r="B527" s="167"/>
      <c r="C527" s="167"/>
      <c r="D527" s="218"/>
      <c r="E527" s="1584" t="s">
        <v>874</v>
      </c>
      <c r="F527" s="1585"/>
      <c r="G527" s="1585"/>
      <c r="H527" s="1585"/>
      <c r="I527" s="1585"/>
      <c r="J527" s="1585"/>
      <c r="K527" s="1585"/>
      <c r="L527" s="1585"/>
      <c r="M527" s="1585"/>
      <c r="N527" s="1585"/>
      <c r="O527" s="1585"/>
      <c r="P527" s="1585"/>
      <c r="Q527" s="1585"/>
      <c r="R527" s="1585"/>
      <c r="S527" s="1585"/>
      <c r="T527" s="1585"/>
      <c r="U527" s="1585"/>
      <c r="V527" s="1585"/>
      <c r="W527" s="1585"/>
      <c r="X527" s="1585"/>
      <c r="Y527" s="1586"/>
      <c r="Z527" s="218"/>
    </row>
    <row r="528" spans="1:26" s="138" customFormat="1" ht="15.75" x14ac:dyDescent="0.25">
      <c r="A528" s="243" t="s">
        <v>470</v>
      </c>
      <c r="B528" s="214">
        <v>30001</v>
      </c>
      <c r="C528" s="173">
        <f>Age(B528,I528,J528)</f>
        <v>42</v>
      </c>
      <c r="D528" s="218"/>
      <c r="E528" s="288">
        <v>17</v>
      </c>
      <c r="F528" s="230" t="s">
        <v>480</v>
      </c>
      <c r="G528" s="223" t="s">
        <v>877</v>
      </c>
      <c r="H528" s="239" t="s">
        <v>766</v>
      </c>
      <c r="I528" s="213" t="s">
        <v>868</v>
      </c>
      <c r="J528" s="213" t="s">
        <v>632</v>
      </c>
      <c r="K528" s="344" t="str">
        <f>Воз_группа(A528,C528)</f>
        <v>5</v>
      </c>
      <c r="L528" s="173"/>
      <c r="M528" s="247">
        <v>16</v>
      </c>
      <c r="N528" s="156">
        <v>23</v>
      </c>
      <c r="O528" s="202">
        <f>Баллы_за_упр($A528,$I528,$J528,$K528,M528,N528)</f>
        <v>85</v>
      </c>
      <c r="P528" s="247"/>
      <c r="Q528" s="155"/>
      <c r="R528" s="202"/>
      <c r="S528" s="1">
        <v>37</v>
      </c>
      <c r="T528" s="409">
        <v>5.59</v>
      </c>
      <c r="U528" s="203">
        <f>Баллы_за_упр($A528,$I528,$J528,$K528,S528,T528)</f>
        <v>51</v>
      </c>
      <c r="V528" s="56">
        <v>86</v>
      </c>
      <c r="W528" s="204">
        <v>4</v>
      </c>
      <c r="X528" s="257"/>
      <c r="Y528" s="292"/>
      <c r="Z528" s="218"/>
    </row>
    <row r="529" spans="1:26" s="138" customFormat="1" ht="15.75" x14ac:dyDescent="0.25">
      <c r="A529" s="243" t="s">
        <v>11</v>
      </c>
      <c r="B529" s="214">
        <v>28544</v>
      </c>
      <c r="C529" s="173">
        <f>Age(B529,I529,J529)</f>
        <v>46</v>
      </c>
      <c r="D529" s="218"/>
      <c r="E529" s="288">
        <v>18</v>
      </c>
      <c r="F529" s="230" t="s">
        <v>480</v>
      </c>
      <c r="G529" s="223" t="s">
        <v>877</v>
      </c>
      <c r="H529" s="239" t="s">
        <v>766</v>
      </c>
      <c r="I529" s="213" t="s">
        <v>624</v>
      </c>
      <c r="J529" s="213" t="s">
        <v>1014</v>
      </c>
      <c r="K529" s="344" t="str">
        <f>Воз_группа(A529,C529)</f>
        <v>6</v>
      </c>
      <c r="L529" s="173"/>
      <c r="M529" s="247">
        <v>3</v>
      </c>
      <c r="N529" s="156">
        <v>5</v>
      </c>
      <c r="O529" s="202">
        <f>Баллы_за_упр($A529,$I529,$J529,$K529,M529,N529)</f>
        <v>40</v>
      </c>
      <c r="P529" s="247">
        <v>34</v>
      </c>
      <c r="Q529" s="423">
        <v>15.7</v>
      </c>
      <c r="R529" s="202" t="e">
        <f>Баллы_за_упр($A529,$I529,$J529,$K529,P529,Q529)</f>
        <v>#VALUE!</v>
      </c>
      <c r="S529" s="1">
        <v>37</v>
      </c>
      <c r="T529" s="409">
        <v>5</v>
      </c>
      <c r="U529" s="203">
        <f>Баллы_за_упр($A529,$I529,$J529,$K529,S529,T529)</f>
        <v>70</v>
      </c>
      <c r="V529" s="56">
        <v>125</v>
      </c>
      <c r="W529" s="204" t="e">
        <f>Оценка($A529,$K529,O529,R529,U529)</f>
        <v>#VALUE!</v>
      </c>
      <c r="X529" s="257"/>
      <c r="Y529" s="292"/>
      <c r="Z529" s="218"/>
    </row>
    <row r="530" spans="1:26" s="138" customFormat="1" ht="16.5" thickBot="1" x14ac:dyDescent="0.3">
      <c r="A530" s="243" t="s">
        <v>11</v>
      </c>
      <c r="B530" s="214">
        <v>32697</v>
      </c>
      <c r="C530" s="173">
        <f>Age(B530,I530,J530)</f>
        <v>35</v>
      </c>
      <c r="D530" s="218"/>
      <c r="E530" s="293">
        <v>19</v>
      </c>
      <c r="F530" s="294" t="s">
        <v>480</v>
      </c>
      <c r="G530" s="295" t="s">
        <v>877</v>
      </c>
      <c r="H530" s="296" t="s">
        <v>23</v>
      </c>
      <c r="I530" s="297" t="s">
        <v>500</v>
      </c>
      <c r="J530" s="297" t="s">
        <v>873</v>
      </c>
      <c r="K530" s="298" t="str">
        <f>Воз_группа(A530,C530)</f>
        <v>4</v>
      </c>
      <c r="L530" s="140"/>
      <c r="M530" s="157">
        <v>3</v>
      </c>
      <c r="N530" s="163">
        <v>8</v>
      </c>
      <c r="O530" s="299">
        <f>Баллы_за_упр($A530,$I530,$J530,$K530,M530,N530)</f>
        <v>40</v>
      </c>
      <c r="P530" s="157">
        <v>34</v>
      </c>
      <c r="Q530" s="424">
        <v>14.9</v>
      </c>
      <c r="R530" s="299">
        <f>Баллы_за_упр($A530,$I530,$J530,$K530,P530,Q530)</f>
        <v>76</v>
      </c>
      <c r="S530" s="300">
        <v>38</v>
      </c>
      <c r="T530" s="413">
        <v>14.44</v>
      </c>
      <c r="U530" s="301">
        <f>Баллы_за_упр($A530,$I530,$J530,$K530,S530,T530)</f>
        <v>58</v>
      </c>
      <c r="V530" s="302">
        <f>Сумма_баллов($A530,$K530,O530,R530,U530)</f>
        <v>174</v>
      </c>
      <c r="W530" s="303">
        <f>Оценка($A530,$K530,O530,R530,U530)</f>
        <v>4</v>
      </c>
      <c r="X530" s="258"/>
      <c r="Y530" s="324"/>
    </row>
    <row r="531" spans="1:26" s="138" customFormat="1" ht="15.75" x14ac:dyDescent="0.25">
      <c r="A531" s="243"/>
      <c r="B531" s="214"/>
      <c r="C531" s="173"/>
      <c r="D531" s="218"/>
      <c r="E531" s="1587" t="s">
        <v>1106</v>
      </c>
      <c r="F531" s="1588"/>
      <c r="G531" s="1588"/>
      <c r="H531" s="1588"/>
      <c r="I531" s="1588"/>
      <c r="J531" s="1588"/>
      <c r="K531" s="1588"/>
      <c r="L531" s="1588"/>
      <c r="M531" s="1588"/>
      <c r="N531" s="1588"/>
      <c r="O531" s="1588"/>
      <c r="P531" s="1588"/>
      <c r="Q531" s="1588"/>
      <c r="R531" s="1588"/>
      <c r="S531" s="1588"/>
      <c r="T531" s="1588"/>
      <c r="U531" s="1588"/>
      <c r="V531" s="1588"/>
      <c r="W531" s="1588"/>
      <c r="X531" s="1588"/>
      <c r="Y531" s="1589"/>
      <c r="Z531" s="218"/>
    </row>
    <row r="532" spans="1:26" s="138" customFormat="1" ht="15.75" x14ac:dyDescent="0.25">
      <c r="A532" s="173" t="s">
        <v>11</v>
      </c>
      <c r="B532" s="534">
        <v>29616</v>
      </c>
      <c r="C532" s="173">
        <f t="shared" ref="C532:C538" si="65">Age(B532,H532,I532)</f>
        <v>43</v>
      </c>
      <c r="D532" s="218"/>
      <c r="E532" s="531">
        <v>1</v>
      </c>
      <c r="F532" s="55" t="s">
        <v>1105</v>
      </c>
      <c r="G532" s="55" t="s">
        <v>1105</v>
      </c>
      <c r="H532" s="344" t="s">
        <v>766</v>
      </c>
      <c r="I532" s="55" t="s">
        <v>485</v>
      </c>
      <c r="J532" s="55" t="s">
        <v>1098</v>
      </c>
      <c r="K532" s="344" t="str">
        <f>Воз_группа(A532,C532)</f>
        <v>5</v>
      </c>
      <c r="L532" s="305"/>
      <c r="M532" s="306"/>
      <c r="N532" s="307"/>
      <c r="O532" s="308"/>
      <c r="P532" s="306"/>
      <c r="Q532" s="532"/>
      <c r="R532" s="308"/>
      <c r="S532" s="310"/>
      <c r="T532" s="417"/>
      <c r="U532" s="311"/>
      <c r="V532" s="312"/>
      <c r="W532" s="313"/>
      <c r="X532" s="314"/>
      <c r="Y532" s="533" t="s">
        <v>1093</v>
      </c>
      <c r="Z532" s="218"/>
    </row>
    <row r="533" spans="1:26" s="138" customFormat="1" ht="15.75" x14ac:dyDescent="0.25">
      <c r="A533" s="173" t="s">
        <v>11</v>
      </c>
      <c r="B533" s="534">
        <v>29656</v>
      </c>
      <c r="C533" s="173">
        <f t="shared" si="65"/>
        <v>43</v>
      </c>
      <c r="D533" s="218"/>
      <c r="E533" s="531">
        <v>2</v>
      </c>
      <c r="F533" s="55" t="s">
        <v>1105</v>
      </c>
      <c r="G533" s="55" t="s">
        <v>1105</v>
      </c>
      <c r="H533" s="344" t="s">
        <v>766</v>
      </c>
      <c r="I533" s="55" t="s">
        <v>590</v>
      </c>
      <c r="J533" s="55" t="s">
        <v>1099</v>
      </c>
      <c r="K533" s="344" t="str">
        <f t="shared" ref="K533:K538" si="66">Воз_группа(A533,C533)</f>
        <v>5</v>
      </c>
      <c r="L533" s="305"/>
      <c r="M533" s="212">
        <v>3</v>
      </c>
      <c r="N533" s="156">
        <v>10</v>
      </c>
      <c r="O533" s="202">
        <f t="shared" ref="O533:O538" si="67">Баллы_за_упр($A533,$I533,$J533,$K533,M533,N533)</f>
        <v>80</v>
      </c>
      <c r="P533" s="247">
        <v>34</v>
      </c>
      <c r="Q533" s="423">
        <v>14.2</v>
      </c>
      <c r="R533" s="202">
        <f t="shared" ref="R533:R538" si="68">Баллы_за_упр($A533,$I533,$J533,$K533,P533,Q533)</f>
        <v>120</v>
      </c>
      <c r="S533" s="1">
        <v>38</v>
      </c>
      <c r="T533" s="409">
        <v>15.01</v>
      </c>
      <c r="U533" s="203">
        <f t="shared" ref="U533:U538" si="69">Баллы_за_упр($A533,$I533,$J533,$K533,S533,T533)</f>
        <v>138</v>
      </c>
      <c r="V533" s="56">
        <f t="shared" ref="V533:V538" si="70">Сумма_баллов($A533,$K533,O533,R533,U533)</f>
        <v>338</v>
      </c>
      <c r="W533" s="204">
        <f t="shared" ref="W533:W538" si="71">Оценка($A533,$K533,O533,R533,U533)</f>
        <v>5</v>
      </c>
      <c r="X533" s="314"/>
      <c r="Y533" s="533"/>
      <c r="Z533" s="218"/>
    </row>
    <row r="534" spans="1:26" s="138" customFormat="1" ht="15.75" x14ac:dyDescent="0.25">
      <c r="A534" s="173" t="s">
        <v>11</v>
      </c>
      <c r="B534" s="534">
        <v>29261</v>
      </c>
      <c r="C534" s="173">
        <f t="shared" si="65"/>
        <v>44</v>
      </c>
      <c r="D534" s="218"/>
      <c r="E534" s="531">
        <v>3</v>
      </c>
      <c r="F534" s="55" t="s">
        <v>1105</v>
      </c>
      <c r="G534" s="55" t="s">
        <v>1105</v>
      </c>
      <c r="H534" s="344" t="s">
        <v>766</v>
      </c>
      <c r="I534" s="55" t="s">
        <v>590</v>
      </c>
      <c r="J534" s="55" t="s">
        <v>1100</v>
      </c>
      <c r="K534" s="344" t="str">
        <f t="shared" si="66"/>
        <v>5</v>
      </c>
      <c r="L534" s="305"/>
      <c r="M534" s="212">
        <v>3</v>
      </c>
      <c r="N534" s="156">
        <v>11</v>
      </c>
      <c r="O534" s="202">
        <f t="shared" si="67"/>
        <v>90</v>
      </c>
      <c r="P534" s="247">
        <v>34</v>
      </c>
      <c r="Q534" s="423">
        <v>14.7</v>
      </c>
      <c r="R534" s="202">
        <f t="shared" si="68"/>
        <v>100</v>
      </c>
      <c r="S534" s="1">
        <v>38</v>
      </c>
      <c r="T534" s="409">
        <v>15.06</v>
      </c>
      <c r="U534" s="203">
        <f t="shared" si="69"/>
        <v>128</v>
      </c>
      <c r="V534" s="56">
        <f t="shared" si="70"/>
        <v>318</v>
      </c>
      <c r="W534" s="204">
        <f t="shared" si="71"/>
        <v>5</v>
      </c>
      <c r="X534" s="314"/>
      <c r="Y534" s="533"/>
      <c r="Z534" s="218"/>
    </row>
    <row r="535" spans="1:26" s="138" customFormat="1" ht="15.75" x14ac:dyDescent="0.25">
      <c r="A535" s="173" t="s">
        <v>11</v>
      </c>
      <c r="B535" s="534">
        <v>27998</v>
      </c>
      <c r="C535" s="173">
        <f t="shared" si="65"/>
        <v>48</v>
      </c>
      <c r="D535" s="218"/>
      <c r="E535" s="531">
        <v>4</v>
      </c>
      <c r="F535" s="55" t="s">
        <v>1105</v>
      </c>
      <c r="G535" s="55" t="s">
        <v>1105</v>
      </c>
      <c r="H535" s="344" t="s">
        <v>766</v>
      </c>
      <c r="I535" s="55" t="s">
        <v>590</v>
      </c>
      <c r="J535" s="55" t="s">
        <v>1101</v>
      </c>
      <c r="K535" s="344" t="str">
        <f t="shared" si="66"/>
        <v>6</v>
      </c>
      <c r="L535" s="305"/>
      <c r="M535" s="212">
        <v>3</v>
      </c>
      <c r="N535" s="156">
        <v>13</v>
      </c>
      <c r="O535" s="202">
        <f t="shared" si="67"/>
        <v>110</v>
      </c>
      <c r="P535" s="247">
        <v>34</v>
      </c>
      <c r="Q535" s="423">
        <v>14.8</v>
      </c>
      <c r="R535" s="202" t="e">
        <f t="shared" si="68"/>
        <v>#VALUE!</v>
      </c>
      <c r="S535" s="1">
        <v>38</v>
      </c>
      <c r="T535" s="409">
        <v>16.010000000000002</v>
      </c>
      <c r="U535" s="203" t="e">
        <f t="shared" si="69"/>
        <v>#VALUE!</v>
      </c>
      <c r="V535" s="56" t="e">
        <f t="shared" si="70"/>
        <v>#VALUE!</v>
      </c>
      <c r="W535" s="204" t="e">
        <f t="shared" si="71"/>
        <v>#VALUE!</v>
      </c>
      <c r="X535" s="314"/>
      <c r="Y535" s="533"/>
      <c r="Z535" s="218"/>
    </row>
    <row r="536" spans="1:26" s="138" customFormat="1" ht="15.75" x14ac:dyDescent="0.25">
      <c r="A536" s="173" t="s">
        <v>11</v>
      </c>
      <c r="B536" s="535">
        <v>32412</v>
      </c>
      <c r="C536" s="173">
        <f t="shared" si="65"/>
        <v>36</v>
      </c>
      <c r="D536" s="218"/>
      <c r="E536" s="531">
        <v>5</v>
      </c>
      <c r="F536" s="55" t="s">
        <v>1105</v>
      </c>
      <c r="G536" s="55" t="s">
        <v>1105</v>
      </c>
      <c r="H536" s="344">
        <v>2</v>
      </c>
      <c r="I536" s="55" t="s">
        <v>742</v>
      </c>
      <c r="J536" s="55" t="s">
        <v>1102</v>
      </c>
      <c r="K536" s="344" t="str">
        <f t="shared" si="66"/>
        <v>4</v>
      </c>
      <c r="L536" s="305"/>
      <c r="M536" s="212">
        <v>3</v>
      </c>
      <c r="N536" s="156">
        <v>15</v>
      </c>
      <c r="O536" s="202">
        <f t="shared" si="67"/>
        <v>105</v>
      </c>
      <c r="P536" s="247">
        <v>34</v>
      </c>
      <c r="Q536" s="423">
        <v>13.6</v>
      </c>
      <c r="R536" s="202">
        <f t="shared" si="68"/>
        <v>128</v>
      </c>
      <c r="S536" s="1">
        <v>38</v>
      </c>
      <c r="T536" s="409">
        <v>12.31</v>
      </c>
      <c r="U536" s="203">
        <f t="shared" si="69"/>
        <v>318</v>
      </c>
      <c r="V536" s="56">
        <f t="shared" si="70"/>
        <v>551</v>
      </c>
      <c r="W536" s="204">
        <f t="shared" si="71"/>
        <v>5</v>
      </c>
      <c r="X536" s="314"/>
      <c r="Y536" s="533"/>
      <c r="Z536" s="218"/>
    </row>
    <row r="537" spans="1:26" s="138" customFormat="1" ht="15.75" x14ac:dyDescent="0.25">
      <c r="A537" s="173" t="s">
        <v>470</v>
      </c>
      <c r="B537" s="535">
        <v>32932</v>
      </c>
      <c r="C537" s="173">
        <f t="shared" si="65"/>
        <v>34</v>
      </c>
      <c r="D537" s="218"/>
      <c r="E537" s="531">
        <v>6</v>
      </c>
      <c r="F537" s="55" t="s">
        <v>1105</v>
      </c>
      <c r="G537" s="55" t="s">
        <v>1105</v>
      </c>
      <c r="H537" s="344">
        <v>1</v>
      </c>
      <c r="I537" s="55" t="s">
        <v>565</v>
      </c>
      <c r="J537" s="55" t="s">
        <v>1103</v>
      </c>
      <c r="K537" s="344" t="str">
        <f t="shared" si="66"/>
        <v>3</v>
      </c>
      <c r="L537" s="305"/>
      <c r="M537" s="212">
        <v>16</v>
      </c>
      <c r="N537" s="156">
        <v>32</v>
      </c>
      <c r="O537" s="202">
        <f t="shared" si="67"/>
        <v>90</v>
      </c>
      <c r="P537" s="247">
        <v>34</v>
      </c>
      <c r="Q537" s="423">
        <v>17.600000000000001</v>
      </c>
      <c r="R537" s="202" t="e">
        <f t="shared" si="68"/>
        <v>#VALUE!</v>
      </c>
      <c r="S537" s="1">
        <v>37</v>
      </c>
      <c r="T537" s="409">
        <v>4.21</v>
      </c>
      <c r="U537" s="203">
        <f t="shared" si="69"/>
        <v>100</v>
      </c>
      <c r="V537" s="56" t="e">
        <f t="shared" si="70"/>
        <v>#VALUE!</v>
      </c>
      <c r="W537" s="204" t="e">
        <f t="shared" si="71"/>
        <v>#VALUE!</v>
      </c>
      <c r="X537" s="314"/>
      <c r="Y537" s="533"/>
      <c r="Z537" s="218"/>
    </row>
    <row r="538" spans="1:26" s="138" customFormat="1" ht="16.5" thickBot="1" x14ac:dyDescent="0.3">
      <c r="A538" s="173" t="s">
        <v>11</v>
      </c>
      <c r="B538" s="535">
        <v>29834</v>
      </c>
      <c r="C538" s="173">
        <f t="shared" si="65"/>
        <v>43</v>
      </c>
      <c r="D538" s="218"/>
      <c r="E538" s="293">
        <v>7</v>
      </c>
      <c r="F538" s="327" t="s">
        <v>1105</v>
      </c>
      <c r="G538" s="327" t="s">
        <v>1105</v>
      </c>
      <c r="H538" s="298">
        <v>1</v>
      </c>
      <c r="I538" s="327" t="s">
        <v>474</v>
      </c>
      <c r="J538" s="327" t="s">
        <v>1104</v>
      </c>
      <c r="K538" s="298" t="str">
        <f t="shared" si="66"/>
        <v>5</v>
      </c>
      <c r="L538" s="140"/>
      <c r="M538" s="340">
        <v>3</v>
      </c>
      <c r="N538" s="163">
        <v>15</v>
      </c>
      <c r="O538" s="299">
        <f t="shared" si="67"/>
        <v>115</v>
      </c>
      <c r="P538" s="157">
        <v>34</v>
      </c>
      <c r="Q538" s="424">
        <v>14.5</v>
      </c>
      <c r="R538" s="299">
        <f t="shared" si="68"/>
        <v>108</v>
      </c>
      <c r="S538" s="300">
        <v>38</v>
      </c>
      <c r="T538" s="413">
        <v>15.2</v>
      </c>
      <c r="U538" s="301">
        <f t="shared" si="69"/>
        <v>100</v>
      </c>
      <c r="V538" s="302">
        <f t="shared" si="70"/>
        <v>323</v>
      </c>
      <c r="W538" s="303">
        <f t="shared" si="71"/>
        <v>5</v>
      </c>
      <c r="X538" s="258"/>
      <c r="Y538" s="324"/>
      <c r="Z538" s="218"/>
    </row>
    <row r="539" spans="1:26" ht="15.75" x14ac:dyDescent="0.25">
      <c r="A539" s="259"/>
      <c r="B539" s="260"/>
      <c r="C539" s="260"/>
      <c r="D539" s="260"/>
      <c r="E539" s="171"/>
      <c r="F539" s="171"/>
      <c r="G539" s="171"/>
      <c r="H539" s="171"/>
      <c r="I539" s="171"/>
      <c r="J539" s="171"/>
      <c r="K539" s="172"/>
      <c r="L539" s="172"/>
      <c r="M539" s="172"/>
      <c r="N539" s="172"/>
      <c r="O539" s="172"/>
      <c r="P539" s="172"/>
      <c r="Q539" s="172"/>
      <c r="R539" s="172"/>
      <c r="S539" s="172"/>
      <c r="T539" s="418"/>
      <c r="U539" s="172"/>
      <c r="V539" s="172"/>
      <c r="W539" s="172"/>
      <c r="X539" s="172"/>
      <c r="Y539" s="437"/>
    </row>
    <row r="540" spans="1:26" ht="15.75" hidden="1" x14ac:dyDescent="0.25">
      <c r="A540" s="259"/>
      <c r="B540" s="260"/>
      <c r="C540" s="260"/>
      <c r="D540" s="260"/>
      <c r="E540" s="171"/>
      <c r="F540" s="171"/>
      <c r="G540" s="171"/>
      <c r="H540" s="171"/>
      <c r="I540" s="171"/>
      <c r="J540" s="171"/>
      <c r="K540" s="172"/>
      <c r="L540" s="172"/>
      <c r="M540" s="172"/>
      <c r="N540" s="172"/>
      <c r="O540" s="172"/>
      <c r="P540" s="172"/>
      <c r="Q540" s="261" t="s">
        <v>769</v>
      </c>
      <c r="R540" s="261"/>
      <c r="S540" s="262"/>
      <c r="T540" s="419"/>
      <c r="U540" s="263"/>
      <c r="V540" s="264" t="e">
        <f>SUM(V12:V538)</f>
        <v>#VALUE!</v>
      </c>
      <c r="W540" s="265"/>
      <c r="X540" s="172"/>
      <c r="Y540" s="437"/>
    </row>
    <row r="541" spans="1:26" ht="15.75" hidden="1" x14ac:dyDescent="0.25">
      <c r="A541" s="259"/>
      <c r="B541" s="260"/>
      <c r="C541" s="260"/>
      <c r="D541" s="260"/>
      <c r="E541" s="171"/>
      <c r="F541" s="171"/>
      <c r="G541" s="171"/>
      <c r="H541" s="171"/>
      <c r="I541" s="171"/>
      <c r="J541" s="171"/>
      <c r="K541" s="172"/>
      <c r="L541" s="172"/>
      <c r="M541" s="172"/>
      <c r="N541" s="172"/>
      <c r="O541" s="172"/>
      <c r="P541" s="172"/>
      <c r="Q541" s="261" t="s">
        <v>770</v>
      </c>
      <c r="R541" s="261"/>
      <c r="S541" s="262"/>
      <c r="T541" s="419"/>
      <c r="U541" s="263"/>
      <c r="V541" s="266" t="e">
        <f>V540/#REF!</f>
        <v>#VALUE!</v>
      </c>
      <c r="W541" s="267"/>
      <c r="X541" s="172"/>
      <c r="Y541" s="437"/>
    </row>
    <row r="542" spans="1:26" ht="15.75" hidden="1" x14ac:dyDescent="0.25">
      <c r="A542" s="259"/>
      <c r="B542" s="260"/>
      <c r="C542" s="260"/>
      <c r="D542" s="260"/>
      <c r="E542" s="171"/>
      <c r="F542" s="171"/>
      <c r="G542" s="171"/>
      <c r="H542" s="171"/>
      <c r="I542" s="171"/>
      <c r="J542" s="171"/>
      <c r="K542" s="172"/>
      <c r="L542" s="172"/>
      <c r="M542" s="172"/>
      <c r="N542" s="172"/>
      <c r="O542" s="172"/>
      <c r="P542" s="172"/>
      <c r="Q542" s="261" t="s">
        <v>771</v>
      </c>
      <c r="R542" s="261"/>
      <c r="S542" s="262"/>
      <c r="T542" s="419"/>
      <c r="U542" s="263"/>
      <c r="V542" s="268"/>
      <c r="W542" s="269"/>
      <c r="X542" s="172"/>
      <c r="Y542" s="437"/>
    </row>
    <row r="543" spans="1:26" ht="18" customHeight="1" x14ac:dyDescent="0.3">
      <c r="A543" s="136"/>
      <c r="B543" s="136"/>
      <c r="C543" s="136"/>
      <c r="D543" s="136"/>
      <c r="E543" s="1582"/>
      <c r="F543" s="1582"/>
      <c r="G543" s="1582"/>
      <c r="H543" s="1582"/>
      <c r="I543" s="1582"/>
      <c r="J543" s="1582"/>
      <c r="K543" s="208"/>
      <c r="L543" s="51"/>
      <c r="M543" s="190"/>
      <c r="N543" s="177" t="s">
        <v>15</v>
      </c>
      <c r="O543" s="176" t="e">
        <f>SUM(#REF!)</f>
        <v>#REF!</v>
      </c>
      <c r="P543" s="529"/>
      <c r="Q543" s="474"/>
      <c r="R543" s="474"/>
      <c r="S543" s="474"/>
      <c r="T543" s="1583"/>
      <c r="U543" s="1583"/>
      <c r="V543" s="1583"/>
      <c r="W543" s="1583"/>
      <c r="X543" s="1583"/>
      <c r="Y543" s="1583"/>
    </row>
    <row r="544" spans="1:26" ht="15.75" x14ac:dyDescent="0.25">
      <c r="A544" s="136"/>
      <c r="B544" s="136"/>
      <c r="C544" s="136"/>
      <c r="D544" s="136"/>
      <c r="E544" s="178"/>
      <c r="F544" s="178"/>
      <c r="G544" s="178"/>
      <c r="H544" s="271"/>
      <c r="I544" s="1593" t="s">
        <v>12</v>
      </c>
      <c r="J544" s="1593"/>
      <c r="K544" s="205">
        <f>O544-K554</f>
        <v>385</v>
      </c>
      <c r="L544" s="51" t="s">
        <v>13</v>
      </c>
      <c r="M544" s="438"/>
      <c r="N544" s="51"/>
      <c r="O544" s="192">
        <f>COUNT(E$12:E538)</f>
        <v>397</v>
      </c>
      <c r="P544" s="51"/>
      <c r="Q544" s="51"/>
      <c r="R544" s="51"/>
      <c r="S544" s="51"/>
      <c r="T544" s="420"/>
      <c r="U544" s="51"/>
      <c r="V544" s="136"/>
      <c r="W544" s="136"/>
      <c r="X544" s="136"/>
    </row>
    <row r="545" spans="1:25" ht="15.75" x14ac:dyDescent="0.25">
      <c r="A545" s="136"/>
      <c r="B545" s="136"/>
      <c r="C545" s="136"/>
      <c r="D545" s="136"/>
      <c r="E545" s="178"/>
      <c r="F545" s="178"/>
      <c r="G545" s="178"/>
      <c r="H545" s="271"/>
      <c r="I545" s="1593" t="s">
        <v>14</v>
      </c>
      <c r="J545" s="1593"/>
      <c r="K545" s="206">
        <f>COUNT($M$12:M538)</f>
        <v>159</v>
      </c>
      <c r="L545" s="51" t="s">
        <v>13</v>
      </c>
      <c r="M545" s="459">
        <f>ROUND($K$158/$K$157*100,1)</f>
        <v>66.7</v>
      </c>
      <c r="N545" s="143" t="s">
        <v>15</v>
      </c>
      <c r="O545" s="200"/>
      <c r="P545" s="51"/>
      <c r="Q545" s="1652"/>
      <c r="R545" s="1652"/>
      <c r="S545" s="1652"/>
      <c r="T545" s="1652"/>
      <c r="U545" s="136"/>
      <c r="V545" s="136"/>
      <c r="W545" s="136"/>
    </row>
    <row r="546" spans="1:25" ht="11.25" customHeight="1" x14ac:dyDescent="0.25">
      <c r="A546" s="136"/>
      <c r="B546" s="136"/>
      <c r="C546" s="136"/>
      <c r="D546" s="136"/>
      <c r="E546" s="178"/>
      <c r="F546" s="178"/>
      <c r="G546" s="178"/>
      <c r="H546" s="271"/>
      <c r="I546" s="179"/>
      <c r="J546" s="180"/>
      <c r="K546" s="561"/>
      <c r="L546" s="136"/>
      <c r="M546" s="460"/>
      <c r="N546" s="136"/>
      <c r="O546" s="200"/>
      <c r="P546" s="51"/>
      <c r="Q546" s="136"/>
      <c r="R546" s="136"/>
      <c r="S546" s="136"/>
    </row>
    <row r="547" spans="1:25" ht="15.75" x14ac:dyDescent="0.25">
      <c r="A547" s="136"/>
      <c r="B547" s="136"/>
      <c r="C547" s="136"/>
      <c r="D547" s="136"/>
      <c r="E547" s="178"/>
      <c r="F547" s="178"/>
      <c r="G547" s="178"/>
      <c r="H547" s="271"/>
      <c r="I547" s="1582" t="s">
        <v>16</v>
      </c>
      <c r="J547" s="1582"/>
      <c r="K547" s="561"/>
      <c r="L547" s="51"/>
      <c r="M547" s="460"/>
      <c r="N547" s="51"/>
      <c r="P547" s="51"/>
      <c r="Q547" s="136"/>
      <c r="R547" s="136"/>
      <c r="S547" s="136"/>
    </row>
    <row r="548" spans="1:25" ht="15.75" x14ac:dyDescent="0.25">
      <c r="A548" s="136"/>
      <c r="B548" s="136"/>
      <c r="C548" s="136"/>
      <c r="D548" s="136"/>
      <c r="E548" s="178"/>
      <c r="F548" s="178"/>
      <c r="G548" s="1582" t="s">
        <v>17</v>
      </c>
      <c r="H548" s="1582"/>
      <c r="I548" s="1582"/>
      <c r="J548" s="1582"/>
      <c r="K548" s="181">
        <f>COUNTIF(W$12:X538,5)</f>
        <v>75</v>
      </c>
      <c r="L548" s="51" t="s">
        <v>13</v>
      </c>
      <c r="M548" s="184">
        <f>ROUND(K548/$K$545*100,1)</f>
        <v>47.2</v>
      </c>
      <c r="N548" s="143" t="s">
        <v>15</v>
      </c>
      <c r="P548" s="144"/>
      <c r="Q548" s="136"/>
      <c r="R548" s="136"/>
      <c r="S548" s="136"/>
    </row>
    <row r="549" spans="1:25" ht="15.75" x14ac:dyDescent="0.25">
      <c r="A549" s="136"/>
      <c r="B549" s="136"/>
      <c r="C549" s="136"/>
      <c r="D549" s="136"/>
      <c r="E549" s="178"/>
      <c r="F549" s="178"/>
      <c r="G549" s="1582" t="s">
        <v>18</v>
      </c>
      <c r="H549" s="1582"/>
      <c r="I549" s="1582"/>
      <c r="J549" s="1582"/>
      <c r="K549" s="181">
        <f>COUNTIF(W$12:X538,4)</f>
        <v>28</v>
      </c>
      <c r="L549" s="51" t="s">
        <v>13</v>
      </c>
      <c r="M549" s="186">
        <f>ROUND(K549/$K$545*100,1)</f>
        <v>17.600000000000001</v>
      </c>
      <c r="N549" s="143" t="s">
        <v>15</v>
      </c>
      <c r="P549" s="144"/>
      <c r="Q549" s="136"/>
      <c r="R549" s="136"/>
      <c r="S549" s="136"/>
    </row>
    <row r="550" spans="1:25" ht="15.75" x14ac:dyDescent="0.25">
      <c r="A550" s="136"/>
      <c r="B550" s="136"/>
      <c r="C550" s="136"/>
      <c r="D550" s="136"/>
      <c r="E550" s="178"/>
      <c r="F550" s="178"/>
      <c r="G550" s="1582" t="s">
        <v>19</v>
      </c>
      <c r="H550" s="1582"/>
      <c r="I550" s="1582"/>
      <c r="J550" s="1582"/>
      <c r="K550" s="181">
        <f>COUNTIF(W$12:X538,3)</f>
        <v>0</v>
      </c>
      <c r="L550" s="51" t="s">
        <v>13</v>
      </c>
      <c r="M550" s="186">
        <f>ROUND(K550/$K$545*100,1)</f>
        <v>0</v>
      </c>
      <c r="N550" s="143" t="s">
        <v>15</v>
      </c>
      <c r="P550" s="144"/>
      <c r="Q550" s="136"/>
      <c r="R550" s="136"/>
      <c r="S550" s="136"/>
    </row>
    <row r="551" spans="1:25" ht="15.75" x14ac:dyDescent="0.25">
      <c r="A551" s="136"/>
      <c r="B551" s="136"/>
      <c r="C551" s="136"/>
      <c r="D551" s="136"/>
      <c r="E551" s="178"/>
      <c r="F551" s="178"/>
      <c r="G551" s="1582" t="s">
        <v>20</v>
      </c>
      <c r="H551" s="1582"/>
      <c r="I551" s="1582"/>
      <c r="J551" s="1582"/>
      <c r="K551" s="181">
        <f>COUNTIF(W$12:X538,2)</f>
        <v>34</v>
      </c>
      <c r="L551" s="51" t="s">
        <v>13</v>
      </c>
      <c r="M551" s="186">
        <f>K551/$K$545*100</f>
        <v>21.383647798742139</v>
      </c>
      <c r="N551" s="143" t="s">
        <v>15</v>
      </c>
      <c r="P551" s="51"/>
      <c r="Q551" s="136"/>
      <c r="R551" s="136"/>
      <c r="S551" s="136"/>
    </row>
    <row r="552" spans="1:25" ht="15.75" x14ac:dyDescent="0.25">
      <c r="A552" s="136"/>
      <c r="B552" s="136"/>
      <c r="C552" s="136"/>
      <c r="D552" s="136"/>
      <c r="E552" s="1582" t="s">
        <v>21</v>
      </c>
      <c r="F552" s="1582"/>
      <c r="G552" s="1582"/>
      <c r="H552" s="1582"/>
      <c r="I552" s="1582"/>
      <c r="J552" s="1582"/>
      <c r="K552" s="182">
        <f>SUM(K548:K550)</f>
        <v>103</v>
      </c>
      <c r="L552" s="51" t="s">
        <v>13</v>
      </c>
      <c r="M552" s="186">
        <f>ROUND(K552/$K$545*100,1)</f>
        <v>64.8</v>
      </c>
      <c r="N552" s="143" t="s">
        <v>15</v>
      </c>
      <c r="P552" s="51"/>
      <c r="Q552" s="136"/>
      <c r="R552" s="136"/>
      <c r="S552" s="136"/>
      <c r="X552" s="136"/>
    </row>
    <row r="553" spans="1:25" ht="18.75" customHeight="1" x14ac:dyDescent="0.3">
      <c r="A553" s="136"/>
      <c r="B553" s="136"/>
      <c r="C553" s="136"/>
      <c r="D553" s="136"/>
      <c r="E553" s="1582" t="s">
        <v>772</v>
      </c>
      <c r="F553" s="1582"/>
      <c r="G553" s="1582"/>
      <c r="H553" s="1582"/>
      <c r="I553" s="1582"/>
      <c r="J553" s="1582"/>
      <c r="K553" s="183">
        <f>COUNTIF(Y$12:Y538,"*ЛФК*")+COUNTIF(Y$12:Y538,"*освоб.*")+COUNTIF(Y$12:Y538,"*справка*")</f>
        <v>75</v>
      </c>
      <c r="L553" s="51" t="s">
        <v>13</v>
      </c>
      <c r="M553" s="461">
        <f>K553/$K$545*100</f>
        <v>47.169811320754718</v>
      </c>
      <c r="N553" s="143" t="s">
        <v>15</v>
      </c>
      <c r="P553" s="1653" t="s">
        <v>22</v>
      </c>
      <c r="Q553" s="1653"/>
      <c r="R553" s="1653"/>
      <c r="S553" s="1653"/>
      <c r="T553" s="1654" t="str">
        <f>Оценка_подр(M545,M552,M548,M549)</f>
        <v>неудовлетворительно</v>
      </c>
      <c r="U553" s="1654"/>
      <c r="V553" s="1654"/>
      <c r="W553" s="1654"/>
      <c r="X553" s="147"/>
      <c r="Y553" s="439"/>
    </row>
    <row r="554" spans="1:25" ht="17.25" customHeight="1" x14ac:dyDescent="0.3">
      <c r="A554" s="136"/>
      <c r="B554" s="136"/>
      <c r="C554" s="136"/>
      <c r="D554" s="136"/>
      <c r="E554" s="1582" t="s">
        <v>775</v>
      </c>
      <c r="F554" s="1582"/>
      <c r="G554" s="1582"/>
      <c r="H554" s="1582"/>
      <c r="I554" s="1582"/>
      <c r="J554" s="1582"/>
      <c r="K554" s="183">
        <f>COUNTIF(Y$12:Y538,"*ком-ка*")+COUNTIF(Y$12:Y538,"*декрет*")+COUNTIF(Y$12:Y538,"*уч.отпуск*")</f>
        <v>12</v>
      </c>
      <c r="L554" s="51" t="s">
        <v>768</v>
      </c>
      <c r="M554" s="462"/>
      <c r="N554" s="143"/>
      <c r="P554" s="187"/>
      <c r="Q554" s="187"/>
      <c r="R554" s="187"/>
      <c r="S554" s="187"/>
      <c r="T554" s="422"/>
      <c r="U554" s="148"/>
      <c r="V554" s="148"/>
      <c r="W554" s="148"/>
      <c r="X554" s="51"/>
      <c r="Y554" s="438"/>
    </row>
    <row r="555" spans="1:25" ht="18.75" customHeight="1" x14ac:dyDescent="0.25">
      <c r="A555" s="136"/>
      <c r="B555" s="136"/>
      <c r="C555" s="136"/>
      <c r="D555" s="136"/>
      <c r="E555" s="209"/>
      <c r="F555" s="209"/>
      <c r="G555" s="209"/>
      <c r="H555" s="272"/>
      <c r="I555" s="209"/>
      <c r="J555" s="209"/>
      <c r="K555" s="174"/>
      <c r="L555" s="51"/>
      <c r="M555" s="175"/>
      <c r="N555" s="143"/>
      <c r="P555" s="145"/>
      <c r="Q555" s="51"/>
      <c r="R555" s="51"/>
      <c r="S555" s="51"/>
      <c r="T555" s="420"/>
      <c r="U555" s="51"/>
      <c r="V555" s="136"/>
      <c r="W555" s="136"/>
      <c r="X555" s="136"/>
    </row>
    <row r="556" spans="1:25" ht="18.75" customHeight="1" x14ac:dyDescent="0.25">
      <c r="A556" s="136"/>
      <c r="B556" s="136"/>
      <c r="C556" s="136"/>
      <c r="D556" s="136"/>
      <c r="E556" s="209"/>
      <c r="F556" s="209"/>
      <c r="G556" s="209"/>
      <c r="H556" s="272"/>
      <c r="I556" s="209"/>
      <c r="J556" s="209"/>
      <c r="K556" s="174"/>
      <c r="L556" s="51"/>
      <c r="M556" s="175"/>
      <c r="N556" s="143"/>
      <c r="P556" s="145"/>
      <c r="Q556" s="51"/>
      <c r="R556" s="51"/>
      <c r="S556" s="51"/>
      <c r="T556" s="420"/>
      <c r="U556" s="51"/>
      <c r="V556" s="136"/>
      <c r="W556" s="136"/>
      <c r="X556" s="136"/>
    </row>
    <row r="557" spans="1:25" ht="18.75" customHeight="1" x14ac:dyDescent="0.25">
      <c r="A557" s="136"/>
      <c r="B557" s="136"/>
      <c r="C557" s="136"/>
      <c r="D557" s="136"/>
      <c r="E557" s="209"/>
      <c r="F557" s="209"/>
      <c r="G557" s="209"/>
      <c r="H557" s="272"/>
      <c r="I557" s="209"/>
      <c r="J557" s="209"/>
      <c r="K557" s="174"/>
      <c r="L557" s="51"/>
      <c r="M557" s="175"/>
      <c r="N557" s="143"/>
      <c r="P557" s="145"/>
      <c r="Q557" s="51"/>
      <c r="R557" s="51"/>
      <c r="S557" s="51"/>
      <c r="T557" s="420"/>
      <c r="U557" s="51"/>
      <c r="V557" s="136"/>
      <c r="W557" s="136"/>
      <c r="X557" s="136"/>
    </row>
    <row r="558" spans="1:25" ht="19.5" thickBot="1" x14ac:dyDescent="0.35">
      <c r="A558" s="136"/>
      <c r="B558" s="136"/>
      <c r="C558" s="136"/>
      <c r="D558" s="136"/>
      <c r="F558" s="188"/>
      <c r="G558" s="189"/>
      <c r="H558" s="189"/>
      <c r="I558" s="189" t="s">
        <v>1078</v>
      </c>
      <c r="J558" s="1581" t="s">
        <v>1115</v>
      </c>
      <c r="K558" s="1581"/>
      <c r="L558" s="1581"/>
      <c r="M558" s="1581"/>
      <c r="N558" s="1581"/>
      <c r="O558" s="1581"/>
      <c r="P558" s="1581"/>
      <c r="Q558" s="1581"/>
      <c r="R558" s="1581"/>
    </row>
    <row r="559" spans="1:25" ht="23.25" customHeight="1" thickTop="1" x14ac:dyDescent="0.25">
      <c r="A559" s="136"/>
      <c r="B559" s="136"/>
      <c r="C559" s="136"/>
      <c r="D559" s="136"/>
      <c r="E559" s="51"/>
      <c r="F559" s="145"/>
      <c r="G559" s="51"/>
      <c r="H559" s="51"/>
      <c r="I559" s="51"/>
      <c r="J559" s="530"/>
      <c r="K559" s="145"/>
      <c r="L559" s="479"/>
      <c r="M559" s="479"/>
      <c r="N559" s="479"/>
      <c r="O559" s="480"/>
      <c r="P559" s="477"/>
      <c r="Q559" s="477"/>
      <c r="R559" s="477"/>
    </row>
    <row r="560" spans="1:25" ht="19.5" thickBot="1" x14ac:dyDescent="0.35">
      <c r="A560" s="136"/>
      <c r="B560" s="136"/>
      <c r="C560" s="136"/>
      <c r="D560" s="136"/>
      <c r="F560" s="188"/>
      <c r="G560" s="189"/>
      <c r="H560" s="189"/>
      <c r="I560" s="189" t="s">
        <v>1079</v>
      </c>
      <c r="J560" s="1580" t="s">
        <v>1116</v>
      </c>
      <c r="K560" s="1580"/>
      <c r="L560" s="1580"/>
      <c r="M560" s="1580"/>
      <c r="N560" s="1580"/>
      <c r="O560" s="1580"/>
      <c r="P560" s="1580"/>
      <c r="Q560" s="1580"/>
      <c r="R560" s="1580"/>
    </row>
    <row r="561" spans="1:18" ht="15.75" thickTop="1" x14ac:dyDescent="0.25">
      <c r="A561" s="136"/>
      <c r="B561" s="136"/>
      <c r="C561" s="136"/>
      <c r="D561" s="136"/>
      <c r="H561" s="50"/>
      <c r="J561" s="476"/>
      <c r="K561" s="477"/>
      <c r="L561" s="477"/>
      <c r="M561" s="478"/>
      <c r="N561" s="479"/>
      <c r="O561" s="480"/>
      <c r="P561" s="477"/>
      <c r="Q561" s="477"/>
      <c r="R561" s="477"/>
    </row>
    <row r="562" spans="1:18" ht="19.5" thickBot="1" x14ac:dyDescent="0.3">
      <c r="H562" s="50"/>
      <c r="J562" s="1580" t="s">
        <v>1117</v>
      </c>
      <c r="K562" s="1580"/>
      <c r="L562" s="1580"/>
      <c r="M562" s="1580"/>
      <c r="N562" s="1580"/>
      <c r="O562" s="1580"/>
      <c r="P562" s="1580"/>
      <c r="Q562" s="1580"/>
      <c r="R562" s="1580"/>
    </row>
    <row r="563" spans="1:18" ht="15.75" thickTop="1" x14ac:dyDescent="0.25"/>
  </sheetData>
  <mergeCells count="339">
    <mergeCell ref="E554:J554"/>
    <mergeCell ref="I545:J545"/>
    <mergeCell ref="Q545:T545"/>
    <mergeCell ref="I547:J547"/>
    <mergeCell ref="G548:J548"/>
    <mergeCell ref="G549:J549"/>
    <mergeCell ref="G550:J550"/>
    <mergeCell ref="G551:J551"/>
    <mergeCell ref="E552:J552"/>
    <mergeCell ref="E553:J553"/>
    <mergeCell ref="P553:S553"/>
    <mergeCell ref="T553:W553"/>
    <mergeCell ref="E267:Y267"/>
    <mergeCell ref="E264:Y264"/>
    <mergeCell ref="A1:C7"/>
    <mergeCell ref="T1:Y1"/>
    <mergeCell ref="T3:Y3"/>
    <mergeCell ref="T4:Y4"/>
    <mergeCell ref="E6:Y6"/>
    <mergeCell ref="E7:Y7"/>
    <mergeCell ref="H9:H11"/>
    <mergeCell ref="E12:Y12"/>
    <mergeCell ref="E143:Y143"/>
    <mergeCell ref="E14:Y14"/>
    <mergeCell ref="E13:Y13"/>
    <mergeCell ref="E87:Y87"/>
    <mergeCell ref="E85:Y85"/>
    <mergeCell ref="A9:A11"/>
    <mergeCell ref="B9:B11"/>
    <mergeCell ref="C9:C11"/>
    <mergeCell ref="E9:E11"/>
    <mergeCell ref="G9:G11"/>
    <mergeCell ref="F9:F11"/>
    <mergeCell ref="E33:Y33"/>
    <mergeCell ref="K39:K41"/>
    <mergeCell ref="L39:L41"/>
    <mergeCell ref="E378:Y378"/>
    <mergeCell ref="E371:Y371"/>
    <mergeCell ref="E368:Y368"/>
    <mergeCell ref="E367:Y367"/>
    <mergeCell ref="E161:Y161"/>
    <mergeCell ref="E206:Y206"/>
    <mergeCell ref="E156:Y156"/>
    <mergeCell ref="E154:Y154"/>
    <mergeCell ref="E147:Y147"/>
    <mergeCell ref="E211:Y211"/>
    <mergeCell ref="I190:I192"/>
    <mergeCell ref="J190:J192"/>
    <mergeCell ref="K242:K244"/>
    <mergeCell ref="L242:L244"/>
    <mergeCell ref="M242:U242"/>
    <mergeCell ref="V242:V244"/>
    <mergeCell ref="W242:W244"/>
    <mergeCell ref="X242:X244"/>
    <mergeCell ref="Y242:Y244"/>
    <mergeCell ref="K322:K324"/>
    <mergeCell ref="L322:L324"/>
    <mergeCell ref="M322:U322"/>
    <mergeCell ref="V322:V324"/>
    <mergeCell ref="W322:W324"/>
    <mergeCell ref="E434:Y434"/>
    <mergeCell ref="E425:Y425"/>
    <mergeCell ref="E416:Y416"/>
    <mergeCell ref="E413:Y413"/>
    <mergeCell ref="E459:Y459"/>
    <mergeCell ref="E456:Y456"/>
    <mergeCell ref="E455:Y455"/>
    <mergeCell ref="E453:Y453"/>
    <mergeCell ref="E446:Y446"/>
    <mergeCell ref="E443:Y443"/>
    <mergeCell ref="E442:Y442"/>
    <mergeCell ref="K436:K438"/>
    <mergeCell ref="L436:L438"/>
    <mergeCell ref="M436:U436"/>
    <mergeCell ref="V436:V438"/>
    <mergeCell ref="W436:W438"/>
    <mergeCell ref="X436:X438"/>
    <mergeCell ref="Y436:Y438"/>
    <mergeCell ref="E390:Y390"/>
    <mergeCell ref="W9:W11"/>
    <mergeCell ref="X9:X11"/>
    <mergeCell ref="Y9:Y11"/>
    <mergeCell ref="I9:I11"/>
    <mergeCell ref="J9:J11"/>
    <mergeCell ref="K9:K11"/>
    <mergeCell ref="L9:L11"/>
    <mergeCell ref="M9:U9"/>
    <mergeCell ref="V9:V11"/>
    <mergeCell ref="E182:Y182"/>
    <mergeCell ref="E176:Y176"/>
    <mergeCell ref="E172:Y172"/>
    <mergeCell ref="E168:Y168"/>
    <mergeCell ref="E165:Y165"/>
    <mergeCell ref="E68:Y68"/>
    <mergeCell ref="E20:Y20"/>
    <mergeCell ref="E36:Y36"/>
    <mergeCell ref="E66:Y66"/>
    <mergeCell ref="E27:Y27"/>
    <mergeCell ref="V39:V41"/>
    <mergeCell ref="W39:W41"/>
    <mergeCell ref="X39:X41"/>
    <mergeCell ref="Y39:Y41"/>
    <mergeCell ref="E412:Y412"/>
    <mergeCell ref="E408:Y408"/>
    <mergeCell ref="E405:Y405"/>
    <mergeCell ref="E394:Y394"/>
    <mergeCell ref="E391:Y391"/>
    <mergeCell ref="E232:Y232"/>
    <mergeCell ref="E225:Y225"/>
    <mergeCell ref="E384:Y384"/>
    <mergeCell ref="E74:Y74"/>
    <mergeCell ref="E239:Y239"/>
    <mergeCell ref="E222:Y222"/>
    <mergeCell ref="E240:Y240"/>
    <mergeCell ref="K151:K153"/>
    <mergeCell ref="L151:L153"/>
    <mergeCell ref="M151:U151"/>
    <mergeCell ref="V151:V153"/>
    <mergeCell ref="W151:W153"/>
    <mergeCell ref="X151:X153"/>
    <mergeCell ref="Y151:Y153"/>
    <mergeCell ref="K190:K192"/>
    <mergeCell ref="L190:L192"/>
    <mergeCell ref="M190:U190"/>
    <mergeCell ref="V190:V192"/>
    <mergeCell ref="W190:W192"/>
    <mergeCell ref="M39:U39"/>
    <mergeCell ref="E527:Y527"/>
    <mergeCell ref="E531:Y531"/>
    <mergeCell ref="E204:Y204"/>
    <mergeCell ref="E200:Y200"/>
    <mergeCell ref="E193:Y193"/>
    <mergeCell ref="E275:Y275"/>
    <mergeCell ref="E56:Y56"/>
    <mergeCell ref="E53:Y53"/>
    <mergeCell ref="E50:Y50"/>
    <mergeCell ref="E129:Y129"/>
    <mergeCell ref="E125:Y125"/>
    <mergeCell ref="E119:Y119"/>
    <mergeCell ref="E107:Y107"/>
    <mergeCell ref="E142:Y142"/>
    <mergeCell ref="E136:Y136"/>
    <mergeCell ref="E184:Y184"/>
    <mergeCell ref="E93:Y93"/>
    <mergeCell ref="E88:Y88"/>
    <mergeCell ref="E270:Y270"/>
    <mergeCell ref="E269:Y269"/>
    <mergeCell ref="E260:Y260"/>
    <mergeCell ref="E253:Y253"/>
    <mergeCell ref="E247:Y247"/>
    <mergeCell ref="A39:A41"/>
    <mergeCell ref="B39:B41"/>
    <mergeCell ref="C39:C41"/>
    <mergeCell ref="E39:E41"/>
    <mergeCell ref="F39:F41"/>
    <mergeCell ref="G39:G41"/>
    <mergeCell ref="H39:H41"/>
    <mergeCell ref="I39:I41"/>
    <mergeCell ref="J39:J41"/>
    <mergeCell ref="A78:A80"/>
    <mergeCell ref="B78:B80"/>
    <mergeCell ref="C78:C80"/>
    <mergeCell ref="E78:E80"/>
    <mergeCell ref="F78:F80"/>
    <mergeCell ref="G78:G80"/>
    <mergeCell ref="H78:H80"/>
    <mergeCell ref="I78:I80"/>
    <mergeCell ref="J78:J80"/>
    <mergeCell ref="A116:A118"/>
    <mergeCell ref="B116:B118"/>
    <mergeCell ref="C116:C118"/>
    <mergeCell ref="E116:E118"/>
    <mergeCell ref="F116:F118"/>
    <mergeCell ref="W78:W80"/>
    <mergeCell ref="X78:X80"/>
    <mergeCell ref="Y78:Y80"/>
    <mergeCell ref="K116:K118"/>
    <mergeCell ref="L116:L118"/>
    <mergeCell ref="M116:U116"/>
    <mergeCell ref="V116:V118"/>
    <mergeCell ref="W116:W118"/>
    <mergeCell ref="X116:X118"/>
    <mergeCell ref="Y116:Y118"/>
    <mergeCell ref="K78:K80"/>
    <mergeCell ref="L78:L80"/>
    <mergeCell ref="M78:U78"/>
    <mergeCell ref="V78:V80"/>
    <mergeCell ref="E82:Y82"/>
    <mergeCell ref="G116:G118"/>
    <mergeCell ref="H116:H118"/>
    <mergeCell ref="I116:I118"/>
    <mergeCell ref="J116:J118"/>
    <mergeCell ref="A151:A153"/>
    <mergeCell ref="B151:B153"/>
    <mergeCell ref="C151:C153"/>
    <mergeCell ref="E151:E153"/>
    <mergeCell ref="F151:F153"/>
    <mergeCell ref="G151:G153"/>
    <mergeCell ref="H151:H153"/>
    <mergeCell ref="I151:I153"/>
    <mergeCell ref="J151:J153"/>
    <mergeCell ref="A190:A192"/>
    <mergeCell ref="L284:L286"/>
    <mergeCell ref="M284:U284"/>
    <mergeCell ref="V284:V286"/>
    <mergeCell ref="W284:W286"/>
    <mergeCell ref="X284:X286"/>
    <mergeCell ref="Y284:Y286"/>
    <mergeCell ref="A242:A244"/>
    <mergeCell ref="B242:B244"/>
    <mergeCell ref="C242:C244"/>
    <mergeCell ref="E242:E244"/>
    <mergeCell ref="F242:F244"/>
    <mergeCell ref="G242:G244"/>
    <mergeCell ref="H242:H244"/>
    <mergeCell ref="I242:I244"/>
    <mergeCell ref="J242:J244"/>
    <mergeCell ref="B190:B192"/>
    <mergeCell ref="C190:C192"/>
    <mergeCell ref="X190:X192"/>
    <mergeCell ref="Y190:Y192"/>
    <mergeCell ref="E190:E192"/>
    <mergeCell ref="F190:F192"/>
    <mergeCell ref="G190:G192"/>
    <mergeCell ref="H190:H192"/>
    <mergeCell ref="X322:X324"/>
    <mergeCell ref="Y322:Y324"/>
    <mergeCell ref="A284:A286"/>
    <mergeCell ref="B284:B286"/>
    <mergeCell ref="A322:A324"/>
    <mergeCell ref="B322:B324"/>
    <mergeCell ref="C322:C324"/>
    <mergeCell ref="E322:E324"/>
    <mergeCell ref="F322:F324"/>
    <mergeCell ref="G322:G324"/>
    <mergeCell ref="H322:H324"/>
    <mergeCell ref="I322:I324"/>
    <mergeCell ref="J322:J324"/>
    <mergeCell ref="E306:Y306"/>
    <mergeCell ref="E298:Y298"/>
    <mergeCell ref="B361:B363"/>
    <mergeCell ref="C361:C363"/>
    <mergeCell ref="E361:E363"/>
    <mergeCell ref="F361:F363"/>
    <mergeCell ref="G361:G363"/>
    <mergeCell ref="H361:H363"/>
    <mergeCell ref="I361:I363"/>
    <mergeCell ref="J361:J363"/>
    <mergeCell ref="K284:K286"/>
    <mergeCell ref="C284:C286"/>
    <mergeCell ref="E284:E286"/>
    <mergeCell ref="F284:F286"/>
    <mergeCell ref="G284:G286"/>
    <mergeCell ref="H284:H286"/>
    <mergeCell ref="I284:I286"/>
    <mergeCell ref="J284:J286"/>
    <mergeCell ref="E289:Y289"/>
    <mergeCell ref="E352:Y352"/>
    <mergeCell ref="E344:Y344"/>
    <mergeCell ref="E336:Y336"/>
    <mergeCell ref="E328:Y328"/>
    <mergeCell ref="E318:Y318"/>
    <mergeCell ref="E317:Y317"/>
    <mergeCell ref="E312:Y312"/>
    <mergeCell ref="K361:K363"/>
    <mergeCell ref="L361:L363"/>
    <mergeCell ref="M361:U361"/>
    <mergeCell ref="V361:V363"/>
    <mergeCell ref="W361:W363"/>
    <mergeCell ref="X361:X363"/>
    <mergeCell ref="Y361:Y363"/>
    <mergeCell ref="A399:A401"/>
    <mergeCell ref="B399:B401"/>
    <mergeCell ref="C399:C401"/>
    <mergeCell ref="E399:E401"/>
    <mergeCell ref="F399:F401"/>
    <mergeCell ref="G399:G401"/>
    <mergeCell ref="H399:H401"/>
    <mergeCell ref="I399:I401"/>
    <mergeCell ref="J399:J401"/>
    <mergeCell ref="K399:K401"/>
    <mergeCell ref="L399:L401"/>
    <mergeCell ref="M399:U399"/>
    <mergeCell ref="V399:V401"/>
    <mergeCell ref="W399:W401"/>
    <mergeCell ref="X399:X401"/>
    <mergeCell ref="Y399:Y401"/>
    <mergeCell ref="A361:A363"/>
    <mergeCell ref="A436:A438"/>
    <mergeCell ref="B436:B438"/>
    <mergeCell ref="C436:C438"/>
    <mergeCell ref="E436:E438"/>
    <mergeCell ref="F436:F438"/>
    <mergeCell ref="G436:G438"/>
    <mergeCell ref="H436:H438"/>
    <mergeCell ref="I436:I438"/>
    <mergeCell ref="J436:J438"/>
    <mergeCell ref="A474:A476"/>
    <mergeCell ref="B474:B476"/>
    <mergeCell ref="C474:C476"/>
    <mergeCell ref="E474:E476"/>
    <mergeCell ref="F474:F476"/>
    <mergeCell ref="G474:G476"/>
    <mergeCell ref="H474:H476"/>
    <mergeCell ref="I474:I476"/>
    <mergeCell ref="J474:J476"/>
    <mergeCell ref="A524:A526"/>
    <mergeCell ref="B524:B526"/>
    <mergeCell ref="C524:C526"/>
    <mergeCell ref="E524:E526"/>
    <mergeCell ref="F524:F526"/>
    <mergeCell ref="G524:G526"/>
    <mergeCell ref="H524:H526"/>
    <mergeCell ref="I524:I526"/>
    <mergeCell ref="J524:J526"/>
    <mergeCell ref="X524:X526"/>
    <mergeCell ref="Y524:Y526"/>
    <mergeCell ref="M474:U474"/>
    <mergeCell ref="V474:V476"/>
    <mergeCell ref="W474:W476"/>
    <mergeCell ref="X474:X476"/>
    <mergeCell ref="Y474:Y476"/>
    <mergeCell ref="J562:R562"/>
    <mergeCell ref="J558:R558"/>
    <mergeCell ref="J560:R560"/>
    <mergeCell ref="K524:K526"/>
    <mergeCell ref="L524:L526"/>
    <mergeCell ref="M524:U524"/>
    <mergeCell ref="E543:J543"/>
    <mergeCell ref="T543:Y543"/>
    <mergeCell ref="V524:V526"/>
    <mergeCell ref="W524:W526"/>
    <mergeCell ref="E510:Y510"/>
    <mergeCell ref="E505:Y505"/>
    <mergeCell ref="E504:Y504"/>
    <mergeCell ref="E496:Y496"/>
    <mergeCell ref="K474:K476"/>
    <mergeCell ref="L474:L476"/>
    <mergeCell ref="I544:J544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2" fitToHeight="2" orientation="landscape" r:id="rId1"/>
  <rowBreaks count="13" manualBreakCount="13">
    <brk id="38" min="3" max="24" man="1"/>
    <brk id="77" min="3" max="24" man="1"/>
    <brk id="115" min="3" max="24" man="1"/>
    <brk id="150" min="3" max="24" man="1"/>
    <brk id="189" min="3" max="24" man="1"/>
    <brk id="241" min="3" max="24" man="1"/>
    <brk id="283" min="3" max="24" man="1"/>
    <brk id="321" min="3" max="24" man="1"/>
    <brk id="360" min="3" max="24" man="1"/>
    <brk id="398" min="3" max="24" man="1"/>
    <brk id="435" min="3" max="24" man="1"/>
    <brk id="473" min="3" max="24" man="1"/>
    <brk id="523" min="3" max="24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5">
    <tabColor rgb="FFFFC000"/>
  </sheetPr>
  <dimension ref="A1:V160"/>
  <sheetViews>
    <sheetView view="pageBreakPreview" topLeftCell="A134" zoomScale="89" zoomScaleSheetLayoutView="89" workbookViewId="0">
      <selection activeCell="N151" sqref="N151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11.5703125" style="50" customWidth="1"/>
    <col min="6" max="6" width="20.85546875" style="50" customWidth="1"/>
    <col min="7" max="7" width="23.140625" style="200" customWidth="1"/>
    <col min="8" max="8" width="5.5703125" style="50" customWidth="1"/>
    <col min="9" max="9" width="5.42578125" style="50" customWidth="1"/>
    <col min="10" max="10" width="6.42578125" style="200" customWidth="1"/>
    <col min="11" max="12" width="6.42578125" style="50" customWidth="1"/>
    <col min="13" max="13" width="6.28515625" style="50" customWidth="1"/>
    <col min="14" max="14" width="6.42578125" style="50" customWidth="1"/>
    <col min="15" max="15" width="5.5703125" style="50" customWidth="1"/>
    <col min="16" max="16" width="5.42578125" style="50" customWidth="1"/>
    <col min="17" max="17" width="5.7109375" style="421" customWidth="1"/>
    <col min="18" max="18" width="6.85546875" style="50" customWidth="1"/>
    <col min="19" max="19" width="9.5703125" style="50" bestFit="1" customWidth="1"/>
    <col min="20" max="20" width="9.140625" style="50" customWidth="1"/>
    <col min="21" max="21" width="6.5703125" style="50" customWidth="1"/>
    <col min="22" max="22" width="26.28515625" style="200" customWidth="1"/>
    <col min="23" max="16384" width="9.140625" style="50"/>
  </cols>
  <sheetData>
    <row r="1" spans="1:22" ht="15.75" x14ac:dyDescent="0.25">
      <c r="A1" s="1644"/>
      <c r="B1" s="1644"/>
      <c r="C1" s="1644"/>
      <c r="D1" s="136"/>
      <c r="E1" s="136"/>
      <c r="F1" s="136"/>
      <c r="G1" s="454"/>
      <c r="H1" s="136"/>
      <c r="I1" s="136"/>
      <c r="J1" s="454"/>
      <c r="K1" s="136"/>
      <c r="L1" s="136"/>
      <c r="M1" s="136"/>
      <c r="N1" s="136"/>
      <c r="O1" s="136"/>
      <c r="P1" s="136"/>
      <c r="Q1" s="1646" t="s">
        <v>773</v>
      </c>
      <c r="R1" s="1646"/>
      <c r="S1" s="1646"/>
      <c r="T1" s="1646"/>
      <c r="U1" s="1646"/>
      <c r="V1" s="1646"/>
    </row>
    <row r="2" spans="1:22" ht="6" customHeight="1" x14ac:dyDescent="0.25">
      <c r="A2" s="1644"/>
      <c r="B2" s="1644"/>
      <c r="C2" s="1644"/>
      <c r="D2" s="136"/>
      <c r="E2" s="136"/>
      <c r="F2" s="136"/>
      <c r="G2" s="454"/>
      <c r="H2" s="136"/>
      <c r="I2" s="136"/>
      <c r="J2" s="454"/>
      <c r="K2" s="136"/>
      <c r="L2" s="136"/>
      <c r="M2" s="136"/>
      <c r="N2" s="136"/>
      <c r="O2" s="136"/>
      <c r="P2" s="136"/>
      <c r="Q2" s="410"/>
      <c r="R2" s="656"/>
      <c r="S2" s="656"/>
      <c r="T2" s="656"/>
      <c r="U2" s="656"/>
      <c r="V2" s="429"/>
    </row>
    <row r="3" spans="1:22" ht="18.75" x14ac:dyDescent="0.25">
      <c r="A3" s="1644"/>
      <c r="B3" s="1644"/>
      <c r="C3" s="1644"/>
      <c r="D3" s="136"/>
      <c r="E3" s="136"/>
      <c r="F3" s="136"/>
      <c r="G3" s="454"/>
      <c r="H3" s="136"/>
      <c r="I3" s="136"/>
      <c r="J3" s="454"/>
      <c r="K3" s="136"/>
      <c r="L3" s="136"/>
      <c r="M3" s="136"/>
      <c r="N3" s="136"/>
      <c r="O3" s="136"/>
      <c r="P3" s="136"/>
      <c r="Q3" s="1656" t="s">
        <v>1069</v>
      </c>
      <c r="R3" s="1656"/>
      <c r="S3" s="1656"/>
      <c r="T3" s="1656"/>
      <c r="U3" s="1656"/>
      <c r="V3" s="1656"/>
    </row>
    <row r="4" spans="1:22" x14ac:dyDescent="0.25">
      <c r="A4" s="1644"/>
      <c r="B4" s="1644"/>
      <c r="C4" s="1644"/>
      <c r="D4" s="136"/>
      <c r="E4" s="136"/>
      <c r="F4" s="136"/>
      <c r="G4" s="454"/>
      <c r="H4" s="136"/>
      <c r="I4" s="136"/>
      <c r="J4" s="454"/>
      <c r="K4" s="136"/>
      <c r="L4" s="136"/>
      <c r="M4" s="136"/>
      <c r="N4" s="136"/>
      <c r="O4" s="136"/>
      <c r="P4" s="136"/>
      <c r="Q4" s="1648" t="s">
        <v>774</v>
      </c>
      <c r="R4" s="1648"/>
      <c r="S4" s="1648"/>
      <c r="T4" s="1648"/>
      <c r="U4" s="1648"/>
      <c r="V4" s="1648"/>
    </row>
    <row r="5" spans="1:22" ht="10.5" customHeight="1" x14ac:dyDescent="0.25">
      <c r="A5" s="1644"/>
      <c r="B5" s="1644"/>
      <c r="C5" s="1644"/>
      <c r="D5" s="136"/>
      <c r="E5" s="136"/>
      <c r="F5" s="136"/>
      <c r="G5" s="454"/>
      <c r="H5" s="136"/>
      <c r="I5" s="136"/>
      <c r="J5" s="454"/>
      <c r="K5" s="136"/>
      <c r="L5" s="136"/>
      <c r="M5" s="136"/>
      <c r="N5" s="426"/>
      <c r="O5" s="136"/>
      <c r="P5" s="136"/>
      <c r="Q5" s="410"/>
      <c r="R5" s="201"/>
      <c r="S5" s="201"/>
      <c r="T5" s="201"/>
      <c r="U5" s="201"/>
      <c r="V5" s="430"/>
    </row>
    <row r="6" spans="1:22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</row>
    <row r="7" spans="1:22" ht="21.75" customHeight="1" x14ac:dyDescent="0.25">
      <c r="A7" s="1655"/>
      <c r="B7" s="1655"/>
      <c r="C7" s="1655"/>
      <c r="D7" s="136"/>
      <c r="E7" s="1650" t="s">
        <v>1176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</row>
    <row r="8" spans="1:22" ht="9" customHeight="1" x14ac:dyDescent="0.25">
      <c r="A8" s="658"/>
      <c r="B8" s="658"/>
      <c r="C8" s="658"/>
      <c r="D8" s="136"/>
      <c r="E8" s="211"/>
      <c r="F8" s="211"/>
      <c r="G8" s="431"/>
      <c r="H8" s="211"/>
      <c r="I8" s="211"/>
      <c r="J8" s="431"/>
      <c r="K8" s="211"/>
      <c r="L8" s="211"/>
      <c r="M8" s="211"/>
      <c r="N8" s="211"/>
      <c r="O8" s="211"/>
      <c r="P8" s="211"/>
      <c r="Q8" s="411"/>
      <c r="R8" s="211"/>
      <c r="S8" s="211"/>
      <c r="T8" s="211"/>
      <c r="U8" s="211"/>
      <c r="V8" s="431"/>
    </row>
    <row r="9" spans="1:22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8" t="s">
        <v>2</v>
      </c>
      <c r="F9" s="1598" t="s">
        <v>3</v>
      </c>
      <c r="G9" s="1605" t="s">
        <v>4</v>
      </c>
      <c r="H9" s="1571" t="s">
        <v>5</v>
      </c>
      <c r="I9" s="1571" t="s">
        <v>6</v>
      </c>
      <c r="J9" s="1598" t="s">
        <v>180</v>
      </c>
      <c r="K9" s="1598"/>
      <c r="L9" s="1598"/>
      <c r="M9" s="1598"/>
      <c r="N9" s="1598"/>
      <c r="O9" s="1598"/>
      <c r="P9" s="1598"/>
      <c r="Q9" s="1598"/>
      <c r="R9" s="1598"/>
      <c r="S9" s="1578" t="s">
        <v>25</v>
      </c>
      <c r="T9" s="1571" t="s">
        <v>998</v>
      </c>
      <c r="U9" s="1571" t="s">
        <v>7</v>
      </c>
      <c r="V9" s="1657" t="s">
        <v>285</v>
      </c>
    </row>
    <row r="10" spans="1:22" ht="15.75" x14ac:dyDescent="0.25">
      <c r="A10" s="1594"/>
      <c r="B10" s="1594"/>
      <c r="C10" s="1594"/>
      <c r="D10" s="256"/>
      <c r="E10" s="1598"/>
      <c r="F10" s="1598"/>
      <c r="G10" s="1605"/>
      <c r="H10" s="1571"/>
      <c r="I10" s="1571"/>
      <c r="J10" s="1598">
        <v>1</v>
      </c>
      <c r="K10" s="1598"/>
      <c r="L10" s="1598"/>
      <c r="M10" s="1598">
        <v>2</v>
      </c>
      <c r="N10" s="1598"/>
      <c r="O10" s="1598"/>
      <c r="P10" s="1658">
        <v>3</v>
      </c>
      <c r="Q10" s="1658"/>
      <c r="R10" s="1658"/>
      <c r="S10" s="1578"/>
      <c r="T10" s="1571"/>
      <c r="U10" s="1571"/>
      <c r="V10" s="1657"/>
    </row>
    <row r="11" spans="1:22" ht="77.25" customHeight="1" x14ac:dyDescent="0.25">
      <c r="A11" s="1594"/>
      <c r="B11" s="1594"/>
      <c r="C11" s="1594"/>
      <c r="D11" s="256"/>
      <c r="E11" s="1598"/>
      <c r="F11" s="1598"/>
      <c r="G11" s="1605"/>
      <c r="H11" s="1571"/>
      <c r="I11" s="1571"/>
      <c r="J11" s="667" t="s">
        <v>8</v>
      </c>
      <c r="K11" s="662" t="s">
        <v>9</v>
      </c>
      <c r="L11" s="674" t="s">
        <v>10</v>
      </c>
      <c r="M11" s="662" t="s">
        <v>8</v>
      </c>
      <c r="N11" s="662" t="s">
        <v>9</v>
      </c>
      <c r="O11" s="674" t="s">
        <v>10</v>
      </c>
      <c r="P11" s="662" t="s">
        <v>8</v>
      </c>
      <c r="Q11" s="675" t="s">
        <v>9</v>
      </c>
      <c r="R11" s="674" t="s">
        <v>10</v>
      </c>
      <c r="S11" s="1578"/>
      <c r="T11" s="1571"/>
      <c r="U11" s="1571"/>
      <c r="V11" s="1657"/>
    </row>
    <row r="12" spans="1:22" s="138" customFormat="1" ht="15.75" x14ac:dyDescent="0.25">
      <c r="A12" s="344"/>
      <c r="B12" s="344"/>
      <c r="C12" s="344"/>
      <c r="D12" s="224"/>
      <c r="E12" s="1605" t="s">
        <v>991</v>
      </c>
      <c r="F12" s="1605"/>
      <c r="G12" s="1605"/>
      <c r="H12" s="1605"/>
      <c r="I12" s="1605"/>
      <c r="J12" s="1605"/>
      <c r="K12" s="1605"/>
      <c r="L12" s="1605"/>
      <c r="M12" s="1605"/>
      <c r="N12" s="1605"/>
      <c r="O12" s="1605"/>
      <c r="P12" s="1605"/>
      <c r="Q12" s="1605"/>
      <c r="R12" s="1605"/>
      <c r="S12" s="1605"/>
      <c r="T12" s="1605"/>
      <c r="U12" s="1605"/>
      <c r="V12" s="1605"/>
    </row>
    <row r="13" spans="1:22" s="138" customFormat="1" ht="15.75" x14ac:dyDescent="0.25">
      <c r="A13" s="611" t="s">
        <v>11</v>
      </c>
      <c r="B13" s="169">
        <v>25867</v>
      </c>
      <c r="C13" s="611">
        <f>Age(B13,F13,G13)</f>
        <v>53</v>
      </c>
      <c r="D13" s="160"/>
      <c r="E13" s="611">
        <v>1</v>
      </c>
      <c r="F13" s="210" t="s">
        <v>482</v>
      </c>
      <c r="G13" s="348" t="s">
        <v>1074</v>
      </c>
      <c r="H13" s="611" t="str">
        <f>Воз_группа(A13,C13)</f>
        <v>7</v>
      </c>
      <c r="I13" s="611"/>
      <c r="J13" s="613"/>
      <c r="K13" s="615"/>
      <c r="L13" s="614" t="e">
        <f>Баллы_за_упр($A13,F13,G13,H13,J13,K13)</f>
        <v>#VALUE!</v>
      </c>
      <c r="M13" s="611"/>
      <c r="N13" s="423"/>
      <c r="O13" s="614" t="e">
        <f>Баллы_за_упр($A13,F13,G13,H13,M13,N13)</f>
        <v>#VALUE!</v>
      </c>
      <c r="P13" s="615"/>
      <c r="Q13" s="409"/>
      <c r="R13" s="616" t="e">
        <f>Баллы_за_упр($A13,F13,G13,H13,P13,Q13)</f>
        <v>#VALUE!</v>
      </c>
      <c r="S13" s="617" t="e">
        <f>Сумма_баллов(A13,H13,L13,O13,R13)</f>
        <v>#VALUE!</v>
      </c>
      <c r="T13" s="618" t="e">
        <f>Оценка(A13,H13,L13,O13,R13)</f>
        <v>#VALUE!</v>
      </c>
      <c r="U13" s="611"/>
      <c r="V13" s="613" t="s">
        <v>750</v>
      </c>
    </row>
    <row r="14" spans="1:22" s="138" customFormat="1" ht="15.75" x14ac:dyDescent="0.25">
      <c r="A14" s="611"/>
      <c r="B14" s="169"/>
      <c r="C14" s="611"/>
      <c r="D14" s="160"/>
      <c r="E14" s="611">
        <v>2</v>
      </c>
      <c r="F14" s="213" t="s">
        <v>474</v>
      </c>
      <c r="G14" s="612" t="s">
        <v>1152</v>
      </c>
      <c r="H14" s="342" t="str">
        <f>Воз_группа(A14,C14)</f>
        <v>0</v>
      </c>
      <c r="I14" s="611"/>
      <c r="J14" s="613"/>
      <c r="K14" s="615"/>
      <c r="L14" s="614" t="e">
        <f>Баллы_за_упр($A14,F14,G14,H14,J14,K14)</f>
        <v>#VALUE!</v>
      </c>
      <c r="M14" s="611"/>
      <c r="N14" s="423"/>
      <c r="O14" s="614" t="e">
        <f>Баллы_за_упр($A14,F14,G14,H14,M14,N14)</f>
        <v>#VALUE!</v>
      </c>
      <c r="P14" s="615"/>
      <c r="Q14" s="409"/>
      <c r="R14" s="616" t="e">
        <f>Баллы_за_упр($A14,F14,G14,H14,P14,Q14)</f>
        <v>#VALUE!</v>
      </c>
      <c r="S14" s="617" t="e">
        <f>Сумма_баллов(A14,H14,L14,O14,R14)</f>
        <v>#VALUE!</v>
      </c>
      <c r="T14" s="618" t="e">
        <f>Оценка(A14,H14,L14,O14,R14)</f>
        <v>#VALUE!</v>
      </c>
      <c r="U14" s="611"/>
      <c r="V14" s="613" t="s">
        <v>1093</v>
      </c>
    </row>
    <row r="15" spans="1:22" s="138" customFormat="1" ht="15.75" x14ac:dyDescent="0.25">
      <c r="A15" s="611"/>
      <c r="B15" s="169"/>
      <c r="C15" s="611"/>
      <c r="D15" s="160"/>
      <c r="E15" s="1630" t="s">
        <v>924</v>
      </c>
      <c r="F15" s="1630"/>
      <c r="G15" s="1630"/>
      <c r="H15" s="1630"/>
      <c r="I15" s="1630"/>
      <c r="J15" s="1630"/>
      <c r="K15" s="1630"/>
      <c r="L15" s="1630"/>
      <c r="M15" s="1630"/>
      <c r="N15" s="1630"/>
      <c r="O15" s="1630"/>
      <c r="P15" s="1630"/>
      <c r="Q15" s="1630"/>
      <c r="R15" s="1630"/>
      <c r="S15" s="1630"/>
      <c r="T15" s="1630"/>
      <c r="U15" s="1630"/>
      <c r="V15" s="1630"/>
    </row>
    <row r="16" spans="1:22" s="138" customFormat="1" ht="15.75" x14ac:dyDescent="0.25">
      <c r="A16" s="611" t="s">
        <v>11</v>
      </c>
      <c r="B16" s="214">
        <v>27166</v>
      </c>
      <c r="C16" s="611">
        <f>Age(B16,F16,G16)</f>
        <v>50</v>
      </c>
      <c r="D16" s="160"/>
      <c r="E16" s="611">
        <v>2</v>
      </c>
      <c r="F16" s="213" t="s">
        <v>482</v>
      </c>
      <c r="G16" s="612" t="s">
        <v>729</v>
      </c>
      <c r="H16" s="342" t="str">
        <f>Воз_группа(A16,C16)</f>
        <v>7</v>
      </c>
      <c r="I16" s="173"/>
      <c r="J16" s="613"/>
      <c r="K16" s="615"/>
      <c r="L16" s="614" t="e">
        <f>Баллы_за_упр($A16,F16,G16,H16,J16,K16)</f>
        <v>#VALUE!</v>
      </c>
      <c r="M16" s="611"/>
      <c r="N16" s="423"/>
      <c r="O16" s="614" t="e">
        <f>Баллы_за_упр($A16,F16,G16,H16,M16,N16)</f>
        <v>#VALUE!</v>
      </c>
      <c r="P16" s="615"/>
      <c r="Q16" s="409"/>
      <c r="R16" s="616" t="e">
        <f>Баллы_за_упр($A16,F16,G16,H16,P16,Q16)</f>
        <v>#VALUE!</v>
      </c>
      <c r="S16" s="617" t="e">
        <f>Сумма_баллов(A16,H16,L16,O16,R16)</f>
        <v>#VALUE!</v>
      </c>
      <c r="T16" s="618" t="e">
        <f>Оценка(A16,H16,L16,O16,R16)</f>
        <v>#VALUE!</v>
      </c>
      <c r="U16" s="257"/>
      <c r="V16" s="613" t="s">
        <v>750</v>
      </c>
    </row>
    <row r="17" spans="1:22" s="138" customFormat="1" ht="15.75" x14ac:dyDescent="0.25">
      <c r="A17" s="611" t="s">
        <v>11</v>
      </c>
      <c r="B17" s="214">
        <v>25950</v>
      </c>
      <c r="C17" s="611">
        <f>Age(B17,F17,G17)</f>
        <v>53</v>
      </c>
      <c r="D17" s="160"/>
      <c r="E17" s="611">
        <v>3</v>
      </c>
      <c r="F17" s="612" t="s">
        <v>482</v>
      </c>
      <c r="G17" s="612" t="s">
        <v>1173</v>
      </c>
      <c r="H17" s="608" t="str">
        <f>Воз_группа(A17,C17)</f>
        <v>7</v>
      </c>
      <c r="I17" s="618"/>
      <c r="J17" s="613"/>
      <c r="K17" s="615"/>
      <c r="L17" s="614" t="e">
        <f>Баллы_за_упр($A17,F17,G17,H17,J17,K17)</f>
        <v>#VALUE!</v>
      </c>
      <c r="M17" s="611"/>
      <c r="N17" s="423"/>
      <c r="O17" s="614" t="e">
        <f>Баллы_за_упр($A17,F17,G17,H17,M17,N17)</f>
        <v>#VALUE!</v>
      </c>
      <c r="P17" s="615"/>
      <c r="Q17" s="409"/>
      <c r="R17" s="616" t="e">
        <f>Баллы_за_упр($A17,F17,G17,H17,P17,Q17)</f>
        <v>#VALUE!</v>
      </c>
      <c r="S17" s="617" t="e">
        <f>Сумма_баллов(A17,H17,L17,O17,R17)</f>
        <v>#VALUE!</v>
      </c>
      <c r="T17" s="618" t="e">
        <f>Оценка(A17,H17,L17,O17,R17)</f>
        <v>#VALUE!</v>
      </c>
      <c r="U17" s="644"/>
      <c r="V17" s="613" t="s">
        <v>750</v>
      </c>
    </row>
    <row r="18" spans="1:22" s="138" customFormat="1" ht="15.75" x14ac:dyDescent="0.25">
      <c r="A18" s="611" t="s">
        <v>11</v>
      </c>
      <c r="B18" s="214">
        <v>26926</v>
      </c>
      <c r="C18" s="611">
        <f>Age(B18,F18,G18)</f>
        <v>51</v>
      </c>
      <c r="D18" s="160"/>
      <c r="E18" s="611">
        <v>5</v>
      </c>
      <c r="F18" s="213" t="s">
        <v>482</v>
      </c>
      <c r="G18" s="612" t="s">
        <v>591</v>
      </c>
      <c r="H18" s="342" t="str">
        <f>Воз_группа(A18,C18)</f>
        <v>7</v>
      </c>
      <c r="I18" s="173"/>
      <c r="J18" s="613"/>
      <c r="K18" s="615"/>
      <c r="L18" s="614" t="e">
        <f>Баллы_за_упр($A18,F18,G18,H18,J18,K18)</f>
        <v>#VALUE!</v>
      </c>
      <c r="M18" s="611"/>
      <c r="N18" s="423"/>
      <c r="O18" s="614" t="e">
        <f>Баллы_за_упр($A18,F18,G18,H18,M18,N18)</f>
        <v>#VALUE!</v>
      </c>
      <c r="P18" s="615"/>
      <c r="Q18" s="409"/>
      <c r="R18" s="616" t="e">
        <f>Баллы_за_упр($A18,F18,G18,H18,P18,Q18)</f>
        <v>#VALUE!</v>
      </c>
      <c r="S18" s="617" t="e">
        <f>Сумма_баллов(A18,H18,L18,O18,R18)</f>
        <v>#VALUE!</v>
      </c>
      <c r="T18" s="618" t="e">
        <f>Оценка(A18,H18,L18,O18,R18)</f>
        <v>#VALUE!</v>
      </c>
      <c r="U18" s="257"/>
      <c r="V18" s="613"/>
    </row>
    <row r="19" spans="1:22" s="138" customFormat="1" ht="15.75" x14ac:dyDescent="0.25">
      <c r="A19" s="611" t="s">
        <v>470</v>
      </c>
      <c r="B19" s="214"/>
      <c r="C19" s="611">
        <f>Age(B19,F19,G19)</f>
        <v>124</v>
      </c>
      <c r="D19" s="160"/>
      <c r="E19" s="611">
        <v>6</v>
      </c>
      <c r="F19" s="213" t="s">
        <v>482</v>
      </c>
      <c r="G19" s="612" t="s">
        <v>1177</v>
      </c>
      <c r="H19" s="342" t="str">
        <f>Воз_группа(A19,C19)</f>
        <v>5</v>
      </c>
      <c r="I19" s="173"/>
      <c r="J19" s="613"/>
      <c r="K19" s="615"/>
      <c r="L19" s="614" t="e">
        <f>Баллы_за_упр($A19,F19,G19,H19,J19,K19)</f>
        <v>#VALUE!</v>
      </c>
      <c r="M19" s="611"/>
      <c r="N19" s="423"/>
      <c r="O19" s="614" t="e">
        <f>Баллы_за_упр($A19,F19,G19,H19,M19,N19)</f>
        <v>#VALUE!</v>
      </c>
      <c r="P19" s="615"/>
      <c r="Q19" s="409"/>
      <c r="R19" s="616" t="e">
        <f>Баллы_за_упр($A19,F19,G19,H19,P19,Q19)</f>
        <v>#VALUE!</v>
      </c>
      <c r="S19" s="617" t="e">
        <f>Сумма_баллов(A19,H19,L19,O19,R19)</f>
        <v>#VALUE!</v>
      </c>
      <c r="T19" s="618" t="e">
        <f>Оценка(A19,H19,L19,O19,R19)</f>
        <v>#VALUE!</v>
      </c>
      <c r="U19" s="257"/>
      <c r="V19" s="613"/>
    </row>
    <row r="20" spans="1:22" s="138" customFormat="1" ht="15.75" x14ac:dyDescent="0.25">
      <c r="A20" s="611" t="s">
        <v>470</v>
      </c>
      <c r="B20" s="214">
        <v>28479</v>
      </c>
      <c r="C20" s="611">
        <f>Age(B20,F20,G20)</f>
        <v>46</v>
      </c>
      <c r="D20" s="160"/>
      <c r="E20" s="611">
        <v>7</v>
      </c>
      <c r="F20" s="213" t="s">
        <v>592</v>
      </c>
      <c r="G20" s="612" t="s">
        <v>575</v>
      </c>
      <c r="H20" s="342" t="str">
        <f>Воз_группа(A20,C20)</f>
        <v>5</v>
      </c>
      <c r="I20" s="173"/>
      <c r="J20" s="613"/>
      <c r="K20" s="615"/>
      <c r="L20" s="614" t="e">
        <f>Баллы_за_упр($A20,F20,G20,H20,J20,K20)</f>
        <v>#VALUE!</v>
      </c>
      <c r="M20" s="611"/>
      <c r="N20" s="423"/>
      <c r="O20" s="614" t="e">
        <f>Баллы_за_упр($A20,F20,G20,H20,M20,N20)</f>
        <v>#VALUE!</v>
      </c>
      <c r="P20" s="615"/>
      <c r="Q20" s="409"/>
      <c r="R20" s="616" t="e">
        <f>Баллы_за_упр($A20,F20,G20,H20,P20,Q20)</f>
        <v>#VALUE!</v>
      </c>
      <c r="S20" s="617" t="e">
        <f>Сумма_баллов(A20,H20,L20,O20,R20)</f>
        <v>#VALUE!</v>
      </c>
      <c r="T20" s="618" t="e">
        <f>Оценка(A20,H20,L20,O20,R20)</f>
        <v>#VALUE!</v>
      </c>
      <c r="U20" s="257"/>
      <c r="V20" s="613" t="s">
        <v>750</v>
      </c>
    </row>
    <row r="21" spans="1:22" s="138" customFormat="1" ht="15.75" x14ac:dyDescent="0.25">
      <c r="A21" s="611"/>
      <c r="B21" s="169"/>
      <c r="C21" s="611"/>
      <c r="D21" s="160"/>
      <c r="E21" s="1630" t="s">
        <v>928</v>
      </c>
      <c r="F21" s="1630"/>
      <c r="G21" s="1630"/>
      <c r="H21" s="1630"/>
      <c r="I21" s="1630"/>
      <c r="J21" s="1630"/>
      <c r="K21" s="1630"/>
      <c r="L21" s="1630"/>
      <c r="M21" s="1630"/>
      <c r="N21" s="1630"/>
      <c r="O21" s="1630"/>
      <c r="P21" s="1630"/>
      <c r="Q21" s="1630"/>
      <c r="R21" s="1630"/>
      <c r="S21" s="1630"/>
      <c r="T21" s="1630"/>
      <c r="U21" s="1630"/>
      <c r="V21" s="1630"/>
    </row>
    <row r="22" spans="1:22" s="138" customFormat="1" ht="15.75" x14ac:dyDescent="0.25">
      <c r="A22" s="611" t="s">
        <v>11</v>
      </c>
      <c r="B22" s="214"/>
      <c r="C22" s="611">
        <f t="shared" ref="C22:C27" si="0">Age(B22,F22,G22)</f>
        <v>124</v>
      </c>
      <c r="D22" s="160"/>
      <c r="E22" s="611">
        <v>8</v>
      </c>
      <c r="F22" s="612"/>
      <c r="G22" s="612"/>
      <c r="H22" s="608" t="str">
        <f t="shared" ref="H22:H27" si="1">Воз_группа(A22,C22)</f>
        <v>8</v>
      </c>
      <c r="I22" s="173"/>
      <c r="J22" s="613"/>
      <c r="K22" s="615"/>
      <c r="L22" s="614" t="e">
        <f>Баллы_за_упр($A22,F22,G22,H22,J22,K22)</f>
        <v>#VALUE!</v>
      </c>
      <c r="M22" s="611"/>
      <c r="N22" s="423"/>
      <c r="O22" s="614" t="e">
        <f>Баллы_за_упр($A22,F22,G22,H22,M22,N22)</f>
        <v>#VALUE!</v>
      </c>
      <c r="P22" s="615"/>
      <c r="Q22" s="409"/>
      <c r="R22" s="616" t="e">
        <f>Баллы_за_упр($A22,F22,G22,H22,P22,Q22)</f>
        <v>#VALUE!</v>
      </c>
      <c r="S22" s="617" t="e">
        <f>Сумма_баллов(A22,H22,L22,O22,R22)</f>
        <v>#VALUE!</v>
      </c>
      <c r="T22" s="618" t="e">
        <f>Оценка(A22,H22,L22,O22,R22)</f>
        <v>#VALUE!</v>
      </c>
      <c r="U22" s="257"/>
      <c r="V22" s="613"/>
    </row>
    <row r="23" spans="1:22" s="138" customFormat="1" ht="15.75" x14ac:dyDescent="0.25">
      <c r="A23" s="611" t="s">
        <v>11</v>
      </c>
      <c r="B23" s="214">
        <v>24416</v>
      </c>
      <c r="C23" s="611">
        <f t="shared" si="0"/>
        <v>57</v>
      </c>
      <c r="D23" s="160"/>
      <c r="E23" s="611">
        <v>9</v>
      </c>
      <c r="F23" s="612" t="s">
        <v>482</v>
      </c>
      <c r="G23" s="612" t="s">
        <v>926</v>
      </c>
      <c r="H23" s="342" t="str">
        <f t="shared" si="1"/>
        <v>8</v>
      </c>
      <c r="I23" s="173"/>
      <c r="J23" s="613"/>
      <c r="K23" s="156"/>
      <c r="L23" s="614"/>
      <c r="M23" s="611"/>
      <c r="N23" s="155"/>
      <c r="O23" s="614"/>
      <c r="P23" s="615"/>
      <c r="Q23" s="409"/>
      <c r="R23" s="616"/>
      <c r="S23" s="617"/>
      <c r="T23" s="618"/>
      <c r="U23" s="257"/>
      <c r="V23" s="613" t="s">
        <v>750</v>
      </c>
    </row>
    <row r="24" spans="1:22" s="138" customFormat="1" ht="15.75" x14ac:dyDescent="0.25">
      <c r="A24" s="611" t="s">
        <v>11</v>
      </c>
      <c r="B24" s="214">
        <v>26481</v>
      </c>
      <c r="C24" s="611">
        <f t="shared" si="0"/>
        <v>52</v>
      </c>
      <c r="D24" s="160"/>
      <c r="E24" s="611">
        <v>10</v>
      </c>
      <c r="F24" s="213" t="s">
        <v>482</v>
      </c>
      <c r="G24" s="612" t="s">
        <v>593</v>
      </c>
      <c r="H24" s="342" t="str">
        <f t="shared" si="1"/>
        <v>7</v>
      </c>
      <c r="I24" s="173"/>
      <c r="J24" s="613"/>
      <c r="K24" s="156"/>
      <c r="L24" s="614"/>
      <c r="M24" s="618"/>
      <c r="N24" s="617"/>
      <c r="O24" s="614"/>
      <c r="P24" s="615"/>
      <c r="Q24" s="409"/>
      <c r="R24" s="616"/>
      <c r="S24" s="617"/>
      <c r="T24" s="618"/>
      <c r="U24" s="257"/>
      <c r="V24" s="613"/>
    </row>
    <row r="25" spans="1:22" s="138" customFormat="1" ht="15.75" x14ac:dyDescent="0.25">
      <c r="A25" s="611" t="s">
        <v>11</v>
      </c>
      <c r="B25" s="214">
        <v>28947</v>
      </c>
      <c r="C25" s="611">
        <f t="shared" si="0"/>
        <v>45</v>
      </c>
      <c r="D25" s="160"/>
      <c r="E25" s="611">
        <v>11</v>
      </c>
      <c r="F25" s="213" t="s">
        <v>590</v>
      </c>
      <c r="G25" s="612" t="s">
        <v>580</v>
      </c>
      <c r="H25" s="342" t="str">
        <f t="shared" si="1"/>
        <v>6</v>
      </c>
      <c r="I25" s="173"/>
      <c r="J25" s="613"/>
      <c r="K25" s="156"/>
      <c r="L25" s="614"/>
      <c r="M25" s="611"/>
      <c r="N25" s="423"/>
      <c r="O25" s="614"/>
      <c r="P25" s="615"/>
      <c r="Q25" s="409"/>
      <c r="R25" s="616"/>
      <c r="S25" s="617"/>
      <c r="T25" s="618"/>
      <c r="U25" s="257"/>
      <c r="V25" s="613"/>
    </row>
    <row r="26" spans="1:22" s="138" customFormat="1" ht="15.75" x14ac:dyDescent="0.25">
      <c r="A26" s="611" t="s">
        <v>11</v>
      </c>
      <c r="B26" s="214">
        <v>28621</v>
      </c>
      <c r="C26" s="611">
        <f t="shared" si="0"/>
        <v>46</v>
      </c>
      <c r="D26" s="160"/>
      <c r="E26" s="611">
        <v>12</v>
      </c>
      <c r="F26" s="213" t="s">
        <v>590</v>
      </c>
      <c r="G26" s="612" t="s">
        <v>496</v>
      </c>
      <c r="H26" s="342" t="str">
        <f t="shared" si="1"/>
        <v>6</v>
      </c>
      <c r="I26" s="173"/>
      <c r="J26" s="613"/>
      <c r="K26" s="156"/>
      <c r="L26" s="614"/>
      <c r="M26" s="611"/>
      <c r="N26" s="423"/>
      <c r="O26" s="614"/>
      <c r="P26" s="615"/>
      <c r="Q26" s="409"/>
      <c r="R26" s="616"/>
      <c r="S26" s="617"/>
      <c r="T26" s="618"/>
      <c r="U26" s="257"/>
      <c r="V26" s="613"/>
    </row>
    <row r="27" spans="1:22" s="138" customFormat="1" ht="15.75" x14ac:dyDescent="0.25">
      <c r="A27" s="611" t="s">
        <v>470</v>
      </c>
      <c r="B27" s="214">
        <v>28074</v>
      </c>
      <c r="C27" s="611">
        <f t="shared" si="0"/>
        <v>47</v>
      </c>
      <c r="D27" s="160"/>
      <c r="E27" s="611">
        <v>13</v>
      </c>
      <c r="F27" s="213" t="s">
        <v>565</v>
      </c>
      <c r="G27" s="612" t="s">
        <v>595</v>
      </c>
      <c r="H27" s="342" t="str">
        <f t="shared" si="1"/>
        <v>5</v>
      </c>
      <c r="I27" s="173"/>
      <c r="J27" s="613"/>
      <c r="K27" s="156"/>
      <c r="L27" s="614"/>
      <c r="M27" s="611"/>
      <c r="N27" s="155"/>
      <c r="O27" s="614"/>
      <c r="P27" s="615"/>
      <c r="Q27" s="409"/>
      <c r="R27" s="616"/>
      <c r="S27" s="617"/>
      <c r="T27" s="618"/>
      <c r="U27" s="257"/>
      <c r="V27" s="613"/>
    </row>
    <row r="28" spans="1:22" s="138" customFormat="1" ht="15.75" x14ac:dyDescent="0.25">
      <c r="A28" s="611"/>
      <c r="B28" s="169"/>
      <c r="C28" s="611"/>
      <c r="D28" s="160"/>
      <c r="E28" s="1630" t="s">
        <v>992</v>
      </c>
      <c r="F28" s="1630"/>
      <c r="G28" s="1630"/>
      <c r="H28" s="1630"/>
      <c r="I28" s="1630"/>
      <c r="J28" s="1630"/>
      <c r="K28" s="1630"/>
      <c r="L28" s="1630"/>
      <c r="M28" s="1630"/>
      <c r="N28" s="1630"/>
      <c r="O28" s="1630"/>
      <c r="P28" s="1630"/>
      <c r="Q28" s="1630"/>
      <c r="R28" s="1630"/>
      <c r="S28" s="1630"/>
      <c r="T28" s="1630"/>
      <c r="U28" s="1630"/>
      <c r="V28" s="1630"/>
    </row>
    <row r="29" spans="1:22" s="138" customFormat="1" ht="15.75" x14ac:dyDescent="0.25">
      <c r="A29" s="611" t="s">
        <v>11</v>
      </c>
      <c r="B29" s="214"/>
      <c r="C29" s="611">
        <f>Age(B29,F29,G29)</f>
        <v>124</v>
      </c>
      <c r="D29" s="160"/>
      <c r="E29" s="613">
        <v>14</v>
      </c>
      <c r="F29" s="612"/>
      <c r="G29" s="612"/>
      <c r="H29" s="608" t="str">
        <f>Воз_группа(A29,C29)</f>
        <v>8</v>
      </c>
      <c r="I29" s="173"/>
      <c r="J29" s="613"/>
      <c r="K29" s="615"/>
      <c r="L29" s="614" t="e">
        <f>Баллы_за_упр($A29,F29,G29,H29,J29,K29)</f>
        <v>#VALUE!</v>
      </c>
      <c r="M29" s="611"/>
      <c r="N29" s="423"/>
      <c r="O29" s="614" t="e">
        <f>Баллы_за_упр($A29,F29,G29,H29,M29,N29)</f>
        <v>#VALUE!</v>
      </c>
      <c r="P29" s="615"/>
      <c r="Q29" s="409"/>
      <c r="R29" s="616" t="e">
        <f>Баллы_за_упр($A29,F29,G29,H29,P29,Q29)</f>
        <v>#VALUE!</v>
      </c>
      <c r="S29" s="617" t="e">
        <f>Сумма_баллов(A29,H29,L29,O29,R29)</f>
        <v>#VALUE!</v>
      </c>
      <c r="T29" s="618" t="e">
        <f>Оценка(A29,H29,L29,O29,R29)</f>
        <v>#VALUE!</v>
      </c>
      <c r="U29" s="640"/>
      <c r="V29" s="676"/>
    </row>
    <row r="30" spans="1:22" s="138" customFormat="1" ht="15.75" x14ac:dyDescent="0.25">
      <c r="A30" s="611" t="s">
        <v>11</v>
      </c>
      <c r="B30" s="214">
        <v>32324</v>
      </c>
      <c r="C30" s="611">
        <f>Age(B30,F30,G30)</f>
        <v>36</v>
      </c>
      <c r="D30" s="160"/>
      <c r="E30" s="613">
        <v>15</v>
      </c>
      <c r="F30" s="612" t="s">
        <v>761</v>
      </c>
      <c r="G30" s="612" t="s">
        <v>488</v>
      </c>
      <c r="H30" s="608" t="str">
        <f>Воз_группа(A30,C30)</f>
        <v>4</v>
      </c>
      <c r="I30" s="618"/>
      <c r="J30" s="613"/>
      <c r="K30" s="621"/>
      <c r="L30" s="614"/>
      <c r="M30" s="613"/>
      <c r="N30" s="622"/>
      <c r="O30" s="614"/>
      <c r="P30" s="615"/>
      <c r="Q30" s="619"/>
      <c r="R30" s="616"/>
      <c r="S30" s="617"/>
      <c r="T30" s="618"/>
      <c r="U30" s="640"/>
      <c r="V30" s="676"/>
    </row>
    <row r="31" spans="1:22" s="138" customFormat="1" ht="15.75" x14ac:dyDescent="0.25">
      <c r="A31" s="611" t="s">
        <v>11</v>
      </c>
      <c r="B31" s="214">
        <v>32292</v>
      </c>
      <c r="C31" s="611">
        <f>Age(B31,F31,G31)</f>
        <v>36</v>
      </c>
      <c r="D31" s="160"/>
      <c r="E31" s="613">
        <v>16</v>
      </c>
      <c r="F31" s="612" t="s">
        <v>500</v>
      </c>
      <c r="G31" s="612" t="s">
        <v>927</v>
      </c>
      <c r="H31" s="608" t="str">
        <f>Воз_группа(A31,C31)</f>
        <v>4</v>
      </c>
      <c r="I31" s="618"/>
      <c r="J31" s="613"/>
      <c r="K31" s="621"/>
      <c r="L31" s="614"/>
      <c r="M31" s="613"/>
      <c r="N31" s="622"/>
      <c r="O31" s="614"/>
      <c r="P31" s="615"/>
      <c r="Q31" s="619"/>
      <c r="R31" s="616"/>
      <c r="S31" s="617"/>
      <c r="T31" s="618"/>
      <c r="U31" s="640"/>
      <c r="V31" s="676"/>
    </row>
    <row r="32" spans="1:22" s="138" customFormat="1" ht="15.75" x14ac:dyDescent="0.25">
      <c r="A32" s="611" t="s">
        <v>11</v>
      </c>
      <c r="B32" s="214">
        <v>34117</v>
      </c>
      <c r="C32" s="611">
        <f>Age(B32,F32,G32)</f>
        <v>31</v>
      </c>
      <c r="D32" s="160"/>
      <c r="E32" s="613">
        <v>17</v>
      </c>
      <c r="F32" s="563" t="s">
        <v>564</v>
      </c>
      <c r="G32" s="612" t="s">
        <v>1067</v>
      </c>
      <c r="H32" s="608">
        <v>2</v>
      </c>
      <c r="I32" s="618"/>
      <c r="J32" s="613"/>
      <c r="K32" s="621"/>
      <c r="L32" s="614"/>
      <c r="M32" s="613"/>
      <c r="N32" s="622"/>
      <c r="O32" s="614"/>
      <c r="P32" s="615"/>
      <c r="Q32" s="619"/>
      <c r="R32" s="616"/>
      <c r="S32" s="617"/>
      <c r="T32" s="618"/>
      <c r="U32" s="640"/>
      <c r="V32" s="676"/>
    </row>
    <row r="33" spans="1:22" s="138" customFormat="1" ht="15.75" x14ac:dyDescent="0.25">
      <c r="A33" s="611" t="s">
        <v>470</v>
      </c>
      <c r="B33" s="168">
        <v>32150</v>
      </c>
      <c r="C33" s="611">
        <f>Age(B33,F33,G33)</f>
        <v>36</v>
      </c>
      <c r="D33" s="160"/>
      <c r="E33" s="613">
        <v>18</v>
      </c>
      <c r="F33" s="232" t="s">
        <v>731</v>
      </c>
      <c r="G33" s="232" t="s">
        <v>940</v>
      </c>
      <c r="H33" s="608" t="str">
        <f>Воз_группа(A33,C33)</f>
        <v>4</v>
      </c>
      <c r="I33" s="618"/>
      <c r="J33" s="618"/>
      <c r="K33" s="618"/>
      <c r="L33" s="618"/>
      <c r="M33" s="618"/>
      <c r="N33" s="618"/>
      <c r="O33" s="618"/>
      <c r="P33" s="618"/>
      <c r="Q33" s="207"/>
      <c r="R33" s="618"/>
      <c r="S33" s="618"/>
      <c r="T33" s="618"/>
      <c r="U33" s="618"/>
      <c r="V33" s="613" t="s">
        <v>1172</v>
      </c>
    </row>
    <row r="34" spans="1:22" s="138" customFormat="1" ht="15.75" x14ac:dyDescent="0.25">
      <c r="A34" s="611"/>
      <c r="B34" s="168"/>
      <c r="C34" s="611"/>
      <c r="D34" s="160"/>
      <c r="E34" s="1585" t="s">
        <v>793</v>
      </c>
      <c r="F34" s="1585"/>
      <c r="G34" s="1585"/>
      <c r="H34" s="1585"/>
      <c r="I34" s="1585"/>
      <c r="J34" s="1585"/>
      <c r="K34" s="1585"/>
      <c r="L34" s="1585"/>
      <c r="M34" s="1585"/>
      <c r="N34" s="1585"/>
      <c r="O34" s="1585"/>
      <c r="P34" s="1585"/>
      <c r="Q34" s="1585"/>
      <c r="R34" s="1585"/>
      <c r="S34" s="1585"/>
      <c r="T34" s="1585"/>
      <c r="U34" s="1585"/>
      <c r="V34" s="1585"/>
    </row>
    <row r="35" spans="1:22" s="138" customFormat="1" ht="15.75" x14ac:dyDescent="0.25">
      <c r="A35" s="611" t="s">
        <v>11</v>
      </c>
      <c r="B35" s="215">
        <v>27675</v>
      </c>
      <c r="C35" s="611">
        <f>Age(B35,F35,G35)</f>
        <v>49</v>
      </c>
      <c r="D35" s="160"/>
      <c r="E35" s="611">
        <v>19</v>
      </c>
      <c r="F35" s="161" t="s">
        <v>482</v>
      </c>
      <c r="G35" s="563" t="s">
        <v>792</v>
      </c>
      <c r="H35" s="342" t="str">
        <f>Воз_группа(A35,C35)</f>
        <v>6</v>
      </c>
      <c r="I35" s="173"/>
      <c r="J35" s="613"/>
      <c r="K35" s="615"/>
      <c r="L35" s="614" t="e">
        <f>Баллы_за_упр($A35,F35,G35,H35,J35,K35)</f>
        <v>#VALUE!</v>
      </c>
      <c r="M35" s="611"/>
      <c r="N35" s="423"/>
      <c r="O35" s="614" t="e">
        <f>Баллы_за_упр($A35,F35,G35,H35,M35,N35)</f>
        <v>#VALUE!</v>
      </c>
      <c r="P35" s="615"/>
      <c r="Q35" s="409"/>
      <c r="R35" s="616" t="e">
        <f>Баллы_за_упр($A35,F35,G35,H35,P35,Q35)</f>
        <v>#VALUE!</v>
      </c>
      <c r="S35" s="617" t="e">
        <f>Сумма_баллов(A35,H35,L35,O35,R35)</f>
        <v>#VALUE!</v>
      </c>
      <c r="T35" s="618" t="e">
        <f>Оценка(A35,H35,L35,O35,R35)</f>
        <v>#VALUE!</v>
      </c>
      <c r="U35" s="257"/>
      <c r="V35" s="613" t="s">
        <v>1107</v>
      </c>
    </row>
    <row r="36" spans="1:22" s="138" customFormat="1" ht="15.75" x14ac:dyDescent="0.25">
      <c r="A36" s="611" t="s">
        <v>11</v>
      </c>
      <c r="B36" s="215">
        <v>29590</v>
      </c>
      <c r="C36" s="611">
        <f>Age(B36,F36,G36)</f>
        <v>43</v>
      </c>
      <c r="D36" s="160"/>
      <c r="E36" s="611">
        <v>20</v>
      </c>
      <c r="F36" s="161" t="s">
        <v>594</v>
      </c>
      <c r="G36" s="563" t="s">
        <v>511</v>
      </c>
      <c r="H36" s="342" t="str">
        <f>Воз_группа(A36,C36)</f>
        <v>5</v>
      </c>
      <c r="I36" s="173"/>
      <c r="J36" s="613"/>
      <c r="K36" s="156"/>
      <c r="L36" s="614"/>
      <c r="M36" s="611"/>
      <c r="N36" s="155"/>
      <c r="O36" s="614"/>
      <c r="P36" s="615"/>
      <c r="Q36" s="409"/>
      <c r="R36" s="616"/>
      <c r="S36" s="617"/>
      <c r="T36" s="618"/>
      <c r="U36" s="257"/>
      <c r="V36" s="613"/>
    </row>
    <row r="37" spans="1:22" s="138" customFormat="1" ht="15.75" x14ac:dyDescent="0.25">
      <c r="A37" s="611" t="s">
        <v>11</v>
      </c>
      <c r="B37" s="168">
        <v>31153</v>
      </c>
      <c r="C37" s="611">
        <f>Age(B37,F37,G37)</f>
        <v>39</v>
      </c>
      <c r="D37" s="160"/>
      <c r="E37" s="611">
        <v>21</v>
      </c>
      <c r="F37" s="230" t="s">
        <v>26</v>
      </c>
      <c r="G37" s="232" t="s">
        <v>741</v>
      </c>
      <c r="H37" s="342" t="str">
        <f>Воз_группа(A37,C37)</f>
        <v>4</v>
      </c>
      <c r="I37" s="173"/>
      <c r="J37" s="613"/>
      <c r="K37" s="156"/>
      <c r="L37" s="614"/>
      <c r="M37" s="611"/>
      <c r="N37" s="155"/>
      <c r="O37" s="614"/>
      <c r="P37" s="615"/>
      <c r="Q37" s="409"/>
      <c r="R37" s="616"/>
      <c r="S37" s="617"/>
      <c r="T37" s="618"/>
      <c r="U37" s="257"/>
      <c r="V37" s="613"/>
    </row>
    <row r="38" spans="1:22" s="138" customFormat="1" ht="15.75" x14ac:dyDescent="0.25">
      <c r="A38" s="611" t="s">
        <v>11</v>
      </c>
      <c r="B38" s="215">
        <v>29374</v>
      </c>
      <c r="C38" s="611">
        <f>Age(B38,F38,G38)</f>
        <v>44</v>
      </c>
      <c r="D38" s="160"/>
      <c r="E38" s="611">
        <v>22</v>
      </c>
      <c r="F38" s="161" t="s">
        <v>590</v>
      </c>
      <c r="G38" s="563" t="s">
        <v>1072</v>
      </c>
      <c r="H38" s="342">
        <v>4</v>
      </c>
      <c r="I38" s="173"/>
      <c r="J38" s="613"/>
      <c r="K38" s="156"/>
      <c r="L38" s="614"/>
      <c r="M38" s="611"/>
      <c r="N38" s="423"/>
      <c r="O38" s="614"/>
      <c r="P38" s="615"/>
      <c r="Q38" s="409"/>
      <c r="R38" s="616"/>
      <c r="S38" s="617"/>
      <c r="T38" s="618"/>
      <c r="U38" s="257"/>
      <c r="V38" s="613"/>
    </row>
    <row r="39" spans="1:22" s="138" customFormat="1" ht="15.75" x14ac:dyDescent="0.25">
      <c r="A39" s="611" t="s">
        <v>11</v>
      </c>
      <c r="B39" s="215">
        <v>31276</v>
      </c>
      <c r="C39" s="611">
        <f>Age(B39,F39,G39)</f>
        <v>39</v>
      </c>
      <c r="D39" s="160"/>
      <c r="E39" s="611">
        <v>23</v>
      </c>
      <c r="F39" s="161" t="s">
        <v>594</v>
      </c>
      <c r="G39" s="563" t="s">
        <v>534</v>
      </c>
      <c r="H39" s="342" t="str">
        <f>Воз_группа(A39,C39)</f>
        <v>4</v>
      </c>
      <c r="I39" s="173"/>
      <c r="J39" s="428"/>
      <c r="K39" s="156"/>
      <c r="L39" s="614"/>
      <c r="M39" s="611"/>
      <c r="N39" s="155"/>
      <c r="O39" s="614"/>
      <c r="P39" s="615"/>
      <c r="Q39" s="409"/>
      <c r="R39" s="616"/>
      <c r="S39" s="617"/>
      <c r="T39" s="618"/>
      <c r="U39" s="257"/>
      <c r="V39" s="613"/>
    </row>
    <row r="40" spans="1:22" ht="17.25" customHeight="1" x14ac:dyDescent="0.25">
      <c r="A40" s="1594" t="s">
        <v>1</v>
      </c>
      <c r="B40" s="1594" t="s">
        <v>81</v>
      </c>
      <c r="C40" s="1594" t="s">
        <v>82</v>
      </c>
      <c r="D40" s="256"/>
      <c r="E40" s="1598" t="s">
        <v>2</v>
      </c>
      <c r="F40" s="1598" t="s">
        <v>3</v>
      </c>
      <c r="G40" s="1605" t="s">
        <v>4</v>
      </c>
      <c r="H40" s="1571" t="s">
        <v>5</v>
      </c>
      <c r="I40" s="1571" t="s">
        <v>6</v>
      </c>
      <c r="J40" s="1598" t="s">
        <v>180</v>
      </c>
      <c r="K40" s="1598"/>
      <c r="L40" s="1598"/>
      <c r="M40" s="1598"/>
      <c r="N40" s="1598"/>
      <c r="O40" s="1598"/>
      <c r="P40" s="1598"/>
      <c r="Q40" s="1598"/>
      <c r="R40" s="1598"/>
      <c r="S40" s="1578" t="s">
        <v>25</v>
      </c>
      <c r="T40" s="1571" t="s">
        <v>998</v>
      </c>
      <c r="U40" s="1571" t="s">
        <v>7</v>
      </c>
      <c r="V40" s="1657" t="s">
        <v>285</v>
      </c>
    </row>
    <row r="41" spans="1:22" ht="15.75" x14ac:dyDescent="0.25">
      <c r="A41" s="1594"/>
      <c r="B41" s="1594"/>
      <c r="C41" s="1594"/>
      <c r="D41" s="256"/>
      <c r="E41" s="1598"/>
      <c r="F41" s="1598"/>
      <c r="G41" s="1605"/>
      <c r="H41" s="1571"/>
      <c r="I41" s="1571"/>
      <c r="J41" s="663"/>
      <c r="K41" s="663">
        <v>1</v>
      </c>
      <c r="L41" s="663"/>
      <c r="M41" s="1598">
        <v>2</v>
      </c>
      <c r="N41" s="1598"/>
      <c r="O41" s="1598"/>
      <c r="P41" s="1658">
        <v>3</v>
      </c>
      <c r="Q41" s="1658"/>
      <c r="R41" s="1658"/>
      <c r="S41" s="1578"/>
      <c r="T41" s="1571"/>
      <c r="U41" s="1571"/>
      <c r="V41" s="1657"/>
    </row>
    <row r="42" spans="1:22" ht="77.25" customHeight="1" x14ac:dyDescent="0.25">
      <c r="A42" s="1594"/>
      <c r="B42" s="1594"/>
      <c r="C42" s="1594"/>
      <c r="D42" s="256"/>
      <c r="E42" s="1598"/>
      <c r="F42" s="1598"/>
      <c r="G42" s="1605"/>
      <c r="H42" s="1571"/>
      <c r="I42" s="1571"/>
      <c r="J42" s="667" t="s">
        <v>8</v>
      </c>
      <c r="K42" s="662" t="s">
        <v>9</v>
      </c>
      <c r="L42" s="674" t="s">
        <v>10</v>
      </c>
      <c r="M42" s="662" t="s">
        <v>8</v>
      </c>
      <c r="N42" s="662" t="s">
        <v>9</v>
      </c>
      <c r="O42" s="674" t="s">
        <v>10</v>
      </c>
      <c r="P42" s="662" t="s">
        <v>8</v>
      </c>
      <c r="Q42" s="675" t="s">
        <v>9</v>
      </c>
      <c r="R42" s="674" t="s">
        <v>10</v>
      </c>
      <c r="S42" s="1578"/>
      <c r="T42" s="1571"/>
      <c r="U42" s="1571"/>
      <c r="V42" s="1657"/>
    </row>
    <row r="43" spans="1:22" s="138" customFormat="1" ht="15.75" x14ac:dyDescent="0.25">
      <c r="A43" s="611" t="s">
        <v>11</v>
      </c>
      <c r="B43" s="216">
        <v>29416</v>
      </c>
      <c r="C43" s="611">
        <f t="shared" ref="C43:C48" si="2">Age(B43,F43,G43)</f>
        <v>44</v>
      </c>
      <c r="D43" s="160"/>
      <c r="E43" s="611">
        <v>24</v>
      </c>
      <c r="F43" s="225" t="s">
        <v>500</v>
      </c>
      <c r="G43" s="563" t="s">
        <v>704</v>
      </c>
      <c r="H43" s="342" t="str">
        <f t="shared" ref="H43:H48" si="3">Воз_группа(A43,C43)</f>
        <v>5</v>
      </c>
      <c r="I43" s="173"/>
      <c r="J43" s="613"/>
      <c r="K43" s="615"/>
      <c r="L43" s="614" t="e">
        <f>Баллы_за_упр($A43,F43,G43,H43,J43,K43)</f>
        <v>#VALUE!</v>
      </c>
      <c r="M43" s="611"/>
      <c r="N43" s="423"/>
      <c r="O43" s="614" t="e">
        <f>Баллы_за_упр($A43,F43,G43,H43,M43,N43)</f>
        <v>#VALUE!</v>
      </c>
      <c r="P43" s="615"/>
      <c r="Q43" s="409"/>
      <c r="R43" s="616" t="e">
        <f>Баллы_за_упр($A43,F43,G43,H43,P43,Q43)</f>
        <v>#VALUE!</v>
      </c>
      <c r="S43" s="617" t="e">
        <f>Сумма_баллов(A43,H43,L43,O43,R43)</f>
        <v>#VALUE!</v>
      </c>
      <c r="T43" s="618" t="e">
        <f>Оценка(A43,H43,L43,O43,R43)</f>
        <v>#VALUE!</v>
      </c>
      <c r="U43" s="257"/>
      <c r="V43" s="613" t="s">
        <v>1093</v>
      </c>
    </row>
    <row r="44" spans="1:22" s="138" customFormat="1" ht="15.75" x14ac:dyDescent="0.25">
      <c r="A44" s="611" t="s">
        <v>11</v>
      </c>
      <c r="B44" s="216">
        <v>33449</v>
      </c>
      <c r="C44" s="611">
        <f t="shared" si="2"/>
        <v>33</v>
      </c>
      <c r="D44" s="160"/>
      <c r="E44" s="611">
        <v>25</v>
      </c>
      <c r="F44" s="225" t="s">
        <v>564</v>
      </c>
      <c r="G44" s="563" t="s">
        <v>705</v>
      </c>
      <c r="H44" s="342" t="str">
        <f t="shared" si="3"/>
        <v>3</v>
      </c>
      <c r="I44" s="173"/>
      <c r="J44" s="613"/>
      <c r="K44" s="156"/>
      <c r="L44" s="614"/>
      <c r="M44" s="611"/>
      <c r="N44" s="423"/>
      <c r="O44" s="614"/>
      <c r="P44" s="615"/>
      <c r="Q44" s="409"/>
      <c r="R44" s="616"/>
      <c r="S44" s="617"/>
      <c r="T44" s="618"/>
      <c r="U44" s="257"/>
      <c r="V44" s="613"/>
    </row>
    <row r="45" spans="1:22" s="138" customFormat="1" ht="15.75" x14ac:dyDescent="0.25">
      <c r="A45" s="611" t="s">
        <v>11</v>
      </c>
      <c r="B45" s="216">
        <v>29680</v>
      </c>
      <c r="C45" s="611">
        <f t="shared" si="2"/>
        <v>43</v>
      </c>
      <c r="D45" s="160"/>
      <c r="E45" s="611">
        <v>26</v>
      </c>
      <c r="F45" s="225" t="s">
        <v>500</v>
      </c>
      <c r="G45" s="563" t="s">
        <v>722</v>
      </c>
      <c r="H45" s="342" t="str">
        <f t="shared" si="3"/>
        <v>5</v>
      </c>
      <c r="I45" s="173"/>
      <c r="J45" s="428"/>
      <c r="K45" s="156"/>
      <c r="L45" s="614"/>
      <c r="M45" s="611"/>
      <c r="N45" s="423"/>
      <c r="O45" s="614"/>
      <c r="P45" s="615"/>
      <c r="Q45" s="409"/>
      <c r="R45" s="616"/>
      <c r="S45" s="617"/>
      <c r="T45" s="618"/>
      <c r="U45" s="257"/>
      <c r="V45" s="613"/>
    </row>
    <row r="46" spans="1:22" s="138" customFormat="1" ht="15.75" x14ac:dyDescent="0.25">
      <c r="A46" s="173" t="s">
        <v>11</v>
      </c>
      <c r="B46" s="610">
        <v>29488</v>
      </c>
      <c r="C46" s="611">
        <f t="shared" si="2"/>
        <v>44</v>
      </c>
      <c r="D46" s="609"/>
      <c r="E46" s="611">
        <v>27</v>
      </c>
      <c r="F46" s="612" t="s">
        <v>564</v>
      </c>
      <c r="G46" s="612" t="s">
        <v>718</v>
      </c>
      <c r="H46" s="608" t="str">
        <f t="shared" si="3"/>
        <v>5</v>
      </c>
      <c r="I46" s="618"/>
      <c r="J46" s="613"/>
      <c r="K46" s="156"/>
      <c r="L46" s="614"/>
      <c r="M46" s="611"/>
      <c r="N46" s="423"/>
      <c r="O46" s="614"/>
      <c r="P46" s="615"/>
      <c r="Q46" s="409"/>
      <c r="R46" s="616"/>
      <c r="S46" s="617"/>
      <c r="T46" s="618"/>
      <c r="U46" s="617"/>
      <c r="V46" s="465"/>
    </row>
    <row r="47" spans="1:22" s="138" customFormat="1" ht="15.75" x14ac:dyDescent="0.25">
      <c r="A47" s="611" t="s">
        <v>470</v>
      </c>
      <c r="B47" s="168">
        <v>34651</v>
      </c>
      <c r="C47" s="611">
        <f t="shared" si="2"/>
        <v>29</v>
      </c>
      <c r="D47" s="160"/>
      <c r="E47" s="611">
        <v>28</v>
      </c>
      <c r="F47" s="659" t="s">
        <v>731</v>
      </c>
      <c r="G47" s="639" t="s">
        <v>986</v>
      </c>
      <c r="H47" s="342" t="str">
        <f t="shared" si="3"/>
        <v>2</v>
      </c>
      <c r="I47" s="173"/>
      <c r="J47" s="613"/>
      <c r="K47" s="156"/>
      <c r="L47" s="614"/>
      <c r="M47" s="611"/>
      <c r="N47" s="423"/>
      <c r="O47" s="614"/>
      <c r="P47" s="615"/>
      <c r="Q47" s="409"/>
      <c r="R47" s="616"/>
      <c r="S47" s="617"/>
      <c r="T47" s="618"/>
      <c r="U47" s="257"/>
      <c r="V47" s="613"/>
    </row>
    <row r="48" spans="1:22" s="138" customFormat="1" ht="15.75" x14ac:dyDescent="0.25">
      <c r="A48" s="611" t="s">
        <v>11</v>
      </c>
      <c r="B48" s="216">
        <v>35312</v>
      </c>
      <c r="C48" s="611">
        <f t="shared" si="2"/>
        <v>28</v>
      </c>
      <c r="D48" s="160"/>
      <c r="E48" s="611">
        <v>29</v>
      </c>
      <c r="F48" s="225" t="s">
        <v>731</v>
      </c>
      <c r="G48" s="563" t="s">
        <v>698</v>
      </c>
      <c r="H48" s="342" t="str">
        <f t="shared" si="3"/>
        <v>2</v>
      </c>
      <c r="I48" s="173"/>
      <c r="J48" s="428"/>
      <c r="K48" s="156"/>
      <c r="L48" s="614"/>
      <c r="M48" s="611"/>
      <c r="N48" s="423"/>
      <c r="O48" s="614"/>
      <c r="P48" s="615"/>
      <c r="Q48" s="409"/>
      <c r="R48" s="616"/>
      <c r="S48" s="617"/>
      <c r="T48" s="618"/>
      <c r="U48" s="257"/>
      <c r="V48" s="613"/>
    </row>
    <row r="49" spans="1:22" s="138" customFormat="1" ht="15.75" x14ac:dyDescent="0.25">
      <c r="A49" s="611"/>
      <c r="B49" s="168"/>
      <c r="C49" s="611"/>
      <c r="D49" s="160"/>
      <c r="E49" s="1585" t="s">
        <v>751</v>
      </c>
      <c r="F49" s="1585"/>
      <c r="G49" s="1585"/>
      <c r="H49" s="1585"/>
      <c r="I49" s="1585"/>
      <c r="J49" s="1585"/>
      <c r="K49" s="1585"/>
      <c r="L49" s="1585"/>
      <c r="M49" s="1585"/>
      <c r="N49" s="1585"/>
      <c r="O49" s="1585"/>
      <c r="P49" s="1585"/>
      <c r="Q49" s="1585"/>
      <c r="R49" s="1585"/>
      <c r="S49" s="1585"/>
      <c r="T49" s="1585"/>
      <c r="U49" s="1585"/>
      <c r="V49" s="1585"/>
    </row>
    <row r="50" spans="1:22" s="138" customFormat="1" ht="15.75" x14ac:dyDescent="0.25">
      <c r="A50" s="611" t="s">
        <v>11</v>
      </c>
      <c r="B50" s="168">
        <v>26467</v>
      </c>
      <c r="C50" s="611">
        <f>Age(B50,F50,G50)</f>
        <v>52</v>
      </c>
      <c r="D50" s="160"/>
      <c r="E50" s="611">
        <v>30</v>
      </c>
      <c r="F50" s="230" t="s">
        <v>482</v>
      </c>
      <c r="G50" s="232" t="s">
        <v>673</v>
      </c>
      <c r="H50" s="342" t="str">
        <f>Воз_группа(A50,C50)</f>
        <v>7</v>
      </c>
      <c r="I50" s="173"/>
      <c r="J50" s="613"/>
      <c r="K50" s="615"/>
      <c r="L50" s="614" t="e">
        <f>Баллы_за_упр($A50,F50,G50,H50,J50,K50)</f>
        <v>#VALUE!</v>
      </c>
      <c r="M50" s="611"/>
      <c r="N50" s="423"/>
      <c r="O50" s="614" t="e">
        <f>Баллы_за_упр($A50,F50,G50,H50,M50,N50)</f>
        <v>#VALUE!</v>
      </c>
      <c r="P50" s="615"/>
      <c r="Q50" s="409"/>
      <c r="R50" s="616" t="e">
        <f>Баллы_за_упр($A50,F50,G50,H50,P50,Q50)</f>
        <v>#VALUE!</v>
      </c>
      <c r="S50" s="617" t="e">
        <f>Сумма_баллов(A50,H50,L50,O50,R50)</f>
        <v>#VALUE!</v>
      </c>
      <c r="T50" s="618" t="e">
        <f>Оценка(A50,H50,L50,O50,R50)</f>
        <v>#VALUE!</v>
      </c>
      <c r="U50" s="257"/>
      <c r="V50" s="613"/>
    </row>
    <row r="51" spans="1:22" s="138" customFormat="1" ht="15.75" x14ac:dyDescent="0.25">
      <c r="A51" s="611" t="s">
        <v>11</v>
      </c>
      <c r="B51" s="168">
        <v>33037</v>
      </c>
      <c r="C51" s="611">
        <f>Age(B51,F51,G51)</f>
        <v>34</v>
      </c>
      <c r="D51" s="160"/>
      <c r="E51" s="611">
        <v>31</v>
      </c>
      <c r="F51" s="230" t="s">
        <v>26</v>
      </c>
      <c r="G51" s="232" t="s">
        <v>674</v>
      </c>
      <c r="H51" s="342" t="str">
        <f>Воз_группа(A51,C51)</f>
        <v>3</v>
      </c>
      <c r="I51" s="173"/>
      <c r="J51" s="428"/>
      <c r="K51" s="156"/>
      <c r="L51" s="614"/>
      <c r="M51" s="611"/>
      <c r="N51" s="155"/>
      <c r="O51" s="614"/>
      <c r="P51" s="615"/>
      <c r="Q51" s="409"/>
      <c r="R51" s="616"/>
      <c r="S51" s="617"/>
      <c r="T51" s="618"/>
      <c r="U51" s="257"/>
      <c r="V51" s="613"/>
    </row>
    <row r="52" spans="1:22" s="138" customFormat="1" ht="15.75" x14ac:dyDescent="0.25">
      <c r="A52" s="611" t="s">
        <v>11</v>
      </c>
      <c r="B52" s="168">
        <v>33374</v>
      </c>
      <c r="C52" s="611">
        <f>Age(B52,F52,G52)</f>
        <v>33</v>
      </c>
      <c r="D52" s="160"/>
      <c r="E52" s="611">
        <v>32</v>
      </c>
      <c r="F52" s="161" t="s">
        <v>27</v>
      </c>
      <c r="G52" s="349" t="s">
        <v>1108</v>
      </c>
      <c r="H52" s="342" t="str">
        <f>Воз_группа(A52,C52)</f>
        <v>3</v>
      </c>
      <c r="I52" s="173"/>
      <c r="J52" s="613"/>
      <c r="K52" s="156"/>
      <c r="L52" s="614"/>
      <c r="M52" s="611"/>
      <c r="N52" s="423"/>
      <c r="O52" s="614"/>
      <c r="P52" s="615"/>
      <c r="Q52" s="409"/>
      <c r="R52" s="616"/>
      <c r="S52" s="617"/>
      <c r="T52" s="618"/>
      <c r="U52" s="257"/>
      <c r="V52" s="613"/>
    </row>
    <row r="53" spans="1:22" s="138" customFormat="1" ht="15.75" x14ac:dyDescent="0.25">
      <c r="A53" s="611" t="s">
        <v>11</v>
      </c>
      <c r="B53" s="168">
        <v>34734</v>
      </c>
      <c r="C53" s="611">
        <f>Age(B53,F53,G53)</f>
        <v>29</v>
      </c>
      <c r="D53" s="160"/>
      <c r="E53" s="611">
        <v>33</v>
      </c>
      <c r="F53" s="161" t="s">
        <v>731</v>
      </c>
      <c r="G53" s="349" t="s">
        <v>1045</v>
      </c>
      <c r="H53" s="342" t="str">
        <f>Воз_группа(A53,C53)</f>
        <v>2</v>
      </c>
      <c r="I53" s="173"/>
      <c r="J53" s="613"/>
      <c r="K53" s="156"/>
      <c r="L53" s="614"/>
      <c r="M53" s="611"/>
      <c r="N53" s="423"/>
      <c r="O53" s="614"/>
      <c r="P53" s="615"/>
      <c r="Q53" s="409"/>
      <c r="R53" s="616"/>
      <c r="S53" s="617"/>
      <c r="T53" s="618"/>
      <c r="U53" s="257"/>
      <c r="V53" s="613"/>
    </row>
    <row r="54" spans="1:22" s="138" customFormat="1" ht="15.75" x14ac:dyDescent="0.25">
      <c r="A54" s="611"/>
      <c r="B54" s="168"/>
      <c r="C54" s="611"/>
      <c r="D54" s="160"/>
      <c r="E54" s="1585" t="s">
        <v>932</v>
      </c>
      <c r="F54" s="1585"/>
      <c r="G54" s="1585"/>
      <c r="H54" s="1585"/>
      <c r="I54" s="1585"/>
      <c r="J54" s="1585"/>
      <c r="K54" s="1585"/>
      <c r="L54" s="1585"/>
      <c r="M54" s="1585"/>
      <c r="N54" s="1585"/>
      <c r="O54" s="1585"/>
      <c r="P54" s="1585"/>
      <c r="Q54" s="1585"/>
      <c r="R54" s="1585"/>
      <c r="S54" s="1585"/>
      <c r="T54" s="1585"/>
      <c r="U54" s="1585"/>
      <c r="V54" s="1585"/>
    </row>
    <row r="55" spans="1:22" s="138" customFormat="1" ht="15.75" x14ac:dyDescent="0.25">
      <c r="A55" s="611" t="s">
        <v>11</v>
      </c>
      <c r="B55" s="169">
        <v>27089</v>
      </c>
      <c r="C55" s="611">
        <f>Age(B55,F55,G55)</f>
        <v>50</v>
      </c>
      <c r="D55" s="160"/>
      <c r="E55" s="611">
        <v>34</v>
      </c>
      <c r="F55" s="230" t="s">
        <v>482</v>
      </c>
      <c r="G55" s="232" t="s">
        <v>1144</v>
      </c>
      <c r="H55" s="342" t="str">
        <f>Воз_группа(A55,C55)</f>
        <v>7</v>
      </c>
      <c r="I55" s="173"/>
      <c r="J55" s="613"/>
      <c r="K55" s="615"/>
      <c r="L55" s="614" t="e">
        <f>Баллы_за_упр($A55,F55,G55,H55,J55,K55)</f>
        <v>#VALUE!</v>
      </c>
      <c r="M55" s="611"/>
      <c r="N55" s="423"/>
      <c r="O55" s="614" t="e">
        <f>Баллы_за_упр($A55,F55,G55,H55,M55,N55)</f>
        <v>#VALUE!</v>
      </c>
      <c r="P55" s="615"/>
      <c r="Q55" s="409"/>
      <c r="R55" s="616" t="e">
        <f>Баллы_за_упр($A55,F55,G55,H55,P55,Q55)</f>
        <v>#VALUE!</v>
      </c>
      <c r="S55" s="617" t="e">
        <f>Сумма_баллов(A55,H55,L55,O55,R55)</f>
        <v>#VALUE!</v>
      </c>
      <c r="T55" s="618" t="e">
        <f>Оценка(A55,H55,L55,O55,R55)</f>
        <v>#VALUE!</v>
      </c>
      <c r="U55" s="257"/>
      <c r="V55" s="613" t="s">
        <v>750</v>
      </c>
    </row>
    <row r="56" spans="1:22" s="138" customFormat="1" ht="15.75" x14ac:dyDescent="0.25">
      <c r="A56" s="611" t="s">
        <v>470</v>
      </c>
      <c r="B56" s="168">
        <v>28203</v>
      </c>
      <c r="C56" s="611">
        <f>Age(B56,F56,G56)</f>
        <v>47</v>
      </c>
      <c r="D56" s="160"/>
      <c r="E56" s="611">
        <v>35</v>
      </c>
      <c r="F56" s="230" t="s">
        <v>564</v>
      </c>
      <c r="G56" s="232" t="s">
        <v>477</v>
      </c>
      <c r="H56" s="342" t="str">
        <f>Воз_группа(A56,C56)</f>
        <v>5</v>
      </c>
      <c r="I56" s="173"/>
      <c r="J56" s="613"/>
      <c r="K56" s="156"/>
      <c r="L56" s="614"/>
      <c r="M56" s="611"/>
      <c r="N56" s="155"/>
      <c r="O56" s="614"/>
      <c r="P56" s="615"/>
      <c r="Q56" s="409"/>
      <c r="R56" s="616"/>
      <c r="S56" s="617"/>
      <c r="T56" s="618"/>
      <c r="U56" s="257"/>
      <c r="V56" s="613"/>
    </row>
    <row r="57" spans="1:22" s="138" customFormat="1" ht="15.75" x14ac:dyDescent="0.25">
      <c r="A57" s="611"/>
      <c r="B57" s="168"/>
      <c r="C57" s="611"/>
      <c r="D57" s="160"/>
      <c r="E57" s="1585" t="s">
        <v>950</v>
      </c>
      <c r="F57" s="1585"/>
      <c r="G57" s="1585"/>
      <c r="H57" s="1585"/>
      <c r="I57" s="1585"/>
      <c r="J57" s="1585"/>
      <c r="K57" s="1585"/>
      <c r="L57" s="1585"/>
      <c r="M57" s="1585"/>
      <c r="N57" s="1585"/>
      <c r="O57" s="1585"/>
      <c r="P57" s="1585"/>
      <c r="Q57" s="1585"/>
      <c r="R57" s="1585"/>
      <c r="S57" s="1585"/>
      <c r="T57" s="1585"/>
      <c r="U57" s="1585"/>
      <c r="V57" s="1585"/>
    </row>
    <row r="58" spans="1:22" s="138" customFormat="1" ht="15.75" x14ac:dyDescent="0.25">
      <c r="A58" s="611" t="s">
        <v>11</v>
      </c>
      <c r="B58" s="168">
        <v>28648</v>
      </c>
      <c r="C58" s="611">
        <f t="shared" ref="C58:C67" si="4">Age(B58,F58,G58)</f>
        <v>46</v>
      </c>
      <c r="D58" s="160"/>
      <c r="E58" s="611">
        <v>36</v>
      </c>
      <c r="F58" s="230" t="s">
        <v>590</v>
      </c>
      <c r="G58" s="232" t="s">
        <v>606</v>
      </c>
      <c r="H58" s="342" t="str">
        <f t="shared" ref="H58:H67" si="5">Воз_группа(A58,C58)</f>
        <v>6</v>
      </c>
      <c r="I58" s="173"/>
      <c r="J58" s="613"/>
      <c r="K58" s="615"/>
      <c r="L58" s="614" t="e">
        <f>Баллы_за_упр($A58,F58,G58,H58,J58,K58)</f>
        <v>#VALUE!</v>
      </c>
      <c r="M58" s="611"/>
      <c r="N58" s="423"/>
      <c r="O58" s="614" t="e">
        <f>Баллы_за_упр($A58,F58,G58,H58,M58,N58)</f>
        <v>#VALUE!</v>
      </c>
      <c r="P58" s="615"/>
      <c r="Q58" s="409"/>
      <c r="R58" s="616" t="e">
        <f>Баллы_за_упр($A58,F58,G58,H58,P58,Q58)</f>
        <v>#VALUE!</v>
      </c>
      <c r="S58" s="617" t="e">
        <f>Сумма_баллов(A58,H58,L58,O58,R58)</f>
        <v>#VALUE!</v>
      </c>
      <c r="T58" s="618" t="e">
        <f>Оценка(A58,H58,L58,O58,R58)</f>
        <v>#VALUE!</v>
      </c>
      <c r="U58" s="257"/>
      <c r="V58" s="613"/>
    </row>
    <row r="59" spans="1:22" s="138" customFormat="1" ht="15.75" x14ac:dyDescent="0.25">
      <c r="A59" s="611" t="s">
        <v>11</v>
      </c>
      <c r="B59" s="168">
        <v>29142</v>
      </c>
      <c r="C59" s="611">
        <f t="shared" si="4"/>
        <v>45</v>
      </c>
      <c r="D59" s="160"/>
      <c r="E59" s="611">
        <v>37</v>
      </c>
      <c r="F59" s="230" t="s">
        <v>26</v>
      </c>
      <c r="G59" s="232" t="s">
        <v>744</v>
      </c>
      <c r="H59" s="342" t="str">
        <f t="shared" si="5"/>
        <v>6</v>
      </c>
      <c r="I59" s="173"/>
      <c r="J59" s="613"/>
      <c r="K59" s="156"/>
      <c r="L59" s="614"/>
      <c r="M59" s="611"/>
      <c r="N59" s="423"/>
      <c r="O59" s="614"/>
      <c r="P59" s="615"/>
      <c r="Q59" s="409"/>
      <c r="R59" s="616"/>
      <c r="S59" s="617"/>
      <c r="T59" s="618"/>
      <c r="U59" s="257"/>
      <c r="V59" s="613"/>
    </row>
    <row r="60" spans="1:22" s="138" customFormat="1" ht="15.75" x14ac:dyDescent="0.25">
      <c r="A60" s="611" t="s">
        <v>11</v>
      </c>
      <c r="B60" s="168">
        <v>34661</v>
      </c>
      <c r="C60" s="611">
        <f t="shared" si="4"/>
        <v>29</v>
      </c>
      <c r="D60" s="160"/>
      <c r="E60" s="611">
        <v>38</v>
      </c>
      <c r="F60" s="230" t="s">
        <v>474</v>
      </c>
      <c r="G60" s="232" t="s">
        <v>933</v>
      </c>
      <c r="H60" s="342" t="str">
        <f t="shared" si="5"/>
        <v>2</v>
      </c>
      <c r="I60" s="173"/>
      <c r="J60" s="613"/>
      <c r="K60" s="156"/>
      <c r="L60" s="614"/>
      <c r="M60" s="611"/>
      <c r="N60" s="423"/>
      <c r="O60" s="614"/>
      <c r="P60" s="615"/>
      <c r="Q60" s="409"/>
      <c r="R60" s="616"/>
      <c r="S60" s="617"/>
      <c r="T60" s="618"/>
      <c r="U60" s="257"/>
      <c r="V60" s="613"/>
    </row>
    <row r="61" spans="1:22" s="138" customFormat="1" ht="15.75" x14ac:dyDescent="0.25">
      <c r="A61" s="611" t="s">
        <v>11</v>
      </c>
      <c r="B61" s="168">
        <v>29810</v>
      </c>
      <c r="C61" s="611">
        <f t="shared" si="4"/>
        <v>43</v>
      </c>
      <c r="D61" s="160"/>
      <c r="E61" s="611">
        <v>39</v>
      </c>
      <c r="F61" s="230" t="s">
        <v>500</v>
      </c>
      <c r="G61" s="232" t="s">
        <v>607</v>
      </c>
      <c r="H61" s="342" t="str">
        <f t="shared" si="5"/>
        <v>5</v>
      </c>
      <c r="I61" s="173"/>
      <c r="J61" s="613"/>
      <c r="K61" s="156"/>
      <c r="L61" s="614"/>
      <c r="M61" s="611"/>
      <c r="N61" s="423"/>
      <c r="O61" s="614"/>
      <c r="P61" s="615"/>
      <c r="Q61" s="409"/>
      <c r="R61" s="616"/>
      <c r="S61" s="617"/>
      <c r="T61" s="618"/>
      <c r="U61" s="257"/>
      <c r="V61" s="613"/>
    </row>
    <row r="62" spans="1:22" s="138" customFormat="1" ht="15.75" x14ac:dyDescent="0.25">
      <c r="A62" s="611" t="s">
        <v>470</v>
      </c>
      <c r="B62" s="168">
        <v>31737</v>
      </c>
      <c r="C62" s="611">
        <f t="shared" si="4"/>
        <v>37</v>
      </c>
      <c r="D62" s="160"/>
      <c r="E62" s="611">
        <v>40</v>
      </c>
      <c r="F62" s="230" t="s">
        <v>731</v>
      </c>
      <c r="G62" s="232" t="s">
        <v>609</v>
      </c>
      <c r="H62" s="342" t="str">
        <f t="shared" si="5"/>
        <v>4</v>
      </c>
      <c r="I62" s="173"/>
      <c r="J62" s="618"/>
      <c r="K62" s="173"/>
      <c r="L62" s="614"/>
      <c r="M62" s="173"/>
      <c r="N62" s="173"/>
      <c r="O62" s="173"/>
      <c r="P62" s="173"/>
      <c r="Q62" s="467"/>
      <c r="R62" s="173"/>
      <c r="S62" s="173"/>
      <c r="T62" s="173"/>
      <c r="U62" s="173"/>
      <c r="V62" s="613"/>
    </row>
    <row r="63" spans="1:22" s="138" customFormat="1" ht="15.75" x14ac:dyDescent="0.25">
      <c r="A63" s="611" t="s">
        <v>11</v>
      </c>
      <c r="B63" s="168">
        <v>34836</v>
      </c>
      <c r="C63" s="611">
        <f t="shared" si="4"/>
        <v>29</v>
      </c>
      <c r="D63" s="160"/>
      <c r="E63" s="611">
        <v>41</v>
      </c>
      <c r="F63" s="230" t="s">
        <v>474</v>
      </c>
      <c r="G63" s="232" t="s">
        <v>735</v>
      </c>
      <c r="H63" s="342" t="str">
        <f t="shared" si="5"/>
        <v>2</v>
      </c>
      <c r="I63" s="173"/>
      <c r="J63" s="613"/>
      <c r="K63" s="156"/>
      <c r="L63" s="614"/>
      <c r="M63" s="611"/>
      <c r="N63" s="423"/>
      <c r="O63" s="614"/>
      <c r="P63" s="615"/>
      <c r="Q63" s="409"/>
      <c r="R63" s="616"/>
      <c r="S63" s="617"/>
      <c r="T63" s="618"/>
      <c r="U63" s="257"/>
      <c r="V63" s="613"/>
    </row>
    <row r="64" spans="1:22" s="138" customFormat="1" ht="15.75" x14ac:dyDescent="0.25">
      <c r="A64" s="611" t="s">
        <v>470</v>
      </c>
      <c r="B64" s="214">
        <v>27402</v>
      </c>
      <c r="C64" s="611">
        <f t="shared" si="4"/>
        <v>49</v>
      </c>
      <c r="D64" s="160"/>
      <c r="E64" s="611">
        <v>42</v>
      </c>
      <c r="F64" s="230" t="s">
        <v>1150</v>
      </c>
      <c r="G64" s="232" t="s">
        <v>566</v>
      </c>
      <c r="H64" s="342" t="str">
        <f t="shared" si="5"/>
        <v>5</v>
      </c>
      <c r="I64" s="173"/>
      <c r="J64" s="613"/>
      <c r="K64" s="156"/>
      <c r="L64" s="614"/>
      <c r="M64" s="611"/>
      <c r="N64" s="155"/>
      <c r="O64" s="614"/>
      <c r="P64" s="615"/>
      <c r="Q64" s="409"/>
      <c r="R64" s="616"/>
      <c r="S64" s="617"/>
      <c r="T64" s="618"/>
      <c r="U64" s="257"/>
      <c r="V64" s="613"/>
    </row>
    <row r="65" spans="1:22" s="138" customFormat="1" ht="15.75" x14ac:dyDescent="0.25">
      <c r="A65" s="611" t="s">
        <v>11</v>
      </c>
      <c r="B65" s="168">
        <v>35429</v>
      </c>
      <c r="C65" s="611">
        <f t="shared" si="4"/>
        <v>27</v>
      </c>
      <c r="D65" s="160"/>
      <c r="E65" s="611">
        <v>43</v>
      </c>
      <c r="F65" s="230" t="s">
        <v>731</v>
      </c>
      <c r="G65" s="232" t="s">
        <v>1149</v>
      </c>
      <c r="H65" s="342" t="str">
        <f t="shared" si="5"/>
        <v>2</v>
      </c>
      <c r="I65" s="173"/>
      <c r="J65" s="613"/>
      <c r="K65" s="156"/>
      <c r="L65" s="614"/>
      <c r="M65" s="611"/>
      <c r="N65" s="423"/>
      <c r="O65" s="614"/>
      <c r="P65" s="615"/>
      <c r="Q65" s="619"/>
      <c r="R65" s="616"/>
      <c r="S65" s="617"/>
      <c r="T65" s="618"/>
      <c r="U65" s="257"/>
      <c r="V65" s="613"/>
    </row>
    <row r="66" spans="1:22" s="138" customFormat="1" ht="15.75" x14ac:dyDescent="0.25">
      <c r="A66" s="173" t="s">
        <v>11</v>
      </c>
      <c r="B66" s="610">
        <v>34841</v>
      </c>
      <c r="C66" s="611">
        <f t="shared" si="4"/>
        <v>29</v>
      </c>
      <c r="D66" s="609"/>
      <c r="E66" s="611">
        <v>44</v>
      </c>
      <c r="F66" s="612" t="s">
        <v>564</v>
      </c>
      <c r="G66" s="612" t="s">
        <v>697</v>
      </c>
      <c r="H66" s="608" t="str">
        <f t="shared" si="5"/>
        <v>2</v>
      </c>
      <c r="I66" s="618"/>
      <c r="J66" s="613"/>
      <c r="K66" s="156"/>
      <c r="L66" s="614"/>
      <c r="M66" s="611"/>
      <c r="N66" s="423"/>
      <c r="O66" s="614"/>
      <c r="P66" s="615"/>
      <c r="Q66" s="619"/>
      <c r="R66" s="616"/>
      <c r="S66" s="617"/>
      <c r="T66" s="618"/>
      <c r="U66" s="617"/>
      <c r="V66" s="465"/>
    </row>
    <row r="67" spans="1:22" s="138" customFormat="1" ht="15.75" x14ac:dyDescent="0.25">
      <c r="A67" s="611" t="s">
        <v>470</v>
      </c>
      <c r="B67" s="168">
        <v>30803</v>
      </c>
      <c r="C67" s="611">
        <f t="shared" si="4"/>
        <v>40</v>
      </c>
      <c r="D67" s="160"/>
      <c r="E67" s="611">
        <v>45</v>
      </c>
      <c r="F67" s="230" t="s">
        <v>731</v>
      </c>
      <c r="G67" s="232" t="s">
        <v>610</v>
      </c>
      <c r="H67" s="342" t="str">
        <f t="shared" si="5"/>
        <v>5</v>
      </c>
      <c r="I67" s="173"/>
      <c r="J67" s="618"/>
      <c r="K67" s="173"/>
      <c r="L67" s="173"/>
      <c r="M67" s="173"/>
      <c r="N67" s="173"/>
      <c r="O67" s="173"/>
      <c r="P67" s="173"/>
      <c r="Q67" s="467"/>
      <c r="R67" s="173"/>
      <c r="S67" s="173"/>
      <c r="T67" s="173"/>
      <c r="U67" s="173" t="s">
        <v>23</v>
      </c>
      <c r="V67" s="613" t="s">
        <v>1172</v>
      </c>
    </row>
    <row r="68" spans="1:22" s="138" customFormat="1" ht="15.75" x14ac:dyDescent="0.25">
      <c r="A68" s="611"/>
      <c r="B68" s="168"/>
      <c r="C68" s="611"/>
      <c r="D68" s="160"/>
      <c r="E68" s="1585" t="s">
        <v>934</v>
      </c>
      <c r="F68" s="1585"/>
      <c r="G68" s="1585"/>
      <c r="H68" s="1585"/>
      <c r="I68" s="1585"/>
      <c r="J68" s="1585"/>
      <c r="K68" s="1585"/>
      <c r="L68" s="1585"/>
      <c r="M68" s="1585"/>
      <c r="N68" s="1585"/>
      <c r="O68" s="1585"/>
      <c r="P68" s="1585"/>
      <c r="Q68" s="1585"/>
      <c r="R68" s="1585"/>
      <c r="S68" s="1585"/>
      <c r="T68" s="1585"/>
      <c r="U68" s="1585"/>
      <c r="V68" s="1585"/>
    </row>
    <row r="69" spans="1:22" s="138" customFormat="1" ht="15.75" x14ac:dyDescent="0.25">
      <c r="A69" s="611"/>
      <c r="B69" s="168"/>
      <c r="C69" s="611"/>
      <c r="D69" s="160"/>
      <c r="E69" s="1585" t="s">
        <v>935</v>
      </c>
      <c r="F69" s="1585"/>
      <c r="G69" s="1585"/>
      <c r="H69" s="1585"/>
      <c r="I69" s="1585"/>
      <c r="J69" s="1585"/>
      <c r="K69" s="1585"/>
      <c r="L69" s="1585"/>
      <c r="M69" s="1585"/>
      <c r="N69" s="1585"/>
      <c r="O69" s="1585"/>
      <c r="P69" s="1585"/>
      <c r="Q69" s="1585"/>
      <c r="R69" s="1585"/>
      <c r="S69" s="1585"/>
      <c r="T69" s="1585"/>
      <c r="U69" s="1585"/>
      <c r="V69" s="1585"/>
    </row>
    <row r="70" spans="1:22" s="138" customFormat="1" ht="15.75" x14ac:dyDescent="0.25">
      <c r="A70" s="611" t="s">
        <v>11</v>
      </c>
      <c r="B70" s="214">
        <v>25229</v>
      </c>
      <c r="C70" s="611">
        <f t="shared" ref="C70:C75" si="6">Age(B70,F70,G70)</f>
        <v>55</v>
      </c>
      <c r="D70" s="160"/>
      <c r="E70" s="611">
        <v>46</v>
      </c>
      <c r="F70" s="230" t="s">
        <v>482</v>
      </c>
      <c r="G70" s="232" t="s">
        <v>971</v>
      </c>
      <c r="H70" s="342" t="str">
        <f>Воз_группа(A70,C70)</f>
        <v>8</v>
      </c>
      <c r="I70" s="173"/>
      <c r="J70" s="613"/>
      <c r="K70" s="615"/>
      <c r="L70" s="614" t="e">
        <f>Баллы_за_упр($A70,F70,G70,H70,J70,K70)</f>
        <v>#VALUE!</v>
      </c>
      <c r="M70" s="611"/>
      <c r="N70" s="423"/>
      <c r="O70" s="614" t="e">
        <f>Баллы_за_упр($A70,F70,G70,H70,M70,N70)</f>
        <v>#VALUE!</v>
      </c>
      <c r="P70" s="615"/>
      <c r="Q70" s="409"/>
      <c r="R70" s="616" t="e">
        <f>Баллы_за_упр($A70,F70,G70,H70,P70,Q70)</f>
        <v>#VALUE!</v>
      </c>
      <c r="S70" s="617" t="e">
        <f>Сумма_баллов(A70,H70,L70,O70,R70)</f>
        <v>#VALUE!</v>
      </c>
      <c r="T70" s="618" t="e">
        <f>Оценка(A70,H70,L70,O70,R70)</f>
        <v>#VALUE!</v>
      </c>
      <c r="U70" s="257"/>
      <c r="V70" s="613"/>
    </row>
    <row r="71" spans="1:22" s="138" customFormat="1" ht="15.75" x14ac:dyDescent="0.25">
      <c r="A71" s="611" t="s">
        <v>11</v>
      </c>
      <c r="B71" s="169">
        <v>25935</v>
      </c>
      <c r="C71" s="611">
        <f t="shared" si="6"/>
        <v>53</v>
      </c>
      <c r="D71" s="160"/>
      <c r="E71" s="611">
        <v>47</v>
      </c>
      <c r="F71" s="230" t="s">
        <v>482</v>
      </c>
      <c r="G71" s="232" t="s">
        <v>510</v>
      </c>
      <c r="H71" s="342" t="str">
        <f>Воз_группа(A71,C71)</f>
        <v>7</v>
      </c>
      <c r="I71" s="173"/>
      <c r="J71" s="613"/>
      <c r="K71" s="156"/>
      <c r="L71" s="614"/>
      <c r="M71" s="611"/>
      <c r="N71" s="155"/>
      <c r="O71" s="614"/>
      <c r="P71" s="615"/>
      <c r="Q71" s="409"/>
      <c r="R71" s="616"/>
      <c r="S71" s="617"/>
      <c r="T71" s="618"/>
      <c r="U71" s="257"/>
      <c r="V71" s="613" t="s">
        <v>750</v>
      </c>
    </row>
    <row r="72" spans="1:22" s="138" customFormat="1" ht="15.75" x14ac:dyDescent="0.25">
      <c r="A72" s="611" t="s">
        <v>11</v>
      </c>
      <c r="B72" s="168">
        <v>30191</v>
      </c>
      <c r="C72" s="611">
        <f t="shared" si="6"/>
        <v>42</v>
      </c>
      <c r="D72" s="160"/>
      <c r="E72" s="611">
        <v>48</v>
      </c>
      <c r="F72" s="230" t="s">
        <v>26</v>
      </c>
      <c r="G72" s="232" t="s">
        <v>623</v>
      </c>
      <c r="H72" s="342" t="str">
        <f>Воз_группа(A72,C72)</f>
        <v>5</v>
      </c>
      <c r="I72" s="173"/>
      <c r="J72" s="613"/>
      <c r="K72" s="156"/>
      <c r="L72" s="614"/>
      <c r="M72" s="611"/>
      <c r="N72" s="423"/>
      <c r="O72" s="614"/>
      <c r="P72" s="615"/>
      <c r="Q72" s="409"/>
      <c r="R72" s="616"/>
      <c r="S72" s="617"/>
      <c r="T72" s="618"/>
      <c r="U72" s="257"/>
      <c r="V72" s="613"/>
    </row>
    <row r="73" spans="1:22" s="138" customFormat="1" ht="15.75" x14ac:dyDescent="0.25">
      <c r="A73" s="611" t="s">
        <v>470</v>
      </c>
      <c r="B73" s="168">
        <v>28160</v>
      </c>
      <c r="C73" s="611">
        <f t="shared" si="6"/>
        <v>47</v>
      </c>
      <c r="D73" s="160"/>
      <c r="E73" s="611">
        <v>49</v>
      </c>
      <c r="F73" s="230" t="s">
        <v>603</v>
      </c>
      <c r="G73" s="232" t="s">
        <v>587</v>
      </c>
      <c r="H73" s="342" t="str">
        <f>Воз_группа(A73,C73)</f>
        <v>5</v>
      </c>
      <c r="I73" s="173"/>
      <c r="J73" s="613"/>
      <c r="K73" s="156"/>
      <c r="L73" s="614"/>
      <c r="M73" s="611"/>
      <c r="N73" s="155"/>
      <c r="O73" s="614"/>
      <c r="P73" s="615"/>
      <c r="Q73" s="409"/>
      <c r="R73" s="616"/>
      <c r="S73" s="617"/>
      <c r="T73" s="618"/>
      <c r="U73" s="257"/>
      <c r="V73" s="613"/>
    </row>
    <row r="74" spans="1:22" s="138" customFormat="1" ht="15.75" x14ac:dyDescent="0.25">
      <c r="A74" s="611" t="s">
        <v>470</v>
      </c>
      <c r="B74" s="168">
        <v>32378</v>
      </c>
      <c r="C74" s="611">
        <f t="shared" si="6"/>
        <v>36</v>
      </c>
      <c r="D74" s="160"/>
      <c r="E74" s="611">
        <v>50</v>
      </c>
      <c r="F74" s="230" t="s">
        <v>564</v>
      </c>
      <c r="G74" s="232" t="s">
        <v>612</v>
      </c>
      <c r="H74" s="342" t="str">
        <f>Воз_группа(A74,C74)</f>
        <v>4</v>
      </c>
      <c r="I74" s="173"/>
      <c r="J74" s="613"/>
      <c r="K74" s="156"/>
      <c r="L74" s="614"/>
      <c r="M74" s="611"/>
      <c r="N74" s="155"/>
      <c r="O74" s="614"/>
      <c r="P74" s="615"/>
      <c r="Q74" s="409"/>
      <c r="R74" s="616"/>
      <c r="S74" s="617"/>
      <c r="T74" s="618"/>
      <c r="U74" s="257"/>
      <c r="V74" s="613"/>
    </row>
    <row r="75" spans="1:22" s="138" customFormat="1" ht="15.75" x14ac:dyDescent="0.25">
      <c r="A75" s="611" t="s">
        <v>11</v>
      </c>
      <c r="B75" s="214"/>
      <c r="C75" s="611">
        <f t="shared" si="6"/>
        <v>124</v>
      </c>
      <c r="D75" s="160"/>
      <c r="E75" s="611">
        <v>51</v>
      </c>
      <c r="F75" s="230" t="s">
        <v>731</v>
      </c>
      <c r="G75" s="232" t="s">
        <v>1043</v>
      </c>
      <c r="H75" s="344">
        <v>1</v>
      </c>
      <c r="I75" s="173"/>
      <c r="J75" s="613"/>
      <c r="K75" s="156"/>
      <c r="L75" s="614"/>
      <c r="M75" s="611"/>
      <c r="N75" s="155"/>
      <c r="O75" s="614"/>
      <c r="P75" s="615"/>
      <c r="Q75" s="409"/>
      <c r="R75" s="616"/>
      <c r="S75" s="617"/>
      <c r="T75" s="618"/>
      <c r="U75" s="257"/>
      <c r="V75" s="613"/>
    </row>
    <row r="76" spans="1:22" s="138" customFormat="1" ht="15.75" x14ac:dyDescent="0.25">
      <c r="A76" s="611"/>
      <c r="B76" s="168"/>
      <c r="C76" s="611"/>
      <c r="D76" s="160"/>
      <c r="E76" s="1585" t="s">
        <v>936</v>
      </c>
      <c r="F76" s="1585"/>
      <c r="G76" s="1585"/>
      <c r="H76" s="1585"/>
      <c r="I76" s="1585"/>
      <c r="J76" s="1585"/>
      <c r="K76" s="1585"/>
      <c r="L76" s="1585"/>
      <c r="M76" s="1585"/>
      <c r="N76" s="1585"/>
      <c r="O76" s="1585"/>
      <c r="P76" s="1585"/>
      <c r="Q76" s="1585"/>
      <c r="R76" s="1585"/>
      <c r="S76" s="1585"/>
      <c r="T76" s="1585"/>
      <c r="U76" s="1585"/>
      <c r="V76" s="1585"/>
    </row>
    <row r="77" spans="1:22" s="138" customFormat="1" ht="15.75" x14ac:dyDescent="0.25">
      <c r="A77" s="611" t="s">
        <v>470</v>
      </c>
      <c r="B77" s="169">
        <v>31295</v>
      </c>
      <c r="C77" s="611">
        <f>Age(B77,F77,G77)</f>
        <v>39</v>
      </c>
      <c r="D77" s="160"/>
      <c r="E77" s="611">
        <v>52</v>
      </c>
      <c r="F77" s="230" t="s">
        <v>1153</v>
      </c>
      <c r="G77" s="232" t="s">
        <v>508</v>
      </c>
      <c r="H77" s="342" t="str">
        <f>Воз_группа(A77,C77)</f>
        <v>4</v>
      </c>
      <c r="I77" s="173"/>
      <c r="J77" s="613"/>
      <c r="K77" s="615"/>
      <c r="L77" s="614" t="e">
        <f>Баллы_за_упр($A77,F77,G77,H77,J77,K77)</f>
        <v>#VALUE!</v>
      </c>
      <c r="M77" s="611"/>
      <c r="N77" s="423"/>
      <c r="O77" s="614" t="e">
        <f>Баллы_за_упр($A77,F77,G77,H77,M77,N77)</f>
        <v>#VALUE!</v>
      </c>
      <c r="P77" s="615"/>
      <c r="Q77" s="409"/>
      <c r="R77" s="616" t="e">
        <f>Баллы_за_упр($A77,F77,G77,H77,P77,Q77)</f>
        <v>#VALUE!</v>
      </c>
      <c r="S77" s="617" t="e">
        <f>Сумма_баллов(A77,H77,L77,O77,R77)</f>
        <v>#VALUE!</v>
      </c>
      <c r="T77" s="618" t="e">
        <f>Оценка(A77,H77,L77,O77,R77)</f>
        <v>#VALUE!</v>
      </c>
      <c r="U77" s="257"/>
      <c r="V77" s="613" t="s">
        <v>1172</v>
      </c>
    </row>
    <row r="78" spans="1:22" s="138" customFormat="1" ht="15.75" x14ac:dyDescent="0.25">
      <c r="A78" s="611" t="s">
        <v>11</v>
      </c>
      <c r="B78" s="214">
        <v>34527</v>
      </c>
      <c r="C78" s="611">
        <f>Age(B78,F78,G78)</f>
        <v>30</v>
      </c>
      <c r="D78" s="160"/>
      <c r="E78" s="611">
        <v>53</v>
      </c>
      <c r="F78" s="230" t="s">
        <v>731</v>
      </c>
      <c r="G78" s="232" t="s">
        <v>937</v>
      </c>
      <c r="H78" s="342" t="str">
        <f>Воз_группа(A78,C78)</f>
        <v>3</v>
      </c>
      <c r="I78" s="173"/>
      <c r="J78" s="613"/>
      <c r="K78" s="156"/>
      <c r="L78" s="614"/>
      <c r="M78" s="611"/>
      <c r="N78" s="423"/>
      <c r="O78" s="614"/>
      <c r="P78" s="615"/>
      <c r="Q78" s="409"/>
      <c r="R78" s="616"/>
      <c r="S78" s="617"/>
      <c r="T78" s="618"/>
      <c r="U78" s="257"/>
      <c r="V78" s="613"/>
    </row>
    <row r="79" spans="1:22" ht="17.25" customHeight="1" x14ac:dyDescent="0.25">
      <c r="A79" s="1594" t="s">
        <v>1</v>
      </c>
      <c r="B79" s="1594" t="s">
        <v>81</v>
      </c>
      <c r="C79" s="1594" t="s">
        <v>82</v>
      </c>
      <c r="D79" s="256"/>
      <c r="E79" s="1598" t="s">
        <v>2</v>
      </c>
      <c r="F79" s="1598" t="s">
        <v>3</v>
      </c>
      <c r="G79" s="1605" t="s">
        <v>4</v>
      </c>
      <c r="H79" s="1571" t="s">
        <v>5</v>
      </c>
      <c r="I79" s="1571" t="s">
        <v>6</v>
      </c>
      <c r="J79" s="1598" t="s">
        <v>180</v>
      </c>
      <c r="K79" s="1598"/>
      <c r="L79" s="1598"/>
      <c r="M79" s="1598"/>
      <c r="N79" s="1598"/>
      <c r="O79" s="1598"/>
      <c r="P79" s="1598"/>
      <c r="Q79" s="1598"/>
      <c r="R79" s="1598"/>
      <c r="S79" s="1578" t="s">
        <v>25</v>
      </c>
      <c r="T79" s="1571" t="s">
        <v>998</v>
      </c>
      <c r="U79" s="1571" t="s">
        <v>7</v>
      </c>
      <c r="V79" s="1657" t="s">
        <v>285</v>
      </c>
    </row>
    <row r="80" spans="1:22" ht="15.75" x14ac:dyDescent="0.25">
      <c r="A80" s="1594"/>
      <c r="B80" s="1594"/>
      <c r="C80" s="1594"/>
      <c r="D80" s="256"/>
      <c r="E80" s="1598"/>
      <c r="F80" s="1598"/>
      <c r="G80" s="1605"/>
      <c r="H80" s="1571"/>
      <c r="I80" s="1571"/>
      <c r="J80" s="677"/>
      <c r="K80" s="663">
        <v>1</v>
      </c>
      <c r="L80" s="678"/>
      <c r="M80" s="1598">
        <v>2</v>
      </c>
      <c r="N80" s="1598"/>
      <c r="O80" s="1598"/>
      <c r="P80" s="1658">
        <v>3</v>
      </c>
      <c r="Q80" s="1658"/>
      <c r="R80" s="1658"/>
      <c r="S80" s="1578"/>
      <c r="T80" s="1571"/>
      <c r="U80" s="1571"/>
      <c r="V80" s="1657"/>
    </row>
    <row r="81" spans="1:22" ht="77.25" customHeight="1" x14ac:dyDescent="0.25">
      <c r="A81" s="1594"/>
      <c r="B81" s="1594"/>
      <c r="C81" s="1594"/>
      <c r="D81" s="256"/>
      <c r="E81" s="1598"/>
      <c r="F81" s="1598"/>
      <c r="G81" s="1605"/>
      <c r="H81" s="1571"/>
      <c r="I81" s="1571"/>
      <c r="J81" s="667" t="s">
        <v>8</v>
      </c>
      <c r="K81" s="662" t="s">
        <v>9</v>
      </c>
      <c r="L81" s="674" t="s">
        <v>10</v>
      </c>
      <c r="M81" s="662" t="s">
        <v>8</v>
      </c>
      <c r="N81" s="662" t="s">
        <v>9</v>
      </c>
      <c r="O81" s="674" t="s">
        <v>10</v>
      </c>
      <c r="P81" s="662" t="s">
        <v>8</v>
      </c>
      <c r="Q81" s="675" t="s">
        <v>9</v>
      </c>
      <c r="R81" s="674" t="s">
        <v>10</v>
      </c>
      <c r="S81" s="1578"/>
      <c r="T81" s="1571"/>
      <c r="U81" s="1571"/>
      <c r="V81" s="1657"/>
    </row>
    <row r="82" spans="1:22" s="138" customFormat="1" ht="15.75" x14ac:dyDescent="0.25">
      <c r="A82" s="611"/>
      <c r="B82" s="168"/>
      <c r="C82" s="611"/>
      <c r="D82" s="160"/>
      <c r="E82" s="1585" t="s">
        <v>949</v>
      </c>
      <c r="F82" s="1585"/>
      <c r="G82" s="1585"/>
      <c r="H82" s="1585"/>
      <c r="I82" s="1585"/>
      <c r="J82" s="1585"/>
      <c r="K82" s="1585"/>
      <c r="L82" s="1585"/>
      <c r="M82" s="1585"/>
      <c r="N82" s="1585"/>
      <c r="O82" s="1585"/>
      <c r="P82" s="1585"/>
      <c r="Q82" s="1585"/>
      <c r="R82" s="1585"/>
      <c r="S82" s="1585"/>
      <c r="T82" s="1585"/>
      <c r="U82" s="1585"/>
      <c r="V82" s="1585"/>
    </row>
    <row r="83" spans="1:22" s="138" customFormat="1" ht="15.75" x14ac:dyDescent="0.25">
      <c r="A83" s="611" t="s">
        <v>470</v>
      </c>
      <c r="B83" s="168">
        <v>30966</v>
      </c>
      <c r="C83" s="611">
        <f>Age(B83,F83,G83)</f>
        <v>40</v>
      </c>
      <c r="D83" s="160"/>
      <c r="E83" s="611">
        <v>54</v>
      </c>
      <c r="F83" s="230" t="s">
        <v>565</v>
      </c>
      <c r="G83" s="232" t="s">
        <v>625</v>
      </c>
      <c r="H83" s="342" t="str">
        <f>Воз_группа(A83,C83)</f>
        <v>5</v>
      </c>
      <c r="I83" s="173"/>
      <c r="J83" s="613"/>
      <c r="K83" s="615"/>
      <c r="L83" s="614" t="e">
        <f>Баллы_за_упр($A83,F83,G83,H83,J83,K83)</f>
        <v>#VALUE!</v>
      </c>
      <c r="M83" s="611"/>
      <c r="N83" s="423"/>
      <c r="O83" s="614" t="e">
        <f>Баллы_за_упр($A83,F83,G83,H83,M83,N83)</f>
        <v>#VALUE!</v>
      </c>
      <c r="P83" s="615"/>
      <c r="Q83" s="409"/>
      <c r="R83" s="616" t="e">
        <f>Баллы_за_упр($A83,F83,G83,H83,P83,Q83)</f>
        <v>#VALUE!</v>
      </c>
      <c r="S83" s="617" t="e">
        <f>Сумма_баллов(A83,H83,L83,O83,R83)</f>
        <v>#VALUE!</v>
      </c>
      <c r="T83" s="618" t="e">
        <f>Оценка(A83,H83,L83,O83,R83)</f>
        <v>#VALUE!</v>
      </c>
      <c r="U83" s="257"/>
      <c r="V83" s="613"/>
    </row>
    <row r="84" spans="1:22" s="138" customFormat="1" ht="15.75" x14ac:dyDescent="0.25">
      <c r="A84" s="611"/>
      <c r="B84" s="168"/>
      <c r="C84" s="611"/>
      <c r="D84" s="160"/>
      <c r="E84" s="1585" t="s">
        <v>938</v>
      </c>
      <c r="F84" s="1585"/>
      <c r="G84" s="1585"/>
      <c r="H84" s="1585"/>
      <c r="I84" s="1585"/>
      <c r="J84" s="1585"/>
      <c r="K84" s="1585"/>
      <c r="L84" s="1585"/>
      <c r="M84" s="1585"/>
      <c r="N84" s="1585"/>
      <c r="O84" s="1585"/>
      <c r="P84" s="1585"/>
      <c r="Q84" s="1585"/>
      <c r="R84" s="1585"/>
      <c r="S84" s="1585"/>
      <c r="T84" s="1585"/>
      <c r="U84" s="1585"/>
      <c r="V84" s="1585"/>
    </row>
    <row r="85" spans="1:22" s="138" customFormat="1" ht="15.75" x14ac:dyDescent="0.25">
      <c r="A85" s="611" t="s">
        <v>470</v>
      </c>
      <c r="B85" s="214">
        <v>30779</v>
      </c>
      <c r="C85" s="611">
        <f>Age(B85,F85,G85)</f>
        <v>40</v>
      </c>
      <c r="D85" s="160"/>
      <c r="E85" s="611">
        <v>55</v>
      </c>
      <c r="F85" s="230" t="s">
        <v>27</v>
      </c>
      <c r="G85" s="232" t="s">
        <v>939</v>
      </c>
      <c r="H85" s="342" t="str">
        <f>Воз_группа(A85,C85)</f>
        <v>5</v>
      </c>
      <c r="I85" s="173"/>
      <c r="J85" s="613"/>
      <c r="K85" s="615"/>
      <c r="L85" s="614" t="e">
        <f>Баллы_за_упр($A85,F85,G85,H85,J85,K85)</f>
        <v>#VALUE!</v>
      </c>
      <c r="M85" s="611"/>
      <c r="N85" s="423"/>
      <c r="O85" s="614" t="e">
        <f>Баллы_за_упр($A85,F85,G85,H85,M85,N85)</f>
        <v>#VALUE!</v>
      </c>
      <c r="P85" s="615"/>
      <c r="Q85" s="409"/>
      <c r="R85" s="616" t="e">
        <f>Баллы_за_упр($A85,F85,G85,H85,P85,Q85)</f>
        <v>#VALUE!</v>
      </c>
      <c r="S85" s="617" t="e">
        <f>Сумма_баллов(A85,H85,L85,O85,R85)</f>
        <v>#VALUE!</v>
      </c>
      <c r="T85" s="618" t="e">
        <f>Оценка(A85,H85,L85,O85,R85)</f>
        <v>#VALUE!</v>
      </c>
      <c r="U85" s="257"/>
      <c r="V85" s="613" t="s">
        <v>1172</v>
      </c>
    </row>
    <row r="86" spans="1:22" s="138" customFormat="1" ht="15.75" x14ac:dyDescent="0.25">
      <c r="A86" s="611"/>
      <c r="B86" s="169"/>
      <c r="C86" s="611"/>
      <c r="D86" s="160"/>
      <c r="E86" s="1630" t="s">
        <v>1147</v>
      </c>
      <c r="F86" s="1630"/>
      <c r="G86" s="1630"/>
      <c r="H86" s="1630"/>
      <c r="I86" s="1630"/>
      <c r="J86" s="1630"/>
      <c r="K86" s="1630"/>
      <c r="L86" s="1630"/>
      <c r="M86" s="1630"/>
      <c r="N86" s="1630"/>
      <c r="O86" s="1630"/>
      <c r="P86" s="1630"/>
      <c r="Q86" s="1630"/>
      <c r="R86" s="1630"/>
      <c r="S86" s="1630"/>
      <c r="T86" s="1630"/>
      <c r="U86" s="1630"/>
      <c r="V86" s="1630"/>
    </row>
    <row r="87" spans="1:22" s="352" customFormat="1" ht="15.75" x14ac:dyDescent="0.25">
      <c r="A87" s="613" t="s">
        <v>11</v>
      </c>
      <c r="B87" s="610">
        <v>26830</v>
      </c>
      <c r="C87" s="613">
        <f>Age(B87,F87,G87)</f>
        <v>51</v>
      </c>
      <c r="D87" s="338"/>
      <c r="E87" s="613">
        <v>56</v>
      </c>
      <c r="F87" s="612" t="s">
        <v>1143</v>
      </c>
      <c r="G87" s="612" t="s">
        <v>646</v>
      </c>
      <c r="H87" s="342" t="str">
        <f>Воз_группа(A87,C87)</f>
        <v>7</v>
      </c>
      <c r="I87" s="173"/>
      <c r="J87" s="613"/>
      <c r="K87" s="615"/>
      <c r="L87" s="614" t="e">
        <f>Баллы_за_упр($A87,F87,G87,H87,J87,K87)</f>
        <v>#VALUE!</v>
      </c>
      <c r="M87" s="611"/>
      <c r="N87" s="423"/>
      <c r="O87" s="614" t="e">
        <f>Баллы_за_упр($A87,F87,G87,H87,M87,N87)</f>
        <v>#VALUE!</v>
      </c>
      <c r="P87" s="615"/>
      <c r="Q87" s="409"/>
      <c r="R87" s="616" t="e">
        <f>Баллы_за_упр($A87,F87,G87,H87,P87,Q87)</f>
        <v>#VALUE!</v>
      </c>
      <c r="S87" s="617" t="e">
        <f>Сумма_баллов(A87,H87,L87,O87,R87)</f>
        <v>#VALUE!</v>
      </c>
      <c r="T87" s="618" t="e">
        <f>Оценка(A87,H87,L87,O87,R87)</f>
        <v>#VALUE!</v>
      </c>
      <c r="U87" s="617"/>
      <c r="V87" s="613"/>
    </row>
    <row r="88" spans="1:22" s="138" customFormat="1" ht="15.75" x14ac:dyDescent="0.25">
      <c r="A88" s="611"/>
      <c r="B88" s="214"/>
      <c r="C88" s="611"/>
      <c r="D88" s="160"/>
      <c r="E88" s="1630" t="s">
        <v>1148</v>
      </c>
      <c r="F88" s="1630"/>
      <c r="G88" s="1630"/>
      <c r="H88" s="1630"/>
      <c r="I88" s="1630"/>
      <c r="J88" s="1630"/>
      <c r="K88" s="1630"/>
      <c r="L88" s="1630"/>
      <c r="M88" s="1630"/>
      <c r="N88" s="1630"/>
      <c r="O88" s="1630"/>
      <c r="P88" s="1630"/>
      <c r="Q88" s="1630"/>
      <c r="R88" s="1630"/>
      <c r="S88" s="1630"/>
      <c r="T88" s="1630"/>
      <c r="U88" s="1630"/>
      <c r="V88" s="1630"/>
    </row>
    <row r="89" spans="1:22" s="138" customFormat="1" ht="15.75" x14ac:dyDescent="0.25">
      <c r="A89" s="611" t="s">
        <v>11</v>
      </c>
      <c r="B89" s="168">
        <v>26328</v>
      </c>
      <c r="C89" s="611">
        <f>Age(B89,F89,G89)</f>
        <v>52</v>
      </c>
      <c r="D89" s="160"/>
      <c r="E89" s="661">
        <v>57</v>
      </c>
      <c r="F89" s="230" t="s">
        <v>638</v>
      </c>
      <c r="G89" s="165" t="s">
        <v>516</v>
      </c>
      <c r="H89" s="342" t="str">
        <f>Воз_группа(A89,C89)</f>
        <v>7</v>
      </c>
      <c r="I89" s="173"/>
      <c r="J89" s="613"/>
      <c r="K89" s="615"/>
      <c r="L89" s="614" t="e">
        <f>Баллы_за_упр($A89,F89,G89,H89,J89,K89)</f>
        <v>#VALUE!</v>
      </c>
      <c r="M89" s="611"/>
      <c r="N89" s="423"/>
      <c r="O89" s="614" t="e">
        <f>Баллы_за_упр($A89,F89,G89,H89,M89,N89)</f>
        <v>#VALUE!</v>
      </c>
      <c r="P89" s="615"/>
      <c r="Q89" s="409"/>
      <c r="R89" s="616" t="e">
        <f>Баллы_за_упр($A89,F89,G89,H89,P89,Q89)</f>
        <v>#VALUE!</v>
      </c>
      <c r="S89" s="617" t="e">
        <f>Сумма_баллов(A89,H89,L89,O89,R89)</f>
        <v>#VALUE!</v>
      </c>
      <c r="T89" s="618" t="e">
        <f>Оценка(A89,H89,L89,O89,R89)</f>
        <v>#VALUE!</v>
      </c>
      <c r="U89" s="257"/>
      <c r="V89" s="613" t="s">
        <v>750</v>
      </c>
    </row>
    <row r="90" spans="1:22" s="138" customFormat="1" ht="15.75" x14ac:dyDescent="0.25">
      <c r="A90" s="611"/>
      <c r="B90" s="169"/>
      <c r="C90" s="611"/>
      <c r="D90" s="160"/>
      <c r="E90" s="1605" t="s">
        <v>952</v>
      </c>
      <c r="F90" s="1605"/>
      <c r="G90" s="1605"/>
      <c r="H90" s="1605"/>
      <c r="I90" s="1605"/>
      <c r="J90" s="1605"/>
      <c r="K90" s="1605"/>
      <c r="L90" s="1605"/>
      <c r="M90" s="1605"/>
      <c r="N90" s="1605"/>
      <c r="O90" s="1605"/>
      <c r="P90" s="1605"/>
      <c r="Q90" s="1605"/>
      <c r="R90" s="1605"/>
      <c r="S90" s="1605"/>
      <c r="T90" s="1605"/>
      <c r="U90" s="1605"/>
      <c r="V90" s="1605"/>
    </row>
    <row r="91" spans="1:22" s="138" customFormat="1" ht="15.75" x14ac:dyDescent="0.25">
      <c r="A91" s="611" t="s">
        <v>11</v>
      </c>
      <c r="B91" s="169"/>
      <c r="C91" s="611"/>
      <c r="D91" s="160"/>
      <c r="E91" s="408">
        <v>58</v>
      </c>
      <c r="F91" s="165" t="s">
        <v>482</v>
      </c>
      <c r="G91" s="165" t="s">
        <v>535</v>
      </c>
      <c r="H91" s="408">
        <v>7</v>
      </c>
      <c r="I91" s="173"/>
      <c r="J91" s="613"/>
      <c r="K91" s="615"/>
      <c r="L91" s="614" t="e">
        <f>Баллы_за_упр($A91,F91,G91,H91,J91,K91)</f>
        <v>#VALUE!</v>
      </c>
      <c r="M91" s="611"/>
      <c r="N91" s="423"/>
      <c r="O91" s="614" t="e">
        <f>Баллы_за_упр($A91,F91,G91,H91,M91,N91)</f>
        <v>#VALUE!</v>
      </c>
      <c r="P91" s="615"/>
      <c r="Q91" s="409"/>
      <c r="R91" s="616" t="e">
        <f>Баллы_за_упр($A91,F91,G91,H91,P91,Q91)</f>
        <v>#VALUE!</v>
      </c>
      <c r="S91" s="617" t="e">
        <f>Сумма_баллов(A91,H91,L91,O91,R91)</f>
        <v>#VALUE!</v>
      </c>
      <c r="T91" s="618" t="e">
        <f>Оценка(A91,H91,L91,O91,R91)</f>
        <v>#VALUE!</v>
      </c>
      <c r="U91" s="408"/>
      <c r="V91" s="408" t="s">
        <v>750</v>
      </c>
    </row>
    <row r="92" spans="1:22" s="138" customFormat="1" ht="15.75" x14ac:dyDescent="0.25">
      <c r="A92" s="611" t="s">
        <v>11</v>
      </c>
      <c r="B92" s="169">
        <v>28361</v>
      </c>
      <c r="C92" s="611">
        <f>Age(B92,F92,G92)</f>
        <v>47</v>
      </c>
      <c r="D92" s="160"/>
      <c r="E92" s="408">
        <v>59</v>
      </c>
      <c r="F92" s="648" t="s">
        <v>590</v>
      </c>
      <c r="G92" s="165" t="s">
        <v>1145</v>
      </c>
      <c r="H92" s="408">
        <v>5</v>
      </c>
      <c r="I92" s="408"/>
      <c r="J92" s="618"/>
      <c r="K92" s="139"/>
      <c r="L92" s="615"/>
      <c r="M92" s="173"/>
      <c r="N92" s="257"/>
      <c r="O92" s="615"/>
      <c r="P92" s="615"/>
      <c r="Q92" s="467"/>
      <c r="R92" s="617"/>
      <c r="S92" s="617"/>
      <c r="T92" s="618"/>
      <c r="U92" s="408"/>
      <c r="V92" s="408"/>
    </row>
    <row r="93" spans="1:22" s="138" customFormat="1" ht="15.75" x14ac:dyDescent="0.25">
      <c r="A93" s="611" t="s">
        <v>11</v>
      </c>
      <c r="B93" s="215">
        <v>30360</v>
      </c>
      <c r="C93" s="611">
        <f>Age(B93,F93,G93)</f>
        <v>41</v>
      </c>
      <c r="D93" s="160"/>
      <c r="E93" s="408">
        <v>60</v>
      </c>
      <c r="F93" s="648" t="s">
        <v>590</v>
      </c>
      <c r="G93" s="165" t="s">
        <v>795</v>
      </c>
      <c r="H93" s="344" t="str">
        <f>Воз_группа(A93,C93)</f>
        <v>5</v>
      </c>
      <c r="I93" s="173"/>
      <c r="J93" s="618"/>
      <c r="K93" s="139"/>
      <c r="L93" s="615"/>
      <c r="M93" s="173"/>
      <c r="N93" s="257"/>
      <c r="O93" s="615"/>
      <c r="P93" s="615"/>
      <c r="Q93" s="467"/>
      <c r="R93" s="617"/>
      <c r="S93" s="617"/>
      <c r="T93" s="618"/>
      <c r="U93" s="257"/>
      <c r="V93" s="618" t="s">
        <v>750</v>
      </c>
    </row>
    <row r="94" spans="1:22" s="138" customFormat="1" ht="15.75" x14ac:dyDescent="0.25">
      <c r="A94" s="611" t="s">
        <v>470</v>
      </c>
      <c r="B94" s="215">
        <v>27657</v>
      </c>
      <c r="C94" s="611">
        <f>Age(B94,F94,G94)</f>
        <v>49</v>
      </c>
      <c r="D94" s="160"/>
      <c r="E94" s="408">
        <v>61</v>
      </c>
      <c r="F94" s="648" t="s">
        <v>26</v>
      </c>
      <c r="G94" s="165" t="s">
        <v>613</v>
      </c>
      <c r="H94" s="344" t="str">
        <f>Воз_группа(A94,C94)</f>
        <v>5</v>
      </c>
      <c r="I94" s="173"/>
      <c r="J94" s="618"/>
      <c r="K94" s="139"/>
      <c r="L94" s="615"/>
      <c r="M94" s="173"/>
      <c r="N94" s="257"/>
      <c r="O94" s="615"/>
      <c r="P94" s="615"/>
      <c r="Q94" s="467"/>
      <c r="R94" s="617"/>
      <c r="S94" s="617"/>
      <c r="T94" s="618"/>
      <c r="U94" s="257"/>
      <c r="V94" s="618"/>
    </row>
    <row r="95" spans="1:22" s="138" customFormat="1" ht="15.75" x14ac:dyDescent="0.25">
      <c r="A95" s="611" t="s">
        <v>11</v>
      </c>
      <c r="B95" s="215">
        <v>33536</v>
      </c>
      <c r="C95" s="611">
        <f>Age(B95,F95,G95)</f>
        <v>32</v>
      </c>
      <c r="D95" s="160"/>
      <c r="E95" s="408">
        <v>62</v>
      </c>
      <c r="F95" s="648" t="s">
        <v>27</v>
      </c>
      <c r="G95" s="165" t="s">
        <v>503</v>
      </c>
      <c r="H95" s="344" t="str">
        <f>Воз_группа(A95,C95)</f>
        <v>3</v>
      </c>
      <c r="I95" s="173"/>
      <c r="J95" s="618"/>
      <c r="K95" s="139"/>
      <c r="L95" s="615"/>
      <c r="M95" s="173"/>
      <c r="N95" s="649"/>
      <c r="O95" s="615"/>
      <c r="P95" s="615"/>
      <c r="Q95" s="467"/>
      <c r="R95" s="617"/>
      <c r="S95" s="617"/>
      <c r="T95" s="618"/>
      <c r="U95" s="257"/>
      <c r="V95" s="618"/>
    </row>
    <row r="96" spans="1:22" s="138" customFormat="1" ht="15.75" x14ac:dyDescent="0.25">
      <c r="A96" s="611"/>
      <c r="B96" s="215"/>
      <c r="C96" s="611"/>
      <c r="D96" s="160"/>
      <c r="E96" s="408"/>
      <c r="F96" s="648" t="s">
        <v>500</v>
      </c>
      <c r="G96" s="165" t="s">
        <v>1178</v>
      </c>
      <c r="H96" s="344"/>
      <c r="I96" s="173"/>
      <c r="J96" s="618"/>
      <c r="K96" s="139"/>
      <c r="L96" s="615"/>
      <c r="M96" s="173"/>
      <c r="N96" s="649"/>
      <c r="O96" s="615"/>
      <c r="P96" s="615"/>
      <c r="Q96" s="467"/>
      <c r="R96" s="617"/>
      <c r="S96" s="617"/>
      <c r="T96" s="618"/>
      <c r="U96" s="257"/>
      <c r="V96" s="618"/>
    </row>
    <row r="97" spans="1:22" s="138" customFormat="1" ht="15.75" x14ac:dyDescent="0.25">
      <c r="A97" s="611" t="s">
        <v>470</v>
      </c>
      <c r="B97" s="215">
        <v>35097</v>
      </c>
      <c r="C97" s="611">
        <f>Age(B97,F97,G97)</f>
        <v>28</v>
      </c>
      <c r="D97" s="160"/>
      <c r="E97" s="408">
        <v>63</v>
      </c>
      <c r="F97" s="660" t="s">
        <v>500</v>
      </c>
      <c r="G97" s="660" t="s">
        <v>615</v>
      </c>
      <c r="H97" s="344" t="str">
        <f>Воз_группа(A97,C97)</f>
        <v>2</v>
      </c>
      <c r="I97" s="173"/>
      <c r="J97" s="618"/>
      <c r="K97" s="139"/>
      <c r="L97" s="615"/>
      <c r="M97" s="173"/>
      <c r="N97" s="649"/>
      <c r="O97" s="615"/>
      <c r="P97" s="615"/>
      <c r="Q97" s="467"/>
      <c r="R97" s="617"/>
      <c r="S97" s="617"/>
      <c r="T97" s="618"/>
      <c r="U97" s="257"/>
      <c r="V97" s="618"/>
    </row>
    <row r="98" spans="1:22" s="138" customFormat="1" ht="15.75" x14ac:dyDescent="0.25">
      <c r="A98" s="611"/>
      <c r="B98" s="168"/>
      <c r="C98" s="611"/>
      <c r="D98" s="160"/>
      <c r="E98" s="1585" t="s">
        <v>753</v>
      </c>
      <c r="F98" s="1585"/>
      <c r="G98" s="1585"/>
      <c r="H98" s="1585"/>
      <c r="I98" s="1585"/>
      <c r="J98" s="1585"/>
      <c r="K98" s="1585"/>
      <c r="L98" s="1585"/>
      <c r="M98" s="1585"/>
      <c r="N98" s="1585"/>
      <c r="O98" s="1585"/>
      <c r="P98" s="1585"/>
      <c r="Q98" s="1585"/>
      <c r="R98" s="1585"/>
      <c r="S98" s="1585"/>
      <c r="T98" s="1585"/>
      <c r="U98" s="1585"/>
      <c r="V98" s="1585"/>
    </row>
    <row r="99" spans="1:22" s="138" customFormat="1" ht="15.75" x14ac:dyDescent="0.25">
      <c r="A99" s="611"/>
      <c r="B99" s="168"/>
      <c r="C99" s="611"/>
      <c r="D99" s="160"/>
      <c r="E99" s="661">
        <v>64</v>
      </c>
      <c r="F99" s="161" t="s">
        <v>482</v>
      </c>
      <c r="G99" s="349" t="s">
        <v>1077</v>
      </c>
      <c r="H99" s="342">
        <v>7</v>
      </c>
      <c r="I99" s="173"/>
      <c r="J99" s="613"/>
      <c r="K99" s="615"/>
      <c r="L99" s="614" t="e">
        <f>Баллы_за_упр($A99,F99,G99,H99,J99,K99)</f>
        <v>#VALUE!</v>
      </c>
      <c r="M99" s="611"/>
      <c r="N99" s="423"/>
      <c r="O99" s="614" t="e">
        <f>Баллы_за_упр($A99,F99,G99,H99,M99,N99)</f>
        <v>#VALUE!</v>
      </c>
      <c r="P99" s="615"/>
      <c r="Q99" s="409"/>
      <c r="R99" s="616" t="e">
        <f>Баллы_за_упр($A99,F99,G99,H99,P99,Q99)</f>
        <v>#VALUE!</v>
      </c>
      <c r="S99" s="617" t="e">
        <f>Сумма_баллов(A99,H99,L99,O99,R99)</f>
        <v>#VALUE!</v>
      </c>
      <c r="T99" s="618" t="e">
        <f>Оценка(A99,H99,L99,O99,R99)</f>
        <v>#VALUE!</v>
      </c>
      <c r="U99" s="661"/>
      <c r="V99" s="465" t="s">
        <v>750</v>
      </c>
    </row>
    <row r="100" spans="1:22" s="138" customFormat="1" ht="15.75" x14ac:dyDescent="0.25">
      <c r="A100" s="611" t="s">
        <v>11</v>
      </c>
      <c r="B100" s="168">
        <v>26726</v>
      </c>
      <c r="C100" s="611">
        <f>Age(B100,F100,G100)</f>
        <v>51</v>
      </c>
      <c r="D100" s="160"/>
      <c r="E100" s="611">
        <v>65</v>
      </c>
      <c r="F100" s="230" t="s">
        <v>590</v>
      </c>
      <c r="G100" s="165" t="s">
        <v>1146</v>
      </c>
      <c r="H100" s="344">
        <v>4</v>
      </c>
      <c r="I100" s="173"/>
      <c r="J100" s="428"/>
      <c r="K100" s="156"/>
      <c r="L100" s="614"/>
      <c r="M100" s="618"/>
      <c r="N100" s="617"/>
      <c r="O100" s="614"/>
      <c r="P100" s="615"/>
      <c r="Q100" s="409"/>
      <c r="R100" s="616"/>
      <c r="S100" s="617"/>
      <c r="T100" s="618"/>
      <c r="U100" s="257"/>
      <c r="V100" s="613"/>
    </row>
    <row r="101" spans="1:22" s="138" customFormat="1" ht="15.75" x14ac:dyDescent="0.25">
      <c r="A101" s="611" t="s">
        <v>11</v>
      </c>
      <c r="B101" s="168">
        <v>28357</v>
      </c>
      <c r="C101" s="611">
        <f>Age(B101,F101,G101)</f>
        <v>47</v>
      </c>
      <c r="D101" s="160"/>
      <c r="E101" s="661">
        <v>66</v>
      </c>
      <c r="F101" s="230" t="s">
        <v>590</v>
      </c>
      <c r="G101" s="165" t="s">
        <v>943</v>
      </c>
      <c r="H101" s="342" t="str">
        <f t="shared" ref="H101:H108" si="7">Воз_группа(A101,C101)</f>
        <v>6</v>
      </c>
      <c r="I101" s="173"/>
      <c r="J101" s="613"/>
      <c r="K101" s="156"/>
      <c r="L101" s="614"/>
      <c r="M101" s="611"/>
      <c r="N101" s="155"/>
      <c r="O101" s="614"/>
      <c r="P101" s="615"/>
      <c r="Q101" s="409"/>
      <c r="R101" s="616"/>
      <c r="S101" s="617"/>
      <c r="T101" s="618"/>
      <c r="U101" s="257"/>
      <c r="V101" s="613" t="s">
        <v>1093</v>
      </c>
    </row>
    <row r="102" spans="1:22" s="138" customFormat="1" ht="15.75" x14ac:dyDescent="0.25">
      <c r="A102" s="611" t="s">
        <v>11</v>
      </c>
      <c r="B102" s="168">
        <v>27074</v>
      </c>
      <c r="C102" s="611">
        <f>Age(B102,F102,G102)</f>
        <v>50</v>
      </c>
      <c r="D102" s="160"/>
      <c r="E102" s="611">
        <v>67</v>
      </c>
      <c r="F102" s="230" t="s">
        <v>590</v>
      </c>
      <c r="G102" s="165" t="s">
        <v>618</v>
      </c>
      <c r="H102" s="342" t="str">
        <f t="shared" si="7"/>
        <v>7</v>
      </c>
      <c r="I102" s="173"/>
      <c r="J102" s="613"/>
      <c r="K102" s="156"/>
      <c r="L102" s="614"/>
      <c r="M102" s="618"/>
      <c r="N102" s="617"/>
      <c r="O102" s="614"/>
      <c r="P102" s="615"/>
      <c r="Q102" s="409"/>
      <c r="R102" s="616"/>
      <c r="S102" s="617"/>
      <c r="T102" s="618"/>
      <c r="U102" s="257"/>
      <c r="V102" s="613"/>
    </row>
    <row r="103" spans="1:22" s="138" customFormat="1" ht="15.75" x14ac:dyDescent="0.25">
      <c r="A103" s="611" t="s">
        <v>11</v>
      </c>
      <c r="B103" s="168">
        <v>31992</v>
      </c>
      <c r="C103" s="611">
        <f>Age(B103,F103,G103)</f>
        <v>37</v>
      </c>
      <c r="D103" s="160"/>
      <c r="E103" s="661">
        <v>68</v>
      </c>
      <c r="F103" s="230" t="s">
        <v>26</v>
      </c>
      <c r="G103" s="165" t="s">
        <v>617</v>
      </c>
      <c r="H103" s="342" t="str">
        <f t="shared" si="7"/>
        <v>4</v>
      </c>
      <c r="I103" s="173"/>
      <c r="J103" s="613"/>
      <c r="K103" s="156"/>
      <c r="L103" s="614"/>
      <c r="M103" s="611"/>
      <c r="N103" s="423"/>
      <c r="O103" s="614"/>
      <c r="P103" s="615"/>
      <c r="Q103" s="409"/>
      <c r="R103" s="616"/>
      <c r="S103" s="617"/>
      <c r="T103" s="618"/>
      <c r="U103" s="257"/>
      <c r="V103" s="613"/>
    </row>
    <row r="104" spans="1:22" s="138" customFormat="1" ht="15.75" x14ac:dyDescent="0.25">
      <c r="A104" s="611" t="s">
        <v>11</v>
      </c>
      <c r="B104" s="168">
        <v>28693</v>
      </c>
      <c r="C104" s="611">
        <f>Age(B104,F104,G104)</f>
        <v>46</v>
      </c>
      <c r="D104" s="160"/>
      <c r="E104" s="611">
        <v>69</v>
      </c>
      <c r="F104" s="232" t="s">
        <v>26</v>
      </c>
      <c r="G104" s="165" t="s">
        <v>941</v>
      </c>
      <c r="H104" s="608" t="str">
        <f t="shared" si="7"/>
        <v>6</v>
      </c>
      <c r="I104" s="618"/>
      <c r="J104" s="613"/>
      <c r="K104" s="621"/>
      <c r="L104" s="614"/>
      <c r="M104" s="613"/>
      <c r="N104" s="622"/>
      <c r="O104" s="614"/>
      <c r="P104" s="615"/>
      <c r="Q104" s="619"/>
      <c r="R104" s="616"/>
      <c r="S104" s="617"/>
      <c r="T104" s="618"/>
      <c r="U104" s="644"/>
      <c r="V104" s="679"/>
    </row>
    <row r="105" spans="1:22" s="138" customFormat="1" ht="15.75" x14ac:dyDescent="0.25">
      <c r="A105" s="611" t="s">
        <v>470</v>
      </c>
      <c r="B105" s="168">
        <v>29990</v>
      </c>
      <c r="C105" s="611">
        <f t="shared" ref="C105:C113" si="8">Age(B105,F105,G105)</f>
        <v>42</v>
      </c>
      <c r="D105" s="160"/>
      <c r="E105" s="661">
        <v>70</v>
      </c>
      <c r="F105" s="230" t="s">
        <v>564</v>
      </c>
      <c r="G105" s="165" t="s">
        <v>983</v>
      </c>
      <c r="H105" s="342" t="str">
        <f t="shared" si="7"/>
        <v>5</v>
      </c>
      <c r="I105" s="173"/>
      <c r="J105" s="613"/>
      <c r="K105" s="156"/>
      <c r="L105" s="614"/>
      <c r="M105" s="611"/>
      <c r="N105" s="155"/>
      <c r="O105" s="614"/>
      <c r="P105" s="615"/>
      <c r="Q105" s="409"/>
      <c r="R105" s="616"/>
      <c r="S105" s="617"/>
      <c r="T105" s="618"/>
      <c r="U105" s="257"/>
      <c r="V105" s="613"/>
    </row>
    <row r="106" spans="1:22" s="138" customFormat="1" ht="15.75" x14ac:dyDescent="0.25">
      <c r="A106" s="611" t="s">
        <v>11</v>
      </c>
      <c r="B106" s="168">
        <v>31228</v>
      </c>
      <c r="C106" s="611">
        <f t="shared" si="8"/>
        <v>39</v>
      </c>
      <c r="D106" s="160"/>
      <c r="E106" s="611">
        <v>71</v>
      </c>
      <c r="F106" s="230" t="s">
        <v>500</v>
      </c>
      <c r="G106" s="165" t="s">
        <v>620</v>
      </c>
      <c r="H106" s="342" t="str">
        <f t="shared" si="7"/>
        <v>4</v>
      </c>
      <c r="I106" s="173"/>
      <c r="J106" s="428"/>
      <c r="K106" s="156"/>
      <c r="L106" s="614"/>
      <c r="M106" s="611"/>
      <c r="N106" s="423"/>
      <c r="O106" s="614"/>
      <c r="P106" s="615"/>
      <c r="Q106" s="409"/>
      <c r="R106" s="616"/>
      <c r="S106" s="617"/>
      <c r="T106" s="618"/>
      <c r="U106" s="257"/>
      <c r="V106" s="613" t="s">
        <v>1093</v>
      </c>
    </row>
    <row r="107" spans="1:22" s="138" customFormat="1" ht="15.75" x14ac:dyDescent="0.25">
      <c r="A107" s="611" t="s">
        <v>11</v>
      </c>
      <c r="B107" s="168">
        <v>35169</v>
      </c>
      <c r="C107" s="611">
        <f t="shared" si="8"/>
        <v>28</v>
      </c>
      <c r="D107" s="160"/>
      <c r="E107" s="661">
        <v>72</v>
      </c>
      <c r="F107" s="230" t="s">
        <v>564</v>
      </c>
      <c r="G107" s="165" t="s">
        <v>621</v>
      </c>
      <c r="H107" s="342" t="str">
        <f t="shared" si="7"/>
        <v>2</v>
      </c>
      <c r="I107" s="173"/>
      <c r="J107" s="428"/>
      <c r="K107" s="156"/>
      <c r="L107" s="614"/>
      <c r="M107" s="611"/>
      <c r="N107" s="155"/>
      <c r="O107" s="614"/>
      <c r="P107" s="615"/>
      <c r="Q107" s="409"/>
      <c r="R107" s="616"/>
      <c r="S107" s="617"/>
      <c r="T107" s="618"/>
      <c r="U107" s="257"/>
      <c r="V107" s="613"/>
    </row>
    <row r="108" spans="1:22" s="138" customFormat="1" ht="15.75" x14ac:dyDescent="0.25">
      <c r="A108" s="611" t="s">
        <v>11</v>
      </c>
      <c r="B108" s="168">
        <v>28483</v>
      </c>
      <c r="C108" s="611">
        <f t="shared" si="8"/>
        <v>46</v>
      </c>
      <c r="D108" s="160"/>
      <c r="E108" s="611">
        <v>73</v>
      </c>
      <c r="F108" s="230" t="s">
        <v>500</v>
      </c>
      <c r="G108" s="165" t="s">
        <v>1028</v>
      </c>
      <c r="H108" s="342" t="str">
        <f t="shared" si="7"/>
        <v>6</v>
      </c>
      <c r="I108" s="173"/>
      <c r="J108" s="428"/>
      <c r="K108" s="156"/>
      <c r="L108" s="614"/>
      <c r="M108" s="611"/>
      <c r="N108" s="155"/>
      <c r="O108" s="614"/>
      <c r="P108" s="615"/>
      <c r="Q108" s="409"/>
      <c r="R108" s="616"/>
      <c r="S108" s="617"/>
      <c r="T108" s="618"/>
      <c r="U108" s="257"/>
      <c r="V108" s="613"/>
    </row>
    <row r="109" spans="1:22" s="138" customFormat="1" ht="15.75" x14ac:dyDescent="0.25">
      <c r="A109" s="611"/>
      <c r="B109" s="168"/>
      <c r="C109" s="611"/>
      <c r="D109" s="160"/>
      <c r="E109" s="611"/>
      <c r="F109" s="230" t="s">
        <v>500</v>
      </c>
      <c r="G109" s="165" t="s">
        <v>1179</v>
      </c>
      <c r="H109" s="342"/>
      <c r="I109" s="173"/>
      <c r="J109" s="428"/>
      <c r="K109" s="156"/>
      <c r="L109" s="614"/>
      <c r="M109" s="611"/>
      <c r="N109" s="155"/>
      <c r="O109" s="614"/>
      <c r="P109" s="615"/>
      <c r="Q109" s="409"/>
      <c r="R109" s="616"/>
      <c r="S109" s="617"/>
      <c r="T109" s="618"/>
      <c r="U109" s="257"/>
      <c r="V109" s="613"/>
    </row>
    <row r="110" spans="1:22" s="138" customFormat="1" ht="15.75" x14ac:dyDescent="0.25">
      <c r="A110" s="611" t="s">
        <v>11</v>
      </c>
      <c r="B110" s="168">
        <v>31976</v>
      </c>
      <c r="C110" s="611">
        <f t="shared" si="8"/>
        <v>37</v>
      </c>
      <c r="D110" s="160"/>
      <c r="E110" s="661">
        <v>74</v>
      </c>
      <c r="F110" s="230" t="s">
        <v>564</v>
      </c>
      <c r="G110" s="165" t="s">
        <v>1029</v>
      </c>
      <c r="H110" s="342" t="str">
        <f>Воз_группа(A110,C110)</f>
        <v>4</v>
      </c>
      <c r="I110" s="173"/>
      <c r="J110" s="428"/>
      <c r="K110" s="156"/>
      <c r="L110" s="614"/>
      <c r="M110" s="611"/>
      <c r="N110" s="423"/>
      <c r="O110" s="614"/>
      <c r="P110" s="615"/>
      <c r="Q110" s="409"/>
      <c r="R110" s="616"/>
      <c r="S110" s="617"/>
      <c r="T110" s="618"/>
      <c r="U110" s="257"/>
      <c r="V110" s="613"/>
    </row>
    <row r="111" spans="1:22" s="352" customFormat="1" ht="15.75" x14ac:dyDescent="0.25">
      <c r="A111" s="613" t="s">
        <v>11</v>
      </c>
      <c r="B111" s="347">
        <v>31882</v>
      </c>
      <c r="C111" s="611">
        <f t="shared" si="8"/>
        <v>37</v>
      </c>
      <c r="D111" s="338"/>
      <c r="E111" s="611">
        <v>75</v>
      </c>
      <c r="F111" s="232" t="s">
        <v>564</v>
      </c>
      <c r="G111" s="232" t="s">
        <v>627</v>
      </c>
      <c r="H111" s="608" t="str">
        <f>Воз_группа(A111,C111)</f>
        <v>4</v>
      </c>
      <c r="I111" s="618"/>
      <c r="J111" s="613"/>
      <c r="K111" s="621"/>
      <c r="L111" s="614"/>
      <c r="M111" s="613"/>
      <c r="N111" s="351"/>
      <c r="O111" s="614"/>
      <c r="P111" s="615"/>
      <c r="Q111" s="619"/>
      <c r="R111" s="616"/>
      <c r="S111" s="617"/>
      <c r="T111" s="618"/>
      <c r="U111" s="617"/>
      <c r="V111" s="613" t="s">
        <v>750</v>
      </c>
    </row>
    <row r="112" spans="1:22" s="138" customFormat="1" ht="15.75" x14ac:dyDescent="0.25">
      <c r="A112" s="611" t="s">
        <v>470</v>
      </c>
      <c r="B112" s="168">
        <v>31399</v>
      </c>
      <c r="C112" s="611">
        <f t="shared" si="8"/>
        <v>38</v>
      </c>
      <c r="D112" s="160"/>
      <c r="E112" s="661">
        <v>76</v>
      </c>
      <c r="F112" s="232" t="s">
        <v>474</v>
      </c>
      <c r="G112" s="165" t="s">
        <v>1030</v>
      </c>
      <c r="H112" s="342" t="str">
        <f>Воз_группа(A112,C112)</f>
        <v>4</v>
      </c>
      <c r="I112" s="257"/>
      <c r="J112" s="617"/>
      <c r="K112" s="257"/>
      <c r="L112" s="257"/>
      <c r="M112" s="257"/>
      <c r="N112" s="257"/>
      <c r="O112" s="257"/>
      <c r="P112" s="257"/>
      <c r="Q112" s="467"/>
      <c r="R112" s="257"/>
      <c r="S112" s="257"/>
      <c r="T112" s="257"/>
      <c r="U112" s="257"/>
      <c r="V112" s="613" t="s">
        <v>1172</v>
      </c>
    </row>
    <row r="113" spans="1:22" s="138" customFormat="1" ht="15.75" x14ac:dyDescent="0.25">
      <c r="A113" s="611" t="s">
        <v>470</v>
      </c>
      <c r="B113" s="168">
        <v>33004</v>
      </c>
      <c r="C113" s="611">
        <f t="shared" si="8"/>
        <v>34</v>
      </c>
      <c r="D113" s="160"/>
      <c r="E113" s="661">
        <v>77</v>
      </c>
      <c r="F113" s="230" t="s">
        <v>731</v>
      </c>
      <c r="G113" s="165" t="s">
        <v>1031</v>
      </c>
      <c r="H113" s="342" t="str">
        <f>Воз_группа(A113,C113)</f>
        <v>3</v>
      </c>
      <c r="I113" s="173"/>
      <c r="J113" s="613"/>
      <c r="K113" s="156"/>
      <c r="L113" s="614"/>
      <c r="M113" s="611"/>
      <c r="N113" s="423"/>
      <c r="O113" s="614"/>
      <c r="P113" s="615"/>
      <c r="Q113" s="409"/>
      <c r="R113" s="616"/>
      <c r="S113" s="617"/>
      <c r="T113" s="618"/>
      <c r="U113" s="257"/>
      <c r="V113" s="613" t="s">
        <v>1172</v>
      </c>
    </row>
    <row r="114" spans="1:22" s="138" customFormat="1" ht="15.75" x14ac:dyDescent="0.25">
      <c r="A114" s="611"/>
      <c r="B114" s="168"/>
      <c r="C114" s="611"/>
      <c r="D114" s="160"/>
      <c r="E114" s="1585" t="s">
        <v>944</v>
      </c>
      <c r="F114" s="1585"/>
      <c r="G114" s="1585"/>
      <c r="H114" s="1585"/>
      <c r="I114" s="1585"/>
      <c r="J114" s="1585"/>
      <c r="K114" s="1585"/>
      <c r="L114" s="1585"/>
      <c r="M114" s="1585"/>
      <c r="N114" s="1585"/>
      <c r="O114" s="1585"/>
      <c r="P114" s="1585"/>
      <c r="Q114" s="1585"/>
      <c r="R114" s="1585"/>
      <c r="S114" s="1585"/>
      <c r="T114" s="1585"/>
      <c r="U114" s="1585"/>
      <c r="V114" s="1585"/>
    </row>
    <row r="115" spans="1:22" s="352" customFormat="1" ht="15.75" x14ac:dyDescent="0.25">
      <c r="A115" s="613" t="s">
        <v>11</v>
      </c>
      <c r="B115" s="347">
        <v>26668</v>
      </c>
      <c r="C115" s="613">
        <f t="shared" ref="C115:C120" si="9">Age(B115,F115,G115)</f>
        <v>51</v>
      </c>
      <c r="D115" s="338"/>
      <c r="E115" s="613">
        <v>78</v>
      </c>
      <c r="F115" s="232" t="s">
        <v>482</v>
      </c>
      <c r="G115" s="232" t="s">
        <v>1023</v>
      </c>
      <c r="H115" s="608" t="str">
        <f t="shared" ref="H115:H120" si="10">Воз_группа(A115,C115)</f>
        <v>7</v>
      </c>
      <c r="I115" s="173"/>
      <c r="J115" s="613"/>
      <c r="K115" s="615"/>
      <c r="L115" s="614" t="e">
        <f>Баллы_за_упр($A115,F115,G115,H115,J115,K115)</f>
        <v>#VALUE!</v>
      </c>
      <c r="M115" s="611"/>
      <c r="N115" s="423"/>
      <c r="O115" s="614" t="e">
        <f>Баллы_за_упр($A115,F115,G115,H115,M115,N115)</f>
        <v>#VALUE!</v>
      </c>
      <c r="P115" s="615"/>
      <c r="Q115" s="409"/>
      <c r="R115" s="616" t="e">
        <f>Баллы_за_упр($A115,F115,G115,H115,P115,Q115)</f>
        <v>#VALUE!</v>
      </c>
      <c r="S115" s="617" t="e">
        <f>Сумма_баллов(A115,H115,L115,O115,R115)</f>
        <v>#VALUE!</v>
      </c>
      <c r="T115" s="618" t="e">
        <f>Оценка(A115,H115,L115,O115,R115)</f>
        <v>#VALUE!</v>
      </c>
      <c r="U115" s="617"/>
      <c r="V115" s="613" t="s">
        <v>750</v>
      </c>
    </row>
    <row r="116" spans="1:22" s="138" customFormat="1" ht="15.75" x14ac:dyDescent="0.25">
      <c r="A116" s="611" t="s">
        <v>11</v>
      </c>
      <c r="B116" s="168">
        <v>27292</v>
      </c>
      <c r="C116" s="611">
        <f t="shared" si="9"/>
        <v>50</v>
      </c>
      <c r="D116" s="160"/>
      <c r="E116" s="611">
        <v>79</v>
      </c>
      <c r="F116" s="232" t="s">
        <v>482</v>
      </c>
      <c r="G116" s="232" t="s">
        <v>1174</v>
      </c>
      <c r="H116" s="645" t="str">
        <f t="shared" si="10"/>
        <v>7</v>
      </c>
      <c r="I116" s="173"/>
      <c r="J116" s="613"/>
      <c r="K116" s="156"/>
      <c r="L116" s="614"/>
      <c r="M116" s="611"/>
      <c r="N116" s="155"/>
      <c r="O116" s="614"/>
      <c r="P116" s="615"/>
      <c r="Q116" s="409"/>
      <c r="R116" s="616"/>
      <c r="S116" s="617"/>
      <c r="T116" s="618"/>
      <c r="U116" s="257"/>
      <c r="V116" s="613"/>
    </row>
    <row r="117" spans="1:22" s="138" customFormat="1" ht="15.75" x14ac:dyDescent="0.25">
      <c r="A117" s="611" t="s">
        <v>470</v>
      </c>
      <c r="B117" s="168">
        <v>28372</v>
      </c>
      <c r="C117" s="611">
        <f t="shared" si="9"/>
        <v>47</v>
      </c>
      <c r="D117" s="160"/>
      <c r="E117" s="613">
        <v>80</v>
      </c>
      <c r="F117" s="230" t="s">
        <v>26</v>
      </c>
      <c r="G117" s="232" t="s">
        <v>945</v>
      </c>
      <c r="H117" s="342" t="str">
        <f t="shared" si="10"/>
        <v>5</v>
      </c>
      <c r="I117" s="173"/>
      <c r="J117" s="613"/>
      <c r="K117" s="156"/>
      <c r="L117" s="614"/>
      <c r="M117" s="611"/>
      <c r="N117" s="155"/>
      <c r="O117" s="614"/>
      <c r="P117" s="615"/>
      <c r="Q117" s="409"/>
      <c r="R117" s="616"/>
      <c r="S117" s="617"/>
      <c r="T117" s="618"/>
      <c r="U117" s="257"/>
      <c r="V117" s="613" t="s">
        <v>750</v>
      </c>
    </row>
    <row r="118" spans="1:22" s="138" customFormat="1" ht="15.75" x14ac:dyDescent="0.25">
      <c r="A118" s="611" t="s">
        <v>470</v>
      </c>
      <c r="B118" s="168">
        <v>31352</v>
      </c>
      <c r="C118" s="611">
        <f t="shared" si="9"/>
        <v>38</v>
      </c>
      <c r="D118" s="160"/>
      <c r="E118" s="611">
        <v>81</v>
      </c>
      <c r="F118" s="232" t="s">
        <v>564</v>
      </c>
      <c r="G118" s="232" t="s">
        <v>597</v>
      </c>
      <c r="H118" s="342" t="str">
        <f t="shared" si="10"/>
        <v>4</v>
      </c>
      <c r="I118" s="257"/>
      <c r="J118" s="617"/>
      <c r="K118" s="257"/>
      <c r="L118" s="614"/>
      <c r="M118" s="257"/>
      <c r="N118" s="257"/>
      <c r="O118" s="614"/>
      <c r="P118" s="257"/>
      <c r="Q118" s="467"/>
      <c r="R118" s="257"/>
      <c r="S118" s="257"/>
      <c r="T118" s="257"/>
      <c r="U118" s="257"/>
      <c r="V118" s="613" t="s">
        <v>1172</v>
      </c>
    </row>
    <row r="119" spans="1:22" s="138" customFormat="1" ht="15.75" x14ac:dyDescent="0.25">
      <c r="A119" s="611" t="s">
        <v>11</v>
      </c>
      <c r="B119" s="168">
        <v>28156</v>
      </c>
      <c r="C119" s="611">
        <f t="shared" si="9"/>
        <v>47</v>
      </c>
      <c r="D119" s="160"/>
      <c r="E119" s="613">
        <v>82</v>
      </c>
      <c r="F119" s="232" t="s">
        <v>482</v>
      </c>
      <c r="G119" s="232" t="s">
        <v>946</v>
      </c>
      <c r="H119" s="342" t="str">
        <f t="shared" si="10"/>
        <v>6</v>
      </c>
      <c r="I119" s="173"/>
      <c r="J119" s="613"/>
      <c r="K119" s="156"/>
      <c r="L119" s="614"/>
      <c r="M119" s="611"/>
      <c r="N119" s="423"/>
      <c r="O119" s="614"/>
      <c r="P119" s="615"/>
      <c r="Q119" s="409"/>
      <c r="R119" s="616"/>
      <c r="S119" s="617"/>
      <c r="T119" s="618"/>
      <c r="U119" s="257"/>
      <c r="V119" s="613"/>
    </row>
    <row r="120" spans="1:22" s="138" customFormat="1" ht="15.75" x14ac:dyDescent="0.25">
      <c r="A120" s="173" t="s">
        <v>11</v>
      </c>
      <c r="B120" s="226">
        <v>32722</v>
      </c>
      <c r="C120" s="611">
        <f t="shared" si="9"/>
        <v>35</v>
      </c>
      <c r="D120" s="160"/>
      <c r="E120" s="611">
        <v>83</v>
      </c>
      <c r="F120" s="232" t="s">
        <v>500</v>
      </c>
      <c r="G120" s="232" t="s">
        <v>706</v>
      </c>
      <c r="H120" s="342" t="str">
        <f t="shared" si="10"/>
        <v>4</v>
      </c>
      <c r="I120" s="173"/>
      <c r="J120" s="613"/>
      <c r="K120" s="156"/>
      <c r="L120" s="614"/>
      <c r="M120" s="611"/>
      <c r="N120" s="155"/>
      <c r="O120" s="614"/>
      <c r="P120" s="615"/>
      <c r="Q120" s="409"/>
      <c r="R120" s="616"/>
      <c r="S120" s="617"/>
      <c r="T120" s="618"/>
      <c r="U120" s="257"/>
      <c r="V120" s="613" t="s">
        <v>1093</v>
      </c>
    </row>
    <row r="121" spans="1:22" ht="17.25" customHeight="1" x14ac:dyDescent="0.25">
      <c r="A121" s="1594" t="s">
        <v>1</v>
      </c>
      <c r="B121" s="1594" t="s">
        <v>81</v>
      </c>
      <c r="C121" s="1594" t="s">
        <v>82</v>
      </c>
      <c r="D121" s="256"/>
      <c r="E121" s="1598" t="s">
        <v>2</v>
      </c>
      <c r="F121" s="1598" t="s">
        <v>3</v>
      </c>
      <c r="G121" s="1605" t="s">
        <v>4</v>
      </c>
      <c r="H121" s="1571" t="s">
        <v>5</v>
      </c>
      <c r="I121" s="1571" t="s">
        <v>6</v>
      </c>
      <c r="J121" s="1598" t="s">
        <v>180</v>
      </c>
      <c r="K121" s="1598"/>
      <c r="L121" s="1598"/>
      <c r="M121" s="1598"/>
      <c r="N121" s="1598"/>
      <c r="O121" s="1598"/>
      <c r="P121" s="1598"/>
      <c r="Q121" s="1598"/>
      <c r="R121" s="1598"/>
      <c r="S121" s="1578" t="s">
        <v>25</v>
      </c>
      <c r="T121" s="1571" t="s">
        <v>998</v>
      </c>
      <c r="U121" s="1571" t="s">
        <v>7</v>
      </c>
      <c r="V121" s="1657" t="s">
        <v>285</v>
      </c>
    </row>
    <row r="122" spans="1:22" ht="15.75" x14ac:dyDescent="0.25">
      <c r="A122" s="1594"/>
      <c r="B122" s="1594"/>
      <c r="C122" s="1594"/>
      <c r="D122" s="256"/>
      <c r="E122" s="1598"/>
      <c r="F122" s="1598"/>
      <c r="G122" s="1605"/>
      <c r="H122" s="1571"/>
      <c r="I122" s="1571"/>
      <c r="J122" s="677"/>
      <c r="K122" s="663">
        <v>1</v>
      </c>
      <c r="L122" s="678"/>
      <c r="M122" s="1598">
        <v>2</v>
      </c>
      <c r="N122" s="1598"/>
      <c r="O122" s="1598"/>
      <c r="P122" s="1658">
        <v>3</v>
      </c>
      <c r="Q122" s="1658"/>
      <c r="R122" s="1658"/>
      <c r="S122" s="1578"/>
      <c r="T122" s="1571"/>
      <c r="U122" s="1571"/>
      <c r="V122" s="1657"/>
    </row>
    <row r="123" spans="1:22" ht="77.25" customHeight="1" x14ac:dyDescent="0.25">
      <c r="A123" s="1594"/>
      <c r="B123" s="1594"/>
      <c r="C123" s="1594"/>
      <c r="D123" s="256"/>
      <c r="E123" s="1598"/>
      <c r="F123" s="1598"/>
      <c r="G123" s="1605"/>
      <c r="H123" s="1571"/>
      <c r="I123" s="1571"/>
      <c r="J123" s="667" t="s">
        <v>8</v>
      </c>
      <c r="K123" s="662" t="s">
        <v>9</v>
      </c>
      <c r="L123" s="674" t="s">
        <v>10</v>
      </c>
      <c r="M123" s="662" t="s">
        <v>8</v>
      </c>
      <c r="N123" s="662" t="s">
        <v>9</v>
      </c>
      <c r="O123" s="674" t="s">
        <v>10</v>
      </c>
      <c r="P123" s="662" t="s">
        <v>8</v>
      </c>
      <c r="Q123" s="675" t="s">
        <v>9</v>
      </c>
      <c r="R123" s="674" t="s">
        <v>10</v>
      </c>
      <c r="S123" s="1578"/>
      <c r="T123" s="1571"/>
      <c r="U123" s="1571"/>
      <c r="V123" s="1657"/>
    </row>
    <row r="124" spans="1:22" s="138" customFormat="1" ht="15.75" x14ac:dyDescent="0.25">
      <c r="A124" s="611"/>
      <c r="B124" s="168"/>
      <c r="C124" s="611"/>
      <c r="D124" s="160"/>
      <c r="E124" s="1585" t="s">
        <v>947</v>
      </c>
      <c r="F124" s="1585"/>
      <c r="G124" s="1585"/>
      <c r="H124" s="1585"/>
      <c r="I124" s="1585"/>
      <c r="J124" s="1585"/>
      <c r="K124" s="1585"/>
      <c r="L124" s="1585"/>
      <c r="M124" s="1585"/>
      <c r="N124" s="1585"/>
      <c r="O124" s="1585"/>
      <c r="P124" s="1585"/>
      <c r="Q124" s="1585"/>
      <c r="R124" s="1585"/>
      <c r="S124" s="1585"/>
      <c r="T124" s="1585"/>
      <c r="U124" s="1585"/>
      <c r="V124" s="1585"/>
    </row>
    <row r="125" spans="1:22" s="352" customFormat="1" ht="15.75" x14ac:dyDescent="0.25">
      <c r="A125" s="613" t="s">
        <v>11</v>
      </c>
      <c r="B125" s="347"/>
      <c r="C125" s="613">
        <f>Age(B125,F125,G125)</f>
        <v>124</v>
      </c>
      <c r="D125" s="338"/>
      <c r="E125" s="613">
        <v>84</v>
      </c>
      <c r="F125" s="232" t="s">
        <v>590</v>
      </c>
      <c r="G125" s="232" t="s">
        <v>1120</v>
      </c>
      <c r="H125" s="608">
        <v>4</v>
      </c>
      <c r="I125" s="173"/>
      <c r="J125" s="613"/>
      <c r="K125" s="615"/>
      <c r="L125" s="614" t="e">
        <f>Баллы_за_упр($A125,F125,G125,H125,J125,K125)</f>
        <v>#VALUE!</v>
      </c>
      <c r="M125" s="611"/>
      <c r="N125" s="423"/>
      <c r="O125" s="614" t="e">
        <f>Баллы_за_упр($A125,F125,G125,H125,M125,N125)</f>
        <v>#VALUE!</v>
      </c>
      <c r="P125" s="615"/>
      <c r="Q125" s="409"/>
      <c r="R125" s="616" t="e">
        <f>Баллы_за_упр($A125,F125,G125,H125,P125,Q125)</f>
        <v>#VALUE!</v>
      </c>
      <c r="S125" s="617" t="e">
        <f>Сумма_баллов(A125,H125,L125,O125,R125)</f>
        <v>#VALUE!</v>
      </c>
      <c r="T125" s="618" t="e">
        <f>Оценка(A125,H125,L125,O125,R125)</f>
        <v>#VALUE!</v>
      </c>
      <c r="U125" s="617"/>
      <c r="V125" s="613"/>
    </row>
    <row r="126" spans="1:22" s="138" customFormat="1" ht="15.75" x14ac:dyDescent="0.25">
      <c r="A126" s="611" t="s">
        <v>11</v>
      </c>
      <c r="B126" s="168">
        <v>33706</v>
      </c>
      <c r="C126" s="611">
        <f>Age(B126,F126,G126)</f>
        <v>32</v>
      </c>
      <c r="D126" s="160"/>
      <c r="E126" s="611">
        <v>85</v>
      </c>
      <c r="F126" s="230" t="s">
        <v>742</v>
      </c>
      <c r="G126" s="232" t="s">
        <v>948</v>
      </c>
      <c r="H126" s="342" t="str">
        <f>Воз_группа(A126,C126)</f>
        <v>3</v>
      </c>
      <c r="I126" s="173"/>
      <c r="J126" s="613">
        <v>3</v>
      </c>
      <c r="K126" s="156">
        <v>10</v>
      </c>
      <c r="L126" s="614">
        <f>Баллы_за_упр($A126,$F126,$G126,$H126,J126,K126)</f>
        <v>35</v>
      </c>
      <c r="M126" s="611">
        <v>35</v>
      </c>
      <c r="N126" s="423">
        <v>26.4</v>
      </c>
      <c r="O126" s="614">
        <f>Баллы_за_упр($A126,$F126,$G126,$H126,M126,N126)</f>
        <v>92</v>
      </c>
      <c r="P126" s="615">
        <v>37</v>
      </c>
      <c r="Q126" s="409"/>
      <c r="R126" s="616" t="e">
        <f>Баллы_за_упр($A126,$F126,$G126,$H126,P126,Q126)</f>
        <v>#VALUE!</v>
      </c>
      <c r="S126" s="617">
        <v>82</v>
      </c>
      <c r="T126" s="618">
        <v>4</v>
      </c>
      <c r="U126" s="257"/>
      <c r="V126" s="613"/>
    </row>
    <row r="127" spans="1:22" s="138" customFormat="1" ht="15.75" x14ac:dyDescent="0.25">
      <c r="A127" s="611" t="s">
        <v>470</v>
      </c>
      <c r="B127" s="168">
        <v>32985</v>
      </c>
      <c r="C127" s="611">
        <f>Age(B127,F127,G127)</f>
        <v>34</v>
      </c>
      <c r="D127" s="160"/>
      <c r="E127" s="613">
        <v>86</v>
      </c>
      <c r="F127" s="230" t="s">
        <v>500</v>
      </c>
      <c r="G127" s="232" t="s">
        <v>570</v>
      </c>
      <c r="H127" s="342" t="str">
        <f>Воз_группа(A127,C127)</f>
        <v>3</v>
      </c>
      <c r="I127" s="173"/>
      <c r="J127" s="613"/>
      <c r="K127" s="156"/>
      <c r="L127" s="614"/>
      <c r="M127" s="611"/>
      <c r="N127" s="155"/>
      <c r="O127" s="614"/>
      <c r="P127" s="615"/>
      <c r="Q127" s="409"/>
      <c r="R127" s="616"/>
      <c r="S127" s="617"/>
      <c r="T127" s="618"/>
      <c r="U127" s="257"/>
      <c r="V127" s="613"/>
    </row>
    <row r="128" spans="1:22" s="138" customFormat="1" ht="15.75" x14ac:dyDescent="0.25">
      <c r="A128" s="611" t="s">
        <v>470</v>
      </c>
      <c r="B128" s="168">
        <v>31352</v>
      </c>
      <c r="C128" s="611">
        <f>Age(B128,F128,G128)</f>
        <v>38</v>
      </c>
      <c r="D128" s="160"/>
      <c r="E128" s="611">
        <v>87</v>
      </c>
      <c r="F128" s="230" t="s">
        <v>500</v>
      </c>
      <c r="G128" s="232" t="s">
        <v>571</v>
      </c>
      <c r="H128" s="342" t="str">
        <f>Воз_группа(A128,C128)</f>
        <v>4</v>
      </c>
      <c r="I128" s="257" t="s">
        <v>23</v>
      </c>
      <c r="J128" s="617" t="s">
        <v>23</v>
      </c>
      <c r="K128" s="257" t="s">
        <v>23</v>
      </c>
      <c r="L128" s="257" t="s">
        <v>23</v>
      </c>
      <c r="M128" s="257" t="s">
        <v>23</v>
      </c>
      <c r="N128" s="257" t="s">
        <v>23</v>
      </c>
      <c r="O128" s="257" t="s">
        <v>23</v>
      </c>
      <c r="P128" s="257" t="s">
        <v>23</v>
      </c>
      <c r="Q128" s="467" t="s">
        <v>23</v>
      </c>
      <c r="R128" s="257" t="s">
        <v>23</v>
      </c>
      <c r="S128" s="257" t="s">
        <v>23</v>
      </c>
      <c r="T128" s="257" t="s">
        <v>23</v>
      </c>
      <c r="U128" s="257" t="s">
        <v>23</v>
      </c>
      <c r="V128" s="613" t="s">
        <v>1172</v>
      </c>
    </row>
    <row r="129" spans="1:22" s="138" customFormat="1" ht="15.75" x14ac:dyDescent="0.25">
      <c r="A129" s="611"/>
      <c r="B129" s="168"/>
      <c r="C129" s="611"/>
      <c r="D129" s="160"/>
      <c r="E129" s="1659" t="s">
        <v>974</v>
      </c>
      <c r="F129" s="1659"/>
      <c r="G129" s="1659"/>
      <c r="H129" s="1659"/>
      <c r="I129" s="1659"/>
      <c r="J129" s="1659"/>
      <c r="K129" s="1659"/>
      <c r="L129" s="1659"/>
      <c r="M129" s="1659"/>
      <c r="N129" s="1659"/>
      <c r="O129" s="1659"/>
      <c r="P129" s="1659"/>
      <c r="Q129" s="1659"/>
      <c r="R129" s="1659"/>
      <c r="S129" s="1659"/>
      <c r="T129" s="1659"/>
      <c r="U129" s="1659"/>
      <c r="V129" s="1659"/>
    </row>
    <row r="130" spans="1:22" s="138" customFormat="1" ht="15.75" x14ac:dyDescent="0.25">
      <c r="A130" s="618" t="s">
        <v>470</v>
      </c>
      <c r="B130" s="244">
        <v>28314</v>
      </c>
      <c r="C130" s="618">
        <f>Age(B130,F130,G130)</f>
        <v>47</v>
      </c>
      <c r="D130" s="2"/>
      <c r="E130" s="173">
        <v>88</v>
      </c>
      <c r="F130" s="55" t="s">
        <v>26</v>
      </c>
      <c r="G130" s="165" t="s">
        <v>676</v>
      </c>
      <c r="H130" s="344" t="str">
        <f>Воз_группа(A130,C130)</f>
        <v>5</v>
      </c>
      <c r="I130" s="173"/>
      <c r="J130" s="613"/>
      <c r="K130" s="615"/>
      <c r="L130" s="614" t="e">
        <f>Баллы_за_упр($A130,F130,G130,H130,J130,K130)</f>
        <v>#VALUE!</v>
      </c>
      <c r="M130" s="611"/>
      <c r="N130" s="423"/>
      <c r="O130" s="614" t="e">
        <f>Баллы_за_упр($A130,F130,G130,H130,M130,N130)</f>
        <v>#VALUE!</v>
      </c>
      <c r="P130" s="615"/>
      <c r="Q130" s="409"/>
      <c r="R130" s="616" t="e">
        <f>Баллы_за_упр($A130,F130,G130,H130,P130,Q130)</f>
        <v>#VALUE!</v>
      </c>
      <c r="S130" s="617" t="e">
        <f>Сумма_баллов(A130,H130,L130,O130,R130)</f>
        <v>#VALUE!</v>
      </c>
      <c r="T130" s="618" t="e">
        <f>Оценка(A130,H130,L130,O130,R130)</f>
        <v>#VALUE!</v>
      </c>
      <c r="U130" s="257"/>
      <c r="V130" s="618" t="s">
        <v>750</v>
      </c>
    </row>
    <row r="131" spans="1:22" s="138" customFormat="1" ht="15.75" x14ac:dyDescent="0.25">
      <c r="A131" s="618" t="s">
        <v>11</v>
      </c>
      <c r="B131" s="244">
        <v>29011</v>
      </c>
      <c r="C131" s="618">
        <f>Age(B131,F131,G131)</f>
        <v>45</v>
      </c>
      <c r="D131" s="2"/>
      <c r="E131" s="173">
        <v>89</v>
      </c>
      <c r="F131" s="55" t="s">
        <v>565</v>
      </c>
      <c r="G131" s="165" t="s">
        <v>677</v>
      </c>
      <c r="H131" s="344" t="str">
        <f>Воз_группа(A131,C131)</f>
        <v>6</v>
      </c>
      <c r="I131" s="173"/>
      <c r="J131" s="618"/>
      <c r="K131" s="139"/>
      <c r="L131" s="615"/>
      <c r="M131" s="173"/>
      <c r="N131" s="649"/>
      <c r="O131" s="615"/>
      <c r="P131" s="615"/>
      <c r="Q131" s="467"/>
      <c r="R131" s="617"/>
      <c r="S131" s="617"/>
      <c r="T131" s="618"/>
      <c r="U131" s="257"/>
      <c r="V131" s="618"/>
    </row>
    <row r="132" spans="1:22" s="138" customFormat="1" ht="15.75" x14ac:dyDescent="0.25">
      <c r="A132" s="618" t="s">
        <v>11</v>
      </c>
      <c r="B132" s="244">
        <v>30346</v>
      </c>
      <c r="C132" s="618">
        <f>Age(B131,F131,G131)</f>
        <v>45</v>
      </c>
      <c r="D132" s="2"/>
      <c r="E132" s="173">
        <v>90</v>
      </c>
      <c r="F132" s="55" t="s">
        <v>500</v>
      </c>
      <c r="G132" s="165" t="s">
        <v>678</v>
      </c>
      <c r="H132" s="344" t="str">
        <f>Воз_группа(A131,C131)</f>
        <v>6</v>
      </c>
      <c r="I132" s="173"/>
      <c r="J132" s="618"/>
      <c r="K132" s="139"/>
      <c r="L132" s="615"/>
      <c r="M132" s="173"/>
      <c r="N132" s="649"/>
      <c r="O132" s="615"/>
      <c r="P132" s="615"/>
      <c r="Q132" s="649"/>
      <c r="R132" s="617"/>
      <c r="S132" s="617"/>
      <c r="T132" s="618"/>
      <c r="U132" s="257"/>
      <c r="V132" s="618"/>
    </row>
    <row r="133" spans="1:22" s="138" customFormat="1" ht="15.75" x14ac:dyDescent="0.25">
      <c r="A133" s="618" t="s">
        <v>470</v>
      </c>
      <c r="B133" s="244">
        <v>32489</v>
      </c>
      <c r="C133" s="618">
        <f>Age(B133,F133,G133)</f>
        <v>35</v>
      </c>
      <c r="D133" s="2"/>
      <c r="E133" s="173">
        <v>91</v>
      </c>
      <c r="F133" s="165" t="s">
        <v>474</v>
      </c>
      <c r="G133" s="165" t="s">
        <v>679</v>
      </c>
      <c r="H133" s="408" t="str">
        <f>Воз_группа(A133,C133)</f>
        <v>4</v>
      </c>
      <c r="I133" s="257"/>
      <c r="J133" s="618"/>
      <c r="K133" s="139"/>
      <c r="L133" s="615"/>
      <c r="M133" s="173"/>
      <c r="N133" s="257"/>
      <c r="O133" s="615"/>
      <c r="P133" s="615"/>
      <c r="Q133" s="467"/>
      <c r="R133" s="617"/>
      <c r="S133" s="617"/>
      <c r="T133" s="618"/>
      <c r="U133" s="257"/>
      <c r="V133" s="618"/>
    </row>
    <row r="134" spans="1:22" s="138" customFormat="1" ht="15.75" x14ac:dyDescent="0.25">
      <c r="A134" s="618" t="s">
        <v>470</v>
      </c>
      <c r="B134" s="244">
        <v>32236</v>
      </c>
      <c r="C134" s="618">
        <f>Age(B134,F134,G134)</f>
        <v>36</v>
      </c>
      <c r="D134" s="2"/>
      <c r="E134" s="173">
        <v>92</v>
      </c>
      <c r="F134" s="55" t="s">
        <v>564</v>
      </c>
      <c r="G134" s="165" t="s">
        <v>680</v>
      </c>
      <c r="H134" s="344" t="str">
        <f>Воз_группа(A134,C134)</f>
        <v>4</v>
      </c>
      <c r="I134" s="173"/>
      <c r="J134" s="618"/>
      <c r="K134" s="139"/>
      <c r="L134" s="615"/>
      <c r="M134" s="173"/>
      <c r="N134" s="257"/>
      <c r="O134" s="615"/>
      <c r="P134" s="615"/>
      <c r="Q134" s="467"/>
      <c r="R134" s="617"/>
      <c r="S134" s="617"/>
      <c r="T134" s="618"/>
      <c r="U134" s="257"/>
      <c r="V134" s="618"/>
    </row>
    <row r="135" spans="1:22" s="138" customFormat="1" ht="15.75" x14ac:dyDescent="0.25">
      <c r="A135" s="618" t="s">
        <v>11</v>
      </c>
      <c r="B135" s="244">
        <v>33117</v>
      </c>
      <c r="C135" s="618">
        <f>Age(B135,F135,G135)</f>
        <v>34</v>
      </c>
      <c r="D135" s="2"/>
      <c r="E135" s="173">
        <v>93</v>
      </c>
      <c r="F135" s="165" t="s">
        <v>474</v>
      </c>
      <c r="G135" s="165" t="s">
        <v>1151</v>
      </c>
      <c r="H135" s="344">
        <v>3</v>
      </c>
      <c r="I135" s="173"/>
      <c r="J135" s="618"/>
      <c r="K135" s="139"/>
      <c r="L135" s="615"/>
      <c r="M135" s="173"/>
      <c r="N135" s="423"/>
      <c r="O135" s="614"/>
      <c r="P135" s="615"/>
      <c r="Q135" s="649"/>
      <c r="R135" s="617"/>
      <c r="S135" s="617"/>
      <c r="T135" s="618"/>
      <c r="U135" s="257"/>
      <c r="V135" s="618"/>
    </row>
    <row r="136" spans="1:22" s="138" customFormat="1" ht="15.75" x14ac:dyDescent="0.25">
      <c r="A136" s="611"/>
      <c r="B136" s="168"/>
      <c r="C136" s="611"/>
      <c r="D136" s="160"/>
      <c r="E136" s="1659" t="s">
        <v>975</v>
      </c>
      <c r="F136" s="1659"/>
      <c r="G136" s="1659"/>
      <c r="H136" s="1659"/>
      <c r="I136" s="1659"/>
      <c r="J136" s="1659"/>
      <c r="K136" s="1659"/>
      <c r="L136" s="1659"/>
      <c r="M136" s="1659"/>
      <c r="N136" s="1659"/>
      <c r="O136" s="1659"/>
      <c r="P136" s="1659"/>
      <c r="Q136" s="1659"/>
      <c r="R136" s="1659"/>
      <c r="S136" s="1659"/>
      <c r="T136" s="1659"/>
      <c r="U136" s="1659"/>
      <c r="V136" s="1659"/>
    </row>
    <row r="137" spans="1:22" s="138" customFormat="1" ht="15.75" x14ac:dyDescent="0.25">
      <c r="A137" s="611" t="s">
        <v>11</v>
      </c>
      <c r="B137" s="168">
        <v>33100</v>
      </c>
      <c r="C137" s="611">
        <f>Age(B137,F137,G137)</f>
        <v>34</v>
      </c>
      <c r="D137" s="160"/>
      <c r="E137" s="611">
        <v>93</v>
      </c>
      <c r="F137" s="161" t="s">
        <v>27</v>
      </c>
      <c r="G137" s="349" t="s">
        <v>720</v>
      </c>
      <c r="H137" s="342" t="str">
        <f>Воз_группа(A137,C137)</f>
        <v>3</v>
      </c>
      <c r="I137" s="173"/>
      <c r="J137" s="613"/>
      <c r="K137" s="615"/>
      <c r="L137" s="614" t="e">
        <f>Баллы_за_упр($A137,F137,G137,H137,J137,K137)</f>
        <v>#VALUE!</v>
      </c>
      <c r="M137" s="611"/>
      <c r="N137" s="423"/>
      <c r="O137" s="614" t="e">
        <f>Баллы_за_упр($A137,F137,G137,H137,M137,N137)</f>
        <v>#VALUE!</v>
      </c>
      <c r="P137" s="615"/>
      <c r="Q137" s="409"/>
      <c r="R137" s="616" t="e">
        <f>Баллы_за_упр($A137,F137,G137,H137,P137,Q137)</f>
        <v>#VALUE!</v>
      </c>
      <c r="S137" s="617" t="e">
        <f>Сумма_баллов(A137,H137,L137,O137,R137)</f>
        <v>#VALUE!</v>
      </c>
      <c r="T137" s="618" t="e">
        <f>Оценка(A137,H137,L137,O137,R137)</f>
        <v>#VALUE!</v>
      </c>
      <c r="U137" s="257"/>
      <c r="V137" s="613"/>
    </row>
    <row r="138" spans="1:22" s="138" customFormat="1" ht="15.75" x14ac:dyDescent="0.25">
      <c r="A138" s="611" t="s">
        <v>470</v>
      </c>
      <c r="B138" s="168">
        <v>31881</v>
      </c>
      <c r="C138" s="611">
        <f>Age(B138,F138,G138)</f>
        <v>37</v>
      </c>
      <c r="D138" s="160"/>
      <c r="E138" s="611">
        <v>94</v>
      </c>
      <c r="F138" s="161" t="s">
        <v>565</v>
      </c>
      <c r="G138" s="349" t="s">
        <v>724</v>
      </c>
      <c r="H138" s="342" t="str">
        <f>Воз_группа(A138,C138)</f>
        <v>4</v>
      </c>
      <c r="I138" s="173"/>
      <c r="J138" s="613"/>
      <c r="K138" s="156"/>
      <c r="L138" s="614"/>
      <c r="M138" s="611"/>
      <c r="N138" s="423"/>
      <c r="O138" s="614"/>
      <c r="P138" s="615"/>
      <c r="Q138" s="409"/>
      <c r="R138" s="616"/>
      <c r="S138" s="617"/>
      <c r="T138" s="618"/>
      <c r="U138" s="257"/>
      <c r="V138" s="613"/>
    </row>
    <row r="139" spans="1:22" s="138" customFormat="1" ht="15.75" x14ac:dyDescent="0.25">
      <c r="A139" s="611" t="s">
        <v>470</v>
      </c>
      <c r="B139" s="168">
        <v>29406</v>
      </c>
      <c r="C139" s="611">
        <f>Age(B139,F139,G139)</f>
        <v>44</v>
      </c>
      <c r="D139" s="160"/>
      <c r="E139" s="611">
        <v>95</v>
      </c>
      <c r="F139" s="161" t="s">
        <v>500</v>
      </c>
      <c r="G139" s="349" t="s">
        <v>721</v>
      </c>
      <c r="H139" s="342" t="str">
        <f>Воз_группа(A139,C139)</f>
        <v>5</v>
      </c>
      <c r="I139" s="173"/>
      <c r="J139" s="613"/>
      <c r="K139" s="156"/>
      <c r="L139" s="614"/>
      <c r="M139" s="611"/>
      <c r="N139" s="423"/>
      <c r="O139" s="614"/>
      <c r="P139" s="615"/>
      <c r="Q139" s="409"/>
      <c r="R139" s="616"/>
      <c r="S139" s="617"/>
      <c r="T139" s="618"/>
      <c r="U139" s="257"/>
      <c r="V139" s="613"/>
    </row>
    <row r="140" spans="1:22" s="138" customFormat="1" ht="15.75" x14ac:dyDescent="0.25">
      <c r="A140" s="611" t="s">
        <v>470</v>
      </c>
      <c r="B140" s="168">
        <v>35302</v>
      </c>
      <c r="C140" s="611">
        <f>Age(B140,F140,G140)</f>
        <v>28</v>
      </c>
      <c r="D140" s="160"/>
      <c r="E140" s="611">
        <v>96</v>
      </c>
      <c r="F140" s="152" t="s">
        <v>731</v>
      </c>
      <c r="G140" s="349" t="s">
        <v>1018</v>
      </c>
      <c r="H140" s="342" t="str">
        <f>Воз_группа(A140,C140)</f>
        <v>2</v>
      </c>
      <c r="I140" s="173"/>
      <c r="J140" s="613"/>
      <c r="K140" s="156"/>
      <c r="L140" s="614"/>
      <c r="M140" s="611"/>
      <c r="N140" s="423"/>
      <c r="O140" s="614"/>
      <c r="P140" s="615"/>
      <c r="Q140" s="409"/>
      <c r="R140" s="616"/>
      <c r="S140" s="617"/>
      <c r="T140" s="618"/>
      <c r="U140" s="257"/>
      <c r="V140" s="613"/>
    </row>
    <row r="141" spans="1:22" s="138" customFormat="1" ht="15.75" x14ac:dyDescent="0.25">
      <c r="A141" s="611" t="s">
        <v>470</v>
      </c>
      <c r="B141" s="233">
        <v>33592</v>
      </c>
      <c r="C141" s="611">
        <f>Age(B141,F141,G141)</f>
        <v>32</v>
      </c>
      <c r="D141" s="160"/>
      <c r="E141" s="611">
        <v>97</v>
      </c>
      <c r="F141" s="165" t="s">
        <v>474</v>
      </c>
      <c r="G141" s="607" t="s">
        <v>755</v>
      </c>
      <c r="H141" s="342" t="str">
        <f>Воз_группа(A141,C141)</f>
        <v>3</v>
      </c>
      <c r="I141" s="257"/>
      <c r="J141" s="617"/>
      <c r="K141" s="257"/>
      <c r="L141" s="257"/>
      <c r="M141" s="257"/>
      <c r="N141" s="257"/>
      <c r="O141" s="257"/>
      <c r="P141" s="257"/>
      <c r="Q141" s="467"/>
      <c r="R141" s="257"/>
      <c r="S141" s="257"/>
      <c r="T141" s="257"/>
      <c r="U141" s="257" t="s">
        <v>23</v>
      </c>
      <c r="V141" s="613" t="s">
        <v>1172</v>
      </c>
    </row>
    <row r="142" spans="1:22" ht="20.25" customHeight="1" x14ac:dyDescent="0.25">
      <c r="A142" s="259"/>
      <c r="B142" s="260"/>
      <c r="C142" s="260"/>
      <c r="D142" s="260"/>
      <c r="E142" s="171"/>
      <c r="F142" s="171"/>
      <c r="G142" s="567"/>
      <c r="H142" s="172"/>
      <c r="I142" s="172"/>
      <c r="J142" s="437"/>
      <c r="K142" s="172"/>
      <c r="L142" s="172"/>
      <c r="M142" s="172"/>
      <c r="N142" s="172"/>
      <c r="O142" s="172"/>
      <c r="P142" s="172"/>
      <c r="Q142" s="418"/>
      <c r="R142" s="172"/>
      <c r="S142" s="172"/>
      <c r="T142" s="172"/>
      <c r="U142" s="172"/>
      <c r="V142" s="437"/>
    </row>
    <row r="143" spans="1:22" ht="15.75" x14ac:dyDescent="0.25">
      <c r="A143" s="136"/>
      <c r="B143" s="136"/>
      <c r="C143" s="136"/>
      <c r="D143" s="136"/>
      <c r="E143" s="178"/>
      <c r="F143" s="1593" t="s">
        <v>12</v>
      </c>
      <c r="G143" s="1593"/>
      <c r="H143" s="205">
        <f>E142-H153</f>
        <v>-14</v>
      </c>
      <c r="I143" s="51" t="s">
        <v>13</v>
      </c>
      <c r="J143" s="438"/>
      <c r="K143" s="51"/>
      <c r="L143" s="192">
        <f>COUNT(E$11:E142)</f>
        <v>98</v>
      </c>
      <c r="M143" s="51"/>
      <c r="N143" s="668"/>
      <c r="O143" s="51"/>
      <c r="P143" s="51"/>
      <c r="Q143" s="420"/>
      <c r="R143" s="51"/>
      <c r="S143" s="136"/>
      <c r="T143" s="136"/>
      <c r="U143" s="136"/>
    </row>
    <row r="144" spans="1:22" ht="15.75" x14ac:dyDescent="0.25">
      <c r="A144" s="136"/>
      <c r="B144" s="136"/>
      <c r="C144" s="136"/>
      <c r="D144" s="136"/>
      <c r="E144" s="178"/>
      <c r="F144" s="1593" t="s">
        <v>14</v>
      </c>
      <c r="G144" s="1593"/>
      <c r="H144" s="206">
        <f>SUM(H147:H150)</f>
        <v>1</v>
      </c>
      <c r="I144" s="51" t="s">
        <v>13</v>
      </c>
      <c r="J144" s="459">
        <f>ROUND($H$66/$H$65*100,1)</f>
        <v>100</v>
      </c>
      <c r="K144" s="143" t="s">
        <v>15</v>
      </c>
      <c r="L144" s="200"/>
      <c r="M144" s="51"/>
      <c r="N144" s="1652"/>
      <c r="O144" s="1652"/>
      <c r="P144" s="1652"/>
      <c r="Q144" s="1652"/>
      <c r="R144" s="136"/>
      <c r="S144" s="136"/>
      <c r="T144" s="136"/>
    </row>
    <row r="145" spans="1:22" ht="11.25" customHeight="1" x14ac:dyDescent="0.25">
      <c r="A145" s="136"/>
      <c r="B145" s="136"/>
      <c r="C145" s="136"/>
      <c r="D145" s="136"/>
      <c r="E145" s="178"/>
      <c r="F145" s="179"/>
      <c r="G145" s="568"/>
      <c r="H145" s="664"/>
      <c r="I145" s="136"/>
      <c r="J145" s="460"/>
      <c r="K145" s="136"/>
      <c r="L145" s="200"/>
      <c r="M145" s="51"/>
      <c r="N145" s="669"/>
      <c r="O145" s="136"/>
      <c r="P145" s="136"/>
    </row>
    <row r="146" spans="1:22" ht="15.75" x14ac:dyDescent="0.25">
      <c r="A146" s="136"/>
      <c r="B146" s="136"/>
      <c r="C146" s="136"/>
      <c r="D146" s="136"/>
      <c r="E146" s="178"/>
      <c r="F146" s="1582" t="s">
        <v>16</v>
      </c>
      <c r="G146" s="1582"/>
      <c r="H146" s="664"/>
      <c r="I146" s="51"/>
      <c r="J146" s="460"/>
      <c r="K146" s="51"/>
      <c r="M146" s="51"/>
      <c r="N146" s="669"/>
      <c r="O146" s="136"/>
      <c r="P146" s="136"/>
    </row>
    <row r="147" spans="1:22" ht="15.75" x14ac:dyDescent="0.25">
      <c r="A147" s="136"/>
      <c r="B147" s="136"/>
      <c r="C147" s="136"/>
      <c r="D147" s="136"/>
      <c r="E147" s="178"/>
      <c r="F147" s="1582" t="s">
        <v>17</v>
      </c>
      <c r="G147" s="1582"/>
      <c r="H147" s="181">
        <f>COUNTIF(T94:T142,5)</f>
        <v>0</v>
      </c>
      <c r="I147" s="51" t="s">
        <v>13</v>
      </c>
      <c r="J147" s="184">
        <f>ROUND(H147/$H$66*100,1)</f>
        <v>0</v>
      </c>
      <c r="K147" s="143" t="s">
        <v>15</v>
      </c>
      <c r="Q147" s="50"/>
    </row>
    <row r="148" spans="1:22" ht="15.75" x14ac:dyDescent="0.25">
      <c r="A148" s="136"/>
      <c r="B148" s="136"/>
      <c r="C148" s="136"/>
      <c r="D148" s="136"/>
      <c r="E148" s="178"/>
      <c r="F148" s="1582" t="s">
        <v>18</v>
      </c>
      <c r="G148" s="1582"/>
      <c r="H148" s="181">
        <f>COUNTIF(T95:T142,4)</f>
        <v>1</v>
      </c>
      <c r="I148" s="51" t="s">
        <v>13</v>
      </c>
      <c r="J148" s="184">
        <f>ROUND(H148/$H$66*100,1)</f>
        <v>50</v>
      </c>
      <c r="K148" s="143" t="s">
        <v>15</v>
      </c>
      <c r="M148" s="144"/>
      <c r="N148" s="669"/>
      <c r="O148" s="136"/>
      <c r="P148" s="136"/>
    </row>
    <row r="149" spans="1:22" ht="18.75" x14ac:dyDescent="0.3">
      <c r="A149" s="136"/>
      <c r="B149" s="136"/>
      <c r="C149" s="136"/>
      <c r="D149" s="136"/>
      <c r="E149" s="178"/>
      <c r="F149" s="1582" t="s">
        <v>19</v>
      </c>
      <c r="G149" s="1582"/>
      <c r="H149" s="181">
        <f>COUNTIF(T96:T156,3)</f>
        <v>0</v>
      </c>
      <c r="I149" s="51" t="s">
        <v>13</v>
      </c>
      <c r="J149" s="184">
        <f>ROUND(H149/$H$66*100,1)</f>
        <v>0</v>
      </c>
      <c r="K149" s="143" t="s">
        <v>15</v>
      </c>
      <c r="L149" s="572"/>
      <c r="M149" s="529"/>
      <c r="N149" s="670"/>
      <c r="O149" s="474"/>
      <c r="P149" s="474"/>
      <c r="Q149" s="1660"/>
      <c r="R149" s="1660"/>
      <c r="S149" s="1660"/>
      <c r="T149" s="1660"/>
      <c r="U149" s="1660"/>
      <c r="V149" s="1660"/>
    </row>
    <row r="150" spans="1:22" ht="15.75" x14ac:dyDescent="0.25">
      <c r="A150" s="136"/>
      <c r="B150" s="136"/>
      <c r="C150" s="136"/>
      <c r="D150" s="136"/>
      <c r="E150" s="178"/>
      <c r="F150" s="1582" t="s">
        <v>20</v>
      </c>
      <c r="G150" s="1582"/>
      <c r="H150" s="181">
        <f>COUNTIF(T97:T142,2)</f>
        <v>0</v>
      </c>
      <c r="I150" s="51" t="s">
        <v>13</v>
      </c>
      <c r="J150" s="184">
        <f>H150/$H$66*100</f>
        <v>0</v>
      </c>
      <c r="K150" s="143" t="s">
        <v>15</v>
      </c>
      <c r="L150" s="335"/>
      <c r="M150" s="573"/>
      <c r="N150" s="671"/>
      <c r="O150" s="335"/>
      <c r="P150" s="335"/>
      <c r="Q150" s="574"/>
      <c r="R150" s="335"/>
      <c r="S150" s="575"/>
      <c r="T150" s="575"/>
      <c r="U150" s="575"/>
      <c r="V150" s="576"/>
    </row>
    <row r="151" spans="1:22" ht="15.75" customHeight="1" x14ac:dyDescent="0.3">
      <c r="A151" s="136"/>
      <c r="B151" s="136"/>
      <c r="C151" s="136"/>
      <c r="D151" s="136"/>
      <c r="E151" s="1582" t="s">
        <v>21</v>
      </c>
      <c r="F151" s="1582"/>
      <c r="G151" s="1582"/>
      <c r="H151" s="182">
        <f>SUM(H147:H149)</f>
        <v>1</v>
      </c>
      <c r="I151" s="51" t="s">
        <v>13</v>
      </c>
      <c r="J151" s="186"/>
      <c r="K151" s="143" t="s">
        <v>15</v>
      </c>
      <c r="L151" s="572"/>
      <c r="M151" s="529"/>
      <c r="N151" s="670"/>
      <c r="O151" s="474"/>
      <c r="P151" s="474"/>
      <c r="Q151" s="1660"/>
      <c r="R151" s="1660"/>
      <c r="S151" s="1660"/>
      <c r="T151" s="1660"/>
      <c r="U151" s="1660"/>
      <c r="V151" s="1660"/>
    </row>
    <row r="152" spans="1:22" ht="18.75" customHeight="1" x14ac:dyDescent="0.25">
      <c r="A152" s="136"/>
      <c r="B152" s="136"/>
      <c r="C152" s="136"/>
      <c r="D152" s="136"/>
      <c r="E152" s="1582" t="s">
        <v>772</v>
      </c>
      <c r="F152" s="1582"/>
      <c r="G152" s="1582"/>
      <c r="H152" s="183">
        <f>COUNTIF(V$11:V142,"*ЛФК*")+COUNTIF(V$11:V142,"*Освоб.*")+COUNTIF(V$11:V142,"*Справка*")</f>
        <v>15</v>
      </c>
      <c r="I152" s="51" t="s">
        <v>13</v>
      </c>
      <c r="J152" s="461">
        <f>H152/$H$65*100</f>
        <v>750</v>
      </c>
      <c r="K152" s="143" t="s">
        <v>15</v>
      </c>
      <c r="L152" s="572"/>
      <c r="M152" s="572"/>
      <c r="N152" s="672"/>
      <c r="O152" s="572"/>
      <c r="P152" s="572"/>
      <c r="Q152" s="577"/>
      <c r="R152" s="578"/>
      <c r="S152" s="578"/>
      <c r="T152" s="579"/>
      <c r="U152" s="580"/>
      <c r="V152" s="581"/>
    </row>
    <row r="153" spans="1:22" ht="17.25" customHeight="1" x14ac:dyDescent="0.3">
      <c r="A153" s="136"/>
      <c r="B153" s="136"/>
      <c r="C153" s="136"/>
      <c r="D153" s="136"/>
      <c r="E153" s="1582" t="s">
        <v>775</v>
      </c>
      <c r="F153" s="1582"/>
      <c r="G153" s="1582"/>
      <c r="H153" s="183">
        <f>COUNTIF(V$11:V142,"*Ком-ка*")+COUNTIF(V$11:V142,"*Декрет*")+COUNTIF(V$11:V142,"*Уч.отпуск*")+COUNTIF(V$11:V142,"*Отпуск*")+COUNTIF(V$11:V142,"*Отпуск по болезни*")</f>
        <v>14</v>
      </c>
      <c r="I153" s="51" t="s">
        <v>768</v>
      </c>
      <c r="J153" s="462"/>
      <c r="K153" s="143"/>
      <c r="L153" s="572"/>
      <c r="M153" s="572"/>
      <c r="N153" s="672"/>
      <c r="O153" s="572"/>
      <c r="P153" s="572"/>
      <c r="Q153" s="1660"/>
      <c r="R153" s="1660"/>
      <c r="S153" s="1660"/>
      <c r="T153" s="1660"/>
      <c r="U153" s="1660"/>
      <c r="V153" s="1660"/>
    </row>
    <row r="154" spans="1:22" ht="18" customHeight="1" x14ac:dyDescent="0.3">
      <c r="A154" s="136"/>
      <c r="B154" s="136"/>
      <c r="C154" s="136"/>
      <c r="D154" s="136"/>
      <c r="E154" s="1582"/>
      <c r="F154" s="1582"/>
      <c r="G154" s="1582"/>
      <c r="H154" s="208"/>
      <c r="I154" s="51"/>
      <c r="J154" s="190"/>
      <c r="K154" s="1662" t="s">
        <v>22</v>
      </c>
      <c r="L154" s="1662"/>
      <c r="M154" s="1662"/>
      <c r="N154" s="1662"/>
      <c r="O154" s="1662"/>
      <c r="P154" s="1662"/>
      <c r="Q154" s="1654" t="str">
        <f>Оценка_подр(J144,J151,J147,J148)</f>
        <v>неудовлетворительно</v>
      </c>
      <c r="R154" s="1654"/>
      <c r="S154" s="1654"/>
      <c r="T154" s="1654"/>
      <c r="U154" s="572"/>
      <c r="V154" s="576"/>
    </row>
    <row r="155" spans="1:22" ht="18.75" customHeight="1" x14ac:dyDescent="0.25">
      <c r="A155" s="136"/>
      <c r="B155" s="136"/>
      <c r="C155" s="136"/>
      <c r="D155" s="136"/>
      <c r="E155" s="209"/>
      <c r="F155" s="209"/>
      <c r="G155" s="458"/>
      <c r="H155" s="174"/>
      <c r="I155" s="51"/>
      <c r="J155" s="190"/>
      <c r="K155" s="143"/>
      <c r="M155" s="145"/>
      <c r="N155" s="668"/>
      <c r="O155" s="51"/>
      <c r="P155" s="51"/>
      <c r="Q155" s="420"/>
      <c r="R155" s="51"/>
      <c r="S155" s="136"/>
      <c r="T155" s="136"/>
      <c r="U155" s="136"/>
    </row>
    <row r="156" spans="1:22" ht="21.75" customHeight="1" x14ac:dyDescent="0.25">
      <c r="A156" s="260"/>
      <c r="B156" s="136"/>
      <c r="C156" s="136"/>
      <c r="D156" s="136"/>
      <c r="E156" s="666"/>
      <c r="F156" s="1663" t="s">
        <v>1071</v>
      </c>
      <c r="G156" s="1663"/>
      <c r="H156" s="1647" t="s">
        <v>1180</v>
      </c>
      <c r="I156" s="1647"/>
      <c r="J156" s="1647"/>
      <c r="K156" s="1647"/>
      <c r="L156" s="1647"/>
      <c r="M156" s="1647"/>
      <c r="N156" s="1647"/>
      <c r="O156" s="1647"/>
      <c r="P156" s="1647"/>
      <c r="Q156" s="1647"/>
      <c r="R156" s="1647"/>
      <c r="S156" s="51"/>
      <c r="T156" s="51"/>
      <c r="U156" s="136"/>
    </row>
    <row r="157" spans="1:22" ht="13.5" customHeight="1" x14ac:dyDescent="0.25">
      <c r="A157" s="260"/>
      <c r="B157" s="136"/>
      <c r="C157" s="136"/>
      <c r="D157" s="136"/>
      <c r="E157" s="666"/>
      <c r="F157" s="665"/>
      <c r="G157" s="665"/>
      <c r="H157" s="447"/>
      <c r="I157" s="447"/>
      <c r="J157" s="447"/>
      <c r="K157" s="447"/>
      <c r="L157" s="447"/>
      <c r="M157" s="447"/>
      <c r="N157" s="447"/>
      <c r="O157" s="447"/>
      <c r="P157" s="447"/>
      <c r="Q157" s="447"/>
      <c r="R157" s="447"/>
      <c r="S157" s="51"/>
      <c r="T157" s="51"/>
      <c r="U157" s="136"/>
    </row>
    <row r="158" spans="1:22" ht="18.75" x14ac:dyDescent="0.3">
      <c r="A158" s="136"/>
      <c r="B158" s="136"/>
      <c r="C158" s="136"/>
      <c r="D158" s="136"/>
      <c r="E158" s="666"/>
      <c r="F158" s="1664" t="s">
        <v>1181</v>
      </c>
      <c r="G158" s="1664"/>
      <c r="H158" s="1647" t="s">
        <v>1182</v>
      </c>
      <c r="I158" s="1647"/>
      <c r="J158" s="1647"/>
      <c r="K158" s="1647"/>
      <c r="L158" s="1647"/>
      <c r="M158" s="1647"/>
      <c r="N158" s="1647"/>
      <c r="O158" s="1647"/>
      <c r="P158" s="1647"/>
      <c r="Q158" s="1647"/>
      <c r="R158" s="1647"/>
      <c r="S158" s="51"/>
      <c r="T158" s="51"/>
      <c r="U158" s="136"/>
    </row>
    <row r="159" spans="1:22" ht="15.75" customHeight="1" x14ac:dyDescent="0.25">
      <c r="A159" s="136"/>
      <c r="B159" s="136"/>
      <c r="C159" s="136"/>
      <c r="D159" s="136"/>
      <c r="E159" s="666"/>
      <c r="F159" s="146"/>
      <c r="G159" s="582"/>
      <c r="N159" s="673"/>
      <c r="T159" s="147"/>
      <c r="U159" s="136"/>
    </row>
    <row r="160" spans="1:22" ht="15.75" x14ac:dyDescent="0.25">
      <c r="A160" s="136"/>
      <c r="B160" s="136"/>
      <c r="C160" s="136"/>
      <c r="D160" s="136"/>
      <c r="E160" s="657"/>
      <c r="F160" s="1661"/>
      <c r="G160" s="1661"/>
      <c r="H160" s="51"/>
      <c r="I160" s="51"/>
      <c r="J160" s="438"/>
      <c r="K160" s="51"/>
      <c r="L160" s="51"/>
      <c r="M160" s="145"/>
      <c r="N160" s="51"/>
      <c r="O160" s="51"/>
      <c r="P160" s="51"/>
      <c r="Q160" s="420"/>
      <c r="R160" s="51"/>
      <c r="S160" s="136"/>
      <c r="T160" s="136"/>
      <c r="U160" s="136"/>
    </row>
  </sheetData>
  <mergeCells count="110">
    <mergeCell ref="F160:G160"/>
    <mergeCell ref="E151:G151"/>
    <mergeCell ref="Q151:V151"/>
    <mergeCell ref="E152:G152"/>
    <mergeCell ref="E153:G153"/>
    <mergeCell ref="Q153:V153"/>
    <mergeCell ref="E154:G154"/>
    <mergeCell ref="K154:P154"/>
    <mergeCell ref="Q154:T154"/>
    <mergeCell ref="F156:G156"/>
    <mergeCell ref="H156:R156"/>
    <mergeCell ref="F158:G158"/>
    <mergeCell ref="H158:R158"/>
    <mergeCell ref="F147:G147"/>
    <mergeCell ref="F148:G148"/>
    <mergeCell ref="F150:G150"/>
    <mergeCell ref="V121:V123"/>
    <mergeCell ref="M122:O122"/>
    <mergeCell ref="P122:R122"/>
    <mergeCell ref="E124:V124"/>
    <mergeCell ref="E129:V129"/>
    <mergeCell ref="E136:V136"/>
    <mergeCell ref="H121:H123"/>
    <mergeCell ref="I121:I123"/>
    <mergeCell ref="J121:R121"/>
    <mergeCell ref="S121:S123"/>
    <mergeCell ref="T121:T123"/>
    <mergeCell ref="U121:U123"/>
    <mergeCell ref="F146:G146"/>
    <mergeCell ref="F149:G149"/>
    <mergeCell ref="Q149:V149"/>
    <mergeCell ref="E114:V114"/>
    <mergeCell ref="A121:A123"/>
    <mergeCell ref="B121:B123"/>
    <mergeCell ref="C121:C123"/>
    <mergeCell ref="E121:E123"/>
    <mergeCell ref="F121:F123"/>
    <mergeCell ref="G121:G123"/>
    <mergeCell ref="F144:G144"/>
    <mergeCell ref="F143:G143"/>
    <mergeCell ref="N144:Q144"/>
    <mergeCell ref="E82:V82"/>
    <mergeCell ref="E84:V84"/>
    <mergeCell ref="E86:V86"/>
    <mergeCell ref="E88:V88"/>
    <mergeCell ref="E90:V90"/>
    <mergeCell ref="E98:V98"/>
    <mergeCell ref="S79:S81"/>
    <mergeCell ref="T79:T81"/>
    <mergeCell ref="U79:U81"/>
    <mergeCell ref="V79:V81"/>
    <mergeCell ref="M80:O80"/>
    <mergeCell ref="P80:R80"/>
    <mergeCell ref="F79:F81"/>
    <mergeCell ref="G79:G81"/>
    <mergeCell ref="H79:H81"/>
    <mergeCell ref="I79:I81"/>
    <mergeCell ref="J79:R79"/>
    <mergeCell ref="A79:A81"/>
    <mergeCell ref="B79:B81"/>
    <mergeCell ref="C79:C81"/>
    <mergeCell ref="E79:E81"/>
    <mergeCell ref="E49:V49"/>
    <mergeCell ref="E54:V54"/>
    <mergeCell ref="E57:V57"/>
    <mergeCell ref="E68:V68"/>
    <mergeCell ref="E69:V69"/>
    <mergeCell ref="E76:V76"/>
    <mergeCell ref="E12:V12"/>
    <mergeCell ref="E15:V15"/>
    <mergeCell ref="E21:V21"/>
    <mergeCell ref="E28:V28"/>
    <mergeCell ref="E34:V34"/>
    <mergeCell ref="A40:A42"/>
    <mergeCell ref="B40:B42"/>
    <mergeCell ref="C40:C42"/>
    <mergeCell ref="E40:E42"/>
    <mergeCell ref="J40:R40"/>
    <mergeCell ref="S40:S42"/>
    <mergeCell ref="T40:T42"/>
    <mergeCell ref="U40:U42"/>
    <mergeCell ref="V40:V42"/>
    <mergeCell ref="M41:O41"/>
    <mergeCell ref="P41:R41"/>
    <mergeCell ref="F40:F42"/>
    <mergeCell ref="G40:G42"/>
    <mergeCell ref="H40:H42"/>
    <mergeCell ref="I40:I42"/>
    <mergeCell ref="A9:A11"/>
    <mergeCell ref="B9:B11"/>
    <mergeCell ref="C9:C11"/>
    <mergeCell ref="E9:E11"/>
    <mergeCell ref="A1:C7"/>
    <mergeCell ref="Q1:V1"/>
    <mergeCell ref="Q3:V3"/>
    <mergeCell ref="Q4:V4"/>
    <mergeCell ref="E6:V6"/>
    <mergeCell ref="E7:V7"/>
    <mergeCell ref="S9:S11"/>
    <mergeCell ref="T9:T11"/>
    <mergeCell ref="U9:U11"/>
    <mergeCell ref="V9:V11"/>
    <mergeCell ref="J10:L10"/>
    <mergeCell ref="M10:O10"/>
    <mergeCell ref="P10:R10"/>
    <mergeCell ref="F9:F11"/>
    <mergeCell ref="G9:G11"/>
    <mergeCell ref="H9:H11"/>
    <mergeCell ref="I9:I11"/>
    <mergeCell ref="J9:R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1" fitToHeight="2" orientation="landscape" r:id="rId1"/>
  <rowBreaks count="3" manualBreakCount="3">
    <brk id="39" min="3" max="24" man="1"/>
    <brk id="78" min="3" max="24" man="1"/>
    <brk id="120" min="3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FFC000"/>
  </sheetPr>
  <dimension ref="A1:AD23"/>
  <sheetViews>
    <sheetView view="pageBreakPreview" zoomScale="90" zoomScaleSheetLayoutView="90" workbookViewId="0">
      <selection activeCell="G22" sqref="G22"/>
    </sheetView>
  </sheetViews>
  <sheetFormatPr defaultColWidth="9.140625"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6.85546875" style="485" customWidth="1"/>
    <col min="5" max="5" width="23.85546875" style="485" customWidth="1"/>
    <col min="6" max="7" width="6.28515625" style="482" customWidth="1"/>
    <col min="8" max="8" width="6.28515625" style="483" customWidth="1"/>
    <col min="9" max="11" width="6.28515625" style="482" hidden="1" customWidth="1"/>
    <col min="12" max="15" width="6.28515625" style="483" customWidth="1"/>
    <col min="16" max="17" width="6.28515625" style="483" hidden="1" customWidth="1"/>
    <col min="18" max="18" width="6.28515625" style="484" customWidth="1"/>
    <col min="19" max="26" width="6.140625" style="483" hidden="1" customWidth="1"/>
    <col min="27" max="28" width="6.140625" style="483" customWidth="1"/>
    <col min="29" max="16384" width="9.140625" style="485"/>
  </cols>
  <sheetData>
    <row r="1" spans="1:30" x14ac:dyDescent="0.25">
      <c r="A1" s="1687"/>
      <c r="B1" s="1687"/>
      <c r="C1" s="1687"/>
      <c r="D1" s="153"/>
      <c r="E1" s="153"/>
      <c r="F1" s="922"/>
      <c r="G1" s="922"/>
      <c r="H1" s="481"/>
    </row>
    <row r="2" spans="1:30" ht="15.75" customHeight="1" x14ac:dyDescent="0.25">
      <c r="A2" s="1687"/>
      <c r="B2" s="1687"/>
      <c r="C2" s="1687"/>
      <c r="D2" s="1689" t="s">
        <v>1083</v>
      </c>
      <c r="E2" s="1689"/>
      <c r="F2" s="1689"/>
      <c r="G2" s="1689"/>
      <c r="H2" s="1689"/>
      <c r="I2" s="1689"/>
      <c r="J2" s="1689"/>
      <c r="K2" s="1689"/>
      <c r="L2" s="1689"/>
      <c r="M2" s="1689"/>
      <c r="N2" s="1689"/>
      <c r="O2" s="1689"/>
      <c r="P2" s="1689"/>
      <c r="Q2" s="1689"/>
      <c r="R2" s="1689"/>
      <c r="S2" s="1689"/>
      <c r="T2" s="1689"/>
      <c r="U2" s="1689"/>
      <c r="V2" s="1689"/>
      <c r="W2" s="1689"/>
      <c r="X2" s="1689"/>
      <c r="Y2" s="1689"/>
      <c r="Z2" s="1689"/>
      <c r="AA2" s="1689"/>
      <c r="AB2" s="1689"/>
      <c r="AC2" s="1689"/>
    </row>
    <row r="3" spans="1:30" x14ac:dyDescent="0.25">
      <c r="A3" s="1688"/>
      <c r="B3" s="1688"/>
      <c r="C3" s="1688"/>
      <c r="D3" s="1690" t="s">
        <v>1341</v>
      </c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0"/>
      <c r="W3" s="1690"/>
      <c r="X3" s="1690"/>
      <c r="Y3" s="1690"/>
      <c r="Z3" s="1690"/>
      <c r="AA3" s="1690"/>
      <c r="AB3" s="1690"/>
      <c r="AC3" s="1690"/>
    </row>
    <row r="4" spans="1:30" ht="16.5" thickBot="1" x14ac:dyDescent="0.3"/>
    <row r="5" spans="1:30" ht="31.5" customHeight="1" x14ac:dyDescent="0.25">
      <c r="D5" s="1691" t="s">
        <v>1084</v>
      </c>
      <c r="E5" s="1693" t="s">
        <v>73</v>
      </c>
      <c r="F5" s="1671" t="s">
        <v>12</v>
      </c>
      <c r="G5" s="1674" t="s">
        <v>1085</v>
      </c>
      <c r="H5" s="1696" t="s">
        <v>1086</v>
      </c>
      <c r="I5" s="923" t="s">
        <v>17</v>
      </c>
      <c r="J5" s="923" t="s">
        <v>18</v>
      </c>
      <c r="K5" s="923" t="s">
        <v>19</v>
      </c>
      <c r="L5" s="1696" t="s">
        <v>17</v>
      </c>
      <c r="M5" s="1696" t="s">
        <v>18</v>
      </c>
      <c r="N5" s="1696" t="s">
        <v>19</v>
      </c>
      <c r="O5" s="1665" t="s">
        <v>20</v>
      </c>
      <c r="P5" s="1668" t="s">
        <v>21</v>
      </c>
      <c r="Q5" s="1674" t="s">
        <v>15</v>
      </c>
      <c r="R5" s="1677" t="s">
        <v>1087</v>
      </c>
      <c r="S5" s="1680" t="s">
        <v>1268</v>
      </c>
      <c r="T5" s="1680"/>
      <c r="U5" s="1680"/>
      <c r="V5" s="1680"/>
      <c r="W5" s="1680"/>
      <c r="X5" s="1681"/>
      <c r="Y5" s="1684" t="s">
        <v>1088</v>
      </c>
      <c r="Z5" s="1665" t="s">
        <v>15</v>
      </c>
      <c r="AA5" s="1671" t="s">
        <v>1089</v>
      </c>
      <c r="AB5" s="1665" t="s">
        <v>15</v>
      </c>
      <c r="AC5" s="1699" t="s">
        <v>809</v>
      </c>
      <c r="AD5" s="486"/>
    </row>
    <row r="6" spans="1:30" ht="36.75" customHeight="1" x14ac:dyDescent="0.25">
      <c r="D6" s="1620"/>
      <c r="E6" s="1694"/>
      <c r="F6" s="1672"/>
      <c r="G6" s="1675"/>
      <c r="H6" s="1697"/>
      <c r="I6" s="924"/>
      <c r="J6" s="924"/>
      <c r="K6" s="924"/>
      <c r="L6" s="1697"/>
      <c r="M6" s="1697"/>
      <c r="N6" s="1697"/>
      <c r="O6" s="1666"/>
      <c r="P6" s="1669"/>
      <c r="Q6" s="1675"/>
      <c r="R6" s="1678"/>
      <c r="S6" s="1702" t="s">
        <v>1269</v>
      </c>
      <c r="T6" s="1702"/>
      <c r="U6" s="1702"/>
      <c r="V6" s="1702" t="s">
        <v>1270</v>
      </c>
      <c r="W6" s="1702"/>
      <c r="X6" s="1703"/>
      <c r="Y6" s="1685"/>
      <c r="Z6" s="1666"/>
      <c r="AA6" s="1672"/>
      <c r="AB6" s="1666"/>
      <c r="AC6" s="1700"/>
      <c r="AD6" s="486"/>
    </row>
    <row r="7" spans="1:30" ht="76.5" customHeight="1" thickBot="1" x14ac:dyDescent="0.3">
      <c r="D7" s="1692"/>
      <c r="E7" s="1695"/>
      <c r="F7" s="1673"/>
      <c r="G7" s="1676"/>
      <c r="H7" s="1698"/>
      <c r="I7" s="925"/>
      <c r="J7" s="925"/>
      <c r="K7" s="925"/>
      <c r="L7" s="1698"/>
      <c r="M7" s="1698"/>
      <c r="N7" s="1698"/>
      <c r="O7" s="1667"/>
      <c r="P7" s="1670"/>
      <c r="Q7" s="1676"/>
      <c r="R7" s="1679"/>
      <c r="S7" s="771" t="s">
        <v>1271</v>
      </c>
      <c r="T7" s="771" t="s">
        <v>1272</v>
      </c>
      <c r="U7" s="771" t="s">
        <v>1273</v>
      </c>
      <c r="V7" s="771" t="s">
        <v>1271</v>
      </c>
      <c r="W7" s="771" t="s">
        <v>1272</v>
      </c>
      <c r="X7" s="772" t="s">
        <v>1273</v>
      </c>
      <c r="Y7" s="1686"/>
      <c r="Z7" s="1667"/>
      <c r="AA7" s="1673"/>
      <c r="AB7" s="1667"/>
      <c r="AC7" s="1701"/>
      <c r="AD7" s="486"/>
    </row>
    <row r="8" spans="1:30" s="482" customFormat="1" ht="18" customHeight="1" thickTop="1" x14ac:dyDescent="0.25">
      <c r="A8" s="485"/>
      <c r="B8" s="485"/>
      <c r="C8" s="485"/>
      <c r="D8" s="487">
        <v>1</v>
      </c>
      <c r="E8" s="773" t="s">
        <v>767</v>
      </c>
      <c r="F8" s="778">
        <v>77</v>
      </c>
      <c r="G8" s="491">
        <v>48</v>
      </c>
      <c r="H8" s="489">
        <f>(G8*100)/F8</f>
        <v>62.337662337662337</v>
      </c>
      <c r="I8" s="490"/>
      <c r="J8" s="490"/>
      <c r="K8" s="490"/>
      <c r="L8" s="491">
        <f>Управления!I141</f>
        <v>34</v>
      </c>
      <c r="M8" s="491">
        <f>Управления!I142</f>
        <v>23</v>
      </c>
      <c r="N8" s="491">
        <f>Управления!I143</f>
        <v>1</v>
      </c>
      <c r="O8" s="775">
        <v>37</v>
      </c>
      <c r="P8" s="776">
        <f t="shared" ref="P8:P14" si="0">SUM(L8:O8)</f>
        <v>95</v>
      </c>
      <c r="Q8" s="489">
        <f t="shared" ref="Q8:Q16" si="1">(P8*100)/G8</f>
        <v>197.91666666666666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16.883116883116884</v>
      </c>
      <c r="AA8" s="977">
        <f>Управления!I146</f>
        <v>13</v>
      </c>
      <c r="AB8" s="779">
        <f>(AA8*100)/F8</f>
        <v>16.883116883116884</v>
      </c>
      <c r="AC8" s="780"/>
    </row>
    <row r="9" spans="1:30" s="482" customFormat="1" ht="17.25" customHeight="1" x14ac:dyDescent="0.25">
      <c r="A9" s="485"/>
      <c r="B9" s="485"/>
      <c r="C9" s="485"/>
      <c r="D9" s="154">
        <v>2</v>
      </c>
      <c r="E9" s="781" t="s">
        <v>475</v>
      </c>
      <c r="F9" s="786">
        <f>ВНИЦ.!I116</f>
        <v>62</v>
      </c>
      <c r="G9" s="496">
        <f>ВНИЦ.!I117</f>
        <v>43</v>
      </c>
      <c r="H9" s="495">
        <f t="shared" ref="H9:H20" si="2">(G9*100)/F9</f>
        <v>69.354838709677423</v>
      </c>
      <c r="I9" s="611"/>
      <c r="J9" s="611"/>
      <c r="K9" s="611"/>
      <c r="L9" s="496">
        <f>ВНИЦ.!I120</f>
        <v>25</v>
      </c>
      <c r="M9" s="496">
        <f>ВНИЦ.!I121</f>
        <v>14</v>
      </c>
      <c r="N9" s="496">
        <f>ВНИЦ.!I122</f>
        <v>1</v>
      </c>
      <c r="O9" s="783">
        <f>ВНИЦ.!I123</f>
        <v>3</v>
      </c>
      <c r="P9" s="784">
        <f t="shared" si="0"/>
        <v>43</v>
      </c>
      <c r="Q9" s="495">
        <f>(P9*100)/G9</f>
        <v>100</v>
      </c>
      <c r="R9" s="497">
        <v>2</v>
      </c>
      <c r="S9" s="495"/>
      <c r="T9" s="495"/>
      <c r="U9" s="495"/>
      <c r="V9" s="495"/>
      <c r="W9" s="495"/>
      <c r="X9" s="785"/>
      <c r="Y9" s="786">
        <v>9</v>
      </c>
      <c r="Z9" s="779">
        <f t="shared" ref="Z9:Z20" si="3">(Y9*100)/F9</f>
        <v>14.516129032258064</v>
      </c>
      <c r="AA9" s="978">
        <f>ВНИЦ.!I125</f>
        <v>3</v>
      </c>
      <c r="AB9" s="787">
        <f t="shared" ref="AB9:AB18" si="4">(AA9*100)/F9</f>
        <v>4.838709677419355</v>
      </c>
      <c r="AC9" s="788"/>
    </row>
    <row r="10" spans="1:30" s="482" customFormat="1" ht="17.25" customHeight="1" x14ac:dyDescent="0.25">
      <c r="A10" s="485"/>
      <c r="B10" s="485"/>
      <c r="C10" s="485"/>
      <c r="D10" s="487">
        <v>3</v>
      </c>
      <c r="E10" s="781" t="s">
        <v>791</v>
      </c>
      <c r="F10" s="786">
        <f>ФАГШ.!I45</f>
        <v>15</v>
      </c>
      <c r="G10" s="496">
        <f>ФАГШ.!I46</f>
        <v>13</v>
      </c>
      <c r="H10" s="495">
        <f t="shared" si="2"/>
        <v>86.666666666666671</v>
      </c>
      <c r="I10" s="611"/>
      <c r="J10" s="611"/>
      <c r="K10" s="611"/>
      <c r="L10" s="496">
        <f>ФАГШ.!I49</f>
        <v>7</v>
      </c>
      <c r="M10" s="496">
        <f>ФАГШ.!I50</f>
        <v>6</v>
      </c>
      <c r="N10" s="496">
        <f>ФАГШ.!I51</f>
        <v>0</v>
      </c>
      <c r="O10" s="783">
        <f>ФАГШ.!I52</f>
        <v>0</v>
      </c>
      <c r="P10" s="784"/>
      <c r="Q10" s="495"/>
      <c r="R10" s="497">
        <v>2</v>
      </c>
      <c r="S10" s="495"/>
      <c r="T10" s="495"/>
      <c r="U10" s="495"/>
      <c r="V10" s="495"/>
      <c r="W10" s="495"/>
      <c r="X10" s="785"/>
      <c r="Y10" s="786"/>
      <c r="Z10" s="779"/>
      <c r="AA10" s="978">
        <f>ФАГШ.!I54</f>
        <v>1</v>
      </c>
      <c r="AB10" s="787">
        <f t="shared" si="4"/>
        <v>6.666666666666667</v>
      </c>
      <c r="AC10" s="788"/>
    </row>
    <row r="11" spans="1:30" s="482" customFormat="1" ht="17.25" customHeight="1" x14ac:dyDescent="0.25">
      <c r="A11" s="485"/>
      <c r="B11" s="485"/>
      <c r="C11" s="485"/>
      <c r="D11" s="154">
        <v>4</v>
      </c>
      <c r="E11" s="781" t="s">
        <v>1274</v>
      </c>
      <c r="F11" s="786">
        <f>ФСВ!I52</f>
        <v>28</v>
      </c>
      <c r="G11" s="496">
        <f>ФСВ!I53</f>
        <v>24</v>
      </c>
      <c r="H11" s="495">
        <f t="shared" si="2"/>
        <v>85.714285714285708</v>
      </c>
      <c r="I11" s="611"/>
      <c r="J11" s="611"/>
      <c r="K11" s="611"/>
      <c r="L11" s="155">
        <f>ФСВ!I56</f>
        <v>11</v>
      </c>
      <c r="M11" s="155">
        <f>ФСВ!I57</f>
        <v>11</v>
      </c>
      <c r="N11" s="155">
        <f>ФСВ!I58</f>
        <v>2</v>
      </c>
      <c r="O11" s="783">
        <f>ФСВ!I59</f>
        <v>0</v>
      </c>
      <c r="P11" s="784">
        <f t="shared" si="0"/>
        <v>24</v>
      </c>
      <c r="Q11" s="495">
        <f t="shared" si="1"/>
        <v>100</v>
      </c>
      <c r="R11" s="497">
        <v>2</v>
      </c>
      <c r="S11" s="495"/>
      <c r="T11" s="495"/>
      <c r="U11" s="495"/>
      <c r="V11" s="495"/>
      <c r="W11" s="495"/>
      <c r="X11" s="785"/>
      <c r="Y11" s="786">
        <v>11</v>
      </c>
      <c r="Z11" s="779">
        <f t="shared" si="3"/>
        <v>39.285714285714285</v>
      </c>
      <c r="AA11" s="978">
        <f>ФСВ!I61</f>
        <v>3</v>
      </c>
      <c r="AB11" s="787">
        <f t="shared" si="4"/>
        <v>10.714285714285714</v>
      </c>
      <c r="AC11" s="788"/>
    </row>
    <row r="12" spans="1:30" s="482" customFormat="1" ht="17.25" customHeight="1" x14ac:dyDescent="0.25">
      <c r="A12" s="485"/>
      <c r="B12" s="485"/>
      <c r="C12" s="485"/>
      <c r="D12" s="487">
        <v>5</v>
      </c>
      <c r="E12" s="781" t="s">
        <v>850</v>
      </c>
      <c r="F12" s="786">
        <f>ФВДА!I48</f>
        <v>23</v>
      </c>
      <c r="G12" s="496">
        <f>ФВДА!I49</f>
        <v>17</v>
      </c>
      <c r="H12" s="495">
        <f t="shared" si="2"/>
        <v>73.913043478260875</v>
      </c>
      <c r="I12" s="611"/>
      <c r="J12" s="611"/>
      <c r="K12" s="611"/>
      <c r="L12" s="155">
        <f>ФВДА!I52</f>
        <v>7</v>
      </c>
      <c r="M12" s="155">
        <f>ФВДА!I53</f>
        <v>10</v>
      </c>
      <c r="N12" s="155">
        <f>ФВДА!I54</f>
        <v>0</v>
      </c>
      <c r="O12" s="783">
        <f>ФВДА!I55</f>
        <v>0</v>
      </c>
      <c r="P12" s="784">
        <f t="shared" si="0"/>
        <v>17</v>
      </c>
      <c r="Q12" s="495">
        <f t="shared" si="1"/>
        <v>100</v>
      </c>
      <c r="R12" s="497">
        <v>2</v>
      </c>
      <c r="S12" s="495"/>
      <c r="T12" s="495"/>
      <c r="U12" s="495"/>
      <c r="V12" s="495"/>
      <c r="W12" s="495"/>
      <c r="X12" s="785"/>
      <c r="Y12" s="786">
        <v>4</v>
      </c>
      <c r="Z12" s="779">
        <f t="shared" si="3"/>
        <v>17.391304347826086</v>
      </c>
      <c r="AA12" s="978">
        <f>ФВДА!I57</f>
        <v>4</v>
      </c>
      <c r="AB12" s="787">
        <f t="shared" si="4"/>
        <v>17.391304347826086</v>
      </c>
      <c r="AC12" s="788"/>
    </row>
    <row r="13" spans="1:30" s="482" customFormat="1" ht="17.25" customHeight="1" x14ac:dyDescent="0.25">
      <c r="A13" s="485"/>
      <c r="B13" s="485"/>
      <c r="C13" s="485"/>
      <c r="D13" s="154">
        <v>6</v>
      </c>
      <c r="E13" s="781" t="s">
        <v>1275</v>
      </c>
      <c r="F13" s="786">
        <f>ФВО!I90</f>
        <v>57</v>
      </c>
      <c r="G13" s="496">
        <f>ФВО!I91</f>
        <v>47</v>
      </c>
      <c r="H13" s="495">
        <f t="shared" si="2"/>
        <v>82.456140350877192</v>
      </c>
      <c r="I13" s="611"/>
      <c r="J13" s="611"/>
      <c r="K13" s="611"/>
      <c r="L13" s="155">
        <f>ФВО!I94</f>
        <v>32</v>
      </c>
      <c r="M13" s="155">
        <f>ФВО!I95</f>
        <v>12</v>
      </c>
      <c r="N13" s="155">
        <f>ФВО!I96</f>
        <v>3</v>
      </c>
      <c r="O13" s="783">
        <f>ФВО!I97</f>
        <v>0</v>
      </c>
      <c r="P13" s="784">
        <f t="shared" si="0"/>
        <v>47</v>
      </c>
      <c r="Q13" s="495">
        <v>0</v>
      </c>
      <c r="R13" s="497">
        <v>2</v>
      </c>
      <c r="S13" s="495"/>
      <c r="T13" s="495"/>
      <c r="U13" s="495"/>
      <c r="V13" s="495"/>
      <c r="W13" s="495"/>
      <c r="X13" s="785"/>
      <c r="Y13" s="786">
        <v>1</v>
      </c>
      <c r="Z13" s="779">
        <f t="shared" si="3"/>
        <v>1.7543859649122806</v>
      </c>
      <c r="AA13" s="978">
        <f>ФВО!I99</f>
        <v>6</v>
      </c>
      <c r="AB13" s="787">
        <f t="shared" si="4"/>
        <v>10.526315789473685</v>
      </c>
      <c r="AC13" s="788"/>
    </row>
    <row r="14" spans="1:30" s="482" customFormat="1" ht="17.25" customHeight="1" x14ac:dyDescent="0.25">
      <c r="A14" s="485"/>
      <c r="B14" s="485"/>
      <c r="C14" s="485"/>
      <c r="D14" s="487">
        <v>7</v>
      </c>
      <c r="E14" s="789" t="s">
        <v>481</v>
      </c>
      <c r="F14" s="786">
        <f>ФНГ.!I45</f>
        <v>19</v>
      </c>
      <c r="G14" s="496">
        <f>ФНГ.!I46</f>
        <v>14</v>
      </c>
      <c r="H14" s="495">
        <f t="shared" si="2"/>
        <v>73.684210526315795</v>
      </c>
      <c r="I14" s="611"/>
      <c r="J14" s="611"/>
      <c r="K14" s="611"/>
      <c r="L14" s="496">
        <f>ФНГ.!I49</f>
        <v>13</v>
      </c>
      <c r="M14" s="496">
        <f>ФНГ.!I50</f>
        <v>1</v>
      </c>
      <c r="N14" s="496">
        <f>ФНГ.!I51</f>
        <v>0</v>
      </c>
      <c r="O14" s="783">
        <f>ФНГ.!I52</f>
        <v>0</v>
      </c>
      <c r="P14" s="784">
        <f t="shared" si="0"/>
        <v>14</v>
      </c>
      <c r="Q14" s="495">
        <v>0</v>
      </c>
      <c r="R14" s="497">
        <v>2</v>
      </c>
      <c r="S14" s="495"/>
      <c r="T14" s="495"/>
      <c r="U14" s="495"/>
      <c r="V14" s="495"/>
      <c r="W14" s="495"/>
      <c r="X14" s="785"/>
      <c r="Y14" s="786">
        <v>4</v>
      </c>
      <c r="Z14" s="779">
        <f t="shared" si="3"/>
        <v>21.05263157894737</v>
      </c>
      <c r="AA14" s="978">
        <f>ФНГ.!I54</f>
        <v>5</v>
      </c>
      <c r="AB14" s="787">
        <f t="shared" si="4"/>
        <v>26.315789473684209</v>
      </c>
      <c r="AC14" s="788"/>
    </row>
    <row r="15" spans="1:30" s="482" customFormat="1" ht="17.25" customHeight="1" x14ac:dyDescent="0.25">
      <c r="A15" s="485"/>
      <c r="B15" s="485"/>
      <c r="C15" s="485"/>
      <c r="D15" s="154">
        <v>8</v>
      </c>
      <c r="E15" s="781" t="s">
        <v>1276</v>
      </c>
      <c r="F15" s="786">
        <f>ФСВО!I40</f>
        <v>9</v>
      </c>
      <c r="G15" s="496">
        <f>ФСВО!I41</f>
        <v>7</v>
      </c>
      <c r="H15" s="495">
        <f t="shared" si="2"/>
        <v>77.777777777777771</v>
      </c>
      <c r="I15" s="611"/>
      <c r="J15" s="611"/>
      <c r="K15" s="611"/>
      <c r="L15" s="496">
        <f>ФСВО!I44</f>
        <v>5</v>
      </c>
      <c r="M15" s="496">
        <f>ФСВО!I45</f>
        <v>2</v>
      </c>
      <c r="N15" s="496">
        <f>ФСВО!I46</f>
        <v>0</v>
      </c>
      <c r="O15" s="783">
        <f>ФСВО!I47</f>
        <v>0</v>
      </c>
      <c r="P15" s="784">
        <f>SUM(L15:O15)</f>
        <v>7</v>
      </c>
      <c r="Q15" s="495">
        <v>0</v>
      </c>
      <c r="R15" s="497">
        <v>2</v>
      </c>
      <c r="S15" s="495"/>
      <c r="T15" s="495"/>
      <c r="U15" s="495"/>
      <c r="V15" s="495"/>
      <c r="W15" s="495"/>
      <c r="X15" s="785"/>
      <c r="Y15" s="786">
        <v>6</v>
      </c>
      <c r="Z15" s="779">
        <f t="shared" si="3"/>
        <v>66.666666666666671</v>
      </c>
      <c r="AA15" s="978">
        <f>ФСВО!I49</f>
        <v>2</v>
      </c>
      <c r="AB15" s="787">
        <f t="shared" si="4"/>
        <v>22.222222222222221</v>
      </c>
      <c r="AC15" s="788"/>
    </row>
    <row r="16" spans="1:30" s="482" customFormat="1" ht="17.25" customHeight="1" x14ac:dyDescent="0.25">
      <c r="A16" s="485"/>
      <c r="B16" s="485"/>
      <c r="C16" s="485"/>
      <c r="D16" s="487">
        <v>9</v>
      </c>
      <c r="E16" s="781" t="s">
        <v>1277</v>
      </c>
      <c r="F16" s="786">
        <f>КЯ!I22</f>
        <v>4</v>
      </c>
      <c r="G16" s="496">
        <f>КЯ!I23</f>
        <v>3</v>
      </c>
      <c r="H16" s="495">
        <f t="shared" si="2"/>
        <v>75</v>
      </c>
      <c r="I16" s="611"/>
      <c r="J16" s="611"/>
      <c r="K16" s="611"/>
      <c r="L16" s="496">
        <f>КЯ!I26</f>
        <v>2</v>
      </c>
      <c r="M16" s="496">
        <f>КЯ!I27</f>
        <v>1</v>
      </c>
      <c r="N16" s="496">
        <f>КЯ!I28</f>
        <v>0</v>
      </c>
      <c r="O16" s="783">
        <f>КЯ!I29</f>
        <v>0</v>
      </c>
      <c r="P16" s="784">
        <f>SUM(L16:O16)</f>
        <v>3</v>
      </c>
      <c r="Q16" s="495">
        <f t="shared" si="1"/>
        <v>100</v>
      </c>
      <c r="R16" s="497">
        <v>2</v>
      </c>
      <c r="S16" s="495"/>
      <c r="T16" s="495"/>
      <c r="U16" s="495"/>
      <c r="V16" s="495"/>
      <c r="W16" s="495"/>
      <c r="X16" s="785"/>
      <c r="Y16" s="786">
        <v>0</v>
      </c>
      <c r="Z16" s="779">
        <f t="shared" si="3"/>
        <v>0</v>
      </c>
      <c r="AA16" s="978">
        <f>КЯ!I31</f>
        <v>0</v>
      </c>
      <c r="AB16" s="787">
        <f t="shared" si="4"/>
        <v>0</v>
      </c>
      <c r="AC16" s="788"/>
    </row>
    <row r="17" spans="1:29" s="482" customFormat="1" ht="17.25" customHeight="1" x14ac:dyDescent="0.25">
      <c r="A17" s="485"/>
      <c r="B17" s="485"/>
      <c r="C17" s="485"/>
      <c r="D17" s="154">
        <v>10</v>
      </c>
      <c r="E17" s="781" t="s">
        <v>504</v>
      </c>
      <c r="F17" s="786">
        <f>ФВГН.!I46</f>
        <v>18</v>
      </c>
      <c r="G17" s="496">
        <f>ФВГН.!I47</f>
        <v>8</v>
      </c>
      <c r="H17" s="495">
        <f t="shared" si="2"/>
        <v>44.444444444444443</v>
      </c>
      <c r="I17" s="611"/>
      <c r="J17" s="611"/>
      <c r="K17" s="611"/>
      <c r="L17" s="496">
        <f>ФВГН.!I50</f>
        <v>2</v>
      </c>
      <c r="M17" s="496">
        <f>ФВГН.!I51</f>
        <v>2</v>
      </c>
      <c r="N17" s="496">
        <f>ФВГН.!I52</f>
        <v>0</v>
      </c>
      <c r="O17" s="783">
        <f>ФВГН.!I53</f>
        <v>4</v>
      </c>
      <c r="P17" s="784">
        <f>SUM(L17:O17)</f>
        <v>8</v>
      </c>
      <c r="Q17" s="495"/>
      <c r="R17" s="497">
        <v>2</v>
      </c>
      <c r="S17" s="495"/>
      <c r="T17" s="495"/>
      <c r="U17" s="495"/>
      <c r="V17" s="495"/>
      <c r="W17" s="495"/>
      <c r="X17" s="785"/>
      <c r="Y17" s="786">
        <v>1</v>
      </c>
      <c r="Z17" s="779">
        <f t="shared" si="3"/>
        <v>5.5555555555555554</v>
      </c>
      <c r="AA17" s="978">
        <f>ФВГН.!I55</f>
        <v>4</v>
      </c>
      <c r="AB17" s="787">
        <f t="shared" si="4"/>
        <v>22.222222222222221</v>
      </c>
      <c r="AC17" s="788"/>
    </row>
    <row r="18" spans="1:29" s="482" customFormat="1" ht="17.25" customHeight="1" x14ac:dyDescent="0.25">
      <c r="A18" s="485"/>
      <c r="B18" s="485"/>
      <c r="C18" s="485"/>
      <c r="D18" s="154">
        <v>11</v>
      </c>
      <c r="E18" s="781" t="s">
        <v>915</v>
      </c>
      <c r="F18" s="786">
        <f>РОиО!I83</f>
        <v>57</v>
      </c>
      <c r="G18" s="496">
        <f>РОиО!I84</f>
        <v>35</v>
      </c>
      <c r="H18" s="495">
        <f t="shared" si="2"/>
        <v>61.403508771929822</v>
      </c>
      <c r="I18" s="611"/>
      <c r="J18" s="611"/>
      <c r="K18" s="611"/>
      <c r="L18" s="496">
        <f>РОиО!I87</f>
        <v>15</v>
      </c>
      <c r="M18" s="496">
        <f>РОиО!I88</f>
        <v>12</v>
      </c>
      <c r="N18" s="496">
        <f>РОиО!I89</f>
        <v>1</v>
      </c>
      <c r="O18" s="783">
        <f>РОиО!I90</f>
        <v>7</v>
      </c>
      <c r="P18" s="784"/>
      <c r="Q18" s="495"/>
      <c r="R18" s="497">
        <v>2</v>
      </c>
      <c r="S18" s="495"/>
      <c r="T18" s="495"/>
      <c r="U18" s="495"/>
      <c r="V18" s="495"/>
      <c r="W18" s="495"/>
      <c r="X18" s="785"/>
      <c r="Y18" s="786"/>
      <c r="Z18" s="779"/>
      <c r="AA18" s="978">
        <f>РОиО!I92</f>
        <v>4</v>
      </c>
      <c r="AB18" s="787">
        <f t="shared" si="4"/>
        <v>7.0175438596491224</v>
      </c>
      <c r="AC18" s="788"/>
    </row>
    <row r="19" spans="1:29" s="482" customFormat="1" ht="17.25" customHeight="1" x14ac:dyDescent="0.25">
      <c r="A19" s="485"/>
      <c r="B19" s="485"/>
      <c r="C19" s="485"/>
      <c r="D19" s="154">
        <v>12</v>
      </c>
      <c r="E19" s="781" t="s">
        <v>480</v>
      </c>
      <c r="F19" s="786">
        <f>ФМП!I41</f>
        <v>10</v>
      </c>
      <c r="G19" s="496">
        <f>ФМП!I42</f>
        <v>9</v>
      </c>
      <c r="H19" s="495">
        <f t="shared" si="2"/>
        <v>90</v>
      </c>
      <c r="I19" s="611"/>
      <c r="J19" s="611"/>
      <c r="K19" s="611"/>
      <c r="L19" s="496">
        <f>ФМП!I45</f>
        <v>4</v>
      </c>
      <c r="M19" s="496">
        <f>ФМП!I46</f>
        <v>4</v>
      </c>
      <c r="N19" s="496">
        <f>ФМП!I47</f>
        <v>1</v>
      </c>
      <c r="O19" s="783">
        <f>ФМП!I48</f>
        <v>0</v>
      </c>
      <c r="P19" s="784">
        <f>SUM(L19:O19)</f>
        <v>9</v>
      </c>
      <c r="Q19" s="495"/>
      <c r="R19" s="497">
        <v>2</v>
      </c>
      <c r="S19" s="495"/>
      <c r="T19" s="495"/>
      <c r="U19" s="495"/>
      <c r="V19" s="495"/>
      <c r="W19" s="495"/>
      <c r="X19" s="785"/>
      <c r="Y19" s="786">
        <v>0</v>
      </c>
      <c r="Z19" s="779">
        <v>0</v>
      </c>
      <c r="AA19" s="978">
        <f>ФМП!I50</f>
        <v>1</v>
      </c>
      <c r="AB19" s="787">
        <v>0</v>
      </c>
      <c r="AC19" s="788"/>
    </row>
    <row r="20" spans="1:29" s="500" customFormat="1" ht="17.25" customHeight="1" thickBot="1" x14ac:dyDescent="0.3">
      <c r="A20" s="499"/>
      <c r="B20" s="499"/>
      <c r="C20" s="499"/>
      <c r="D20" s="1682" t="s">
        <v>1090</v>
      </c>
      <c r="E20" s="1683"/>
      <c r="F20" s="796">
        <f>SUM(F8:F19)</f>
        <v>379</v>
      </c>
      <c r="G20" s="790">
        <f>SUM(G8:G19)</f>
        <v>268</v>
      </c>
      <c r="H20" s="791">
        <f t="shared" si="2"/>
        <v>70.712401055408975</v>
      </c>
      <c r="I20" s="790"/>
      <c r="J20" s="790"/>
      <c r="K20" s="790"/>
      <c r="L20" s="792">
        <f t="shared" ref="L20:Q20" si="5">SUM(L8:L19)</f>
        <v>157</v>
      </c>
      <c r="M20" s="792">
        <f t="shared" si="5"/>
        <v>98</v>
      </c>
      <c r="N20" s="792">
        <f t="shared" si="5"/>
        <v>9</v>
      </c>
      <c r="O20" s="793">
        <f t="shared" si="5"/>
        <v>51</v>
      </c>
      <c r="P20" s="794">
        <f t="shared" si="5"/>
        <v>267</v>
      </c>
      <c r="Q20" s="792">
        <f t="shared" si="5"/>
        <v>597.91666666666663</v>
      </c>
      <c r="R20" s="792">
        <v>2</v>
      </c>
      <c r="S20" s="792">
        <f t="shared" ref="S20:Y20" si="6">SUM(S8:S19)</f>
        <v>0</v>
      </c>
      <c r="T20" s="792">
        <f t="shared" si="6"/>
        <v>0</v>
      </c>
      <c r="U20" s="792">
        <f t="shared" si="6"/>
        <v>0</v>
      </c>
      <c r="V20" s="792">
        <f t="shared" si="6"/>
        <v>0</v>
      </c>
      <c r="W20" s="792">
        <f t="shared" si="6"/>
        <v>0</v>
      </c>
      <c r="X20" s="795">
        <f t="shared" si="6"/>
        <v>0</v>
      </c>
      <c r="Y20" s="796">
        <f t="shared" si="6"/>
        <v>49</v>
      </c>
      <c r="Z20" s="797">
        <f t="shared" si="3"/>
        <v>12.928759894459104</v>
      </c>
      <c r="AA20" s="926">
        <f>SUM(AA8:AA19)</f>
        <v>46</v>
      </c>
      <c r="AB20" s="798">
        <f>(AA20*100)/G20</f>
        <v>17.164179104477611</v>
      </c>
      <c r="AC20" s="799"/>
    </row>
    <row r="21" spans="1:29" x14ac:dyDescent="0.25">
      <c r="F21" s="501"/>
      <c r="G21" s="501"/>
      <c r="H21" s="502"/>
    </row>
    <row r="22" spans="1:29" x14ac:dyDescent="0.25">
      <c r="E22" s="153"/>
      <c r="L22" s="503" t="s">
        <v>31</v>
      </c>
      <c r="M22" s="503"/>
      <c r="N22" s="503"/>
      <c r="O22" s="503"/>
      <c r="P22" s="583"/>
    </row>
    <row r="23" spans="1:29" x14ac:dyDescent="0.25">
      <c r="E23" s="153"/>
      <c r="H23" s="482"/>
      <c r="L23" s="482"/>
      <c r="M23" s="482"/>
      <c r="N23" s="482"/>
      <c r="O23" s="482"/>
      <c r="P23" s="482"/>
    </row>
  </sheetData>
  <mergeCells count="24">
    <mergeCell ref="D20:E20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  <mergeCell ref="O5:O7"/>
    <mergeCell ref="P5:P7"/>
    <mergeCell ref="Z5:Z7"/>
    <mergeCell ref="AA5:AA7"/>
    <mergeCell ref="AB5:AB7"/>
    <mergeCell ref="Q5:Q7"/>
    <mergeCell ref="R5:R7"/>
    <mergeCell ref="S5:X5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tabColor rgb="FFFF0000"/>
  </sheetPr>
  <dimension ref="A1:X20"/>
  <sheetViews>
    <sheetView view="pageBreakPreview" zoomScale="90" zoomScaleSheetLayoutView="90" workbookViewId="0">
      <selection activeCell="D3" sqref="D3:W3"/>
    </sheetView>
  </sheetViews>
  <sheetFormatPr defaultColWidth="9.140625"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6.85546875" style="485" customWidth="1"/>
    <col min="5" max="5" width="16.140625" style="485" customWidth="1"/>
    <col min="6" max="7" width="13.140625" style="482" customWidth="1"/>
    <col min="8" max="8" width="24.140625" style="483" bestFit="1" customWidth="1"/>
    <col min="9" max="9" width="11.7109375" style="503" customWidth="1"/>
    <col min="10" max="12" width="6.28515625" style="482" hidden="1" customWidth="1"/>
    <col min="13" max="22" width="6.140625" style="483" hidden="1" customWidth="1"/>
    <col min="23" max="23" width="14.140625" style="485" bestFit="1" customWidth="1"/>
    <col min="24" max="16384" width="9.140625" style="485"/>
  </cols>
  <sheetData>
    <row r="1" spans="1:24" x14ac:dyDescent="0.25">
      <c r="A1" s="1687"/>
      <c r="B1" s="1687"/>
      <c r="C1" s="1687"/>
      <c r="D1" s="153"/>
      <c r="E1" s="153"/>
      <c r="F1" s="753"/>
      <c r="G1" s="753"/>
      <c r="I1" s="949"/>
    </row>
    <row r="2" spans="1:24" ht="15.75" customHeight="1" x14ac:dyDescent="0.25">
      <c r="A2" s="1687"/>
      <c r="B2" s="1687"/>
      <c r="C2" s="1687"/>
      <c r="D2" s="1689" t="s">
        <v>1316</v>
      </c>
      <c r="E2" s="1689"/>
      <c r="F2" s="1689"/>
      <c r="G2" s="1689"/>
      <c r="H2" s="1689"/>
      <c r="I2" s="1689"/>
      <c r="J2" s="1689"/>
      <c r="K2" s="1689"/>
      <c r="L2" s="1689"/>
      <c r="M2" s="1689"/>
      <c r="N2" s="1689"/>
      <c r="O2" s="1689"/>
      <c r="P2" s="1689"/>
      <c r="Q2" s="1689"/>
      <c r="R2" s="1689"/>
      <c r="S2" s="1689"/>
      <c r="T2" s="1689"/>
      <c r="U2" s="1689"/>
      <c r="V2" s="1689"/>
      <c r="W2" s="1689"/>
    </row>
    <row r="3" spans="1:24" x14ac:dyDescent="0.25">
      <c r="A3" s="1688"/>
      <c r="B3" s="1688"/>
      <c r="C3" s="1688"/>
      <c r="D3" s="1704" t="s">
        <v>1348</v>
      </c>
      <c r="E3" s="1704"/>
      <c r="F3" s="1704"/>
      <c r="G3" s="1704"/>
      <c r="H3" s="1704"/>
      <c r="I3" s="1704"/>
      <c r="J3" s="1704"/>
      <c r="K3" s="1704"/>
      <c r="L3" s="1704"/>
      <c r="M3" s="1704"/>
      <c r="N3" s="1704"/>
      <c r="O3" s="1704"/>
      <c r="P3" s="1704"/>
      <c r="Q3" s="1704"/>
      <c r="R3" s="1704"/>
      <c r="S3" s="1704"/>
      <c r="T3" s="1704"/>
      <c r="U3" s="1704"/>
      <c r="V3" s="1704"/>
      <c r="W3" s="1704"/>
    </row>
    <row r="4" spans="1:24" ht="16.5" thickBot="1" x14ac:dyDescent="0.3"/>
    <row r="5" spans="1:24" ht="31.5" customHeight="1" x14ac:dyDescent="0.25">
      <c r="D5" s="927" t="s">
        <v>1084</v>
      </c>
      <c r="E5" s="934" t="s">
        <v>73</v>
      </c>
      <c r="F5" s="935" t="s">
        <v>1315</v>
      </c>
      <c r="G5" s="935" t="s">
        <v>770</v>
      </c>
      <c r="H5" s="940" t="s">
        <v>1087</v>
      </c>
      <c r="I5" s="950" t="s">
        <v>7</v>
      </c>
      <c r="J5" s="923" t="s">
        <v>17</v>
      </c>
      <c r="K5" s="923" t="s">
        <v>18</v>
      </c>
      <c r="L5" s="923" t="s">
        <v>19</v>
      </c>
      <c r="M5" s="1680" t="s">
        <v>1268</v>
      </c>
      <c r="N5" s="1680"/>
      <c r="O5" s="1680"/>
      <c r="P5" s="1680"/>
      <c r="Q5" s="1680"/>
      <c r="R5" s="1680"/>
      <c r="S5" s="928" t="s">
        <v>1088</v>
      </c>
      <c r="T5" s="928" t="s">
        <v>15</v>
      </c>
      <c r="U5" s="923" t="s">
        <v>1089</v>
      </c>
      <c r="V5" s="928" t="s">
        <v>15</v>
      </c>
      <c r="W5" s="936" t="s">
        <v>809</v>
      </c>
      <c r="X5" s="486"/>
    </row>
    <row r="6" spans="1:24" s="482" customFormat="1" ht="18" customHeight="1" x14ac:dyDescent="0.25">
      <c r="A6" s="485"/>
      <c r="B6" s="485"/>
      <c r="C6" s="485"/>
      <c r="D6" s="487">
        <v>1</v>
      </c>
      <c r="E6" s="939" t="s">
        <v>481</v>
      </c>
      <c r="F6" s="937">
        <f>ФНГ.!U37</f>
        <v>2870</v>
      </c>
      <c r="G6" s="491">
        <f>ФНГ.!U38</f>
        <v>205</v>
      </c>
      <c r="H6" s="946" t="str">
        <f>ФНГ.!R56</f>
        <v>удовлетворительно</v>
      </c>
      <c r="I6" s="952">
        <v>1</v>
      </c>
      <c r="J6" s="490"/>
      <c r="K6" s="490"/>
      <c r="L6" s="490"/>
      <c r="M6" s="489"/>
      <c r="N6" s="489"/>
      <c r="O6" s="489"/>
      <c r="P6" s="489"/>
      <c r="Q6" s="489"/>
      <c r="R6" s="489"/>
      <c r="S6" s="491">
        <v>4</v>
      </c>
      <c r="T6" s="489">
        <f>(S6*100)/F6</f>
        <v>0.13937282229965156</v>
      </c>
      <c r="U6" s="490">
        <v>6</v>
      </c>
      <c r="V6" s="489">
        <f>(U6*100)/F6</f>
        <v>0.20905923344947736</v>
      </c>
      <c r="W6" s="493"/>
    </row>
    <row r="7" spans="1:24" s="482" customFormat="1" ht="18" customHeight="1" x14ac:dyDescent="0.25">
      <c r="A7" s="485"/>
      <c r="B7" s="485"/>
      <c r="C7" s="485"/>
      <c r="D7" s="487">
        <v>2</v>
      </c>
      <c r="E7" s="494" t="s">
        <v>791</v>
      </c>
      <c r="F7" s="938">
        <f>ФАГШ.!U33</f>
        <v>2346</v>
      </c>
      <c r="G7" s="496">
        <f>ФАГШ.!U34</f>
        <v>180.46153846153845</v>
      </c>
      <c r="H7" s="946" t="str">
        <f>ФАГШ.!R56</f>
        <v>отлично</v>
      </c>
      <c r="I7" s="952">
        <v>2</v>
      </c>
      <c r="J7" s="490"/>
      <c r="K7" s="490"/>
      <c r="L7" s="490"/>
      <c r="M7" s="489"/>
      <c r="N7" s="489"/>
      <c r="O7" s="489"/>
      <c r="P7" s="489"/>
      <c r="Q7" s="489"/>
      <c r="R7" s="489"/>
      <c r="S7" s="491"/>
      <c r="T7" s="489"/>
      <c r="U7" s="490"/>
      <c r="V7" s="489"/>
      <c r="W7" s="493"/>
    </row>
    <row r="8" spans="1:24" s="482" customFormat="1" ht="17.25" customHeight="1" x14ac:dyDescent="0.25">
      <c r="A8" s="485"/>
      <c r="B8" s="485"/>
      <c r="C8" s="485"/>
      <c r="D8" s="487">
        <v>3</v>
      </c>
      <c r="E8" s="494" t="s">
        <v>915</v>
      </c>
      <c r="F8" s="938">
        <v>2281</v>
      </c>
      <c r="G8" s="496">
        <v>152</v>
      </c>
      <c r="H8" s="947" t="s">
        <v>20</v>
      </c>
      <c r="I8" s="953">
        <v>3</v>
      </c>
      <c r="J8" s="611"/>
      <c r="K8" s="611"/>
      <c r="L8" s="611"/>
      <c r="M8" s="495"/>
      <c r="N8" s="495"/>
      <c r="O8" s="495"/>
      <c r="P8" s="495"/>
      <c r="Q8" s="495"/>
      <c r="R8" s="495"/>
      <c r="S8" s="496">
        <v>8</v>
      </c>
      <c r="T8" s="495">
        <f t="shared" ref="T8:T13" si="0">(S8*100)/F8</f>
        <v>0.35072336694432266</v>
      </c>
      <c r="U8" s="611">
        <v>2</v>
      </c>
      <c r="V8" s="495">
        <f t="shared" ref="V8:V13" si="1">(U8*100)/F8</f>
        <v>8.7680841736080664E-2</v>
      </c>
      <c r="W8" s="498"/>
    </row>
    <row r="9" spans="1:24" s="482" customFormat="1" ht="17.25" customHeight="1" x14ac:dyDescent="0.25">
      <c r="A9" s="485"/>
      <c r="B9" s="485"/>
      <c r="C9" s="485"/>
      <c r="D9" s="487">
        <v>4</v>
      </c>
      <c r="E9" s="494" t="s">
        <v>1275</v>
      </c>
      <c r="F9" s="938">
        <f>ФВО!U86</f>
        <v>7384</v>
      </c>
      <c r="G9" s="496">
        <f>ФВО!U87</f>
        <v>157.10638297872342</v>
      </c>
      <c r="H9" s="947" t="str">
        <f>ФВО!T102</f>
        <v>неудовлетворительно</v>
      </c>
      <c r="I9" s="953">
        <v>4</v>
      </c>
      <c r="J9" s="611"/>
      <c r="K9" s="611"/>
      <c r="L9" s="611"/>
      <c r="M9" s="495"/>
      <c r="N9" s="495"/>
      <c r="O9" s="495"/>
      <c r="P9" s="495"/>
      <c r="Q9" s="495"/>
      <c r="R9" s="495"/>
      <c r="S9" s="496">
        <v>2</v>
      </c>
      <c r="T9" s="495">
        <f t="shared" si="0"/>
        <v>2.7085590465872156E-2</v>
      </c>
      <c r="U9" s="611">
        <v>1</v>
      </c>
      <c r="V9" s="495">
        <f t="shared" si="1"/>
        <v>1.3542795232936078E-2</v>
      </c>
      <c r="W9" s="498"/>
    </row>
    <row r="10" spans="1:24" s="482" customFormat="1" ht="17.25" customHeight="1" x14ac:dyDescent="0.25">
      <c r="A10" s="485"/>
      <c r="B10" s="485"/>
      <c r="C10" s="485"/>
      <c r="D10" s="487">
        <v>5</v>
      </c>
      <c r="E10" s="494" t="s">
        <v>504</v>
      </c>
      <c r="F10" s="938">
        <f>ФВГН.!U36</f>
        <v>698</v>
      </c>
      <c r="G10" s="496">
        <f>ФВГН.!U37</f>
        <v>87.25</v>
      </c>
      <c r="H10" s="947" t="str">
        <f>ФВГН.!R57</f>
        <v>неудовлетворительно</v>
      </c>
      <c r="I10" s="953">
        <v>5</v>
      </c>
      <c r="J10" s="611"/>
      <c r="K10" s="611"/>
      <c r="L10" s="611"/>
      <c r="M10" s="495"/>
      <c r="N10" s="495"/>
      <c r="O10" s="495"/>
      <c r="P10" s="495"/>
      <c r="Q10" s="495"/>
      <c r="R10" s="495"/>
      <c r="S10" s="496">
        <v>11</v>
      </c>
      <c r="T10" s="495">
        <f t="shared" si="0"/>
        <v>1.5759312320916905</v>
      </c>
      <c r="U10" s="611">
        <v>14</v>
      </c>
      <c r="V10" s="495">
        <f t="shared" si="1"/>
        <v>2.005730659025788</v>
      </c>
      <c r="W10" s="498"/>
    </row>
    <row r="11" spans="1:24" s="482" customFormat="1" ht="17.25" customHeight="1" x14ac:dyDescent="0.25">
      <c r="A11" s="485"/>
      <c r="B11" s="485"/>
      <c r="C11" s="485"/>
      <c r="D11" s="487">
        <v>6</v>
      </c>
      <c r="E11" s="494" t="s">
        <v>850</v>
      </c>
      <c r="F11" s="938">
        <f>ФВДА!U42</f>
        <v>2326</v>
      </c>
      <c r="G11" s="496">
        <f>ФВДА!U43</f>
        <v>136.8235294117647</v>
      </c>
      <c r="H11" s="947" t="str">
        <f>ФВДА!R59</f>
        <v>удовлетворительно</v>
      </c>
      <c r="I11" s="953">
        <v>6</v>
      </c>
      <c r="J11" s="611"/>
      <c r="K11" s="611"/>
      <c r="L11" s="611"/>
      <c r="M11" s="495"/>
      <c r="N11" s="495"/>
      <c r="O11" s="495"/>
      <c r="P11" s="495"/>
      <c r="Q11" s="495"/>
      <c r="R11" s="495"/>
      <c r="S11" s="496">
        <v>6</v>
      </c>
      <c r="T11" s="495">
        <f t="shared" si="0"/>
        <v>0.25795356835769562</v>
      </c>
      <c r="U11" s="611">
        <v>5</v>
      </c>
      <c r="V11" s="495">
        <f t="shared" si="1"/>
        <v>0.21496130696474636</v>
      </c>
      <c r="W11" s="498"/>
    </row>
    <row r="12" spans="1:24" s="482" customFormat="1" ht="17.25" customHeight="1" x14ac:dyDescent="0.25">
      <c r="A12" s="485"/>
      <c r="B12" s="485"/>
      <c r="C12" s="485"/>
      <c r="D12" s="487">
        <v>7</v>
      </c>
      <c r="E12" s="494" t="s">
        <v>475</v>
      </c>
      <c r="F12" s="938">
        <f>ВНИЦ.!U98</f>
        <v>6735</v>
      </c>
      <c r="G12" s="496">
        <f>ВНИЦ.!U99</f>
        <v>156.62790697674419</v>
      </c>
      <c r="H12" s="947" t="str">
        <f>ВНИЦ.!R127</f>
        <v>неудовлетворительно</v>
      </c>
      <c r="I12" s="953">
        <v>7</v>
      </c>
      <c r="J12" s="611"/>
      <c r="K12" s="611"/>
      <c r="L12" s="611"/>
      <c r="M12" s="495"/>
      <c r="N12" s="495"/>
      <c r="O12" s="495"/>
      <c r="P12" s="495"/>
      <c r="Q12" s="495"/>
      <c r="R12" s="495"/>
      <c r="S12" s="496">
        <v>1</v>
      </c>
      <c r="T12" s="495">
        <f t="shared" si="0"/>
        <v>1.4847809948032665E-2</v>
      </c>
      <c r="U12" s="611">
        <v>3</v>
      </c>
      <c r="V12" s="495">
        <f t="shared" si="1"/>
        <v>4.4543429844097995E-2</v>
      </c>
      <c r="W12" s="498"/>
    </row>
    <row r="13" spans="1:24" s="482" customFormat="1" ht="17.25" customHeight="1" x14ac:dyDescent="0.25">
      <c r="A13" s="485"/>
      <c r="B13" s="485"/>
      <c r="C13" s="485"/>
      <c r="D13" s="487">
        <v>8</v>
      </c>
      <c r="E13" s="494" t="s">
        <v>480</v>
      </c>
      <c r="F13" s="938">
        <f>ФМП!U26</f>
        <v>1316</v>
      </c>
      <c r="G13" s="496">
        <f>ФМП!U27</f>
        <v>146.22222222222223</v>
      </c>
      <c r="H13" s="947" t="str">
        <f>ФМП!R52</f>
        <v>хорошо</v>
      </c>
      <c r="I13" s="953">
        <v>8</v>
      </c>
      <c r="J13" s="611"/>
      <c r="K13" s="611"/>
      <c r="L13" s="611"/>
      <c r="M13" s="495"/>
      <c r="N13" s="495"/>
      <c r="O13" s="495"/>
      <c r="P13" s="495"/>
      <c r="Q13" s="495"/>
      <c r="R13" s="495"/>
      <c r="S13" s="496">
        <v>4</v>
      </c>
      <c r="T13" s="495">
        <f t="shared" si="0"/>
        <v>0.303951367781155</v>
      </c>
      <c r="U13" s="611">
        <v>13</v>
      </c>
      <c r="V13" s="495">
        <f t="shared" si="1"/>
        <v>0.9878419452887538</v>
      </c>
      <c r="W13" s="498"/>
    </row>
    <row r="14" spans="1:24" s="482" customFormat="1" ht="17.25" customHeight="1" x14ac:dyDescent="0.25">
      <c r="A14" s="485"/>
      <c r="B14" s="485"/>
      <c r="C14" s="485"/>
      <c r="D14" s="487">
        <v>9</v>
      </c>
      <c r="E14" s="494" t="s">
        <v>1274</v>
      </c>
      <c r="F14" s="938">
        <f>ФСВ!U48</f>
        <v>3723</v>
      </c>
      <c r="G14" s="496">
        <f>ФСВ!U49</f>
        <v>155.125</v>
      </c>
      <c r="H14" s="947" t="str">
        <f>ФСВ!R63</f>
        <v>хорошо</v>
      </c>
      <c r="I14" s="953">
        <v>9</v>
      </c>
      <c r="J14" s="611"/>
      <c r="K14" s="611"/>
      <c r="L14" s="611"/>
      <c r="M14" s="495"/>
      <c r="N14" s="495"/>
      <c r="O14" s="495"/>
      <c r="P14" s="495"/>
      <c r="Q14" s="495"/>
      <c r="R14" s="495"/>
      <c r="S14" s="496">
        <v>0</v>
      </c>
      <c r="T14" s="495">
        <v>0</v>
      </c>
      <c r="U14" s="611">
        <v>4</v>
      </c>
      <c r="V14" s="495">
        <v>0</v>
      </c>
      <c r="W14" s="498"/>
    </row>
    <row r="15" spans="1:24" s="482" customFormat="1" ht="17.25" customHeight="1" x14ac:dyDescent="0.25">
      <c r="A15" s="485"/>
      <c r="B15" s="485"/>
      <c r="C15" s="485"/>
      <c r="D15" s="487">
        <v>10</v>
      </c>
      <c r="E15" s="494" t="s">
        <v>767</v>
      </c>
      <c r="F15" s="938">
        <f>Управления!U134</f>
        <v>8767</v>
      </c>
      <c r="G15" s="496">
        <f>Управления!U135</f>
        <v>143.72131147540983</v>
      </c>
      <c r="H15" s="947" t="str">
        <f>Управления!R148</f>
        <v>хорошо</v>
      </c>
      <c r="I15" s="953">
        <v>10</v>
      </c>
      <c r="J15" s="611"/>
      <c r="K15" s="611"/>
      <c r="L15" s="611"/>
      <c r="M15" s="495"/>
      <c r="N15" s="495"/>
      <c r="O15" s="495"/>
      <c r="P15" s="495"/>
      <c r="Q15" s="495"/>
      <c r="R15" s="495"/>
      <c r="S15" s="496">
        <v>13</v>
      </c>
      <c r="T15" s="495">
        <f>(S15*100)/F15</f>
        <v>0.14828333523440174</v>
      </c>
      <c r="U15" s="611">
        <v>16</v>
      </c>
      <c r="V15" s="495">
        <f>(U15*100)/F15</f>
        <v>0.18250256644234059</v>
      </c>
      <c r="W15" s="498"/>
    </row>
    <row r="16" spans="1:24" s="482" customFormat="1" ht="17.25" customHeight="1" x14ac:dyDescent="0.25">
      <c r="A16" s="485"/>
      <c r="B16" s="485"/>
      <c r="C16" s="485"/>
      <c r="D16" s="487">
        <v>11</v>
      </c>
      <c r="E16" s="494" t="s">
        <v>1276</v>
      </c>
      <c r="F16" s="938">
        <f>ФСВО!U28</f>
        <v>1103</v>
      </c>
      <c r="G16" s="496">
        <f>ФСВО!U29</f>
        <v>157.57142857142858</v>
      </c>
      <c r="H16" s="947" t="str">
        <f>ФСВО!R51</f>
        <v>хорошо</v>
      </c>
      <c r="I16" s="953">
        <v>11</v>
      </c>
      <c r="J16" s="611"/>
      <c r="K16" s="611"/>
      <c r="L16" s="611"/>
      <c r="M16" s="495"/>
      <c r="N16" s="495"/>
      <c r="O16" s="495"/>
      <c r="P16" s="495"/>
      <c r="Q16" s="495"/>
      <c r="R16" s="495"/>
      <c r="S16" s="496">
        <v>9</v>
      </c>
      <c r="T16" s="495">
        <f>(S16*100)/F16</f>
        <v>0.81595648232094287</v>
      </c>
      <c r="U16" s="611">
        <v>7</v>
      </c>
      <c r="V16" s="495">
        <f>(U16*100)/F16</f>
        <v>0.63463281958295559</v>
      </c>
      <c r="W16" s="498"/>
    </row>
    <row r="17" spans="1:23" s="482" customFormat="1" ht="17.25" customHeight="1" thickBot="1" x14ac:dyDescent="0.3">
      <c r="A17" s="485"/>
      <c r="B17" s="485"/>
      <c r="C17" s="485"/>
      <c r="D17" s="852">
        <v>12</v>
      </c>
      <c r="E17" s="941" t="s">
        <v>1277</v>
      </c>
      <c r="F17" s="942">
        <f>КЯ!U18</f>
        <v>454</v>
      </c>
      <c r="G17" s="944">
        <f>КЯ!U19</f>
        <v>151.33333333333334</v>
      </c>
      <c r="H17" s="948" t="str">
        <f>КЯ!R33</f>
        <v>хорошо</v>
      </c>
      <c r="I17" s="954"/>
      <c r="J17" s="157"/>
      <c r="K17" s="157"/>
      <c r="L17" s="157"/>
      <c r="M17" s="943"/>
      <c r="N17" s="943"/>
      <c r="O17" s="943"/>
      <c r="P17" s="943"/>
      <c r="Q17" s="943"/>
      <c r="R17" s="943"/>
      <c r="S17" s="944">
        <v>0</v>
      </c>
      <c r="T17" s="943">
        <f>(S17*100)/F17</f>
        <v>0</v>
      </c>
      <c r="U17" s="157">
        <v>0</v>
      </c>
      <c r="V17" s="943">
        <f>(U17*100)/F17</f>
        <v>0</v>
      </c>
      <c r="W17" s="945"/>
    </row>
    <row r="18" spans="1:23" x14ac:dyDescent="0.25">
      <c r="F18" s="501"/>
      <c r="G18" s="501"/>
      <c r="I18" s="951"/>
    </row>
    <row r="19" spans="1:23" x14ac:dyDescent="0.25">
      <c r="E19" s="153"/>
    </row>
    <row r="20" spans="1:23" x14ac:dyDescent="0.25">
      <c r="E20" s="153"/>
    </row>
  </sheetData>
  <sortState ref="E6:H17">
    <sortCondition descending="1" ref="G6:G17"/>
  </sortState>
  <mergeCells count="4">
    <mergeCell ref="M5:R5"/>
    <mergeCell ref="A1:C3"/>
    <mergeCell ref="D2:W2"/>
    <mergeCell ref="D3:W3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3" max="6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FC000"/>
  </sheetPr>
  <dimension ref="A1:AD23"/>
  <sheetViews>
    <sheetView view="pageBreakPreview" zoomScale="115" zoomScaleSheetLayoutView="115" workbookViewId="0">
      <selection activeCell="D2" sqref="D2:AC2"/>
    </sheetView>
  </sheetViews>
  <sheetFormatPr defaultColWidth="9.140625"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6.85546875" style="485" customWidth="1"/>
    <col min="5" max="5" width="23.85546875" style="485" customWidth="1"/>
    <col min="6" max="7" width="6.28515625" style="482" customWidth="1"/>
    <col min="8" max="8" width="6.28515625" style="483" customWidth="1"/>
    <col min="9" max="11" width="6.28515625" style="482" hidden="1" customWidth="1"/>
    <col min="12" max="15" width="6.28515625" style="483" customWidth="1"/>
    <col min="16" max="17" width="6.28515625" style="483" hidden="1" customWidth="1"/>
    <col min="18" max="18" width="6.28515625" style="484" customWidth="1"/>
    <col min="19" max="28" width="6.140625" style="483" hidden="1" customWidth="1"/>
    <col min="29" max="16384" width="9.140625" style="485"/>
  </cols>
  <sheetData>
    <row r="1" spans="1:30" x14ac:dyDescent="0.25">
      <c r="A1" s="1687"/>
      <c r="B1" s="1687"/>
      <c r="C1" s="1687"/>
      <c r="D1" s="153"/>
      <c r="E1" s="153"/>
      <c r="F1" s="917"/>
      <c r="G1" s="917"/>
      <c r="H1" s="481"/>
    </row>
    <row r="2" spans="1:30" ht="15.75" customHeight="1" x14ac:dyDescent="0.25">
      <c r="A2" s="1687"/>
      <c r="B2" s="1687"/>
      <c r="C2" s="1687"/>
      <c r="D2" s="1689" t="s">
        <v>1083</v>
      </c>
      <c r="E2" s="1689"/>
      <c r="F2" s="1689"/>
      <c r="G2" s="1689"/>
      <c r="H2" s="1689"/>
      <c r="I2" s="1689"/>
      <c r="J2" s="1689"/>
      <c r="K2" s="1689"/>
      <c r="L2" s="1689"/>
      <c r="M2" s="1689"/>
      <c r="N2" s="1689"/>
      <c r="O2" s="1689"/>
      <c r="P2" s="1689"/>
      <c r="Q2" s="1689"/>
      <c r="R2" s="1689"/>
      <c r="S2" s="1689"/>
      <c r="T2" s="1689"/>
      <c r="U2" s="1689"/>
      <c r="V2" s="1689"/>
      <c r="W2" s="1689"/>
      <c r="X2" s="1689"/>
      <c r="Y2" s="1689"/>
      <c r="Z2" s="1689"/>
      <c r="AA2" s="1689"/>
      <c r="AB2" s="1689"/>
      <c r="AC2" s="1689"/>
    </row>
    <row r="3" spans="1:30" x14ac:dyDescent="0.25">
      <c r="A3" s="1688"/>
      <c r="B3" s="1688"/>
      <c r="C3" s="1688"/>
      <c r="D3" s="1690" t="s">
        <v>1334</v>
      </c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0"/>
      <c r="W3" s="1690"/>
      <c r="X3" s="1690"/>
      <c r="Y3" s="1690"/>
      <c r="Z3" s="1690"/>
      <c r="AA3" s="1690"/>
      <c r="AB3" s="1690"/>
      <c r="AC3" s="1690"/>
    </row>
    <row r="4" spans="1:30" ht="16.5" thickBot="1" x14ac:dyDescent="0.3"/>
    <row r="5" spans="1:30" ht="31.5" customHeight="1" x14ac:dyDescent="0.25">
      <c r="D5" s="1691" t="s">
        <v>1084</v>
      </c>
      <c r="E5" s="1693" t="s">
        <v>73</v>
      </c>
      <c r="F5" s="1671" t="s">
        <v>12</v>
      </c>
      <c r="G5" s="1674" t="s">
        <v>1085</v>
      </c>
      <c r="H5" s="1696" t="s">
        <v>1086</v>
      </c>
      <c r="I5" s="918" t="s">
        <v>17</v>
      </c>
      <c r="J5" s="918" t="s">
        <v>18</v>
      </c>
      <c r="K5" s="918" t="s">
        <v>19</v>
      </c>
      <c r="L5" s="1696" t="s">
        <v>17</v>
      </c>
      <c r="M5" s="1696" t="s">
        <v>18</v>
      </c>
      <c r="N5" s="1696" t="s">
        <v>19</v>
      </c>
      <c r="O5" s="1665" t="s">
        <v>20</v>
      </c>
      <c r="P5" s="1668" t="s">
        <v>21</v>
      </c>
      <c r="Q5" s="1674" t="s">
        <v>15</v>
      </c>
      <c r="R5" s="1677" t="s">
        <v>1087</v>
      </c>
      <c r="S5" s="1680" t="s">
        <v>1268</v>
      </c>
      <c r="T5" s="1680"/>
      <c r="U5" s="1680"/>
      <c r="V5" s="1680"/>
      <c r="W5" s="1680"/>
      <c r="X5" s="1681"/>
      <c r="Y5" s="1684" t="s">
        <v>1088</v>
      </c>
      <c r="Z5" s="1665" t="s">
        <v>15</v>
      </c>
      <c r="AA5" s="1671" t="s">
        <v>1089</v>
      </c>
      <c r="AB5" s="1665" t="s">
        <v>15</v>
      </c>
      <c r="AC5" s="1699" t="s">
        <v>809</v>
      </c>
      <c r="AD5" s="486"/>
    </row>
    <row r="6" spans="1:30" ht="36.75" customHeight="1" x14ac:dyDescent="0.25">
      <c r="D6" s="1620"/>
      <c r="E6" s="1694"/>
      <c r="F6" s="1672"/>
      <c r="G6" s="1675"/>
      <c r="H6" s="1697"/>
      <c r="I6" s="919"/>
      <c r="J6" s="919"/>
      <c r="K6" s="919"/>
      <c r="L6" s="1697"/>
      <c r="M6" s="1697"/>
      <c r="N6" s="1697"/>
      <c r="O6" s="1666"/>
      <c r="P6" s="1669"/>
      <c r="Q6" s="1675"/>
      <c r="R6" s="1678"/>
      <c r="S6" s="1702" t="s">
        <v>1269</v>
      </c>
      <c r="T6" s="1702"/>
      <c r="U6" s="1702"/>
      <c r="V6" s="1702" t="s">
        <v>1270</v>
      </c>
      <c r="W6" s="1702"/>
      <c r="X6" s="1703"/>
      <c r="Y6" s="1685"/>
      <c r="Z6" s="1666"/>
      <c r="AA6" s="1672"/>
      <c r="AB6" s="1666"/>
      <c r="AC6" s="1700"/>
      <c r="AD6" s="486"/>
    </row>
    <row r="7" spans="1:30" ht="76.5" customHeight="1" thickBot="1" x14ac:dyDescent="0.3">
      <c r="D7" s="1692"/>
      <c r="E7" s="1695"/>
      <c r="F7" s="1673"/>
      <c r="G7" s="1676"/>
      <c r="H7" s="1698"/>
      <c r="I7" s="920"/>
      <c r="J7" s="920"/>
      <c r="K7" s="920"/>
      <c r="L7" s="1698"/>
      <c r="M7" s="1698"/>
      <c r="N7" s="1698"/>
      <c r="O7" s="1667"/>
      <c r="P7" s="1670"/>
      <c r="Q7" s="1676"/>
      <c r="R7" s="1679"/>
      <c r="S7" s="771" t="s">
        <v>1271</v>
      </c>
      <c r="T7" s="771" t="s">
        <v>1272</v>
      </c>
      <c r="U7" s="771" t="s">
        <v>1273</v>
      </c>
      <c r="V7" s="771" t="s">
        <v>1271</v>
      </c>
      <c r="W7" s="771" t="s">
        <v>1272</v>
      </c>
      <c r="X7" s="772" t="s">
        <v>1273</v>
      </c>
      <c r="Y7" s="1686"/>
      <c r="Z7" s="1667"/>
      <c r="AA7" s="1673"/>
      <c r="AB7" s="1667"/>
      <c r="AC7" s="1701"/>
      <c r="AD7" s="486"/>
    </row>
    <row r="8" spans="1:30" s="482" customFormat="1" ht="18" customHeight="1" thickTop="1" x14ac:dyDescent="0.25">
      <c r="A8" s="485"/>
      <c r="B8" s="485"/>
      <c r="C8" s="485"/>
      <c r="D8" s="487">
        <v>1</v>
      </c>
      <c r="E8" s="773" t="s">
        <v>767</v>
      </c>
      <c r="F8" s="774">
        <v>71</v>
      </c>
      <c r="G8" s="488">
        <v>38</v>
      </c>
      <c r="H8" s="489">
        <f>(G8*100)/F8</f>
        <v>53.521126760563384</v>
      </c>
      <c r="I8" s="490"/>
      <c r="J8" s="490"/>
      <c r="K8" s="490"/>
      <c r="L8" s="491">
        <v>4</v>
      </c>
      <c r="M8" s="491">
        <v>7</v>
      </c>
      <c r="N8" s="491">
        <v>26</v>
      </c>
      <c r="O8" s="775">
        <v>1</v>
      </c>
      <c r="P8" s="776">
        <f t="shared" ref="P8:P14" si="0">SUM(L8:O8)</f>
        <v>38</v>
      </c>
      <c r="Q8" s="489">
        <f>(P8*100)/G8</f>
        <v>100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18.309859154929576</v>
      </c>
      <c r="AA8" s="487">
        <v>16</v>
      </c>
      <c r="AB8" s="779">
        <f t="shared" ref="AB8:AB17" si="1">(AA8*100)/F8</f>
        <v>22.535211267605632</v>
      </c>
      <c r="AC8" s="780"/>
    </row>
    <row r="9" spans="1:30" s="482" customFormat="1" ht="17.25" customHeight="1" x14ac:dyDescent="0.25">
      <c r="A9" s="485"/>
      <c r="B9" s="485"/>
      <c r="C9" s="485"/>
      <c r="D9" s="154">
        <v>2</v>
      </c>
      <c r="E9" s="781" t="s">
        <v>475</v>
      </c>
      <c r="F9" s="782">
        <v>50</v>
      </c>
      <c r="G9" s="243">
        <v>48</v>
      </c>
      <c r="H9" s="495">
        <f t="shared" ref="H9:H20" si="2">(G9*100)/F9</f>
        <v>96</v>
      </c>
      <c r="I9" s="611"/>
      <c r="J9" s="611"/>
      <c r="K9" s="611"/>
      <c r="L9" s="496">
        <v>8</v>
      </c>
      <c r="M9" s="496">
        <v>2</v>
      </c>
      <c r="N9" s="496">
        <v>2</v>
      </c>
      <c r="O9" s="783">
        <v>28</v>
      </c>
      <c r="P9" s="784">
        <f t="shared" si="0"/>
        <v>40</v>
      </c>
      <c r="Q9" s="495">
        <f>(P9*100)/G9</f>
        <v>83.333333333333329</v>
      </c>
      <c r="R9" s="497">
        <v>2</v>
      </c>
      <c r="S9" s="495"/>
      <c r="T9" s="495"/>
      <c r="U9" s="495"/>
      <c r="V9" s="495"/>
      <c r="W9" s="495"/>
      <c r="X9" s="785"/>
      <c r="Y9" s="786">
        <v>9</v>
      </c>
      <c r="Z9" s="779">
        <f t="shared" ref="Z9:Z20" si="3">(Y9*100)/F9</f>
        <v>18</v>
      </c>
      <c r="AA9" s="154">
        <v>7</v>
      </c>
      <c r="AB9" s="787">
        <f t="shared" si="1"/>
        <v>14</v>
      </c>
      <c r="AC9" s="788"/>
    </row>
    <row r="10" spans="1:30" s="482" customFormat="1" ht="17.25" hidden="1" customHeight="1" x14ac:dyDescent="0.25">
      <c r="A10" s="485"/>
      <c r="B10" s="485"/>
      <c r="C10" s="485"/>
      <c r="D10" s="154">
        <v>3</v>
      </c>
      <c r="E10" s="781" t="s">
        <v>1274</v>
      </c>
      <c r="F10" s="782"/>
      <c r="G10" s="243"/>
      <c r="H10" s="495" t="e">
        <f t="shared" si="2"/>
        <v>#DIV/0!</v>
      </c>
      <c r="I10" s="611"/>
      <c r="J10" s="611"/>
      <c r="K10" s="611"/>
      <c r="L10" s="155"/>
      <c r="M10" s="155"/>
      <c r="N10" s="155"/>
      <c r="O10" s="783"/>
      <c r="P10" s="784"/>
      <c r="Q10" s="495"/>
      <c r="R10" s="497"/>
      <c r="S10" s="495"/>
      <c r="T10" s="495"/>
      <c r="U10" s="495"/>
      <c r="V10" s="495"/>
      <c r="W10" s="495"/>
      <c r="X10" s="785"/>
      <c r="Y10" s="786">
        <v>11</v>
      </c>
      <c r="Z10" s="779" t="e">
        <f t="shared" si="3"/>
        <v>#DIV/0!</v>
      </c>
      <c r="AA10" s="154">
        <v>14</v>
      </c>
      <c r="AB10" s="787" t="e">
        <f t="shared" si="1"/>
        <v>#DIV/0!</v>
      </c>
      <c r="AC10" s="788"/>
    </row>
    <row r="11" spans="1:30" s="482" customFormat="1" ht="17.25" customHeight="1" x14ac:dyDescent="0.25">
      <c r="A11" s="485"/>
      <c r="B11" s="485"/>
      <c r="C11" s="485"/>
      <c r="D11" s="154">
        <v>4</v>
      </c>
      <c r="E11" s="781" t="s">
        <v>850</v>
      </c>
      <c r="F11" s="782">
        <v>36</v>
      </c>
      <c r="G11" s="243">
        <v>19</v>
      </c>
      <c r="H11" s="495">
        <f t="shared" si="2"/>
        <v>52.777777777777779</v>
      </c>
      <c r="I11" s="611"/>
      <c r="J11" s="611"/>
      <c r="K11" s="611"/>
      <c r="L11" s="155">
        <v>8</v>
      </c>
      <c r="M11" s="155">
        <v>3</v>
      </c>
      <c r="N11" s="155">
        <v>0</v>
      </c>
      <c r="O11" s="783">
        <v>8</v>
      </c>
      <c r="P11" s="784">
        <f t="shared" si="0"/>
        <v>19</v>
      </c>
      <c r="Q11" s="495">
        <f>(P11*100)/G11</f>
        <v>100</v>
      </c>
      <c r="R11" s="497">
        <v>2</v>
      </c>
      <c r="S11" s="495"/>
      <c r="T11" s="495"/>
      <c r="U11" s="495"/>
      <c r="V11" s="495"/>
      <c r="W11" s="495"/>
      <c r="X11" s="785"/>
      <c r="Y11" s="786">
        <v>4</v>
      </c>
      <c r="Z11" s="779">
        <f t="shared" si="3"/>
        <v>11.111111111111111</v>
      </c>
      <c r="AA11" s="154">
        <v>13</v>
      </c>
      <c r="AB11" s="787">
        <f t="shared" si="1"/>
        <v>36.111111111111114</v>
      </c>
      <c r="AC11" s="788"/>
    </row>
    <row r="12" spans="1:30" s="482" customFormat="1" ht="17.25" customHeight="1" x14ac:dyDescent="0.25">
      <c r="A12" s="485"/>
      <c r="B12" s="485"/>
      <c r="C12" s="485"/>
      <c r="D12" s="154">
        <v>5</v>
      </c>
      <c r="E12" s="781" t="s">
        <v>1275</v>
      </c>
      <c r="F12" s="782">
        <v>17</v>
      </c>
      <c r="G12" s="243">
        <v>11</v>
      </c>
      <c r="H12" s="495">
        <f t="shared" si="2"/>
        <v>64.705882352941174</v>
      </c>
      <c r="I12" s="611"/>
      <c r="J12" s="611"/>
      <c r="K12" s="611"/>
      <c r="L12" s="155">
        <v>6</v>
      </c>
      <c r="M12" s="155">
        <v>4</v>
      </c>
      <c r="N12" s="155">
        <v>1</v>
      </c>
      <c r="O12" s="783">
        <v>0</v>
      </c>
      <c r="P12" s="784">
        <f t="shared" si="0"/>
        <v>11</v>
      </c>
      <c r="Q12" s="495">
        <v>0</v>
      </c>
      <c r="R12" s="497">
        <v>2</v>
      </c>
      <c r="S12" s="495"/>
      <c r="T12" s="495"/>
      <c r="U12" s="495"/>
      <c r="V12" s="495"/>
      <c r="W12" s="495"/>
      <c r="X12" s="785"/>
      <c r="Y12" s="786">
        <v>1</v>
      </c>
      <c r="Z12" s="779">
        <f t="shared" si="3"/>
        <v>5.882352941176471</v>
      </c>
      <c r="AA12" s="154">
        <v>3</v>
      </c>
      <c r="AB12" s="787">
        <f t="shared" si="1"/>
        <v>17.647058823529413</v>
      </c>
      <c r="AC12" s="788"/>
    </row>
    <row r="13" spans="1:30" s="482" customFormat="1" ht="17.25" hidden="1" customHeight="1" x14ac:dyDescent="0.25">
      <c r="A13" s="485"/>
      <c r="B13" s="485"/>
      <c r="C13" s="485"/>
      <c r="D13" s="154">
        <v>6</v>
      </c>
      <c r="E13" s="781" t="s">
        <v>791</v>
      </c>
      <c r="F13" s="782"/>
      <c r="G13" s="243"/>
      <c r="H13" s="495" t="e">
        <f t="shared" si="2"/>
        <v>#DIV/0!</v>
      </c>
      <c r="I13" s="611"/>
      <c r="J13" s="611"/>
      <c r="K13" s="611"/>
      <c r="L13" s="155"/>
      <c r="M13" s="155"/>
      <c r="N13" s="155"/>
      <c r="O13" s="783"/>
      <c r="P13" s="784"/>
      <c r="Q13" s="495"/>
      <c r="R13" s="497"/>
      <c r="S13" s="495"/>
      <c r="T13" s="495"/>
      <c r="U13" s="495"/>
      <c r="V13" s="495"/>
      <c r="W13" s="495"/>
      <c r="X13" s="785"/>
      <c r="Y13" s="786">
        <v>8</v>
      </c>
      <c r="Z13" s="779" t="e">
        <f t="shared" si="3"/>
        <v>#DIV/0!</v>
      </c>
      <c r="AA13" s="154">
        <v>2</v>
      </c>
      <c r="AB13" s="787" t="e">
        <f t="shared" si="1"/>
        <v>#DIV/0!</v>
      </c>
      <c r="AC13" s="788"/>
    </row>
    <row r="14" spans="1:30" s="482" customFormat="1" ht="17.25" customHeight="1" x14ac:dyDescent="0.25">
      <c r="A14" s="485"/>
      <c r="B14" s="485"/>
      <c r="C14" s="485"/>
      <c r="D14" s="154">
        <v>7</v>
      </c>
      <c r="E14" s="789" t="s">
        <v>481</v>
      </c>
      <c r="F14" s="782">
        <v>18</v>
      </c>
      <c r="G14" s="243">
        <v>10</v>
      </c>
      <c r="H14" s="495">
        <f t="shared" si="2"/>
        <v>55.555555555555557</v>
      </c>
      <c r="I14" s="611"/>
      <c r="J14" s="611"/>
      <c r="K14" s="611"/>
      <c r="L14" s="496">
        <v>6</v>
      </c>
      <c r="M14" s="496">
        <v>1</v>
      </c>
      <c r="N14" s="496">
        <v>0</v>
      </c>
      <c r="O14" s="783">
        <v>3</v>
      </c>
      <c r="P14" s="784">
        <f t="shared" si="0"/>
        <v>10</v>
      </c>
      <c r="Q14" s="495">
        <v>0</v>
      </c>
      <c r="R14" s="497">
        <v>2</v>
      </c>
      <c r="S14" s="495"/>
      <c r="T14" s="495"/>
      <c r="U14" s="495"/>
      <c r="V14" s="495"/>
      <c r="W14" s="495"/>
      <c r="X14" s="785"/>
      <c r="Y14" s="786">
        <v>4</v>
      </c>
      <c r="Z14" s="779">
        <f t="shared" si="3"/>
        <v>22.222222222222221</v>
      </c>
      <c r="AA14" s="154">
        <v>6</v>
      </c>
      <c r="AB14" s="787">
        <f t="shared" si="1"/>
        <v>33.333333333333336</v>
      </c>
      <c r="AC14" s="788"/>
    </row>
    <row r="15" spans="1:30" s="482" customFormat="1" ht="17.25" customHeight="1" x14ac:dyDescent="0.25">
      <c r="A15" s="485"/>
      <c r="B15" s="485"/>
      <c r="C15" s="485"/>
      <c r="D15" s="154">
        <v>8</v>
      </c>
      <c r="E15" s="781" t="s">
        <v>1276</v>
      </c>
      <c r="F15" s="782">
        <v>16</v>
      </c>
      <c r="G15" s="243">
        <v>8</v>
      </c>
      <c r="H15" s="495">
        <f t="shared" si="2"/>
        <v>50</v>
      </c>
      <c r="I15" s="611"/>
      <c r="J15" s="611"/>
      <c r="K15" s="611"/>
      <c r="L15" s="496">
        <v>4</v>
      </c>
      <c r="M15" s="496">
        <v>1</v>
      </c>
      <c r="N15" s="496">
        <v>0</v>
      </c>
      <c r="O15" s="783">
        <v>3</v>
      </c>
      <c r="P15" s="784">
        <f>SUM(L15:O15)</f>
        <v>8</v>
      </c>
      <c r="Q15" s="495">
        <v>0</v>
      </c>
      <c r="R15" s="497">
        <v>2</v>
      </c>
      <c r="S15" s="495"/>
      <c r="T15" s="495"/>
      <c r="U15" s="495"/>
      <c r="V15" s="495"/>
      <c r="W15" s="495"/>
      <c r="X15" s="785"/>
      <c r="Y15" s="786">
        <v>6</v>
      </c>
      <c r="Z15" s="779">
        <f t="shared" si="3"/>
        <v>37.5</v>
      </c>
      <c r="AA15" s="154">
        <v>5</v>
      </c>
      <c r="AB15" s="787">
        <f t="shared" si="1"/>
        <v>31.25</v>
      </c>
      <c r="AC15" s="788"/>
    </row>
    <row r="16" spans="1:30" s="482" customFormat="1" ht="17.25" hidden="1" customHeight="1" x14ac:dyDescent="0.25">
      <c r="A16" s="485"/>
      <c r="B16" s="485"/>
      <c r="C16" s="485"/>
      <c r="D16" s="154">
        <v>9</v>
      </c>
      <c r="E16" s="781" t="s">
        <v>1277</v>
      </c>
      <c r="F16" s="782"/>
      <c r="G16" s="243"/>
      <c r="H16" s="495" t="e">
        <f t="shared" si="2"/>
        <v>#DIV/0!</v>
      </c>
      <c r="I16" s="611"/>
      <c r="J16" s="611"/>
      <c r="K16" s="611"/>
      <c r="L16" s="496"/>
      <c r="M16" s="496"/>
      <c r="N16" s="496"/>
      <c r="O16" s="783"/>
      <c r="P16" s="784"/>
      <c r="Q16" s="495"/>
      <c r="R16" s="497"/>
      <c r="S16" s="495"/>
      <c r="T16" s="495"/>
      <c r="U16" s="495"/>
      <c r="V16" s="495"/>
      <c r="W16" s="495"/>
      <c r="X16" s="785"/>
      <c r="Y16" s="786">
        <v>0</v>
      </c>
      <c r="Z16" s="779" t="e">
        <f t="shared" si="3"/>
        <v>#DIV/0!</v>
      </c>
      <c r="AA16" s="154">
        <v>0</v>
      </c>
      <c r="AB16" s="787" t="e">
        <f t="shared" si="1"/>
        <v>#DIV/0!</v>
      </c>
      <c r="AC16" s="788"/>
    </row>
    <row r="17" spans="1:29" s="482" customFormat="1" ht="17.25" customHeight="1" x14ac:dyDescent="0.25">
      <c r="A17" s="485"/>
      <c r="B17" s="485"/>
      <c r="C17" s="485"/>
      <c r="D17" s="154">
        <v>10</v>
      </c>
      <c r="E17" s="781" t="s">
        <v>504</v>
      </c>
      <c r="F17" s="782">
        <v>16</v>
      </c>
      <c r="G17" s="243">
        <v>13</v>
      </c>
      <c r="H17" s="495">
        <f t="shared" si="2"/>
        <v>81.25</v>
      </c>
      <c r="I17" s="611"/>
      <c r="J17" s="611"/>
      <c r="K17" s="611"/>
      <c r="L17" s="496">
        <v>3</v>
      </c>
      <c r="M17" s="496">
        <v>7</v>
      </c>
      <c r="N17" s="496">
        <v>0</v>
      </c>
      <c r="O17" s="783">
        <v>3</v>
      </c>
      <c r="P17" s="784">
        <f>SUM(L17:O17)</f>
        <v>13</v>
      </c>
      <c r="Q17" s="495"/>
      <c r="R17" s="497">
        <v>3</v>
      </c>
      <c r="S17" s="495"/>
      <c r="T17" s="495"/>
      <c r="U17" s="495"/>
      <c r="V17" s="495"/>
      <c r="W17" s="495"/>
      <c r="X17" s="785"/>
      <c r="Y17" s="786">
        <v>1</v>
      </c>
      <c r="Z17" s="779">
        <f t="shared" si="3"/>
        <v>6.25</v>
      </c>
      <c r="AA17" s="154">
        <v>3</v>
      </c>
      <c r="AB17" s="787">
        <f t="shared" si="1"/>
        <v>18.75</v>
      </c>
      <c r="AC17" s="788"/>
    </row>
    <row r="18" spans="1:29" s="482" customFormat="1" ht="17.25" customHeight="1" x14ac:dyDescent="0.25">
      <c r="A18" s="485"/>
      <c r="B18" s="485"/>
      <c r="C18" s="485"/>
      <c r="D18" s="154">
        <v>11</v>
      </c>
      <c r="E18" s="781" t="s">
        <v>480</v>
      </c>
      <c r="F18" s="782">
        <v>22</v>
      </c>
      <c r="G18" s="243">
        <v>17</v>
      </c>
      <c r="H18" s="495">
        <f t="shared" si="2"/>
        <v>77.272727272727266</v>
      </c>
      <c r="I18" s="611"/>
      <c r="J18" s="611"/>
      <c r="K18" s="611"/>
      <c r="L18" s="496">
        <v>1</v>
      </c>
      <c r="M18" s="496">
        <v>5</v>
      </c>
      <c r="N18" s="496">
        <v>0</v>
      </c>
      <c r="O18" s="783">
        <v>11</v>
      </c>
      <c r="P18" s="784">
        <f>SUM(L18:O18)</f>
        <v>17</v>
      </c>
      <c r="Q18" s="495"/>
      <c r="R18" s="497">
        <v>2</v>
      </c>
      <c r="S18" s="495"/>
      <c r="T18" s="495"/>
      <c r="U18" s="495"/>
      <c r="V18" s="495"/>
      <c r="W18" s="495"/>
      <c r="X18" s="785"/>
      <c r="Y18" s="786">
        <v>0</v>
      </c>
      <c r="Z18" s="779">
        <v>0</v>
      </c>
      <c r="AA18" s="154">
        <v>4</v>
      </c>
      <c r="AB18" s="787">
        <v>0</v>
      </c>
      <c r="AC18" s="788"/>
    </row>
    <row r="19" spans="1:29" s="482" customFormat="1" ht="17.25" hidden="1" customHeight="1" x14ac:dyDescent="0.25">
      <c r="A19" s="485"/>
      <c r="B19" s="485"/>
      <c r="C19" s="485"/>
      <c r="D19" s="154">
        <v>12</v>
      </c>
      <c r="E19" s="781" t="s">
        <v>915</v>
      </c>
      <c r="F19" s="782"/>
      <c r="G19" s="243"/>
      <c r="H19" s="495" t="e">
        <f>(G19*100)/F19</f>
        <v>#DIV/0!</v>
      </c>
      <c r="I19" s="611"/>
      <c r="J19" s="611"/>
      <c r="K19" s="611"/>
      <c r="L19" s="496"/>
      <c r="M19" s="496"/>
      <c r="N19" s="496"/>
      <c r="O19" s="783"/>
      <c r="P19" s="784"/>
      <c r="Q19" s="495"/>
      <c r="R19" s="497"/>
      <c r="S19" s="495"/>
      <c r="T19" s="495"/>
      <c r="U19" s="495"/>
      <c r="V19" s="495"/>
      <c r="W19" s="495"/>
      <c r="X19" s="785"/>
      <c r="Y19" s="786">
        <v>2</v>
      </c>
      <c r="Z19" s="779" t="e">
        <f>(Y19*100)/F19</f>
        <v>#DIV/0!</v>
      </c>
      <c r="AA19" s="154">
        <v>1</v>
      </c>
      <c r="AB19" s="787" t="e">
        <f>(AA19*100)/F19</f>
        <v>#DIV/0!</v>
      </c>
      <c r="AC19" s="788"/>
    </row>
    <row r="20" spans="1:29" s="500" customFormat="1" ht="17.25" customHeight="1" thickBot="1" x14ac:dyDescent="0.3">
      <c r="A20" s="499"/>
      <c r="B20" s="499"/>
      <c r="C20" s="499"/>
      <c r="D20" s="1682" t="s">
        <v>1090</v>
      </c>
      <c r="E20" s="1683"/>
      <c r="F20" s="921">
        <f>SUM(F8:F19)</f>
        <v>246</v>
      </c>
      <c r="G20" s="790">
        <f>SUM(G8:G19)</f>
        <v>164</v>
      </c>
      <c r="H20" s="791">
        <f t="shared" si="2"/>
        <v>66.666666666666671</v>
      </c>
      <c r="I20" s="790"/>
      <c r="J20" s="790"/>
      <c r="K20" s="790"/>
      <c r="L20" s="792">
        <f t="shared" ref="L20:Y20" si="4">SUM(L8:L19)</f>
        <v>40</v>
      </c>
      <c r="M20" s="792">
        <f t="shared" si="4"/>
        <v>30</v>
      </c>
      <c r="N20" s="792">
        <f t="shared" si="4"/>
        <v>29</v>
      </c>
      <c r="O20" s="793">
        <f>SUM(O8:O19)</f>
        <v>57</v>
      </c>
      <c r="P20" s="794">
        <f t="shared" si="4"/>
        <v>156</v>
      </c>
      <c r="Q20" s="792">
        <f t="shared" si="4"/>
        <v>283.33333333333331</v>
      </c>
      <c r="R20" s="792">
        <v>2</v>
      </c>
      <c r="S20" s="792">
        <f t="shared" si="4"/>
        <v>0</v>
      </c>
      <c r="T20" s="792">
        <f t="shared" si="4"/>
        <v>0</v>
      </c>
      <c r="U20" s="792">
        <f t="shared" si="4"/>
        <v>0</v>
      </c>
      <c r="V20" s="792">
        <f t="shared" si="4"/>
        <v>0</v>
      </c>
      <c r="W20" s="792">
        <f t="shared" si="4"/>
        <v>0</v>
      </c>
      <c r="X20" s="795">
        <f t="shared" si="4"/>
        <v>0</v>
      </c>
      <c r="Y20" s="796">
        <f t="shared" si="4"/>
        <v>59</v>
      </c>
      <c r="Z20" s="797">
        <f t="shared" si="3"/>
        <v>23.983739837398375</v>
      </c>
      <c r="AA20" s="921">
        <f>SUM(AA8:AA19)</f>
        <v>74</v>
      </c>
      <c r="AB20" s="798">
        <f>(AA20*100)/G20</f>
        <v>45.121951219512198</v>
      </c>
      <c r="AC20" s="799"/>
    </row>
    <row r="21" spans="1:29" x14ac:dyDescent="0.25">
      <c r="F21" s="501"/>
      <c r="G21" s="501"/>
      <c r="H21" s="502"/>
    </row>
    <row r="22" spans="1:29" x14ac:dyDescent="0.25">
      <c r="E22" s="153"/>
      <c r="L22" s="503" t="s">
        <v>31</v>
      </c>
      <c r="M22" s="503"/>
      <c r="N22" s="503"/>
      <c r="O22" s="503"/>
      <c r="P22" s="583"/>
    </row>
    <row r="23" spans="1:29" x14ac:dyDescent="0.25">
      <c r="E23" s="153"/>
      <c r="H23" s="482"/>
      <c r="L23" s="482"/>
      <c r="M23" s="482"/>
      <c r="N23" s="482"/>
      <c r="O23" s="482"/>
      <c r="P23" s="482"/>
    </row>
  </sheetData>
  <mergeCells count="24">
    <mergeCell ref="D20:E20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  <mergeCell ref="O5:O7"/>
    <mergeCell ref="P5:P7"/>
    <mergeCell ref="Z5:Z7"/>
    <mergeCell ref="AA5:AA7"/>
    <mergeCell ref="AB5:AB7"/>
    <mergeCell ref="Q5:Q7"/>
    <mergeCell ref="R5:R7"/>
    <mergeCell ref="S5:X5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>
    <tabColor rgb="FFFF0000"/>
  </sheetPr>
  <dimension ref="A1:BR58"/>
  <sheetViews>
    <sheetView tabSelected="1" view="pageBreakPreview" topLeftCell="A7" zoomScaleSheetLayoutView="100" workbookViewId="0">
      <selection activeCell="M24" sqref="M24"/>
    </sheetView>
  </sheetViews>
  <sheetFormatPr defaultColWidth="9.140625" defaultRowHeight="15.75" x14ac:dyDescent="0.25"/>
  <cols>
    <col min="1" max="1" width="6.140625" style="485" customWidth="1"/>
    <col min="2" max="2" width="17.85546875" style="485" customWidth="1"/>
    <col min="3" max="3" width="3.140625" style="485" customWidth="1"/>
    <col min="4" max="4" width="5.42578125" style="485" customWidth="1"/>
    <col min="5" max="5" width="16.7109375" style="485" customWidth="1"/>
    <col min="6" max="6" width="5.42578125" style="482" customWidth="1"/>
    <col min="7" max="7" width="5.5703125" style="482" customWidth="1"/>
    <col min="8" max="8" width="5.28515625" style="483" customWidth="1"/>
    <col min="9" max="9" width="4.5703125" style="483" customWidth="1"/>
    <col min="10" max="10" width="4.5703125" style="483" hidden="1" customWidth="1"/>
    <col min="11" max="11" width="4.5703125" style="483" customWidth="1"/>
    <col min="12" max="12" width="4.5703125" style="483" hidden="1" customWidth="1"/>
    <col min="13" max="13" width="4.5703125" style="483" customWidth="1"/>
    <col min="14" max="14" width="4.5703125" style="483" hidden="1" customWidth="1"/>
    <col min="15" max="15" width="4.5703125" style="483" customWidth="1"/>
    <col min="16" max="16" width="4.5703125" style="483" hidden="1" customWidth="1"/>
    <col min="17" max="17" width="5.85546875" style="483" hidden="1" customWidth="1"/>
    <col min="18" max="18" width="6.28515625" style="483" hidden="1" customWidth="1"/>
    <col min="19" max="19" width="4.5703125" style="484" hidden="1" customWidth="1"/>
    <col min="20" max="25" width="5.28515625" style="483" hidden="1" customWidth="1"/>
    <col min="26" max="26" width="6.140625" style="483" customWidth="1"/>
    <col min="27" max="27" width="4.28515625" style="483" customWidth="1"/>
    <col min="28" max="28" width="6.140625" style="483" customWidth="1"/>
    <col min="29" max="29" width="4.28515625" style="483" customWidth="1"/>
    <col min="30" max="30" width="7.85546875" style="483" hidden="1" customWidth="1"/>
    <col min="31" max="31" width="5.5703125" style="485" customWidth="1"/>
    <col min="32" max="32" width="3" style="485" customWidth="1"/>
    <col min="33" max="35" width="6.42578125" style="485" customWidth="1"/>
    <col min="36" max="60" width="6.42578125" style="485" hidden="1" customWidth="1"/>
    <col min="61" max="61" width="0" style="485" hidden="1" customWidth="1"/>
    <col min="62" max="62" width="9.140625" style="485"/>
    <col min="63" max="65" width="0" style="485" hidden="1" customWidth="1"/>
    <col min="66" max="66" width="17.85546875" style="485" customWidth="1"/>
    <col min="67" max="16384" width="9.140625" style="485"/>
  </cols>
  <sheetData>
    <row r="1" spans="1:70" x14ac:dyDescent="0.25">
      <c r="A1" s="1706"/>
      <c r="B1" s="1706"/>
      <c r="C1" s="1706"/>
      <c r="D1" s="153"/>
      <c r="E1" s="153"/>
      <c r="F1" s="1010"/>
      <c r="G1" s="1010"/>
      <c r="H1" s="481"/>
    </row>
    <row r="2" spans="1:70" ht="15.75" customHeight="1" x14ac:dyDescent="0.25">
      <c r="A2" s="1706"/>
      <c r="B2" s="1706"/>
      <c r="C2" s="1706"/>
      <c r="D2" s="1689" t="s">
        <v>1083</v>
      </c>
      <c r="E2" s="1689"/>
      <c r="F2" s="1689"/>
      <c r="G2" s="1689"/>
      <c r="H2" s="1689"/>
      <c r="I2" s="1689"/>
      <c r="J2" s="1689"/>
      <c r="K2" s="1689"/>
      <c r="L2" s="1689"/>
      <c r="M2" s="1689"/>
      <c r="N2" s="1689"/>
      <c r="O2" s="1689"/>
      <c r="P2" s="1689"/>
      <c r="Q2" s="1689"/>
      <c r="R2" s="1689"/>
      <c r="S2" s="1689"/>
      <c r="T2" s="1689"/>
      <c r="U2" s="1689"/>
      <c r="V2" s="1689"/>
      <c r="W2" s="1689"/>
      <c r="X2" s="1689"/>
      <c r="Y2" s="1689"/>
      <c r="Z2" s="1689"/>
      <c r="AA2" s="1689"/>
      <c r="AB2" s="1689"/>
      <c r="AC2" s="1689"/>
      <c r="AD2" s="1689"/>
      <c r="AE2" s="1689"/>
      <c r="AF2" s="1277"/>
      <c r="AG2" s="1102"/>
      <c r="AH2" s="1102"/>
      <c r="AI2" s="1102"/>
      <c r="AJ2" s="1102"/>
      <c r="AK2" s="1102"/>
      <c r="AL2" s="1102"/>
      <c r="AM2" s="1102"/>
      <c r="AN2" s="1102"/>
      <c r="AO2" s="1102"/>
      <c r="AP2" s="1102"/>
      <c r="AQ2" s="1102"/>
      <c r="AR2" s="1102"/>
      <c r="AS2" s="1102"/>
      <c r="AT2" s="1102"/>
      <c r="AU2" s="1102"/>
      <c r="AV2" s="1102"/>
      <c r="AW2" s="1102"/>
      <c r="AX2" s="1102"/>
      <c r="AY2" s="1102"/>
      <c r="AZ2" s="1102"/>
      <c r="BA2" s="1102"/>
      <c r="BB2" s="1102"/>
      <c r="BC2" s="1102"/>
      <c r="BD2" s="1102"/>
      <c r="BE2" s="1102"/>
      <c r="BF2" s="1102"/>
      <c r="BG2" s="1102"/>
      <c r="BH2" s="1102"/>
    </row>
    <row r="3" spans="1:70" x14ac:dyDescent="0.25">
      <c r="A3" s="1706"/>
      <c r="B3" s="1706"/>
      <c r="C3" s="1706"/>
      <c r="D3" s="1690" t="s">
        <v>1651</v>
      </c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0"/>
      <c r="W3" s="1690"/>
      <c r="X3" s="1690"/>
      <c r="Y3" s="1690"/>
      <c r="Z3" s="1690"/>
      <c r="AA3" s="1690"/>
      <c r="AB3" s="1690"/>
      <c r="AC3" s="1690"/>
      <c r="AD3" s="1690"/>
      <c r="AE3" s="1690"/>
      <c r="AF3" s="1278"/>
      <c r="AG3" s="1103"/>
      <c r="AH3" s="1103"/>
      <c r="AI3" s="1103"/>
      <c r="AJ3" s="1103"/>
      <c r="AK3" s="1103"/>
      <c r="AL3" s="1103"/>
      <c r="AM3" s="1103"/>
      <c r="AN3" s="1103"/>
      <c r="AO3" s="1103"/>
      <c r="AP3" s="1103"/>
      <c r="AQ3" s="1103"/>
      <c r="AR3" s="1103"/>
      <c r="AS3" s="1103"/>
      <c r="AT3" s="1103"/>
      <c r="AU3" s="1103"/>
      <c r="AV3" s="1103"/>
      <c r="AW3" s="1103"/>
      <c r="AX3" s="1103"/>
      <c r="AY3" s="1103"/>
      <c r="AZ3" s="1103"/>
      <c r="BA3" s="1103"/>
      <c r="BB3" s="1103"/>
      <c r="BC3" s="1103"/>
      <c r="BD3" s="1103"/>
      <c r="BE3" s="1103"/>
      <c r="BF3" s="1103"/>
      <c r="BG3" s="1103"/>
      <c r="BH3" s="1103"/>
    </row>
    <row r="4" spans="1:70" ht="16.5" thickBot="1" x14ac:dyDescent="0.3"/>
    <row r="5" spans="1:70" ht="31.5" customHeight="1" x14ac:dyDescent="0.25">
      <c r="D5" s="1691" t="s">
        <v>1084</v>
      </c>
      <c r="E5" s="1707" t="s">
        <v>73</v>
      </c>
      <c r="F5" s="1674" t="s">
        <v>12</v>
      </c>
      <c r="G5" s="1674" t="s">
        <v>1085</v>
      </c>
      <c r="H5" s="1696" t="s">
        <v>1086</v>
      </c>
      <c r="I5" s="1696" t="s">
        <v>17</v>
      </c>
      <c r="J5" s="1696" t="s">
        <v>15</v>
      </c>
      <c r="K5" s="1696" t="s">
        <v>18</v>
      </c>
      <c r="L5" s="1696" t="s">
        <v>15</v>
      </c>
      <c r="M5" s="1696" t="s">
        <v>19</v>
      </c>
      <c r="N5" s="1696" t="s">
        <v>15</v>
      </c>
      <c r="O5" s="1696" t="s">
        <v>20</v>
      </c>
      <c r="P5" s="1696" t="s">
        <v>15</v>
      </c>
      <c r="Q5" s="1696" t="s">
        <v>21</v>
      </c>
      <c r="R5" s="1674" t="s">
        <v>15</v>
      </c>
      <c r="S5" s="1677" t="s">
        <v>1087</v>
      </c>
      <c r="T5" s="1680" t="s">
        <v>1268</v>
      </c>
      <c r="U5" s="1680"/>
      <c r="V5" s="1680"/>
      <c r="W5" s="1680"/>
      <c r="X5" s="1680"/>
      <c r="Y5" s="1680"/>
      <c r="Z5" s="1696" t="s">
        <v>1088</v>
      </c>
      <c r="AA5" s="1696" t="s">
        <v>15</v>
      </c>
      <c r="AB5" s="1715" t="s">
        <v>1089</v>
      </c>
      <c r="AC5" s="1696" t="s">
        <v>15</v>
      </c>
      <c r="AD5" s="1718" t="s">
        <v>7</v>
      </c>
      <c r="AE5" s="1709" t="s">
        <v>809</v>
      </c>
      <c r="AF5" s="1146"/>
      <c r="AG5" s="1146"/>
      <c r="AH5" s="1146"/>
      <c r="AI5" s="1146"/>
      <c r="AJ5" s="1146"/>
      <c r="AK5" s="1146"/>
      <c r="AL5" s="1146"/>
      <c r="AM5" s="1146"/>
      <c r="AN5" s="1146"/>
      <c r="AO5" s="1146"/>
      <c r="AP5" s="1146"/>
      <c r="AQ5" s="1146"/>
      <c r="AR5" s="1146"/>
      <c r="AS5" s="1146"/>
      <c r="AT5" s="1146"/>
      <c r="AU5" s="1146"/>
      <c r="AV5" s="1146"/>
      <c r="AW5" s="1146"/>
      <c r="AX5" s="1146"/>
      <c r="AY5" s="1146"/>
      <c r="AZ5" s="1146"/>
      <c r="BA5" s="1146"/>
      <c r="BB5" s="1146"/>
      <c r="BC5" s="1146"/>
      <c r="BD5" s="1146"/>
      <c r="BE5" s="1146"/>
      <c r="BF5" s="1146"/>
      <c r="BG5" s="1146"/>
      <c r="BH5" s="1146"/>
      <c r="BI5" s="486"/>
    </row>
    <row r="6" spans="1:70" ht="36.75" customHeight="1" x14ac:dyDescent="0.25">
      <c r="D6" s="1620"/>
      <c r="E6" s="1636"/>
      <c r="F6" s="1675"/>
      <c r="G6" s="1675"/>
      <c r="H6" s="1697"/>
      <c r="I6" s="1697"/>
      <c r="J6" s="1697"/>
      <c r="K6" s="1697"/>
      <c r="L6" s="1697"/>
      <c r="M6" s="1697"/>
      <c r="N6" s="1697"/>
      <c r="O6" s="1697"/>
      <c r="P6" s="1697"/>
      <c r="Q6" s="1697"/>
      <c r="R6" s="1675"/>
      <c r="S6" s="1678"/>
      <c r="T6" s="1702" t="s">
        <v>1269</v>
      </c>
      <c r="U6" s="1702"/>
      <c r="V6" s="1702"/>
      <c r="W6" s="1702" t="s">
        <v>1270</v>
      </c>
      <c r="X6" s="1702"/>
      <c r="Y6" s="1702"/>
      <c r="Z6" s="1697"/>
      <c r="AA6" s="1697"/>
      <c r="AB6" s="1716"/>
      <c r="AC6" s="1697"/>
      <c r="AD6" s="1719"/>
      <c r="AE6" s="1710"/>
      <c r="AF6" s="1146"/>
      <c r="AG6" s="1146"/>
      <c r="AH6" s="1146"/>
      <c r="AI6" s="1146"/>
      <c r="AJ6" s="1146"/>
      <c r="AK6" s="1146"/>
      <c r="AL6" s="1146"/>
      <c r="AM6" s="1146"/>
      <c r="AN6" s="1146"/>
      <c r="AO6" s="1146"/>
      <c r="AP6" s="1146"/>
      <c r="AQ6" s="1146"/>
      <c r="AR6" s="1146"/>
      <c r="AS6" s="1146"/>
      <c r="AT6" s="1146"/>
      <c r="AU6" s="1146"/>
      <c r="AV6" s="1146"/>
      <c r="AW6" s="1146"/>
      <c r="AX6" s="1146"/>
      <c r="AY6" s="1146"/>
      <c r="AZ6" s="1146"/>
      <c r="BA6" s="1146"/>
      <c r="BB6" s="1146"/>
      <c r="BC6" s="1146"/>
      <c r="BD6" s="1146"/>
      <c r="BE6" s="1146"/>
      <c r="BF6" s="1146"/>
      <c r="BG6" s="1146"/>
      <c r="BH6" s="1146"/>
      <c r="BI6" s="486"/>
    </row>
    <row r="7" spans="1:70" ht="84.75" customHeight="1" thickBot="1" x14ac:dyDescent="0.3">
      <c r="D7" s="1692"/>
      <c r="E7" s="1708"/>
      <c r="F7" s="1676"/>
      <c r="G7" s="1676"/>
      <c r="H7" s="1698"/>
      <c r="I7" s="1698"/>
      <c r="J7" s="1698"/>
      <c r="K7" s="1698"/>
      <c r="L7" s="1698"/>
      <c r="M7" s="1698"/>
      <c r="N7" s="1698"/>
      <c r="O7" s="1698"/>
      <c r="P7" s="1698"/>
      <c r="Q7" s="1698"/>
      <c r="R7" s="1676"/>
      <c r="S7" s="1679"/>
      <c r="T7" s="1471" t="s">
        <v>1271</v>
      </c>
      <c r="U7" s="1471" t="s">
        <v>1272</v>
      </c>
      <c r="V7" s="1471" t="s">
        <v>1273</v>
      </c>
      <c r="W7" s="1471" t="s">
        <v>1271</v>
      </c>
      <c r="X7" s="1471" t="s">
        <v>1272</v>
      </c>
      <c r="Y7" s="1471" t="s">
        <v>1273</v>
      </c>
      <c r="Z7" s="1698"/>
      <c r="AA7" s="1698"/>
      <c r="AB7" s="1717"/>
      <c r="AC7" s="1698"/>
      <c r="AD7" s="1720"/>
      <c r="AE7" s="1711"/>
      <c r="AF7" s="1146"/>
      <c r="AG7" s="1146"/>
      <c r="AH7" s="1146"/>
      <c r="AI7" s="1146"/>
      <c r="AJ7" s="1146"/>
      <c r="AK7" s="1146"/>
      <c r="AL7" s="1146"/>
      <c r="AM7" s="1146"/>
      <c r="AN7" s="1146"/>
      <c r="AO7" s="1146"/>
      <c r="AP7" s="1146"/>
      <c r="AQ7" s="1146"/>
      <c r="AR7" s="1146"/>
      <c r="AS7" s="1146"/>
      <c r="AT7" s="1146"/>
      <c r="AU7" s="1146"/>
      <c r="AV7" s="1146"/>
      <c r="AW7" s="1146"/>
      <c r="AX7" s="1146"/>
      <c r="AY7" s="1146"/>
      <c r="AZ7" s="1146"/>
      <c r="BA7" s="1146"/>
      <c r="BB7" s="1146"/>
      <c r="BC7" s="1146"/>
      <c r="BD7" s="1146"/>
      <c r="BE7" s="1146"/>
      <c r="BF7" s="1146"/>
      <c r="BG7" s="1146"/>
      <c r="BH7" s="1146"/>
      <c r="BI7" s="486"/>
      <c r="BK7" s="1017"/>
      <c r="BL7" s="1017"/>
      <c r="BM7" s="1714"/>
      <c r="BN7" s="1714"/>
      <c r="BP7" s="51"/>
      <c r="BQ7" s="438"/>
      <c r="BR7" s="51"/>
    </row>
    <row r="8" spans="1:70" s="482" customFormat="1" ht="17.25" customHeight="1" thickTop="1" x14ac:dyDescent="0.25">
      <c r="A8" s="485"/>
      <c r="B8" s="485"/>
      <c r="C8" s="485"/>
      <c r="D8" s="487">
        <v>1</v>
      </c>
      <c r="E8" s="939" t="s">
        <v>767</v>
      </c>
      <c r="F8" s="491">
        <f>Управления!I137</f>
        <v>80</v>
      </c>
      <c r="G8" s="491">
        <f>Управления!I138</f>
        <v>61</v>
      </c>
      <c r="H8" s="491">
        <f>(G8*100)/F8</f>
        <v>76.25</v>
      </c>
      <c r="I8" s="491">
        <f>Управления!I141</f>
        <v>34</v>
      </c>
      <c r="J8" s="1297">
        <f>ROUND(I8/G8*100,1)</f>
        <v>55.7</v>
      </c>
      <c r="K8" s="491">
        <f>Управления!I142</f>
        <v>23</v>
      </c>
      <c r="L8" s="1364">
        <f>ROUND(K8/G8*100,1)</f>
        <v>37.700000000000003</v>
      </c>
      <c r="M8" s="491">
        <f>Управления!I143</f>
        <v>1</v>
      </c>
      <c r="N8" s="1364">
        <f>ROUND(M8/G8*100,1)</f>
        <v>1.6</v>
      </c>
      <c r="O8" s="491">
        <f>Управления!I144</f>
        <v>3</v>
      </c>
      <c r="P8" s="1364">
        <f>ROUND(O8/G8*100,1)</f>
        <v>4.9000000000000004</v>
      </c>
      <c r="Q8" s="491">
        <f>I8+K8+M8</f>
        <v>58</v>
      </c>
      <c r="R8" s="491">
        <f>(Q8*100)/G8</f>
        <v>95.081967213114751</v>
      </c>
      <c r="S8" s="492"/>
      <c r="T8" s="489"/>
      <c r="U8" s="489"/>
      <c r="V8" s="489"/>
      <c r="W8" s="489"/>
      <c r="X8" s="489"/>
      <c r="Y8" s="489"/>
      <c r="Z8" s="491">
        <f>Управления!I159</f>
        <v>0</v>
      </c>
      <c r="AA8" s="491">
        <f>(Z8*100)/F8</f>
        <v>0</v>
      </c>
      <c r="AB8" s="512">
        <f>Управления!I146</f>
        <v>13</v>
      </c>
      <c r="AC8" s="491">
        <f>(AB8*100)/G8</f>
        <v>21.311475409836067</v>
      </c>
      <c r="AD8" s="495">
        <f>ВНИЦ.!U99</f>
        <v>156.62790697674419</v>
      </c>
      <c r="AE8" s="498"/>
      <c r="AF8" s="1139"/>
      <c r="AG8" s="1139"/>
      <c r="AH8" s="1139"/>
      <c r="AI8" s="1139"/>
      <c r="AJ8" s="1139"/>
      <c r="AK8" s="1139"/>
      <c r="AL8" s="1139"/>
      <c r="AM8" s="1139"/>
      <c r="AN8" s="1139"/>
      <c r="AO8" s="1139"/>
      <c r="AP8" s="1139"/>
      <c r="AQ8" s="1139"/>
      <c r="AR8" s="1139"/>
      <c r="AS8" s="1139"/>
      <c r="AT8" s="1139"/>
      <c r="AU8" s="1139"/>
      <c r="AV8" s="1139"/>
      <c r="AW8" s="1139"/>
      <c r="AX8" s="1139"/>
      <c r="AY8" s="1139"/>
      <c r="AZ8" s="1139"/>
      <c r="BA8" s="1139"/>
      <c r="BB8" s="1139"/>
      <c r="BC8" s="1139"/>
      <c r="BD8" s="1139"/>
      <c r="BE8" s="1139"/>
      <c r="BF8" s="1139"/>
      <c r="BG8" s="1139"/>
      <c r="BH8" s="1139"/>
      <c r="BK8" s="1017"/>
      <c r="BL8" s="1017"/>
      <c r="BM8" s="179"/>
      <c r="BN8" s="984"/>
      <c r="BO8" s="1013"/>
      <c r="BP8" s="136"/>
      <c r="BQ8" s="460"/>
      <c r="BR8" s="136"/>
    </row>
    <row r="9" spans="1:70" s="482" customFormat="1" ht="17.25" customHeight="1" x14ac:dyDescent="0.25">
      <c r="A9" s="485"/>
      <c r="B9" s="485"/>
      <c r="C9" s="485"/>
      <c r="D9" s="154">
        <v>2</v>
      </c>
      <c r="E9" s="1295" t="s">
        <v>475</v>
      </c>
      <c r="F9" s="496">
        <f>ВНИЦ.!I116</f>
        <v>62</v>
      </c>
      <c r="G9" s="496">
        <f>ВНИЦ.!I117</f>
        <v>43</v>
      </c>
      <c r="H9" s="496">
        <f>(G9*100)/F9</f>
        <v>69.354838709677423</v>
      </c>
      <c r="I9" s="496">
        <f>ВНИЦ.!I120</f>
        <v>25</v>
      </c>
      <c r="J9" s="1294">
        <f>ROUND(I9/G9*100,1)</f>
        <v>58.1</v>
      </c>
      <c r="K9" s="496">
        <f>ВНИЦ.!I121</f>
        <v>14</v>
      </c>
      <c r="L9" s="1365">
        <f>ROUND(K9/G9*100,1)</f>
        <v>32.6</v>
      </c>
      <c r="M9" s="496">
        <f>ВНИЦ.!I122</f>
        <v>1</v>
      </c>
      <c r="N9" s="1365">
        <f>ROUND(M9/G9*100,1)</f>
        <v>2.2999999999999998</v>
      </c>
      <c r="O9" s="496">
        <f>ВНИЦ.!I123</f>
        <v>3</v>
      </c>
      <c r="P9" s="1365">
        <f>ROUND(O9/G9*100,1)</f>
        <v>7</v>
      </c>
      <c r="Q9" s="496">
        <f>I9+K9+M9</f>
        <v>40</v>
      </c>
      <c r="R9" s="496">
        <f>(Q9*100)/G9</f>
        <v>93.023255813953483</v>
      </c>
      <c r="S9" s="497"/>
      <c r="T9" s="495"/>
      <c r="U9" s="495"/>
      <c r="V9" s="495"/>
      <c r="W9" s="495"/>
      <c r="X9" s="495"/>
      <c r="Y9" s="495"/>
      <c r="Z9" s="496">
        <f>ВНИЦ.!I134</f>
        <v>2</v>
      </c>
      <c r="AA9" s="496">
        <f>(Z9*100)/F9</f>
        <v>3.225806451612903</v>
      </c>
      <c r="AB9" s="155">
        <f>ВНИЦ.!I125</f>
        <v>3</v>
      </c>
      <c r="AC9" s="491">
        <f>(AB9*100)/G9</f>
        <v>6.9767441860465116</v>
      </c>
      <c r="AD9" s="495"/>
      <c r="AE9" s="498"/>
      <c r="AF9" s="1139"/>
      <c r="AG9" s="1139"/>
      <c r="AH9" s="1139"/>
      <c r="AI9" s="1139"/>
      <c r="AJ9" s="1139"/>
      <c r="AK9" s="1139"/>
      <c r="AL9" s="1139"/>
      <c r="AM9" s="1139"/>
      <c r="AN9" s="1139"/>
      <c r="AO9" s="1139"/>
      <c r="AP9" s="1139"/>
      <c r="AQ9" s="1139"/>
      <c r="AR9" s="1139"/>
      <c r="AS9" s="1139"/>
      <c r="AT9" s="1139"/>
      <c r="AU9" s="1139"/>
      <c r="AV9" s="1139"/>
      <c r="AW9" s="1139"/>
      <c r="AX9" s="1139"/>
      <c r="AY9" s="1139"/>
      <c r="AZ9" s="1139"/>
      <c r="BA9" s="1139"/>
      <c r="BB9" s="1139"/>
      <c r="BC9" s="1139"/>
      <c r="BD9" s="1139"/>
      <c r="BE9" s="1139"/>
      <c r="BF9" s="1139"/>
      <c r="BG9" s="1139"/>
      <c r="BH9" s="1139"/>
      <c r="BK9" s="1378"/>
      <c r="BL9" s="1378"/>
      <c r="BM9" s="179"/>
      <c r="BN9" s="984"/>
      <c r="BO9" s="1377"/>
      <c r="BP9" s="136"/>
      <c r="BQ9" s="460"/>
      <c r="BR9" s="136"/>
    </row>
    <row r="10" spans="1:70" s="482" customFormat="1" ht="17.25" customHeight="1" x14ac:dyDescent="0.25">
      <c r="A10" s="485"/>
      <c r="B10" s="485"/>
      <c r="C10" s="485"/>
      <c r="D10" s="487">
        <v>3</v>
      </c>
      <c r="E10" s="1295" t="s">
        <v>791</v>
      </c>
      <c r="F10" s="496">
        <f>ФАГШ.!I45</f>
        <v>15</v>
      </c>
      <c r="G10" s="496">
        <f>ФАГШ.!I46</f>
        <v>13</v>
      </c>
      <c r="H10" s="496">
        <f t="shared" ref="H10:H16" si="0">(G10*100)/F10</f>
        <v>86.666666666666671</v>
      </c>
      <c r="I10" s="496">
        <f>ФАГШ.!I49</f>
        <v>7</v>
      </c>
      <c r="J10" s="1294"/>
      <c r="K10" s="496">
        <f>ФАГШ.!I50</f>
        <v>6</v>
      </c>
      <c r="L10" s="1365"/>
      <c r="M10" s="496">
        <f>ФАГШ.!I51</f>
        <v>0</v>
      </c>
      <c r="N10" s="1365"/>
      <c r="O10" s="496">
        <f>ФАГШ.!I52</f>
        <v>0</v>
      </c>
      <c r="P10" s="1365"/>
      <c r="Q10" s="496"/>
      <c r="R10" s="496">
        <f t="shared" ref="R10:R20" si="1">(Q10*100)/G10</f>
        <v>0</v>
      </c>
      <c r="S10" s="497"/>
      <c r="T10" s="495"/>
      <c r="U10" s="495"/>
      <c r="V10" s="495"/>
      <c r="W10" s="495"/>
      <c r="X10" s="495"/>
      <c r="Y10" s="495"/>
      <c r="Z10" s="496">
        <f>ФАГШ.!I67</f>
        <v>1</v>
      </c>
      <c r="AA10" s="496">
        <f t="shared" ref="AA10:AA19" si="2">(Z10*100)/F10</f>
        <v>6.666666666666667</v>
      </c>
      <c r="AB10" s="155">
        <f>ФАГШ.!I54</f>
        <v>1</v>
      </c>
      <c r="AC10" s="491">
        <f t="shared" ref="AC10:AC20" si="3">(AB10*100)/G10</f>
        <v>7.6923076923076925</v>
      </c>
      <c r="AD10" s="1366">
        <f>ФАГШ.!U34</f>
        <v>180.46153846153845</v>
      </c>
      <c r="AE10" s="498"/>
      <c r="AF10" s="1139"/>
      <c r="AG10" s="1139"/>
      <c r="AH10" s="1139"/>
      <c r="AI10" s="1139"/>
      <c r="AJ10" s="1139"/>
      <c r="AK10" s="1139"/>
      <c r="AL10" s="1139"/>
      <c r="AM10" s="1139"/>
      <c r="AN10" s="1139"/>
      <c r="AO10" s="1139"/>
      <c r="AP10" s="1139"/>
      <c r="AQ10" s="1139"/>
      <c r="AR10" s="1139"/>
      <c r="AS10" s="1139"/>
      <c r="AT10" s="1139"/>
      <c r="AU10" s="1139"/>
      <c r="AV10" s="1139"/>
      <c r="AW10" s="1139"/>
      <c r="AX10" s="1139"/>
      <c r="AY10" s="1139"/>
      <c r="AZ10" s="1139"/>
      <c r="BA10" s="1139"/>
      <c r="BB10" s="1139"/>
      <c r="BC10" s="1139"/>
      <c r="BD10" s="1139"/>
      <c r="BE10" s="1139"/>
      <c r="BF10" s="1139"/>
      <c r="BG10" s="1139"/>
      <c r="BH10" s="1139"/>
      <c r="BK10" s="1017"/>
      <c r="BL10" s="1017"/>
      <c r="BM10" s="1712"/>
      <c r="BN10" s="1712"/>
      <c r="BO10" s="1013"/>
      <c r="BP10" s="51"/>
      <c r="BQ10" s="460"/>
      <c r="BR10" s="51"/>
    </row>
    <row r="11" spans="1:70" s="482" customFormat="1" ht="17.25" customHeight="1" x14ac:dyDescent="0.25">
      <c r="A11" s="485"/>
      <c r="B11" s="485"/>
      <c r="C11" s="485"/>
      <c r="D11" s="154">
        <v>4</v>
      </c>
      <c r="E11" s="1295" t="s">
        <v>1471</v>
      </c>
      <c r="F11" s="496">
        <f>ФВО!I90</f>
        <v>57</v>
      </c>
      <c r="G11" s="496">
        <f>ФВО!I91</f>
        <v>47</v>
      </c>
      <c r="H11" s="496">
        <f>(G11*100)/F11</f>
        <v>82.456140350877192</v>
      </c>
      <c r="I11" s="155">
        <f>ФВО!I94</f>
        <v>32</v>
      </c>
      <c r="J11" s="1294"/>
      <c r="K11" s="155">
        <f>ФВО!I95</f>
        <v>12</v>
      </c>
      <c r="L11" s="1365"/>
      <c r="M11" s="155">
        <f>ФВО!I96</f>
        <v>3</v>
      </c>
      <c r="N11" s="1365"/>
      <c r="O11" s="496">
        <f>ФВО!I97</f>
        <v>0</v>
      </c>
      <c r="P11" s="1365"/>
      <c r="Q11" s="496"/>
      <c r="R11" s="496">
        <f t="shared" si="1"/>
        <v>0</v>
      </c>
      <c r="S11" s="497"/>
      <c r="T11" s="495"/>
      <c r="U11" s="495"/>
      <c r="V11" s="495"/>
      <c r="W11" s="495"/>
      <c r="X11" s="495"/>
      <c r="Y11" s="495"/>
      <c r="Z11" s="496">
        <f>ФВО!I108</f>
        <v>1</v>
      </c>
      <c r="AA11" s="496">
        <f t="shared" si="2"/>
        <v>1.7543859649122806</v>
      </c>
      <c r="AB11" s="155">
        <f>ФВО!I99</f>
        <v>6</v>
      </c>
      <c r="AC11" s="491">
        <f t="shared" si="3"/>
        <v>12.76595744680851</v>
      </c>
      <c r="AD11" s="495">
        <f>ФВО!U87</f>
        <v>157.10638297872342</v>
      </c>
      <c r="AE11" s="498"/>
      <c r="AF11" s="1139"/>
      <c r="AG11" s="1139"/>
      <c r="AH11" s="1139"/>
      <c r="AI11" s="1139"/>
      <c r="AJ11" s="1139"/>
      <c r="AK11" s="1139"/>
      <c r="AL11" s="1139"/>
      <c r="AM11" s="1139"/>
      <c r="AN11" s="1139"/>
      <c r="AO11" s="1139"/>
      <c r="AP11" s="1139"/>
      <c r="AQ11" s="1139"/>
      <c r="AR11" s="1139"/>
      <c r="AS11" s="1139"/>
      <c r="AT11" s="1139"/>
      <c r="AU11" s="1139"/>
      <c r="AV11" s="1139"/>
      <c r="AW11" s="1139"/>
      <c r="AX11" s="1139"/>
      <c r="AY11" s="1139"/>
      <c r="AZ11" s="1139"/>
      <c r="BA11" s="1139"/>
      <c r="BB11" s="1139"/>
      <c r="BC11" s="1139"/>
      <c r="BD11" s="1139"/>
      <c r="BE11" s="1139"/>
      <c r="BF11" s="1139"/>
      <c r="BG11" s="1139"/>
      <c r="BH11" s="1139"/>
      <c r="BK11" s="1017"/>
      <c r="BL11" s="1017"/>
      <c r="BM11" s="1712"/>
      <c r="BN11" s="1712"/>
      <c r="BP11" s="51"/>
      <c r="BR11" s="143"/>
    </row>
    <row r="12" spans="1:70" s="482" customFormat="1" ht="17.25" customHeight="1" x14ac:dyDescent="0.25">
      <c r="A12" s="485"/>
      <c r="B12" s="485"/>
      <c r="C12" s="485"/>
      <c r="D12" s="487">
        <v>5</v>
      </c>
      <c r="E12" s="1295" t="s">
        <v>1484</v>
      </c>
      <c r="F12" s="496">
        <f>ФСВ!I52</f>
        <v>28</v>
      </c>
      <c r="G12" s="496">
        <f>ФСВ!I53</f>
        <v>24</v>
      </c>
      <c r="H12" s="496">
        <f t="shared" si="0"/>
        <v>85.714285714285708</v>
      </c>
      <c r="I12" s="155">
        <f>ФСВ!I56</f>
        <v>11</v>
      </c>
      <c r="J12" s="1294"/>
      <c r="K12" s="155">
        <f>ФСВ!I57</f>
        <v>11</v>
      </c>
      <c r="L12" s="1365"/>
      <c r="M12" s="155">
        <f>ФСВ!I58</f>
        <v>2</v>
      </c>
      <c r="N12" s="1365"/>
      <c r="O12" s="496">
        <f>ФСВ!I59</f>
        <v>0</v>
      </c>
      <c r="P12" s="1365"/>
      <c r="Q12" s="496"/>
      <c r="R12" s="496">
        <f t="shared" si="1"/>
        <v>0</v>
      </c>
      <c r="S12" s="497"/>
      <c r="T12" s="495"/>
      <c r="U12" s="495"/>
      <c r="V12" s="495"/>
      <c r="W12" s="495"/>
      <c r="X12" s="495"/>
      <c r="Y12" s="495"/>
      <c r="Z12" s="496">
        <f>ФСВ!I73</f>
        <v>0</v>
      </c>
      <c r="AA12" s="496">
        <f t="shared" si="2"/>
        <v>0</v>
      </c>
      <c r="AB12" s="155">
        <f>ФСВ!I61</f>
        <v>3</v>
      </c>
      <c r="AC12" s="491">
        <f t="shared" si="3"/>
        <v>12.5</v>
      </c>
      <c r="AD12" s="1366">
        <f>ФСВ!U49</f>
        <v>155.125</v>
      </c>
      <c r="AE12" s="498"/>
      <c r="AF12" s="1139"/>
      <c r="AG12" s="1139"/>
      <c r="AH12" s="1139"/>
      <c r="AI12" s="1139"/>
      <c r="AJ12" s="1139"/>
      <c r="AK12" s="1139"/>
      <c r="AL12" s="1139"/>
      <c r="AM12" s="1139"/>
      <c r="AN12" s="1139"/>
      <c r="AO12" s="1139"/>
      <c r="AP12" s="1139"/>
      <c r="AQ12" s="1139"/>
      <c r="AR12" s="1139"/>
      <c r="AS12" s="1139"/>
      <c r="AT12" s="1139"/>
      <c r="AU12" s="1139"/>
      <c r="AV12" s="1139"/>
      <c r="AW12" s="1139"/>
      <c r="AX12" s="1139"/>
      <c r="AY12" s="1139"/>
      <c r="AZ12" s="1139"/>
      <c r="BA12" s="1139"/>
      <c r="BB12" s="1139"/>
      <c r="BC12" s="1139"/>
      <c r="BD12" s="1139"/>
      <c r="BE12" s="1139"/>
      <c r="BF12" s="1139"/>
      <c r="BG12" s="1139"/>
      <c r="BH12" s="1139"/>
      <c r="BK12" s="1017"/>
      <c r="BL12" s="1017"/>
      <c r="BM12" s="1712"/>
      <c r="BN12" s="1712"/>
      <c r="BP12" s="51"/>
      <c r="BR12" s="143"/>
    </row>
    <row r="13" spans="1:70" s="482" customFormat="1" ht="17.25" customHeight="1" x14ac:dyDescent="0.25">
      <c r="A13" s="485"/>
      <c r="B13" s="485"/>
      <c r="C13" s="485"/>
      <c r="D13" s="154">
        <v>6</v>
      </c>
      <c r="E13" s="1295" t="s">
        <v>1397</v>
      </c>
      <c r="F13" s="496">
        <f>ФВДА!I48</f>
        <v>23</v>
      </c>
      <c r="G13" s="496">
        <f>ФВДА!I49</f>
        <v>17</v>
      </c>
      <c r="H13" s="496">
        <f t="shared" si="0"/>
        <v>73.913043478260875</v>
      </c>
      <c r="I13" s="155">
        <f>ФВДА!I52</f>
        <v>7</v>
      </c>
      <c r="J13" s="1294"/>
      <c r="K13" s="155">
        <f>ФВДА!I53</f>
        <v>10</v>
      </c>
      <c r="L13" s="1365"/>
      <c r="M13" s="155">
        <f>ФВДА!I54</f>
        <v>0</v>
      </c>
      <c r="N13" s="1365"/>
      <c r="O13" s="496">
        <f>ФВДА!I55</f>
        <v>0</v>
      </c>
      <c r="P13" s="1365"/>
      <c r="Q13" s="496"/>
      <c r="R13" s="496">
        <f t="shared" si="1"/>
        <v>0</v>
      </c>
      <c r="S13" s="497"/>
      <c r="T13" s="495"/>
      <c r="U13" s="495"/>
      <c r="V13" s="495"/>
      <c r="W13" s="495"/>
      <c r="X13" s="495"/>
      <c r="Y13" s="495"/>
      <c r="Z13" s="496">
        <f>ФВДА!I68</f>
        <v>2</v>
      </c>
      <c r="AA13" s="496">
        <f t="shared" si="2"/>
        <v>8.695652173913043</v>
      </c>
      <c r="AB13" s="155">
        <f>ФВДА!I57</f>
        <v>4</v>
      </c>
      <c r="AC13" s="491">
        <f t="shared" si="3"/>
        <v>23.529411764705884</v>
      </c>
      <c r="AD13" s="495">
        <f>ФВДА!U43</f>
        <v>136.8235294117647</v>
      </c>
      <c r="AE13" s="498"/>
      <c r="AF13" s="1139"/>
      <c r="AG13" s="1139"/>
      <c r="AH13" s="1139"/>
      <c r="AI13" s="1139"/>
      <c r="AJ13" s="1139"/>
      <c r="AK13" s="1139"/>
      <c r="AL13" s="1139"/>
      <c r="AM13" s="1139"/>
      <c r="AN13" s="1139"/>
      <c r="AO13" s="1139"/>
      <c r="AP13" s="1139"/>
      <c r="AQ13" s="1139"/>
      <c r="AR13" s="1139"/>
      <c r="AS13" s="1139"/>
      <c r="AT13" s="1139"/>
      <c r="AU13" s="1139"/>
      <c r="AV13" s="1139"/>
      <c r="AW13" s="1139"/>
      <c r="AX13" s="1139"/>
      <c r="AY13" s="1139"/>
      <c r="AZ13" s="1139"/>
      <c r="BA13" s="1139"/>
      <c r="BB13" s="1139"/>
      <c r="BC13" s="1139"/>
      <c r="BD13" s="1139"/>
      <c r="BE13" s="1139"/>
      <c r="BF13" s="1139"/>
      <c r="BG13" s="1139"/>
      <c r="BH13" s="1139"/>
      <c r="BK13" s="1055"/>
      <c r="BL13" s="1055"/>
      <c r="BM13" s="1055"/>
      <c r="BN13" s="1055"/>
      <c r="BP13" s="51"/>
      <c r="BR13" s="143"/>
    </row>
    <row r="14" spans="1:70" s="482" customFormat="1" ht="17.25" customHeight="1" x14ac:dyDescent="0.25">
      <c r="A14" s="485"/>
      <c r="B14" s="485"/>
      <c r="C14" s="485"/>
      <c r="D14" s="487">
        <v>7</v>
      </c>
      <c r="E14" s="1295" t="s">
        <v>481</v>
      </c>
      <c r="F14" s="496">
        <f>ФНГ.!I45</f>
        <v>19</v>
      </c>
      <c r="G14" s="496">
        <f>ФНГ.!I46</f>
        <v>14</v>
      </c>
      <c r="H14" s="496">
        <f t="shared" si="0"/>
        <v>73.684210526315795</v>
      </c>
      <c r="I14" s="496">
        <f>ФНГ.!I49</f>
        <v>13</v>
      </c>
      <c r="J14" s="1294"/>
      <c r="K14" s="496">
        <f>ФНГ.!I50</f>
        <v>1</v>
      </c>
      <c r="L14" s="1365"/>
      <c r="M14" s="496">
        <f>ФНГ.!I51</f>
        <v>0</v>
      </c>
      <c r="N14" s="1365"/>
      <c r="O14" s="496">
        <f>ФНГ.!I52</f>
        <v>0</v>
      </c>
      <c r="P14" s="1365"/>
      <c r="Q14" s="496"/>
      <c r="R14" s="496">
        <f t="shared" si="1"/>
        <v>0</v>
      </c>
      <c r="S14" s="497"/>
      <c r="T14" s="495"/>
      <c r="U14" s="495"/>
      <c r="V14" s="495"/>
      <c r="W14" s="495"/>
      <c r="X14" s="495"/>
      <c r="Y14" s="495"/>
      <c r="Z14" s="496">
        <f>ФНГ.!I66</f>
        <v>0</v>
      </c>
      <c r="AA14" s="496">
        <f>(Z14*100)/F14</f>
        <v>0</v>
      </c>
      <c r="AB14" s="155">
        <f>ФНГ.!I54</f>
        <v>5</v>
      </c>
      <c r="AC14" s="491">
        <f t="shared" si="3"/>
        <v>35.714285714285715</v>
      </c>
      <c r="AD14" s="495">
        <f>ФНГ.!U38</f>
        <v>205</v>
      </c>
      <c r="AE14" s="498"/>
      <c r="AF14" s="1139"/>
      <c r="AG14" s="1139"/>
      <c r="AH14" s="1139"/>
      <c r="AI14" s="1139"/>
      <c r="AJ14" s="1139"/>
      <c r="AK14" s="1139"/>
      <c r="AL14" s="1139"/>
      <c r="AM14" s="1139"/>
      <c r="AN14" s="1139"/>
      <c r="AO14" s="1139"/>
      <c r="AP14" s="1139"/>
      <c r="AQ14" s="1139"/>
      <c r="AR14" s="1139"/>
      <c r="AS14" s="1139"/>
      <c r="AT14" s="1139"/>
      <c r="AU14" s="1139"/>
      <c r="AV14" s="1139"/>
      <c r="AW14" s="1139"/>
      <c r="AX14" s="1139"/>
      <c r="AY14" s="1139"/>
      <c r="AZ14" s="1139"/>
      <c r="BA14" s="1139"/>
      <c r="BB14" s="1139"/>
      <c r="BC14" s="1139"/>
      <c r="BD14" s="1139"/>
      <c r="BE14" s="1139"/>
      <c r="BF14" s="1139"/>
      <c r="BG14" s="1139"/>
      <c r="BH14" s="1139"/>
      <c r="BK14" s="1712"/>
      <c r="BL14" s="1712"/>
      <c r="BM14" s="1712"/>
      <c r="BN14" s="1712"/>
      <c r="BP14" s="51"/>
      <c r="BR14" s="143"/>
    </row>
    <row r="15" spans="1:70" s="482" customFormat="1" ht="17.25" customHeight="1" x14ac:dyDescent="0.25">
      <c r="A15" s="485"/>
      <c r="B15" s="485"/>
      <c r="C15" s="485"/>
      <c r="D15" s="154">
        <v>8</v>
      </c>
      <c r="E15" s="1295" t="s">
        <v>1457</v>
      </c>
      <c r="F15" s="496">
        <f>ФСВО!I40</f>
        <v>9</v>
      </c>
      <c r="G15" s="496">
        <f>ФСВО!I41</f>
        <v>7</v>
      </c>
      <c r="H15" s="496">
        <f t="shared" si="0"/>
        <v>77.777777777777771</v>
      </c>
      <c r="I15" s="496">
        <f>ФСВО!I44</f>
        <v>5</v>
      </c>
      <c r="J15" s="1294"/>
      <c r="K15" s="496">
        <f>ФСВО!I45</f>
        <v>2</v>
      </c>
      <c r="L15" s="1365"/>
      <c r="M15" s="496">
        <f>ФСВО!I46</f>
        <v>0</v>
      </c>
      <c r="N15" s="1365"/>
      <c r="O15" s="496">
        <f>ФСВО!I47</f>
        <v>0</v>
      </c>
      <c r="P15" s="1365"/>
      <c r="Q15" s="496"/>
      <c r="R15" s="496">
        <f t="shared" si="1"/>
        <v>0</v>
      </c>
      <c r="S15" s="497"/>
      <c r="T15" s="495"/>
      <c r="U15" s="495"/>
      <c r="V15" s="495"/>
      <c r="W15" s="495"/>
      <c r="X15" s="495"/>
      <c r="Y15" s="495"/>
      <c r="Z15" s="496">
        <f>ФСВО!I60</f>
        <v>0</v>
      </c>
      <c r="AA15" s="496">
        <f t="shared" si="2"/>
        <v>0</v>
      </c>
      <c r="AB15" s="155">
        <f>ФСВО!I49</f>
        <v>2</v>
      </c>
      <c r="AC15" s="491">
        <f t="shared" si="3"/>
        <v>28.571428571428573</v>
      </c>
      <c r="AD15" s="495">
        <f>ФСВО!U29</f>
        <v>157.57142857142858</v>
      </c>
      <c r="AE15" s="498"/>
      <c r="AF15" s="1139"/>
      <c r="AG15" s="1139"/>
      <c r="AH15" s="1139"/>
      <c r="AI15" s="1139"/>
      <c r="AJ15" s="1139"/>
      <c r="AK15" s="1139"/>
      <c r="AL15" s="1139"/>
      <c r="AM15" s="1139"/>
      <c r="AN15" s="1139"/>
      <c r="AO15" s="1139"/>
      <c r="AP15" s="1139"/>
      <c r="AQ15" s="1139"/>
      <c r="AR15" s="1139"/>
      <c r="AS15" s="1139"/>
      <c r="AT15" s="1139"/>
      <c r="AU15" s="1139"/>
      <c r="AV15" s="1139"/>
      <c r="AW15" s="1139"/>
      <c r="AX15" s="1139"/>
      <c r="AY15" s="1139"/>
      <c r="AZ15" s="1139"/>
      <c r="BA15" s="1139"/>
      <c r="BB15" s="1139"/>
      <c r="BC15" s="1139"/>
      <c r="BD15" s="1139"/>
      <c r="BE15" s="1139"/>
      <c r="BF15" s="1139"/>
      <c r="BG15" s="1139"/>
      <c r="BH15" s="1139"/>
      <c r="BK15" s="1712"/>
      <c r="BL15" s="1712"/>
      <c r="BM15" s="1712"/>
      <c r="BN15" s="1712"/>
      <c r="BP15" s="51"/>
      <c r="BR15" s="143"/>
    </row>
    <row r="16" spans="1:70" s="482" customFormat="1" ht="17.25" customHeight="1" x14ac:dyDescent="0.25">
      <c r="A16" s="485"/>
      <c r="B16" s="485"/>
      <c r="C16" s="485"/>
      <c r="D16" s="487">
        <v>9</v>
      </c>
      <c r="E16" s="1295" t="s">
        <v>1436</v>
      </c>
      <c r="F16" s="496">
        <f>КЯ!I22</f>
        <v>4</v>
      </c>
      <c r="G16" s="496">
        <f>КЯ!I23</f>
        <v>3</v>
      </c>
      <c r="H16" s="496">
        <f t="shared" si="0"/>
        <v>75</v>
      </c>
      <c r="I16" s="496">
        <f>КЯ!I26</f>
        <v>2</v>
      </c>
      <c r="J16" s="1294"/>
      <c r="K16" s="496">
        <f>КЯ!I27</f>
        <v>1</v>
      </c>
      <c r="L16" s="1365"/>
      <c r="M16" s="496">
        <f>КЯ!I28</f>
        <v>0</v>
      </c>
      <c r="N16" s="1365"/>
      <c r="O16" s="496">
        <f>КЯ!I29</f>
        <v>0</v>
      </c>
      <c r="P16" s="1365"/>
      <c r="Q16" s="496"/>
      <c r="R16" s="496">
        <f t="shared" si="1"/>
        <v>0</v>
      </c>
      <c r="S16" s="497"/>
      <c r="T16" s="495"/>
      <c r="U16" s="495"/>
      <c r="V16" s="495"/>
      <c r="W16" s="495"/>
      <c r="X16" s="495"/>
      <c r="Y16" s="495"/>
      <c r="Z16" s="496">
        <f>КЯ!I42</f>
        <v>0</v>
      </c>
      <c r="AA16" s="496">
        <f t="shared" si="2"/>
        <v>0</v>
      </c>
      <c r="AB16" s="155">
        <f>КЯ!I31</f>
        <v>0</v>
      </c>
      <c r="AC16" s="491">
        <f t="shared" si="3"/>
        <v>0</v>
      </c>
      <c r="AD16" s="495">
        <f>КЯ!U19</f>
        <v>151.33333333333334</v>
      </c>
      <c r="AE16" s="498"/>
      <c r="AF16" s="1139"/>
      <c r="AG16" s="1139"/>
      <c r="AH16" s="1139"/>
      <c r="AI16" s="1139"/>
      <c r="AJ16" s="1139"/>
      <c r="AK16" s="1139"/>
      <c r="AL16" s="1139"/>
      <c r="AM16" s="1139"/>
      <c r="AN16" s="1139"/>
      <c r="AO16" s="1139"/>
      <c r="AP16" s="1139"/>
      <c r="AQ16" s="1139"/>
      <c r="AR16" s="1139"/>
      <c r="AS16" s="1139"/>
      <c r="AT16" s="1139"/>
      <c r="AU16" s="1139"/>
      <c r="AV16" s="1139"/>
      <c r="AW16" s="1139"/>
      <c r="AX16" s="1139"/>
      <c r="AY16" s="1139"/>
      <c r="AZ16" s="1139"/>
      <c r="BA16" s="1139"/>
      <c r="BB16" s="1139"/>
      <c r="BC16" s="1139"/>
      <c r="BD16" s="1139"/>
      <c r="BE16" s="1139"/>
      <c r="BF16" s="1139"/>
      <c r="BG16" s="1139"/>
      <c r="BH16" s="1139"/>
      <c r="BK16" s="1713"/>
      <c r="BL16" s="1713"/>
      <c r="BM16" s="1713"/>
      <c r="BN16" s="1713"/>
      <c r="BO16" s="583"/>
      <c r="BP16" s="335"/>
      <c r="BQ16" s="462"/>
      <c r="BR16" s="143"/>
    </row>
    <row r="17" spans="1:70" s="482" customFormat="1" ht="17.25" customHeight="1" x14ac:dyDescent="0.25">
      <c r="A17" s="485"/>
      <c r="B17" s="485"/>
      <c r="C17" s="485"/>
      <c r="D17" s="154">
        <v>10</v>
      </c>
      <c r="E17" s="1295" t="s">
        <v>1363</v>
      </c>
      <c r="F17" s="496">
        <f>КГЗ!I24</f>
        <v>7</v>
      </c>
      <c r="G17" s="496">
        <f>КГЗ!I25</f>
        <v>6</v>
      </c>
      <c r="H17" s="496">
        <f>(G17*100)/F17</f>
        <v>85.714285714285708</v>
      </c>
      <c r="I17" s="496">
        <f>КГЗ!I28</f>
        <v>5</v>
      </c>
      <c r="J17" s="1294"/>
      <c r="K17" s="496">
        <f>КГЗ!I29</f>
        <v>1</v>
      </c>
      <c r="L17" s="1365"/>
      <c r="M17" s="496">
        <f>КГЗ!I30</f>
        <v>0</v>
      </c>
      <c r="N17" s="1365"/>
      <c r="O17" s="496">
        <f>КГЗ!I31</f>
        <v>0</v>
      </c>
      <c r="P17" s="1365"/>
      <c r="Q17" s="496"/>
      <c r="R17" s="496">
        <f t="shared" si="1"/>
        <v>0</v>
      </c>
      <c r="S17" s="497"/>
      <c r="T17" s="495"/>
      <c r="U17" s="495"/>
      <c r="V17" s="495"/>
      <c r="W17" s="495"/>
      <c r="X17" s="495"/>
      <c r="Y17" s="495"/>
      <c r="Z17" s="496">
        <f>КГЗ!I45</f>
        <v>0</v>
      </c>
      <c r="AA17" s="496">
        <f t="shared" si="2"/>
        <v>0</v>
      </c>
      <c r="AB17" s="155">
        <f>КГЗ!I33</f>
        <v>1</v>
      </c>
      <c r="AC17" s="491">
        <f t="shared" si="3"/>
        <v>16.666666666666668</v>
      </c>
      <c r="AD17" s="495">
        <f>КГЗ!U21</f>
        <v>223.33333333333334</v>
      </c>
      <c r="AE17" s="498"/>
      <c r="AF17" s="1139"/>
      <c r="AG17" s="1139"/>
      <c r="AH17" s="1139"/>
      <c r="AI17" s="1139"/>
      <c r="AJ17" s="1139"/>
      <c r="AK17" s="1139"/>
      <c r="AL17" s="1139"/>
      <c r="AM17" s="1139"/>
      <c r="AN17" s="1139"/>
      <c r="AO17" s="1139"/>
      <c r="AP17" s="1139"/>
      <c r="AQ17" s="1139"/>
      <c r="AR17" s="1139"/>
      <c r="AS17" s="1139"/>
      <c r="AT17" s="1139"/>
      <c r="AU17" s="1139"/>
      <c r="AV17" s="1139"/>
      <c r="AW17" s="1139"/>
      <c r="AX17" s="1139"/>
      <c r="AY17" s="1139"/>
      <c r="AZ17" s="1139"/>
      <c r="BA17" s="1139"/>
      <c r="BB17" s="1139"/>
      <c r="BC17" s="1139"/>
      <c r="BD17" s="1139"/>
      <c r="BE17" s="1139"/>
      <c r="BF17" s="1139"/>
      <c r="BG17" s="1139"/>
      <c r="BH17" s="1139"/>
    </row>
    <row r="18" spans="1:70" s="482" customFormat="1" ht="17.25" customHeight="1" x14ac:dyDescent="0.3">
      <c r="A18" s="485"/>
      <c r="B18" s="485"/>
      <c r="C18" s="485"/>
      <c r="D18" s="487">
        <v>11</v>
      </c>
      <c r="E18" s="1295" t="s">
        <v>1588</v>
      </c>
      <c r="F18" s="496">
        <f>ФМП!I41</f>
        <v>10</v>
      </c>
      <c r="G18" s="496">
        <f>ФМП!I42</f>
        <v>9</v>
      </c>
      <c r="H18" s="496">
        <f>(G18*100)/F18</f>
        <v>90</v>
      </c>
      <c r="I18" s="496">
        <f>ФМП!I45</f>
        <v>4</v>
      </c>
      <c r="J18" s="1294"/>
      <c r="K18" s="496">
        <f>ФМП!I46</f>
        <v>4</v>
      </c>
      <c r="L18" s="1365"/>
      <c r="M18" s="496">
        <f>ФМП!I47</f>
        <v>1</v>
      </c>
      <c r="N18" s="1365"/>
      <c r="O18" s="496">
        <f>ФМП!I48</f>
        <v>0</v>
      </c>
      <c r="P18" s="1365"/>
      <c r="Q18" s="496"/>
      <c r="R18" s="496">
        <f t="shared" si="1"/>
        <v>0</v>
      </c>
      <c r="S18" s="497"/>
      <c r="T18" s="495"/>
      <c r="U18" s="495"/>
      <c r="V18" s="495"/>
      <c r="W18" s="495"/>
      <c r="X18" s="495"/>
      <c r="Y18" s="495"/>
      <c r="Z18" s="496">
        <f>ФМП!I62</f>
        <v>0</v>
      </c>
      <c r="AA18" s="496">
        <v>0</v>
      </c>
      <c r="AB18" s="155">
        <f>ФМП!I50</f>
        <v>1</v>
      </c>
      <c r="AC18" s="491">
        <f t="shared" si="3"/>
        <v>11.111111111111111</v>
      </c>
      <c r="AD18" s="495">
        <f>ФМП!U27</f>
        <v>146.22222222222223</v>
      </c>
      <c r="AE18" s="498"/>
      <c r="AF18" s="1139"/>
      <c r="AG18" s="1139"/>
      <c r="AH18" s="1139"/>
      <c r="AI18" s="1139"/>
      <c r="AJ18" s="1139"/>
      <c r="AK18" s="1139"/>
      <c r="AL18" s="1139"/>
      <c r="AM18" s="1139"/>
      <c r="AN18" s="1139"/>
      <c r="AO18" s="1139"/>
      <c r="AP18" s="1139"/>
      <c r="AQ18" s="1139"/>
      <c r="AR18" s="1139"/>
      <c r="AS18" s="1139"/>
      <c r="AT18" s="1139"/>
      <c r="AU18" s="1139"/>
      <c r="AV18" s="1139"/>
      <c r="AW18" s="1139"/>
      <c r="AX18" s="1139"/>
      <c r="AY18" s="1139"/>
      <c r="AZ18" s="1139"/>
      <c r="BA18" s="1139"/>
      <c r="BB18" s="1139"/>
      <c r="BC18" s="1139"/>
      <c r="BD18" s="1139"/>
      <c r="BE18" s="1139"/>
      <c r="BF18" s="1139"/>
      <c r="BG18" s="1139"/>
      <c r="BH18" s="1139"/>
      <c r="BN18" s="1018" t="s">
        <v>12</v>
      </c>
      <c r="BO18" s="1022">
        <f>F20</f>
        <v>371</v>
      </c>
      <c r="BP18" s="1018" t="s">
        <v>13</v>
      </c>
      <c r="BQ18" s="1021"/>
      <c r="BR18" s="1019"/>
    </row>
    <row r="19" spans="1:70" s="482" customFormat="1" ht="17.25" customHeight="1" x14ac:dyDescent="0.25">
      <c r="A19" s="485"/>
      <c r="B19" s="485"/>
      <c r="C19" s="485"/>
      <c r="D19" s="154">
        <v>12</v>
      </c>
      <c r="E19" s="1295" t="s">
        <v>1454</v>
      </c>
      <c r="F19" s="496">
        <f>РОиО!I83</f>
        <v>57</v>
      </c>
      <c r="G19" s="496">
        <f>РОиО!I84</f>
        <v>35</v>
      </c>
      <c r="H19" s="496">
        <f>(G19*100)/F19</f>
        <v>61.403508771929822</v>
      </c>
      <c r="I19" s="496">
        <f>РОиО!I87</f>
        <v>15</v>
      </c>
      <c r="J19" s="1294">
        <f t="shared" ref="J19" si="4">ROUND(I19/G19*100,1)</f>
        <v>42.9</v>
      </c>
      <c r="K19" s="496">
        <f>РОиО!I88</f>
        <v>12</v>
      </c>
      <c r="L19" s="1365">
        <f t="shared" ref="L19" si="5">ROUND(K19/G19*100,1)</f>
        <v>34.299999999999997</v>
      </c>
      <c r="M19" s="496">
        <f>РОиО!I89</f>
        <v>1</v>
      </c>
      <c r="N19" s="1365">
        <f t="shared" ref="N19" si="6">ROUND(M19/G19*100,1)</f>
        <v>2.9</v>
      </c>
      <c r="O19" s="496">
        <f>РОиО!I90</f>
        <v>7</v>
      </c>
      <c r="P19" s="1365">
        <f t="shared" ref="P19" si="7">ROUND(O19/G19*100,1)</f>
        <v>20</v>
      </c>
      <c r="Q19" s="496">
        <f t="shared" ref="Q19" si="8">I19+K19+M19</f>
        <v>28</v>
      </c>
      <c r="R19" s="496">
        <f t="shared" si="1"/>
        <v>80</v>
      </c>
      <c r="S19" s="497"/>
      <c r="T19" s="495"/>
      <c r="U19" s="495"/>
      <c r="V19" s="495"/>
      <c r="W19" s="495"/>
      <c r="X19" s="495"/>
      <c r="Y19" s="495"/>
      <c r="Z19" s="496">
        <f>РОиО!I102</f>
        <v>0</v>
      </c>
      <c r="AA19" s="496">
        <f t="shared" si="2"/>
        <v>0</v>
      </c>
      <c r="AB19" s="155">
        <f>РОиО!I92</f>
        <v>4</v>
      </c>
      <c r="AC19" s="491">
        <f t="shared" si="3"/>
        <v>11.428571428571429</v>
      </c>
      <c r="AD19" s="1366">
        <f>РОиО!U80</f>
        <v>156.74285714285713</v>
      </c>
      <c r="AE19" s="498"/>
      <c r="AF19" s="1139"/>
      <c r="AG19" s="1139"/>
      <c r="AH19" s="1139"/>
      <c r="AI19" s="1139"/>
      <c r="AJ19" s="1139"/>
      <c r="AK19" s="1139"/>
      <c r="AL19" s="1139"/>
      <c r="AM19" s="1139"/>
      <c r="AN19" s="1139"/>
      <c r="AO19" s="1139"/>
      <c r="AP19" s="1139"/>
      <c r="AQ19" s="1139"/>
      <c r="AR19" s="1139"/>
      <c r="AS19" s="1139"/>
      <c r="AT19" s="1139"/>
      <c r="AU19" s="1139"/>
      <c r="AV19" s="1139"/>
      <c r="AW19" s="1139"/>
      <c r="AX19" s="1139"/>
      <c r="AY19" s="1139"/>
      <c r="AZ19" s="1139"/>
      <c r="BA19" s="1139"/>
      <c r="BB19" s="1139"/>
      <c r="BC19" s="1139"/>
      <c r="BD19" s="1139"/>
      <c r="BE19" s="1139"/>
      <c r="BF19" s="1139"/>
      <c r="BG19" s="1139"/>
      <c r="BH19" s="1139"/>
    </row>
    <row r="20" spans="1:70" s="500" customFormat="1" ht="17.25" customHeight="1" thickBot="1" x14ac:dyDescent="0.3">
      <c r="A20" s="499"/>
      <c r="B20" s="499"/>
      <c r="C20" s="1300"/>
      <c r="D20" s="1682" t="s">
        <v>1374</v>
      </c>
      <c r="E20" s="1705"/>
      <c r="F20" s="792">
        <f>SUM(F8:F19)</f>
        <v>371</v>
      </c>
      <c r="G20" s="792">
        <f>SUM(G8:G19)</f>
        <v>279</v>
      </c>
      <c r="H20" s="792">
        <f>(G20*100)/F20</f>
        <v>75.202156334231802</v>
      </c>
      <c r="I20" s="792">
        <f>SUM(I8:I19)</f>
        <v>160</v>
      </c>
      <c r="J20" s="792">
        <f t="shared" ref="J20:Q20" si="9">SUM(J8:J19)</f>
        <v>156.70000000000002</v>
      </c>
      <c r="K20" s="792">
        <f t="shared" si="9"/>
        <v>97</v>
      </c>
      <c r="L20" s="792">
        <f t="shared" si="9"/>
        <v>104.60000000000001</v>
      </c>
      <c r="M20" s="792">
        <f t="shared" si="9"/>
        <v>9</v>
      </c>
      <c r="N20" s="792">
        <f t="shared" si="9"/>
        <v>6.8</v>
      </c>
      <c r="O20" s="792">
        <f t="shared" si="9"/>
        <v>13</v>
      </c>
      <c r="P20" s="792">
        <f t="shared" si="9"/>
        <v>31.9</v>
      </c>
      <c r="Q20" s="792">
        <f t="shared" si="9"/>
        <v>126</v>
      </c>
      <c r="R20" s="792">
        <f t="shared" si="1"/>
        <v>45.161290322580648</v>
      </c>
      <c r="S20" s="792"/>
      <c r="T20" s="792">
        <f t="shared" ref="T20:Y20" si="10">SUM(T8:T19)</f>
        <v>0</v>
      </c>
      <c r="U20" s="792">
        <f t="shared" si="10"/>
        <v>0</v>
      </c>
      <c r="V20" s="792">
        <f t="shared" si="10"/>
        <v>0</v>
      </c>
      <c r="W20" s="792">
        <f t="shared" si="10"/>
        <v>0</v>
      </c>
      <c r="X20" s="792">
        <f t="shared" si="10"/>
        <v>0</v>
      </c>
      <c r="Y20" s="792">
        <f t="shared" si="10"/>
        <v>0</v>
      </c>
      <c r="Z20" s="792">
        <f>SUM(Z8:Z19)</f>
        <v>6</v>
      </c>
      <c r="AA20" s="792">
        <f>(Z20*100)/F20</f>
        <v>1.6172506738544474</v>
      </c>
      <c r="AB20" s="792">
        <f>SUM(AB8:AB19)</f>
        <v>43</v>
      </c>
      <c r="AC20" s="1299">
        <f t="shared" si="3"/>
        <v>15.412186379928315</v>
      </c>
      <c r="AD20" s="791">
        <f>BJ21</f>
        <v>159.67025089605735</v>
      </c>
      <c r="AE20" s="1296"/>
      <c r="AF20" s="1301"/>
      <c r="AG20" s="1147"/>
      <c r="AH20" s="1147"/>
      <c r="AI20" s="1147"/>
      <c r="AJ20" s="1147"/>
      <c r="AK20" s="1147"/>
      <c r="AL20" s="1147"/>
      <c r="AM20" s="1147"/>
      <c r="AN20" s="1147"/>
      <c r="AO20" s="1147"/>
      <c r="AP20" s="1147"/>
      <c r="AQ20" s="1147"/>
      <c r="AR20" s="1147"/>
      <c r="AS20" s="1147"/>
      <c r="AT20" s="1147"/>
      <c r="AU20" s="1147"/>
      <c r="AV20" s="1147"/>
      <c r="AW20" s="1147"/>
      <c r="AX20" s="1147"/>
      <c r="AY20" s="1147"/>
      <c r="AZ20" s="1147"/>
      <c r="BA20" s="1147"/>
      <c r="BB20" s="1147"/>
      <c r="BC20" s="1147"/>
      <c r="BD20" s="1147"/>
      <c r="BE20" s="1147"/>
      <c r="BF20" s="1147"/>
      <c r="BG20" s="1147"/>
      <c r="BH20" s="1147"/>
      <c r="BJ20" s="1043">
        <f>Управления!U134+ВНИЦ.!U98+ФАГШ.!U33+ФВО!U86+ФСВ!U48+ФВДА!U42+ФВГН.!U36+ФНГ.!U37+ФСВО!U28+КЯ!U18+КГЗ!U20+РОиО!U79+ФМП!U26</f>
        <v>44548</v>
      </c>
      <c r="BN20" s="1018" t="s">
        <v>14</v>
      </c>
      <c r="BO20" s="1023">
        <f>G20</f>
        <v>279</v>
      </c>
      <c r="BP20" s="1018" t="s">
        <v>13</v>
      </c>
      <c r="BQ20" s="1027">
        <f>H20</f>
        <v>75.202156334231802</v>
      </c>
      <c r="BR20" s="1018" t="s">
        <v>15</v>
      </c>
    </row>
    <row r="21" spans="1:70" ht="18.75" x14ac:dyDescent="0.3">
      <c r="F21" s="501"/>
      <c r="G21" s="501"/>
      <c r="H21" s="502"/>
      <c r="BJ21" s="485">
        <f>BJ20/G20</f>
        <v>159.67025089605735</v>
      </c>
      <c r="BN21" s="1018" t="s">
        <v>16</v>
      </c>
      <c r="BO21" s="1018"/>
      <c r="BP21" s="1021"/>
      <c r="BQ21" s="1020"/>
      <c r="BR21" s="1019"/>
    </row>
    <row r="22" spans="1:70" ht="18.75" x14ac:dyDescent="0.25">
      <c r="E22" s="153"/>
      <c r="I22" s="503" t="s">
        <v>31</v>
      </c>
      <c r="J22" s="503"/>
      <c r="K22" s="503"/>
      <c r="L22" s="503"/>
      <c r="M22" s="503"/>
      <c r="N22" s="503"/>
      <c r="O22" s="503"/>
      <c r="P22" s="503"/>
      <c r="Q22" s="583"/>
      <c r="BN22" s="1018" t="s">
        <v>17</v>
      </c>
      <c r="BO22" s="1023">
        <f>I20</f>
        <v>160</v>
      </c>
      <c r="BP22" s="1018" t="s">
        <v>13</v>
      </c>
      <c r="BQ22" s="1023">
        <f>(BO22*100)/BO20</f>
        <v>57.347670250896059</v>
      </c>
      <c r="BR22" s="1018" t="s">
        <v>15</v>
      </c>
    </row>
    <row r="23" spans="1:70" ht="18.75" x14ac:dyDescent="0.25">
      <c r="E23" s="153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BN23" s="1018" t="s">
        <v>18</v>
      </c>
      <c r="BO23" s="1023">
        <f>K20</f>
        <v>97</v>
      </c>
      <c r="BP23" s="1018" t="s">
        <v>13</v>
      </c>
      <c r="BQ23" s="1023">
        <f>(BO23*100)/BO20</f>
        <v>34.767025089605738</v>
      </c>
      <c r="BR23" s="1018" t="s">
        <v>15</v>
      </c>
    </row>
    <row r="24" spans="1:70" ht="18.75" x14ac:dyDescent="0.25">
      <c r="BN24" s="1018" t="s">
        <v>19</v>
      </c>
      <c r="BO24" s="1023">
        <f>M20</f>
        <v>9</v>
      </c>
      <c r="BP24" s="1018" t="s">
        <v>13</v>
      </c>
      <c r="BQ24" s="1023">
        <f>(BO24*100)/BO20</f>
        <v>3.225806451612903</v>
      </c>
      <c r="BR24" s="1018" t="s">
        <v>15</v>
      </c>
    </row>
    <row r="25" spans="1:70" ht="18.75" x14ac:dyDescent="0.25">
      <c r="BN25" s="1018" t="s">
        <v>20</v>
      </c>
      <c r="BO25" s="1023">
        <f>O20</f>
        <v>13</v>
      </c>
      <c r="BP25" s="1018" t="s">
        <v>13</v>
      </c>
      <c r="BQ25" s="1023">
        <f>(BO25*100)/BO20</f>
        <v>4.6594982078853047</v>
      </c>
      <c r="BR25" s="1018" t="s">
        <v>15</v>
      </c>
    </row>
    <row r="26" spans="1:70" ht="18.75" x14ac:dyDescent="0.25">
      <c r="BN26" s="1018" t="s">
        <v>21</v>
      </c>
      <c r="BO26" s="1024">
        <f>Q20</f>
        <v>126</v>
      </c>
      <c r="BP26" s="1018" t="s">
        <v>13</v>
      </c>
      <c r="BQ26" s="1023">
        <f>BO26/BO20*100</f>
        <v>45.161290322580641</v>
      </c>
      <c r="BR26" s="1018" t="s">
        <v>15</v>
      </c>
    </row>
    <row r="27" spans="1:70" ht="18.75" x14ac:dyDescent="0.25">
      <c r="BN27" s="1018" t="s">
        <v>1364</v>
      </c>
      <c r="BO27" s="1025">
        <f>AB20</f>
        <v>43</v>
      </c>
      <c r="BP27" s="1018" t="s">
        <v>13</v>
      </c>
      <c r="BQ27" s="1026">
        <f>BO27/BO20*100</f>
        <v>15.412186379928317</v>
      </c>
      <c r="BR27" s="1018" t="s">
        <v>15</v>
      </c>
    </row>
    <row r="34" spans="3:12" x14ac:dyDescent="0.25">
      <c r="C34" s="1137"/>
      <c r="D34" s="1137"/>
      <c r="E34" s="1138"/>
      <c r="F34" s="1139"/>
      <c r="G34" s="1139"/>
      <c r="H34" s="1140"/>
      <c r="I34" s="1140"/>
      <c r="J34" s="1140"/>
      <c r="K34" s="1140"/>
      <c r="L34" s="1140"/>
    </row>
    <row r="35" spans="3:12" x14ac:dyDescent="0.25">
      <c r="C35" s="1137"/>
      <c r="D35" s="1137"/>
      <c r="E35" s="1138"/>
      <c r="F35" s="1139"/>
      <c r="G35" s="1139"/>
      <c r="H35" s="1140"/>
      <c r="I35" s="1140"/>
      <c r="J35" s="1140"/>
      <c r="K35" s="1140"/>
      <c r="L35" s="1140"/>
    </row>
    <row r="36" spans="3:12" x14ac:dyDescent="0.25">
      <c r="C36" s="1137"/>
      <c r="D36" s="1137"/>
      <c r="E36" s="1138"/>
      <c r="F36" s="1139"/>
      <c r="G36" s="1139"/>
      <c r="H36" s="1140"/>
      <c r="I36" s="1140"/>
      <c r="J36" s="1140"/>
      <c r="K36" s="1140"/>
      <c r="L36" s="1140"/>
    </row>
    <row r="37" spans="3:12" x14ac:dyDescent="0.25">
      <c r="C37" s="1137"/>
      <c r="D37" s="1137"/>
      <c r="E37" s="1138"/>
      <c r="F37" s="1139"/>
      <c r="G37" s="1139"/>
      <c r="H37" s="1140"/>
      <c r="I37" s="1140"/>
      <c r="J37" s="1140"/>
      <c r="K37" s="1140"/>
      <c r="L37" s="1140"/>
    </row>
    <row r="38" spans="3:12" x14ac:dyDescent="0.25">
      <c r="C38" s="1137"/>
      <c r="D38" s="1137"/>
      <c r="E38" s="1138"/>
      <c r="F38" s="1139"/>
      <c r="G38" s="1139"/>
      <c r="H38" s="1140"/>
      <c r="I38" s="1140"/>
      <c r="J38" s="1140"/>
      <c r="K38" s="1140"/>
      <c r="L38" s="1140"/>
    </row>
    <row r="39" spans="3:12" x14ac:dyDescent="0.25">
      <c r="C39" s="1137"/>
      <c r="D39" s="1137"/>
      <c r="E39" s="1138"/>
      <c r="F39" s="1139"/>
      <c r="G39" s="1139"/>
      <c r="H39" s="1140"/>
      <c r="I39" s="1140"/>
      <c r="J39" s="1140"/>
      <c r="K39" s="1140"/>
      <c r="L39" s="1140"/>
    </row>
    <row r="40" spans="3:12" x14ac:dyDescent="0.25">
      <c r="C40" s="1137"/>
      <c r="D40" s="1137"/>
      <c r="E40" s="1138"/>
      <c r="F40" s="1139"/>
      <c r="G40" s="1139"/>
      <c r="H40" s="1140"/>
      <c r="I40" s="1140"/>
      <c r="J40" s="1140"/>
      <c r="K40" s="1140"/>
      <c r="L40" s="1140"/>
    </row>
    <row r="41" spans="3:12" x14ac:dyDescent="0.25">
      <c r="C41" s="1137"/>
      <c r="D41" s="1137"/>
      <c r="E41" s="1138"/>
      <c r="F41" s="1139"/>
      <c r="G41" s="1139"/>
      <c r="H41" s="1140"/>
      <c r="I41" s="1140"/>
      <c r="J41" s="1140"/>
      <c r="K41" s="1140"/>
      <c r="L41" s="1140"/>
    </row>
    <row r="42" spans="3:12" x14ac:dyDescent="0.25">
      <c r="C42" s="1137"/>
      <c r="D42" s="1137"/>
      <c r="E42" s="1138"/>
      <c r="F42" s="1139"/>
      <c r="G42" s="1139"/>
      <c r="H42" s="1140"/>
      <c r="I42" s="1140"/>
      <c r="J42" s="1140"/>
      <c r="K42" s="1140"/>
      <c r="L42" s="1140"/>
    </row>
    <row r="43" spans="3:12" x14ac:dyDescent="0.25">
      <c r="C43" s="1137"/>
      <c r="D43" s="1137"/>
      <c r="E43" s="1138"/>
      <c r="F43" s="1139"/>
      <c r="G43" s="1139"/>
      <c r="H43" s="1140"/>
      <c r="I43" s="1140"/>
      <c r="J43" s="1140"/>
      <c r="K43" s="1140"/>
      <c r="L43" s="1140"/>
    </row>
    <row r="44" spans="3:12" x14ac:dyDescent="0.25">
      <c r="C44" s="1137"/>
      <c r="D44" s="1137"/>
      <c r="E44" s="1138"/>
      <c r="F44" s="1139"/>
      <c r="G44" s="1139"/>
      <c r="H44" s="1140"/>
      <c r="I44" s="1140"/>
      <c r="J44" s="1140"/>
      <c r="K44" s="1140"/>
      <c r="L44" s="1140"/>
    </row>
    <row r="45" spans="3:12" x14ac:dyDescent="0.25">
      <c r="C45" s="1137"/>
      <c r="D45" s="1137"/>
      <c r="E45" s="1138"/>
      <c r="F45" s="1139"/>
      <c r="G45" s="1139"/>
      <c r="H45" s="1140"/>
      <c r="I45" s="1140"/>
      <c r="J45" s="1140"/>
      <c r="K45" s="1140"/>
      <c r="L45" s="1140"/>
    </row>
    <row r="46" spans="3:12" x14ac:dyDescent="0.25">
      <c r="C46" s="1137"/>
      <c r="D46" s="1137"/>
      <c r="E46" s="1137"/>
      <c r="F46" s="1139"/>
      <c r="G46" s="1139"/>
      <c r="H46" s="1140"/>
      <c r="I46" s="1140"/>
      <c r="J46" s="1140"/>
      <c r="K46" s="1140"/>
      <c r="L46" s="1140"/>
    </row>
    <row r="47" spans="3:12" x14ac:dyDescent="0.25">
      <c r="C47" s="1137"/>
      <c r="D47" s="1137"/>
      <c r="E47" s="1137"/>
      <c r="F47" s="1139"/>
      <c r="G47" s="1139"/>
      <c r="H47" s="1140"/>
      <c r="I47" s="1140"/>
      <c r="J47" s="1140"/>
      <c r="K47" s="1140"/>
      <c r="L47" s="1140"/>
    </row>
    <row r="48" spans="3:12" x14ac:dyDescent="0.25">
      <c r="C48" s="1137"/>
      <c r="D48" s="1137"/>
      <c r="E48" s="1141"/>
      <c r="F48" s="1142"/>
      <c r="G48" s="1142"/>
      <c r="H48" s="1143"/>
      <c r="I48" s="1140"/>
      <c r="J48" s="1140"/>
      <c r="K48" s="1140"/>
      <c r="L48" s="1140"/>
    </row>
    <row r="49" spans="3:12" x14ac:dyDescent="0.25">
      <c r="C49" s="1137"/>
      <c r="D49" s="1137"/>
      <c r="E49" s="1141"/>
      <c r="F49" s="1142"/>
      <c r="G49" s="1142"/>
      <c r="H49" s="1143"/>
      <c r="I49" s="1140"/>
      <c r="J49" s="1140"/>
      <c r="K49" s="1140"/>
      <c r="L49" s="1140"/>
    </row>
    <row r="50" spans="3:12" x14ac:dyDescent="0.25">
      <c r="C50" s="1137"/>
      <c r="D50" s="1137"/>
      <c r="E50" s="1141"/>
      <c r="F50" s="1142"/>
      <c r="G50" s="1142"/>
      <c r="H50" s="1143"/>
      <c r="I50" s="1140"/>
      <c r="J50" s="1140"/>
      <c r="K50" s="1140"/>
      <c r="L50" s="1140"/>
    </row>
    <row r="51" spans="3:12" x14ac:dyDescent="0.25">
      <c r="C51" s="1137"/>
      <c r="D51" s="1137"/>
      <c r="E51" s="1141"/>
      <c r="F51" s="1142"/>
      <c r="G51" s="1142"/>
      <c r="H51" s="1143"/>
      <c r="I51" s="1140"/>
      <c r="J51" s="1140"/>
      <c r="K51" s="1140"/>
      <c r="L51" s="1140"/>
    </row>
    <row r="52" spans="3:12" x14ac:dyDescent="0.25">
      <c r="C52" s="1137"/>
      <c r="D52" s="1137"/>
      <c r="E52" s="1144"/>
      <c r="F52" s="1142"/>
      <c r="G52" s="1142"/>
      <c r="H52" s="1143"/>
      <c r="I52" s="1140"/>
      <c r="J52" s="1140"/>
      <c r="K52" s="1140"/>
      <c r="L52" s="1140"/>
    </row>
    <row r="53" spans="3:12" x14ac:dyDescent="0.25">
      <c r="C53" s="1137"/>
      <c r="D53" s="1137"/>
      <c r="E53" s="1141"/>
      <c r="F53" s="1142"/>
      <c r="G53" s="1142"/>
      <c r="H53" s="1143"/>
      <c r="I53" s="1140"/>
      <c r="J53" s="1140"/>
      <c r="K53" s="1140"/>
      <c r="L53" s="1140"/>
    </row>
    <row r="54" spans="3:12" x14ac:dyDescent="0.25">
      <c r="C54" s="1137"/>
      <c r="D54" s="1137"/>
      <c r="E54" s="1145"/>
      <c r="F54" s="1142"/>
      <c r="G54" s="1142"/>
      <c r="H54" s="1143"/>
      <c r="I54" s="1140"/>
      <c r="J54" s="1140"/>
      <c r="K54" s="1140"/>
      <c r="L54" s="1140"/>
    </row>
    <row r="55" spans="3:12" x14ac:dyDescent="0.25">
      <c r="C55" s="1137"/>
      <c r="D55" s="1137"/>
      <c r="E55" s="1137"/>
      <c r="F55" s="1139"/>
      <c r="G55" s="1139"/>
      <c r="H55" s="1140"/>
      <c r="I55" s="1140"/>
      <c r="J55" s="1140"/>
      <c r="K55" s="1140"/>
      <c r="L55" s="1140"/>
    </row>
    <row r="56" spans="3:12" x14ac:dyDescent="0.25">
      <c r="C56" s="1137"/>
      <c r="D56" s="1137"/>
      <c r="E56" s="1137"/>
      <c r="F56" s="1139"/>
      <c r="G56" s="1139"/>
      <c r="H56" s="1140"/>
      <c r="I56" s="1140"/>
      <c r="J56" s="1140"/>
      <c r="K56" s="1140"/>
      <c r="L56" s="1140"/>
    </row>
    <row r="57" spans="3:12" x14ac:dyDescent="0.25">
      <c r="C57" s="1137"/>
      <c r="D57" s="1137"/>
      <c r="E57" s="1137"/>
      <c r="F57" s="1139"/>
      <c r="G57" s="1139"/>
      <c r="H57" s="1140"/>
      <c r="I57" s="1140"/>
      <c r="J57" s="1140"/>
      <c r="K57" s="1140"/>
      <c r="L57" s="1140"/>
    </row>
    <row r="58" spans="3:12" x14ac:dyDescent="0.25">
      <c r="C58" s="1137"/>
      <c r="D58" s="1137"/>
      <c r="E58" s="1137"/>
      <c r="F58" s="1139"/>
      <c r="G58" s="1139"/>
      <c r="H58" s="1140"/>
      <c r="I58" s="1140"/>
      <c r="J58" s="1140"/>
      <c r="K58" s="1140"/>
      <c r="L58" s="1140"/>
    </row>
  </sheetData>
  <mergeCells count="36">
    <mergeCell ref="Z5:Z7"/>
    <mergeCell ref="BK15:BN15"/>
    <mergeCell ref="BK16:BN16"/>
    <mergeCell ref="BM11:BN11"/>
    <mergeCell ref="BM12:BN12"/>
    <mergeCell ref="BK14:BN14"/>
    <mergeCell ref="BM7:BN7"/>
    <mergeCell ref="BM10:BN10"/>
    <mergeCell ref="AA5:AA7"/>
    <mergeCell ref="AB5:AB7"/>
    <mergeCell ref="AC5:AC7"/>
    <mergeCell ref="AD5:AD7"/>
    <mergeCell ref="J5:J7"/>
    <mergeCell ref="Q5:Q7"/>
    <mergeCell ref="R5:R7"/>
    <mergeCell ref="S5:S7"/>
    <mergeCell ref="T5:Y5"/>
    <mergeCell ref="L5:L7"/>
    <mergeCell ref="N5:N7"/>
    <mergeCell ref="P5:P7"/>
    <mergeCell ref="D20:E20"/>
    <mergeCell ref="A1:C3"/>
    <mergeCell ref="D2:AE2"/>
    <mergeCell ref="D3:AE3"/>
    <mergeCell ref="D5:D7"/>
    <mergeCell ref="E5:E7"/>
    <mergeCell ref="F5:F7"/>
    <mergeCell ref="G5:G7"/>
    <mergeCell ref="H5:H7"/>
    <mergeCell ref="I5:I7"/>
    <mergeCell ref="K5:K7"/>
    <mergeCell ref="AE5:AE7"/>
    <mergeCell ref="T6:V6"/>
    <mergeCell ref="W6:Y6"/>
    <mergeCell ref="M5:M7"/>
    <mergeCell ref="O5:O7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fitToHeight="3" orientation="portrait" r:id="rId1"/>
  <colBreaks count="1" manualBreakCount="1">
    <brk id="60" max="6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6">
    <tabColor rgb="FFFFC000"/>
  </sheetPr>
  <dimension ref="A1:BJ159"/>
  <sheetViews>
    <sheetView view="pageBreakPreview" topLeftCell="A31" zoomScaleSheetLayoutView="100" workbookViewId="0">
      <selection activeCell="E59" sqref="E59:W59"/>
    </sheetView>
  </sheetViews>
  <sheetFormatPr defaultColWidth="9.140625" defaultRowHeight="15" x14ac:dyDescent="0.25"/>
  <cols>
    <col min="1" max="1" width="6.140625" style="200" customWidth="1"/>
    <col min="2" max="2" width="12.42578125" style="200" customWidth="1"/>
    <col min="3" max="3" width="8.28515625" style="200" customWidth="1"/>
    <col min="4" max="4" width="4.5703125" style="200" customWidth="1"/>
    <col min="5" max="5" width="6.85546875" style="710" customWidth="1"/>
    <col min="6" max="6" width="6.85546875" style="710" hidden="1" customWidth="1"/>
    <col min="7" max="7" width="20.85546875" style="710" customWidth="1"/>
    <col min="8" max="8" width="25" style="710" customWidth="1"/>
    <col min="9" max="9" width="5.5703125" style="710" customWidth="1"/>
    <col min="10" max="10" width="5.42578125" style="710" customWidth="1"/>
    <col min="11" max="17" width="5.7109375" style="710" customWidth="1"/>
    <col min="18" max="18" width="7" style="1246" customWidth="1"/>
    <col min="19" max="19" width="6.5703125" style="710" customWidth="1"/>
    <col min="20" max="20" width="7.42578125" style="710" customWidth="1"/>
    <col min="21" max="21" width="9.140625" style="710" customWidth="1"/>
    <col min="22" max="22" width="6.5703125" style="710" customWidth="1"/>
    <col min="23" max="23" width="14.7109375" style="955" bestFit="1" customWidth="1"/>
    <col min="24" max="24" width="5" style="1217" hidden="1" customWidth="1"/>
    <col min="25" max="25" width="4.28515625" style="1217" hidden="1" customWidth="1"/>
    <col min="26" max="26" width="4.140625" style="1217" hidden="1" customWidth="1"/>
    <col min="27" max="27" width="6" style="1217" hidden="1" customWidth="1"/>
    <col min="28" max="28" width="4" style="1217" hidden="1" customWidth="1"/>
    <col min="29" max="29" width="9.5703125" style="1217" hidden="1" customWidth="1"/>
    <col min="30" max="30" width="7.42578125" style="1217" hidden="1" customWidth="1"/>
    <col min="31" max="31" width="7.7109375" style="200" hidden="1" customWidth="1"/>
    <col min="32" max="32" width="9" style="200" hidden="1" customWidth="1"/>
    <col min="33" max="33" width="7.5703125" style="200" hidden="1" customWidth="1"/>
    <col min="34" max="34" width="21.42578125" style="576" customWidth="1"/>
    <col min="35" max="36" width="9.140625" style="576"/>
    <col min="37" max="37" width="10.28515625" style="576" bestFit="1" customWidth="1"/>
    <col min="38" max="38" width="9.140625" style="576"/>
    <col min="39" max="16384" width="9.140625" style="200"/>
  </cols>
  <sheetData>
    <row r="1" spans="1:62" ht="10.5" customHeight="1" x14ac:dyDescent="0.25">
      <c r="A1" s="1760"/>
      <c r="B1" s="1760"/>
      <c r="C1" s="1760"/>
      <c r="D1" s="45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1215"/>
      <c r="P1" s="694"/>
      <c r="Q1" s="694"/>
      <c r="R1" s="1216"/>
      <c r="S1" s="857"/>
      <c r="T1" s="857"/>
      <c r="U1" s="857"/>
      <c r="V1" s="857"/>
      <c r="W1" s="1268"/>
    </row>
    <row r="2" spans="1:62" ht="16.5" customHeight="1" x14ac:dyDescent="0.25">
      <c r="A2" s="1760"/>
      <c r="B2" s="1760"/>
      <c r="C2" s="1760"/>
      <c r="D2" s="454"/>
      <c r="E2" s="1766" t="s">
        <v>0</v>
      </c>
      <c r="F2" s="1766"/>
      <c r="G2" s="1766"/>
      <c r="H2" s="1766"/>
      <c r="I2" s="1766"/>
      <c r="J2" s="1766"/>
      <c r="K2" s="1766"/>
      <c r="L2" s="1766"/>
      <c r="M2" s="1766"/>
      <c r="N2" s="1766"/>
      <c r="O2" s="1766"/>
      <c r="P2" s="1766"/>
      <c r="Q2" s="1766"/>
      <c r="R2" s="1766"/>
      <c r="S2" s="1766"/>
      <c r="T2" s="1766"/>
      <c r="U2" s="1766"/>
      <c r="V2" s="1766"/>
      <c r="W2" s="1766"/>
    </row>
    <row r="3" spans="1:62" ht="20.45" customHeight="1" x14ac:dyDescent="0.25">
      <c r="A3" s="1761"/>
      <c r="B3" s="1761"/>
      <c r="C3" s="1761"/>
      <c r="D3" s="454"/>
      <c r="E3" s="1767" t="s">
        <v>1592</v>
      </c>
      <c r="F3" s="1767"/>
      <c r="G3" s="1767"/>
      <c r="H3" s="1767"/>
      <c r="I3" s="1767"/>
      <c r="J3" s="1767"/>
      <c r="K3" s="1767"/>
      <c r="L3" s="1767"/>
      <c r="M3" s="1767"/>
      <c r="N3" s="1767"/>
      <c r="O3" s="1767"/>
      <c r="P3" s="1767"/>
      <c r="Q3" s="1767"/>
      <c r="R3" s="1767"/>
      <c r="S3" s="1767"/>
      <c r="T3" s="1767"/>
      <c r="U3" s="1767"/>
      <c r="V3" s="1767"/>
      <c r="W3" s="1767"/>
    </row>
    <row r="4" spans="1:62" ht="12" customHeight="1" thickBot="1" x14ac:dyDescent="0.3">
      <c r="A4" s="1218"/>
      <c r="B4" s="1218"/>
      <c r="C4" s="1218"/>
      <c r="D4" s="454"/>
      <c r="E4" s="1070"/>
      <c r="F4" s="985"/>
      <c r="G4" s="985"/>
      <c r="H4" s="1456"/>
      <c r="I4" s="985"/>
      <c r="J4" s="1070"/>
      <c r="K4" s="985"/>
      <c r="L4" s="985"/>
      <c r="M4" s="985"/>
      <c r="N4" s="985"/>
      <c r="O4" s="985"/>
      <c r="P4" s="985"/>
      <c r="Q4" s="985"/>
      <c r="R4" s="985"/>
      <c r="S4" s="985"/>
      <c r="T4" s="985"/>
      <c r="U4" s="985"/>
      <c r="V4" s="985"/>
      <c r="W4" s="1070"/>
    </row>
    <row r="5" spans="1:62" ht="17.25" customHeight="1" x14ac:dyDescent="0.25">
      <c r="A5" s="1768" t="s">
        <v>1</v>
      </c>
      <c r="B5" s="1768" t="s">
        <v>81</v>
      </c>
      <c r="C5" s="1768" t="s">
        <v>82</v>
      </c>
      <c r="D5" s="1066"/>
      <c r="E5" s="1769" t="s">
        <v>2</v>
      </c>
      <c r="F5" s="1518"/>
      <c r="G5" s="1771" t="s">
        <v>3</v>
      </c>
      <c r="H5" s="1771" t="s">
        <v>4</v>
      </c>
      <c r="I5" s="1762" t="s">
        <v>5</v>
      </c>
      <c r="J5" s="1762" t="s">
        <v>6</v>
      </c>
      <c r="K5" s="1771" t="s">
        <v>180</v>
      </c>
      <c r="L5" s="1771"/>
      <c r="M5" s="1771"/>
      <c r="N5" s="1771"/>
      <c r="O5" s="1771"/>
      <c r="P5" s="1771"/>
      <c r="Q5" s="1771"/>
      <c r="R5" s="1771"/>
      <c r="S5" s="1771"/>
      <c r="T5" s="1746" t="s">
        <v>25</v>
      </c>
      <c r="U5" s="1762" t="s">
        <v>998</v>
      </c>
      <c r="V5" s="1762" t="s">
        <v>7</v>
      </c>
      <c r="W5" s="1573" t="s">
        <v>285</v>
      </c>
      <c r="X5" s="1750" t="s">
        <v>14</v>
      </c>
      <c r="Y5" s="1751" t="s">
        <v>1204</v>
      </c>
      <c r="Z5" s="1751" t="s">
        <v>1205</v>
      </c>
      <c r="AA5" s="1751" t="s">
        <v>1206</v>
      </c>
      <c r="AB5" s="1751" t="s">
        <v>1207</v>
      </c>
      <c r="AC5" s="1751" t="s">
        <v>1208</v>
      </c>
      <c r="AD5" s="1754" t="s">
        <v>1209</v>
      </c>
      <c r="AE5" s="1754" t="s">
        <v>1210</v>
      </c>
      <c r="AF5" s="1754" t="s">
        <v>1211</v>
      </c>
      <c r="AG5" s="1757" t="s">
        <v>1212</v>
      </c>
      <c r="AH5" s="1749"/>
    </row>
    <row r="6" spans="1:62" ht="15.75" x14ac:dyDescent="0.25">
      <c r="A6" s="1768"/>
      <c r="B6" s="1768"/>
      <c r="C6" s="1768"/>
      <c r="D6" s="1066"/>
      <c r="E6" s="1735"/>
      <c r="F6" s="1516"/>
      <c r="G6" s="1736"/>
      <c r="H6" s="1736"/>
      <c r="I6" s="1763"/>
      <c r="J6" s="1763"/>
      <c r="K6" s="1736">
        <v>1</v>
      </c>
      <c r="L6" s="1736"/>
      <c r="M6" s="1736"/>
      <c r="N6" s="1736">
        <v>2</v>
      </c>
      <c r="O6" s="1736"/>
      <c r="P6" s="1736"/>
      <c r="Q6" s="1765">
        <v>3</v>
      </c>
      <c r="R6" s="1765"/>
      <c r="S6" s="1765"/>
      <c r="T6" s="1747"/>
      <c r="U6" s="1763"/>
      <c r="V6" s="1763"/>
      <c r="W6" s="1574"/>
      <c r="X6" s="1750"/>
      <c r="Y6" s="1752"/>
      <c r="Z6" s="1752"/>
      <c r="AA6" s="1752"/>
      <c r="AB6" s="1752"/>
      <c r="AC6" s="1752"/>
      <c r="AD6" s="1755"/>
      <c r="AE6" s="1755"/>
      <c r="AF6" s="1755"/>
      <c r="AG6" s="1758"/>
      <c r="AH6" s="1749"/>
    </row>
    <row r="7" spans="1:62" ht="127.5" customHeight="1" thickBot="1" x14ac:dyDescent="0.3">
      <c r="A7" s="1768"/>
      <c r="B7" s="1768"/>
      <c r="C7" s="1768"/>
      <c r="D7" s="1066"/>
      <c r="E7" s="1770"/>
      <c r="F7" s="1519"/>
      <c r="G7" s="1772"/>
      <c r="H7" s="1772"/>
      <c r="I7" s="1764"/>
      <c r="J7" s="1764"/>
      <c r="K7" s="1517" t="s">
        <v>8</v>
      </c>
      <c r="L7" s="1517" t="s">
        <v>9</v>
      </c>
      <c r="M7" s="1517" t="s">
        <v>10</v>
      </c>
      <c r="N7" s="1517" t="s">
        <v>8</v>
      </c>
      <c r="O7" s="1517" t="s">
        <v>9</v>
      </c>
      <c r="P7" s="1517" t="s">
        <v>10</v>
      </c>
      <c r="Q7" s="1517" t="s">
        <v>8</v>
      </c>
      <c r="R7" s="1219" t="s">
        <v>9</v>
      </c>
      <c r="S7" s="1517" t="s">
        <v>10</v>
      </c>
      <c r="T7" s="1748"/>
      <c r="U7" s="1764"/>
      <c r="V7" s="1764"/>
      <c r="W7" s="1575"/>
      <c r="X7" s="1750"/>
      <c r="Y7" s="1753"/>
      <c r="Z7" s="1753"/>
      <c r="AA7" s="1753"/>
      <c r="AB7" s="1753"/>
      <c r="AC7" s="1753"/>
      <c r="AD7" s="1756"/>
      <c r="AE7" s="1756"/>
      <c r="AF7" s="1756"/>
      <c r="AG7" s="1759"/>
      <c r="AH7" s="1749"/>
    </row>
    <row r="8" spans="1:62" ht="15" customHeight="1" thickTop="1" x14ac:dyDescent="0.25">
      <c r="A8" s="1120"/>
      <c r="B8" s="1120"/>
      <c r="C8" s="1120"/>
      <c r="D8" s="1066"/>
      <c r="E8" s="1735" t="s">
        <v>1668</v>
      </c>
      <c r="F8" s="1736"/>
      <c r="G8" s="1736"/>
      <c r="H8" s="1736"/>
      <c r="I8" s="1736"/>
      <c r="J8" s="1736"/>
      <c r="K8" s="1736"/>
      <c r="L8" s="1736"/>
      <c r="M8" s="1736"/>
      <c r="N8" s="1736"/>
      <c r="O8" s="1736"/>
      <c r="P8" s="1736"/>
      <c r="Q8" s="1736"/>
      <c r="R8" s="1736"/>
      <c r="S8" s="1736"/>
      <c r="T8" s="1736"/>
      <c r="U8" s="1736"/>
      <c r="V8" s="1736"/>
      <c r="W8" s="1737"/>
      <c r="X8" s="1220"/>
      <c r="Y8" s="682"/>
      <c r="Z8" s="682"/>
      <c r="AA8" s="682"/>
      <c r="AB8" s="682"/>
      <c r="AC8" s="682"/>
      <c r="AD8" s="683"/>
      <c r="AE8" s="684"/>
      <c r="AF8" s="684"/>
      <c r="AG8" s="1113"/>
      <c r="AH8" s="769"/>
    </row>
    <row r="9" spans="1:62" s="904" customFormat="1" ht="15.75" customHeight="1" x14ac:dyDescent="0.25">
      <c r="A9" s="873" t="s">
        <v>11</v>
      </c>
      <c r="B9" s="1092">
        <v>26691</v>
      </c>
      <c r="C9" s="873">
        <f>Age(B9,G9,H9)</f>
        <v>51</v>
      </c>
      <c r="D9" s="875"/>
      <c r="E9" s="1126">
        <v>1</v>
      </c>
      <c r="F9" s="1122"/>
      <c r="G9" s="280" t="s">
        <v>482</v>
      </c>
      <c r="H9" s="607" t="s">
        <v>1340</v>
      </c>
      <c r="I9" s="876" t="str">
        <f>Воз_группа(A9,C9)</f>
        <v>7</v>
      </c>
      <c r="J9" s="873"/>
      <c r="K9" s="877">
        <v>3</v>
      </c>
      <c r="L9" s="1015">
        <v>6</v>
      </c>
      <c r="M9" s="1015">
        <f>Баллы_за_упр($A9,$G9,$H9,$I9,K9,L9)</f>
        <v>60</v>
      </c>
      <c r="N9" s="877"/>
      <c r="O9" s="1016"/>
      <c r="P9" s="1015"/>
      <c r="Q9" s="615">
        <v>37</v>
      </c>
      <c r="R9" s="207">
        <v>5.31</v>
      </c>
      <c r="S9" s="617">
        <f>Баллы_за_упр($A9,G9,H9,I9,Q9,R9)</f>
        <v>68</v>
      </c>
      <c r="T9" s="617">
        <f t="shared" ref="T9" si="0">S9+P9+M9</f>
        <v>128</v>
      </c>
      <c r="U9" s="618" t="str">
        <f>LOOKUP(T9,{0,39,40,80,120},{"2","2","3","4","5"})</f>
        <v>5</v>
      </c>
      <c r="V9" s="617"/>
      <c r="W9" s="1362"/>
      <c r="X9" s="1116"/>
      <c r="Y9" s="1116"/>
      <c r="Z9" s="1116"/>
      <c r="AA9" s="1116"/>
      <c r="AB9" s="1116"/>
      <c r="AC9" s="1116"/>
      <c r="AD9" s="1116"/>
      <c r="AE9" s="1116"/>
      <c r="AF9" s="1116"/>
      <c r="AG9" s="1116"/>
      <c r="AH9" s="1116"/>
      <c r="AI9" s="1116"/>
    </row>
    <row r="10" spans="1:62" s="904" customFormat="1" ht="15.75" customHeight="1" x14ac:dyDescent="0.25">
      <c r="A10" s="873" t="s">
        <v>11</v>
      </c>
      <c r="B10" s="1092">
        <v>26691</v>
      </c>
      <c r="C10" s="873">
        <f>Age(B10,G10,H10)</f>
        <v>51</v>
      </c>
      <c r="D10" s="875"/>
      <c r="E10" s="1126">
        <v>2</v>
      </c>
      <c r="F10" s="1122"/>
      <c r="G10" s="280" t="s">
        <v>1075</v>
      </c>
      <c r="H10" s="607" t="s">
        <v>1524</v>
      </c>
      <c r="I10" s="876" t="str">
        <f>Воз_группа(A10,C10)</f>
        <v>7</v>
      </c>
      <c r="J10" s="873"/>
      <c r="K10" s="877">
        <v>3</v>
      </c>
      <c r="L10" s="1015">
        <v>8</v>
      </c>
      <c r="M10" s="1015">
        <f>Баллы_за_упр($A10,$G10,$H10,$I10,K10,L10)</f>
        <v>80</v>
      </c>
      <c r="N10" s="877"/>
      <c r="O10" s="1016"/>
      <c r="P10" s="1015"/>
      <c r="Q10" s="615">
        <v>37</v>
      </c>
      <c r="R10" s="207">
        <v>5.51</v>
      </c>
      <c r="S10" s="617">
        <f>Баллы_за_упр($A10,G10,H10,I10,Q10,R10)</f>
        <v>44</v>
      </c>
      <c r="T10" s="617">
        <f t="shared" ref="T10" si="1">S10+P10+M10</f>
        <v>124</v>
      </c>
      <c r="U10" s="618" t="str">
        <f>LOOKUP(T10,{0,39,40,80,120},{"2","2","3","4","5"})</f>
        <v>5</v>
      </c>
      <c r="V10" s="617"/>
      <c r="W10" s="1362"/>
      <c r="X10" s="1116"/>
      <c r="Y10" s="1116"/>
      <c r="Z10" s="1116"/>
      <c r="AA10" s="1116"/>
      <c r="AB10" s="1116"/>
      <c r="AC10" s="1116"/>
      <c r="AD10" s="1116"/>
      <c r="AE10" s="1116"/>
      <c r="AF10" s="1116"/>
      <c r="AG10" s="1116"/>
      <c r="AH10" s="1116"/>
      <c r="AI10" s="1116"/>
    </row>
    <row r="11" spans="1:62" ht="15" customHeight="1" x14ac:dyDescent="0.25">
      <c r="A11" s="1531"/>
      <c r="B11" s="1531"/>
      <c r="C11" s="1531"/>
      <c r="D11" s="1066"/>
      <c r="E11" s="1735" t="s">
        <v>1401</v>
      </c>
      <c r="F11" s="1736"/>
      <c r="G11" s="1736"/>
      <c r="H11" s="1736"/>
      <c r="I11" s="1736"/>
      <c r="J11" s="1736"/>
      <c r="K11" s="1736"/>
      <c r="L11" s="1736"/>
      <c r="M11" s="1736"/>
      <c r="N11" s="1736"/>
      <c r="O11" s="1736"/>
      <c r="P11" s="1736"/>
      <c r="Q11" s="1736"/>
      <c r="R11" s="1736"/>
      <c r="S11" s="1736"/>
      <c r="T11" s="1736"/>
      <c r="U11" s="1736"/>
      <c r="V11" s="1736"/>
      <c r="W11" s="1737"/>
      <c r="X11" s="1220"/>
      <c r="Y11" s="682"/>
      <c r="Z11" s="682"/>
      <c r="AA11" s="682"/>
      <c r="AB11" s="682"/>
      <c r="AC11" s="682"/>
      <c r="AD11" s="683"/>
      <c r="AE11" s="684"/>
      <c r="AF11" s="684"/>
      <c r="AG11" s="1113"/>
      <c r="AH11" s="769"/>
    </row>
    <row r="12" spans="1:62" s="352" customFormat="1" ht="15.75" x14ac:dyDescent="0.25">
      <c r="A12" s="613" t="s">
        <v>11</v>
      </c>
      <c r="B12" s="610">
        <v>27903</v>
      </c>
      <c r="C12" s="613">
        <f>Age(B12,G12,H12)</f>
        <v>48</v>
      </c>
      <c r="D12" s="338"/>
      <c r="E12" s="372">
        <v>3</v>
      </c>
      <c r="F12" s="618"/>
      <c r="G12" s="612" t="s">
        <v>482</v>
      </c>
      <c r="H12" s="612" t="s">
        <v>1352</v>
      </c>
      <c r="I12" s="408" t="str">
        <f>Воз_группа(A12,C12)</f>
        <v>6</v>
      </c>
      <c r="J12" s="618"/>
      <c r="K12" s="877">
        <v>3</v>
      </c>
      <c r="L12" s="1015">
        <v>7</v>
      </c>
      <c r="M12" s="1015">
        <f>Баллы_за_упр($A12,$G12,$H12,$I12,K12,L12)</f>
        <v>60</v>
      </c>
      <c r="N12" s="877"/>
      <c r="O12" s="1016"/>
      <c r="P12" s="1015"/>
      <c r="Q12" s="615">
        <v>37</v>
      </c>
      <c r="R12" s="207">
        <v>5.01</v>
      </c>
      <c r="S12" s="617">
        <f>Баллы_за_упр($A12,G12,H12,I12,Q12,R12)</f>
        <v>68</v>
      </c>
      <c r="T12" s="617">
        <f>S12+P12+M12</f>
        <v>128</v>
      </c>
      <c r="U12" s="618" t="str">
        <f>LOOKUP(T12,{0,39,40,80,120},{"2","2","3","4","5"})</f>
        <v>5</v>
      </c>
      <c r="V12" s="617"/>
      <c r="W12" s="1362"/>
      <c r="X12" s="742"/>
      <c r="Y12" s="682"/>
      <c r="Z12" s="682"/>
      <c r="AA12" s="682"/>
      <c r="AB12" s="682"/>
      <c r="AC12" s="682"/>
      <c r="AD12" s="683"/>
      <c r="AE12" s="684"/>
      <c r="AF12" s="684"/>
      <c r="AG12" s="1113"/>
      <c r="AH12" s="769"/>
      <c r="AI12" s="1114"/>
      <c r="AJ12" s="1114"/>
      <c r="AK12" s="1114"/>
      <c r="AL12" s="1114"/>
    </row>
    <row r="13" spans="1:62" s="352" customFormat="1" ht="15.75" x14ac:dyDescent="0.25">
      <c r="A13" s="613"/>
      <c r="B13" s="347"/>
      <c r="C13" s="613"/>
      <c r="D13" s="338"/>
      <c r="E13" s="1604" t="s">
        <v>1402</v>
      </c>
      <c r="F13" s="1605"/>
      <c r="G13" s="1605"/>
      <c r="H13" s="1605"/>
      <c r="I13" s="1605"/>
      <c r="J13" s="1605"/>
      <c r="K13" s="1605"/>
      <c r="L13" s="1605"/>
      <c r="M13" s="1605"/>
      <c r="N13" s="1605"/>
      <c r="O13" s="1605"/>
      <c r="P13" s="1605"/>
      <c r="Q13" s="1605"/>
      <c r="R13" s="1605"/>
      <c r="S13" s="1605"/>
      <c r="T13" s="1605"/>
      <c r="U13" s="1605"/>
      <c r="V13" s="1605"/>
      <c r="W13" s="1606"/>
      <c r="X13" s="742"/>
      <c r="Y13" s="682"/>
      <c r="Z13" s="682"/>
      <c r="AA13" s="682"/>
      <c r="AB13" s="682"/>
      <c r="AC13" s="682"/>
      <c r="AD13" s="683"/>
      <c r="AE13" s="684"/>
      <c r="AF13" s="684"/>
      <c r="AG13" s="1113"/>
      <c r="AH13" s="769"/>
      <c r="AI13" s="1114"/>
      <c r="AJ13" s="1114"/>
      <c r="AK13" s="1114"/>
      <c r="AL13" s="1114"/>
    </row>
    <row r="14" spans="1:62" s="138" customFormat="1" ht="15.75" x14ac:dyDescent="0.25">
      <c r="A14" s="173" t="s">
        <v>11</v>
      </c>
      <c r="B14" s="214">
        <v>27494</v>
      </c>
      <c r="C14" s="611">
        <f t="shared" ref="C14:C23" si="2">Age(B14,G14,H14)</f>
        <v>49</v>
      </c>
      <c r="D14" s="151"/>
      <c r="E14" s="154">
        <v>4</v>
      </c>
      <c r="F14" s="611" t="s">
        <v>475</v>
      </c>
      <c r="G14" s="161" t="s">
        <v>482</v>
      </c>
      <c r="H14" s="349" t="s">
        <v>1560</v>
      </c>
      <c r="I14" s="342" t="str">
        <f t="shared" ref="I14:I23" si="3">Воз_группа(A14,C14)</f>
        <v>6</v>
      </c>
      <c r="J14" s="611"/>
      <c r="K14" s="877">
        <v>3</v>
      </c>
      <c r="L14" s="1015">
        <v>4</v>
      </c>
      <c r="M14" s="1015">
        <f t="shared" ref="M14:M20" si="4">Баллы_за_упр($A14,$G14,$H14,$I14,K14,L14)</f>
        <v>30</v>
      </c>
      <c r="N14" s="877"/>
      <c r="O14" s="1016"/>
      <c r="P14" s="1015"/>
      <c r="Q14" s="615">
        <v>37</v>
      </c>
      <c r="R14" s="207">
        <v>4.47</v>
      </c>
      <c r="S14" s="617">
        <f t="shared" ref="S14:S20" si="5">Баллы_за_упр($A14,G14,H14,I14,Q14,R14)</f>
        <v>94</v>
      </c>
      <c r="T14" s="617">
        <f t="shared" ref="T14:T20" si="6">S14+P14+M14</f>
        <v>124</v>
      </c>
      <c r="U14" s="618" t="str">
        <f>LOOKUP(T14,{0,39,40,80,120},{"2","2","3","4","5"})</f>
        <v>5</v>
      </c>
      <c r="V14" s="617"/>
      <c r="W14" s="1352"/>
      <c r="X14" s="548"/>
      <c r="Y14" s="548"/>
      <c r="Z14" s="548"/>
      <c r="AA14" s="548"/>
      <c r="AB14" s="548"/>
      <c r="AC14" s="548"/>
      <c r="AD14" s="548"/>
      <c r="AE14" s="548"/>
      <c r="AF14" s="548"/>
      <c r="AG14" s="548"/>
      <c r="AH14" s="548"/>
      <c r="AI14" s="548"/>
      <c r="AJ14" s="548"/>
      <c r="AK14" s="548"/>
      <c r="AL14" s="548"/>
      <c r="AM14" s="548"/>
      <c r="AN14" s="548"/>
      <c r="AO14" s="548"/>
      <c r="AP14" s="548"/>
      <c r="AQ14" s="548"/>
      <c r="AR14" s="548"/>
      <c r="AS14" s="548"/>
      <c r="AT14" s="548"/>
      <c r="AU14" s="548"/>
      <c r="AV14" s="548"/>
      <c r="AW14" s="548"/>
      <c r="AX14" s="548"/>
      <c r="AY14" s="548"/>
      <c r="AZ14" s="548"/>
      <c r="BA14" s="548"/>
      <c r="BB14" s="548"/>
      <c r="BC14" s="548"/>
      <c r="BD14" s="548"/>
      <c r="BE14" s="548"/>
      <c r="BF14" s="548"/>
      <c r="BG14" s="548"/>
      <c r="BH14" s="548"/>
      <c r="BI14" s="548"/>
      <c r="BJ14" s="548"/>
    </row>
    <row r="15" spans="1:62" s="352" customFormat="1" ht="15.75" x14ac:dyDescent="0.25">
      <c r="A15" s="613" t="s">
        <v>11</v>
      </c>
      <c r="B15" s="610">
        <v>28305</v>
      </c>
      <c r="C15" s="613">
        <f t="shared" si="2"/>
        <v>47</v>
      </c>
      <c r="D15" s="338"/>
      <c r="E15" s="372">
        <v>5</v>
      </c>
      <c r="F15" s="618"/>
      <c r="G15" s="612" t="s">
        <v>590</v>
      </c>
      <c r="H15" s="612" t="s">
        <v>1539</v>
      </c>
      <c r="I15" s="408" t="str">
        <f t="shared" si="3"/>
        <v>6</v>
      </c>
      <c r="J15" s="618"/>
      <c r="K15" s="877">
        <v>3</v>
      </c>
      <c r="L15" s="1015">
        <v>4</v>
      </c>
      <c r="M15" s="1015">
        <f t="shared" si="4"/>
        <v>30</v>
      </c>
      <c r="N15" s="877"/>
      <c r="O15" s="1016"/>
      <c r="P15" s="1015"/>
      <c r="Q15" s="615">
        <v>37</v>
      </c>
      <c r="R15" s="207">
        <v>4.46</v>
      </c>
      <c r="S15" s="617">
        <f t="shared" si="5"/>
        <v>96</v>
      </c>
      <c r="T15" s="617">
        <f t="shared" si="6"/>
        <v>126</v>
      </c>
      <c r="U15" s="618" t="str">
        <f>LOOKUP(T15,{0,39,40,80,120},{"2","2","3","4","5"})</f>
        <v>5</v>
      </c>
      <c r="V15" s="617"/>
      <c r="W15" s="1362"/>
      <c r="X15" s="742"/>
      <c r="Y15" s="682"/>
      <c r="Z15" s="682"/>
      <c r="AA15" s="682"/>
      <c r="AB15" s="682"/>
      <c r="AC15" s="682"/>
      <c r="AD15" s="683"/>
      <c r="AE15" s="684"/>
      <c r="AF15" s="684"/>
      <c r="AG15" s="1113"/>
      <c r="AH15" s="769"/>
      <c r="AI15" s="1114"/>
      <c r="AJ15" s="1114"/>
      <c r="AK15" s="1114"/>
      <c r="AL15" s="1114"/>
    </row>
    <row r="16" spans="1:62" s="352" customFormat="1" ht="15.75" x14ac:dyDescent="0.25">
      <c r="A16" s="613" t="s">
        <v>11</v>
      </c>
      <c r="B16" s="610">
        <v>30709</v>
      </c>
      <c r="C16" s="613">
        <f t="shared" si="2"/>
        <v>40</v>
      </c>
      <c r="D16" s="338"/>
      <c r="E16" s="154">
        <v>6</v>
      </c>
      <c r="F16" s="618"/>
      <c r="G16" s="612" t="s">
        <v>590</v>
      </c>
      <c r="H16" s="612" t="s">
        <v>1521</v>
      </c>
      <c r="I16" s="408" t="str">
        <f t="shared" si="3"/>
        <v>5</v>
      </c>
      <c r="J16" s="618"/>
      <c r="K16" s="1270"/>
      <c r="L16" s="1015"/>
      <c r="M16" s="1015"/>
      <c r="N16" s="877"/>
      <c r="O16" s="1016"/>
      <c r="P16" s="1015"/>
      <c r="Q16" s="615"/>
      <c r="R16" s="207"/>
      <c r="S16" s="617"/>
      <c r="T16" s="617"/>
      <c r="U16" s="618"/>
      <c r="V16" s="617"/>
      <c r="W16" s="1362" t="s">
        <v>1171</v>
      </c>
      <c r="X16" s="742"/>
      <c r="Y16" s="682"/>
      <c r="Z16" s="682"/>
      <c r="AA16" s="682"/>
      <c r="AB16" s="682"/>
      <c r="AC16" s="682"/>
      <c r="AD16" s="683"/>
      <c r="AE16" s="684"/>
      <c r="AF16" s="684"/>
      <c r="AG16" s="1113"/>
      <c r="AH16" s="769"/>
      <c r="AI16" s="1114"/>
      <c r="AJ16" s="1114"/>
      <c r="AK16" s="1114"/>
      <c r="AL16" s="1114"/>
    </row>
    <row r="17" spans="1:38" s="352" customFormat="1" ht="15.75" x14ac:dyDescent="0.25">
      <c r="A17" s="613" t="s">
        <v>11</v>
      </c>
      <c r="B17" s="610">
        <v>30302</v>
      </c>
      <c r="C17" s="613">
        <f t="shared" si="2"/>
        <v>41</v>
      </c>
      <c r="D17" s="338"/>
      <c r="E17" s="372">
        <v>7</v>
      </c>
      <c r="F17" s="618"/>
      <c r="G17" s="612" t="s">
        <v>26</v>
      </c>
      <c r="H17" s="612" t="s">
        <v>1520</v>
      </c>
      <c r="I17" s="408" t="str">
        <f t="shared" si="3"/>
        <v>5</v>
      </c>
      <c r="J17" s="618"/>
      <c r="K17" s="877">
        <v>3</v>
      </c>
      <c r="L17" s="1015">
        <v>2</v>
      </c>
      <c r="M17" s="1015">
        <f t="shared" ref="M17" si="7">Баллы_за_упр($A17,$G17,$H17,$I17,K17,L17)</f>
        <v>0</v>
      </c>
      <c r="N17" s="877">
        <v>35</v>
      </c>
      <c r="O17" s="1016">
        <v>33.799999999999997</v>
      </c>
      <c r="P17" s="1015">
        <f>Баллы_за_упр($A17,$G17,$H17,$I17,N17,O17)</f>
        <v>0</v>
      </c>
      <c r="Q17" s="615">
        <v>37</v>
      </c>
      <c r="R17" s="207">
        <v>0</v>
      </c>
      <c r="S17" s="617">
        <f t="shared" ref="S17" si="8">Баллы_за_упр($A17,G17,H17,I17,Q17,R17)</f>
        <v>0</v>
      </c>
      <c r="T17" s="617">
        <f t="shared" ref="T17" si="9">S17+P17+M17</f>
        <v>0</v>
      </c>
      <c r="U17" s="618">
        <f>Оценка(A17,I17,M17,P17,S17)</f>
        <v>2</v>
      </c>
      <c r="V17" s="617"/>
      <c r="W17" s="1362"/>
      <c r="X17" s="742"/>
      <c r="Y17" s="682"/>
      <c r="Z17" s="682"/>
      <c r="AA17" s="682"/>
      <c r="AB17" s="682"/>
      <c r="AC17" s="682"/>
      <c r="AD17" s="683"/>
      <c r="AE17" s="684"/>
      <c r="AF17" s="684"/>
      <c r="AG17" s="1113"/>
      <c r="AH17" s="769"/>
      <c r="AI17" s="1114"/>
      <c r="AJ17" s="1114"/>
      <c r="AK17" s="1114"/>
      <c r="AL17" s="1114"/>
    </row>
    <row r="18" spans="1:38" s="352" customFormat="1" ht="15.75" x14ac:dyDescent="0.25">
      <c r="A18" s="613" t="s">
        <v>11</v>
      </c>
      <c r="B18" s="610">
        <v>29416</v>
      </c>
      <c r="C18" s="613">
        <f t="shared" si="2"/>
        <v>44</v>
      </c>
      <c r="D18" s="338"/>
      <c r="E18" s="154">
        <v>8</v>
      </c>
      <c r="F18" s="618"/>
      <c r="G18" s="612" t="s">
        <v>603</v>
      </c>
      <c r="H18" s="612" t="s">
        <v>704</v>
      </c>
      <c r="I18" s="408" t="str">
        <f t="shared" si="3"/>
        <v>5</v>
      </c>
      <c r="J18" s="618"/>
      <c r="K18" s="877">
        <v>3</v>
      </c>
      <c r="L18" s="1015">
        <v>7</v>
      </c>
      <c r="M18" s="1015">
        <f t="shared" si="4"/>
        <v>50</v>
      </c>
      <c r="N18" s="877">
        <v>35</v>
      </c>
      <c r="O18" s="1016">
        <v>28.1</v>
      </c>
      <c r="P18" s="1015">
        <f>Баллы_за_упр($A18,$G18,$H18,$I18,N18,O18)</f>
        <v>118</v>
      </c>
      <c r="Q18" s="615">
        <v>37</v>
      </c>
      <c r="R18" s="207">
        <v>5.13</v>
      </c>
      <c r="S18" s="617">
        <f t="shared" si="5"/>
        <v>22</v>
      </c>
      <c r="T18" s="617">
        <f t="shared" si="6"/>
        <v>190</v>
      </c>
      <c r="U18" s="618">
        <f>Оценка(A18,I18,M18,P18,S18)</f>
        <v>5</v>
      </c>
      <c r="V18" s="617"/>
      <c r="W18" s="1362"/>
      <c r="X18" s="742"/>
      <c r="Y18" s="682"/>
      <c r="Z18" s="682"/>
      <c r="AA18" s="682"/>
      <c r="AB18" s="682"/>
      <c r="AC18" s="682"/>
      <c r="AD18" s="683"/>
      <c r="AE18" s="684"/>
      <c r="AF18" s="684"/>
      <c r="AG18" s="1113"/>
      <c r="AH18" s="769"/>
      <c r="AI18" s="1114"/>
      <c r="AJ18" s="1114"/>
      <c r="AK18" s="1114"/>
      <c r="AL18" s="1114"/>
    </row>
    <row r="19" spans="1:38" s="352" customFormat="1" ht="15.75" x14ac:dyDescent="0.25">
      <c r="A19" s="613" t="s">
        <v>11</v>
      </c>
      <c r="B19" s="610">
        <v>29680</v>
      </c>
      <c r="C19" s="613">
        <f t="shared" si="2"/>
        <v>43</v>
      </c>
      <c r="D19" s="338"/>
      <c r="E19" s="372">
        <v>9</v>
      </c>
      <c r="F19" s="618"/>
      <c r="G19" s="612" t="s">
        <v>603</v>
      </c>
      <c r="H19" s="612" t="s">
        <v>722</v>
      </c>
      <c r="I19" s="408" t="str">
        <f t="shared" si="3"/>
        <v>5</v>
      </c>
      <c r="J19" s="618"/>
      <c r="K19" s="877">
        <v>3</v>
      </c>
      <c r="L19" s="1015">
        <v>5</v>
      </c>
      <c r="M19" s="1015">
        <f t="shared" si="4"/>
        <v>30</v>
      </c>
      <c r="N19" s="877">
        <v>35</v>
      </c>
      <c r="O19" s="1016">
        <v>26.1</v>
      </c>
      <c r="P19" s="1015">
        <f>Баллы_за_упр($A19,$G19,$H19,$I19,N19,O19)</f>
        <v>158</v>
      </c>
      <c r="Q19" s="615">
        <v>37</v>
      </c>
      <c r="R19" s="207">
        <v>4.3</v>
      </c>
      <c r="S19" s="617">
        <f t="shared" si="5"/>
        <v>70</v>
      </c>
      <c r="T19" s="617">
        <f t="shared" si="6"/>
        <v>258</v>
      </c>
      <c r="U19" s="618">
        <f>Оценка(A19,I19,M19,P19,S19)</f>
        <v>5</v>
      </c>
      <c r="V19" s="617"/>
      <c r="W19" s="1362"/>
      <c r="X19" s="742"/>
      <c r="Y19" s="682"/>
      <c r="Z19" s="682"/>
      <c r="AA19" s="682"/>
      <c r="AB19" s="682"/>
      <c r="AC19" s="682"/>
      <c r="AD19" s="683"/>
      <c r="AE19" s="684"/>
      <c r="AF19" s="684"/>
      <c r="AG19" s="1113"/>
      <c r="AH19" s="769"/>
      <c r="AI19" s="1114"/>
      <c r="AJ19" s="1114"/>
      <c r="AK19" s="1114"/>
      <c r="AL19" s="1114"/>
    </row>
    <row r="20" spans="1:38" s="352" customFormat="1" ht="15.75" x14ac:dyDescent="0.25">
      <c r="A20" s="613" t="s">
        <v>11</v>
      </c>
      <c r="B20" s="610">
        <v>29488</v>
      </c>
      <c r="C20" s="613">
        <f t="shared" si="2"/>
        <v>44</v>
      </c>
      <c r="D20" s="338"/>
      <c r="E20" s="154">
        <v>10</v>
      </c>
      <c r="F20" s="618"/>
      <c r="G20" s="612" t="s">
        <v>870</v>
      </c>
      <c r="H20" s="612" t="s">
        <v>1421</v>
      </c>
      <c r="I20" s="408" t="str">
        <f t="shared" si="3"/>
        <v>5</v>
      </c>
      <c r="J20" s="618"/>
      <c r="K20" s="877">
        <v>3</v>
      </c>
      <c r="L20" s="1015">
        <v>6</v>
      </c>
      <c r="M20" s="1015">
        <f t="shared" si="4"/>
        <v>40</v>
      </c>
      <c r="N20" s="877">
        <v>35</v>
      </c>
      <c r="O20" s="1016">
        <v>27.9</v>
      </c>
      <c r="P20" s="1015">
        <f>Баллы_за_упр($A20,$G20,$H20,$I20,N20,O20)</f>
        <v>122</v>
      </c>
      <c r="Q20" s="615">
        <v>37</v>
      </c>
      <c r="R20" s="207">
        <v>4.53</v>
      </c>
      <c r="S20" s="617">
        <f t="shared" si="5"/>
        <v>42</v>
      </c>
      <c r="T20" s="617">
        <f t="shared" si="6"/>
        <v>204</v>
      </c>
      <c r="U20" s="618">
        <f>Оценка(A20,I20,M20,P20,S20)</f>
        <v>5</v>
      </c>
      <c r="V20" s="617"/>
      <c r="W20" s="1362"/>
      <c r="X20" s="742"/>
      <c r="Y20" s="682"/>
      <c r="Z20" s="682"/>
      <c r="AA20" s="682"/>
      <c r="AB20" s="682"/>
      <c r="AC20" s="682"/>
      <c r="AD20" s="683"/>
      <c r="AE20" s="684"/>
      <c r="AF20" s="684"/>
      <c r="AG20" s="1113"/>
      <c r="AH20" s="769"/>
      <c r="AI20" s="1114"/>
      <c r="AJ20" s="1114"/>
      <c r="AK20" s="1114"/>
      <c r="AL20" s="1114"/>
    </row>
    <row r="21" spans="1:38" s="352" customFormat="1" ht="15.75" x14ac:dyDescent="0.25">
      <c r="A21" s="613" t="s">
        <v>11</v>
      </c>
      <c r="B21" s="610">
        <v>33449</v>
      </c>
      <c r="C21" s="613">
        <f t="shared" si="2"/>
        <v>33</v>
      </c>
      <c r="D21" s="338"/>
      <c r="E21" s="372">
        <v>11</v>
      </c>
      <c r="F21" s="618"/>
      <c r="G21" s="612" t="s">
        <v>565</v>
      </c>
      <c r="H21" s="612" t="s">
        <v>705</v>
      </c>
      <c r="I21" s="408" t="str">
        <f t="shared" si="3"/>
        <v>3</v>
      </c>
      <c r="J21" s="618"/>
      <c r="K21" s="877">
        <v>3</v>
      </c>
      <c r="L21" s="1015">
        <v>6</v>
      </c>
      <c r="M21" s="1015">
        <f t="shared" ref="M21" si="10">Баллы_за_упр($A21,$G21,$H21,$I21,K21,L21)</f>
        <v>0</v>
      </c>
      <c r="N21" s="877">
        <v>35</v>
      </c>
      <c r="O21" s="1016">
        <v>30</v>
      </c>
      <c r="P21" s="1015">
        <f t="shared" ref="P21" si="11">Баллы_за_упр($A21,$G21,$H21,$I21,N21,O21)</f>
        <v>20</v>
      </c>
      <c r="Q21" s="615">
        <v>37</v>
      </c>
      <c r="R21" s="207">
        <v>4.12</v>
      </c>
      <c r="S21" s="617">
        <f t="shared" ref="S21" si="12">Баллы_за_упр($A21,G21,H21,I21,Q21,R21)</f>
        <v>23</v>
      </c>
      <c r="T21" s="617">
        <v>0</v>
      </c>
      <c r="U21" s="618">
        <f t="shared" ref="U21" si="13">Оценка(A21,I21,M21,P21,S21)</f>
        <v>2</v>
      </c>
      <c r="V21" s="617"/>
      <c r="W21" s="1362"/>
      <c r="X21" s="742"/>
      <c r="Y21" s="682"/>
      <c r="Z21" s="682"/>
      <c r="AA21" s="682"/>
      <c r="AB21" s="682"/>
      <c r="AC21" s="682"/>
      <c r="AD21" s="683"/>
      <c r="AE21" s="684"/>
      <c r="AF21" s="684"/>
      <c r="AG21" s="1113"/>
      <c r="AH21" s="769"/>
      <c r="AI21" s="1114"/>
      <c r="AJ21" s="1114"/>
      <c r="AK21" s="1114"/>
      <c r="AL21" s="1114"/>
    </row>
    <row r="22" spans="1:38" s="352" customFormat="1" ht="15.75" x14ac:dyDescent="0.25">
      <c r="A22" s="613" t="s">
        <v>11</v>
      </c>
      <c r="B22" s="610">
        <v>35312</v>
      </c>
      <c r="C22" s="613">
        <f t="shared" si="2"/>
        <v>28</v>
      </c>
      <c r="D22" s="338"/>
      <c r="E22" s="154">
        <v>12</v>
      </c>
      <c r="F22" s="618"/>
      <c r="G22" s="612" t="s">
        <v>565</v>
      </c>
      <c r="H22" s="612" t="s">
        <v>1422</v>
      </c>
      <c r="I22" s="408" t="str">
        <f t="shared" si="3"/>
        <v>2</v>
      </c>
      <c r="J22" s="618"/>
      <c r="K22" s="1270"/>
      <c r="L22" s="1015"/>
      <c r="M22" s="1015"/>
      <c r="N22" s="877"/>
      <c r="O22" s="1016"/>
      <c r="P22" s="1015"/>
      <c r="Q22" s="615"/>
      <c r="R22" s="207"/>
      <c r="S22" s="617"/>
      <c r="T22" s="617"/>
      <c r="U22" s="618"/>
      <c r="V22" s="617"/>
      <c r="W22" s="1362" t="s">
        <v>1171</v>
      </c>
      <c r="X22" s="742"/>
      <c r="Y22" s="682"/>
      <c r="Z22" s="682"/>
      <c r="AA22" s="682"/>
      <c r="AB22" s="682"/>
      <c r="AC22" s="682"/>
      <c r="AD22" s="683"/>
      <c r="AE22" s="684"/>
      <c r="AF22" s="684"/>
      <c r="AG22" s="1113"/>
      <c r="AH22" s="769"/>
      <c r="AI22" s="1114"/>
      <c r="AJ22" s="1114"/>
      <c r="AK22" s="1114"/>
      <c r="AL22" s="1114"/>
    </row>
    <row r="23" spans="1:38" s="352" customFormat="1" ht="15.75" x14ac:dyDescent="0.25">
      <c r="A23" s="613" t="s">
        <v>470</v>
      </c>
      <c r="B23" s="610">
        <v>31040</v>
      </c>
      <c r="C23" s="613">
        <f t="shared" si="2"/>
        <v>39</v>
      </c>
      <c r="D23" s="338"/>
      <c r="E23" s="372">
        <v>13</v>
      </c>
      <c r="F23" s="618"/>
      <c r="G23" s="612" t="s">
        <v>500</v>
      </c>
      <c r="H23" s="612" t="s">
        <v>1493</v>
      </c>
      <c r="I23" s="408" t="str">
        <f t="shared" si="3"/>
        <v>4</v>
      </c>
      <c r="J23" s="618"/>
      <c r="K23" s="877">
        <v>16</v>
      </c>
      <c r="L23" s="1015">
        <v>28</v>
      </c>
      <c r="M23" s="1015">
        <f>Баллы_за_упр($A23,$G23,$H23,$I23,K23,L23)</f>
        <v>90</v>
      </c>
      <c r="N23" s="877"/>
      <c r="O23" s="1016"/>
      <c r="P23" s="1015"/>
      <c r="Q23" s="615">
        <v>37</v>
      </c>
      <c r="R23" s="207">
        <v>5.18</v>
      </c>
      <c r="S23" s="617">
        <f>Баллы_за_упр($A23,G23,H23,I23,Q23,R23)</f>
        <v>64</v>
      </c>
      <c r="T23" s="617">
        <f>S23+P23+M23</f>
        <v>154</v>
      </c>
      <c r="U23" s="618" t="str">
        <f>LOOKUP(T23,{0,39,40,80,120},{"2","2","3","4","5"})</f>
        <v>5</v>
      </c>
      <c r="V23" s="617"/>
      <c r="W23" s="1362"/>
      <c r="X23" s="742"/>
      <c r="Y23" s="682"/>
      <c r="Z23" s="682"/>
      <c r="AA23" s="682"/>
      <c r="AB23" s="682"/>
      <c r="AC23" s="682"/>
      <c r="AD23" s="683"/>
      <c r="AE23" s="684"/>
      <c r="AF23" s="684"/>
      <c r="AG23" s="1113"/>
      <c r="AH23" s="769"/>
      <c r="AI23" s="1114"/>
      <c r="AJ23" s="1114"/>
      <c r="AK23" s="1114"/>
      <c r="AL23" s="1114"/>
    </row>
    <row r="24" spans="1:38" s="352" customFormat="1" ht="15.75" x14ac:dyDescent="0.25">
      <c r="A24" s="613"/>
      <c r="B24" s="347"/>
      <c r="C24" s="613"/>
      <c r="D24" s="338"/>
      <c r="E24" s="1604" t="s">
        <v>1403</v>
      </c>
      <c r="F24" s="1605"/>
      <c r="G24" s="1605"/>
      <c r="H24" s="1605"/>
      <c r="I24" s="1605"/>
      <c r="J24" s="1605"/>
      <c r="K24" s="1605"/>
      <c r="L24" s="1605"/>
      <c r="M24" s="1605"/>
      <c r="N24" s="1605"/>
      <c r="O24" s="1605"/>
      <c r="P24" s="1605"/>
      <c r="Q24" s="1605"/>
      <c r="R24" s="1605"/>
      <c r="S24" s="1605"/>
      <c r="T24" s="1605"/>
      <c r="U24" s="1605"/>
      <c r="V24" s="1605"/>
      <c r="W24" s="1606"/>
      <c r="X24" s="742"/>
      <c r="Y24" s="682"/>
      <c r="Z24" s="682"/>
      <c r="AA24" s="682"/>
      <c r="AB24" s="682"/>
      <c r="AC24" s="682"/>
      <c r="AD24" s="683"/>
      <c r="AE24" s="684"/>
      <c r="AF24" s="684"/>
      <c r="AG24" s="1113"/>
      <c r="AH24" s="769"/>
      <c r="AI24" s="1114"/>
      <c r="AJ24" s="1114"/>
      <c r="AK24" s="1114"/>
      <c r="AL24" s="1114"/>
    </row>
    <row r="25" spans="1:38" s="352" customFormat="1" ht="15.75" x14ac:dyDescent="0.25">
      <c r="A25" s="613" t="s">
        <v>11</v>
      </c>
      <c r="B25" s="610">
        <v>28068</v>
      </c>
      <c r="C25" s="613">
        <f>Age(B25,G25,H25)</f>
        <v>47</v>
      </c>
      <c r="D25" s="338"/>
      <c r="E25" s="372">
        <v>14</v>
      </c>
      <c r="F25" s="618"/>
      <c r="G25" s="612" t="s">
        <v>482</v>
      </c>
      <c r="H25" s="612" t="s">
        <v>1554</v>
      </c>
      <c r="I25" s="408" t="str">
        <f>Воз_группа(A25,C25)</f>
        <v>6</v>
      </c>
      <c r="J25" s="618"/>
      <c r="K25" s="877">
        <v>3</v>
      </c>
      <c r="L25" s="1015">
        <v>12</v>
      </c>
      <c r="M25" s="1015">
        <f t="shared" ref="M25" si="14">Баллы_за_упр($A25,$G25,$H25,$I25,K25,L25)</f>
        <v>105</v>
      </c>
      <c r="N25" s="877"/>
      <c r="O25" s="1016"/>
      <c r="P25" s="1015"/>
      <c r="Q25" s="615">
        <v>37</v>
      </c>
      <c r="R25" s="207">
        <v>4.05</v>
      </c>
      <c r="S25" s="617">
        <f t="shared" ref="S25" si="15">Баллы_за_упр($A25,G25,H25,I25,Q25,R25)</f>
        <v>178</v>
      </c>
      <c r="T25" s="617">
        <f t="shared" ref="T25" si="16">S25+P25+M25</f>
        <v>283</v>
      </c>
      <c r="U25" s="618" t="str">
        <f>LOOKUP(T25,{0,39,40,80,120},{"2","2","3","4","5"})</f>
        <v>5</v>
      </c>
      <c r="V25" s="617"/>
      <c r="W25" s="1362"/>
      <c r="X25" s="742"/>
      <c r="Y25" s="682"/>
      <c r="Z25" s="682"/>
      <c r="AA25" s="682"/>
      <c r="AB25" s="682"/>
      <c r="AC25" s="682"/>
      <c r="AD25" s="683"/>
      <c r="AE25" s="684"/>
      <c r="AF25" s="684"/>
      <c r="AG25" s="1113"/>
      <c r="AH25" s="769"/>
      <c r="AI25" s="1114"/>
      <c r="AJ25" s="1114"/>
      <c r="AK25" s="1114"/>
      <c r="AL25" s="1114"/>
    </row>
    <row r="26" spans="1:38" s="352" customFormat="1" ht="15.75" x14ac:dyDescent="0.25">
      <c r="A26" s="613" t="s">
        <v>11</v>
      </c>
      <c r="B26" s="610">
        <v>28603</v>
      </c>
      <c r="C26" s="613">
        <f>Age(B26,G26,H26)</f>
        <v>46</v>
      </c>
      <c r="D26" s="338"/>
      <c r="E26" s="372">
        <v>15</v>
      </c>
      <c r="F26" s="618"/>
      <c r="G26" s="612" t="s">
        <v>26</v>
      </c>
      <c r="H26" s="612" t="s">
        <v>1305</v>
      </c>
      <c r="I26" s="408" t="str">
        <f>Воз_группа(A26,C26)</f>
        <v>6</v>
      </c>
      <c r="J26" s="618"/>
      <c r="K26" s="877"/>
      <c r="L26" s="1015"/>
      <c r="M26" s="1015"/>
      <c r="N26" s="877"/>
      <c r="O26" s="1016"/>
      <c r="P26" s="1015"/>
      <c r="Q26" s="615"/>
      <c r="R26" s="207"/>
      <c r="S26" s="617"/>
      <c r="T26" s="617"/>
      <c r="U26" s="618"/>
      <c r="V26" s="617"/>
      <c r="W26" s="1362" t="s">
        <v>750</v>
      </c>
      <c r="X26" s="742"/>
      <c r="Y26" s="682"/>
      <c r="Z26" s="682"/>
      <c r="AA26" s="682"/>
      <c r="AB26" s="682"/>
      <c r="AC26" s="682"/>
      <c r="AD26" s="683"/>
      <c r="AE26" s="684"/>
      <c r="AF26" s="684"/>
      <c r="AG26" s="1113"/>
      <c r="AH26" s="769"/>
      <c r="AI26" s="1114"/>
      <c r="AJ26" s="1114"/>
      <c r="AK26" s="1114"/>
      <c r="AL26" s="1114"/>
    </row>
    <row r="27" spans="1:38" s="352" customFormat="1" ht="15.75" x14ac:dyDescent="0.25">
      <c r="A27" s="613" t="s">
        <v>470</v>
      </c>
      <c r="B27" s="610">
        <v>28782</v>
      </c>
      <c r="C27" s="613">
        <f>Age(B27,G27,H27)</f>
        <v>46</v>
      </c>
      <c r="D27" s="338"/>
      <c r="E27" s="372">
        <v>16</v>
      </c>
      <c r="F27" s="618"/>
      <c r="G27" s="612" t="s">
        <v>1185</v>
      </c>
      <c r="H27" s="612" t="s">
        <v>472</v>
      </c>
      <c r="I27" s="408">
        <v>6</v>
      </c>
      <c r="J27" s="618"/>
      <c r="K27" s="877">
        <v>16</v>
      </c>
      <c r="L27" s="1015">
        <v>30</v>
      </c>
      <c r="M27" s="1015">
        <f>Баллы_за_упр($A27,$G27,$H27,$I27,K27,L27)</f>
        <v>100</v>
      </c>
      <c r="N27" s="877"/>
      <c r="O27" s="1016"/>
      <c r="P27" s="1015"/>
      <c r="Q27" s="615">
        <v>37</v>
      </c>
      <c r="R27" s="207">
        <v>6.2</v>
      </c>
      <c r="S27" s="617">
        <f>Баллы_за_упр($A27,G27,H27,I27,Q27,R27)</f>
        <v>30</v>
      </c>
      <c r="T27" s="617">
        <f>S27+P27+M27</f>
        <v>130</v>
      </c>
      <c r="U27" s="618" t="str">
        <f>LOOKUP(T27,{0,39,40,80,120},{"2","2","3","4","5"})</f>
        <v>5</v>
      </c>
      <c r="V27" s="617"/>
      <c r="W27" s="1362"/>
      <c r="X27" s="742"/>
      <c r="Y27" s="682"/>
      <c r="Z27" s="682"/>
      <c r="AA27" s="682"/>
      <c r="AB27" s="682"/>
      <c r="AC27" s="682"/>
      <c r="AD27" s="683"/>
      <c r="AE27" s="684"/>
      <c r="AF27" s="684"/>
      <c r="AG27" s="1113"/>
      <c r="AH27" s="769"/>
      <c r="AI27" s="1114"/>
      <c r="AJ27" s="1114"/>
      <c r="AK27" s="1114"/>
      <c r="AL27" s="1114"/>
    </row>
    <row r="28" spans="1:38" s="352" customFormat="1" ht="15.75" x14ac:dyDescent="0.25">
      <c r="A28" s="613"/>
      <c r="B28" s="347"/>
      <c r="C28" s="613"/>
      <c r="D28" s="338"/>
      <c r="E28" s="1604" t="s">
        <v>1404</v>
      </c>
      <c r="F28" s="1605"/>
      <c r="G28" s="1605"/>
      <c r="H28" s="1605"/>
      <c r="I28" s="1605"/>
      <c r="J28" s="1605"/>
      <c r="K28" s="1605"/>
      <c r="L28" s="1605"/>
      <c r="M28" s="1605"/>
      <c r="N28" s="1605"/>
      <c r="O28" s="1605"/>
      <c r="P28" s="1605"/>
      <c r="Q28" s="1605"/>
      <c r="R28" s="1605"/>
      <c r="S28" s="1605"/>
      <c r="T28" s="1605"/>
      <c r="U28" s="1605"/>
      <c r="V28" s="1605"/>
      <c r="W28" s="1606"/>
      <c r="X28" s="742"/>
      <c r="Y28" s="682"/>
      <c r="Z28" s="682"/>
      <c r="AA28" s="682"/>
      <c r="AB28" s="682"/>
      <c r="AC28" s="682"/>
      <c r="AD28" s="683"/>
      <c r="AE28" s="684"/>
      <c r="AF28" s="684"/>
      <c r="AG28" s="1113"/>
      <c r="AH28" s="769"/>
      <c r="AI28" s="1114"/>
      <c r="AJ28" s="1114"/>
      <c r="AK28" s="1114"/>
      <c r="AL28" s="1114"/>
    </row>
    <row r="29" spans="1:38" s="352" customFormat="1" ht="15.75" x14ac:dyDescent="0.25">
      <c r="A29" s="613" t="s">
        <v>11</v>
      </c>
      <c r="B29" s="860">
        <v>34206</v>
      </c>
      <c r="C29" s="613">
        <f>Age(B29,G29,H29)</f>
        <v>31</v>
      </c>
      <c r="D29" s="338"/>
      <c r="E29" s="372">
        <v>17</v>
      </c>
      <c r="F29" s="618"/>
      <c r="G29" s="232" t="s">
        <v>27</v>
      </c>
      <c r="H29" s="232" t="s">
        <v>1428</v>
      </c>
      <c r="I29" s="408" t="str">
        <f>Воз_группа(A29,C29)</f>
        <v>3</v>
      </c>
      <c r="J29" s="618"/>
      <c r="K29" s="877">
        <v>3</v>
      </c>
      <c r="L29" s="1015">
        <v>16</v>
      </c>
      <c r="M29" s="1015">
        <f t="shared" ref="M29" si="17">Баллы_за_упр($A29,$G29,$H29,$I29,K29,L29)</f>
        <v>70</v>
      </c>
      <c r="N29" s="877">
        <v>35</v>
      </c>
      <c r="O29" s="1016">
        <v>26</v>
      </c>
      <c r="P29" s="1015">
        <f t="shared" ref="P29" si="18">Баллы_за_упр($A29,$G29,$H29,$I29,N29,O29)</f>
        <v>100</v>
      </c>
      <c r="Q29" s="615">
        <v>37</v>
      </c>
      <c r="R29" s="207">
        <v>3.37</v>
      </c>
      <c r="S29" s="617">
        <f t="shared" ref="S29" si="19">Баллы_за_упр($A29,G29,H29,I29,Q29,R29)</f>
        <v>96</v>
      </c>
      <c r="T29" s="617">
        <f t="shared" ref="T29" si="20">S29+P29+M29</f>
        <v>266</v>
      </c>
      <c r="U29" s="618">
        <f t="shared" ref="U29" si="21">Оценка(A29,I29,M29,P29,S29)</f>
        <v>5</v>
      </c>
      <c r="V29" s="617"/>
      <c r="W29" s="1362"/>
      <c r="X29" s="742"/>
      <c r="Y29" s="682">
        <v>10</v>
      </c>
      <c r="Z29" s="682">
        <v>1</v>
      </c>
      <c r="AA29" s="682"/>
      <c r="AB29" s="682"/>
      <c r="AC29" s="682"/>
      <c r="AD29" s="683"/>
      <c r="AE29" s="684"/>
      <c r="AF29" s="684"/>
      <c r="AG29" s="1113"/>
      <c r="AH29" s="769"/>
      <c r="AI29" s="1114"/>
      <c r="AJ29" s="1114"/>
      <c r="AK29" s="1114"/>
      <c r="AL29" s="1114"/>
    </row>
    <row r="30" spans="1:38" s="352" customFormat="1" ht="15.75" x14ac:dyDescent="0.25">
      <c r="A30" s="618" t="s">
        <v>470</v>
      </c>
      <c r="B30" s="244">
        <v>32489</v>
      </c>
      <c r="C30" s="618">
        <f>Age(B30,G30,H30)</f>
        <v>35</v>
      </c>
      <c r="D30" s="2"/>
      <c r="E30" s="372">
        <v>18</v>
      </c>
      <c r="F30" s="618"/>
      <c r="G30" s="165" t="s">
        <v>474</v>
      </c>
      <c r="H30" s="165" t="s">
        <v>679</v>
      </c>
      <c r="I30" s="408" t="str">
        <f>Воз_группа(A30,C30)</f>
        <v>4</v>
      </c>
      <c r="J30" s="618"/>
      <c r="K30" s="877"/>
      <c r="L30" s="1015"/>
      <c r="M30" s="1015"/>
      <c r="N30" s="877"/>
      <c r="O30" s="1016"/>
      <c r="P30" s="1015"/>
      <c r="Q30" s="621"/>
      <c r="R30" s="619"/>
      <c r="S30" s="351"/>
      <c r="T30" s="617"/>
      <c r="U30" s="613"/>
      <c r="V30" s="617"/>
      <c r="W30" s="1362" t="s">
        <v>754</v>
      </c>
      <c r="X30" s="742"/>
      <c r="Y30" s="682"/>
      <c r="Z30" s="682"/>
      <c r="AA30" s="682"/>
      <c r="AB30" s="682"/>
      <c r="AC30" s="682"/>
      <c r="AD30" s="683"/>
      <c r="AE30" s="684"/>
      <c r="AF30" s="684"/>
      <c r="AG30" s="1113"/>
      <c r="AH30" s="769"/>
      <c r="AI30" s="1114"/>
      <c r="AJ30" s="1114"/>
      <c r="AK30" s="1114"/>
      <c r="AL30" s="1114"/>
    </row>
    <row r="31" spans="1:38" s="352" customFormat="1" ht="15.75" x14ac:dyDescent="0.25">
      <c r="A31" s="613"/>
      <c r="B31" s="347"/>
      <c r="C31" s="613"/>
      <c r="D31" s="338"/>
      <c r="E31" s="1735" t="s">
        <v>991</v>
      </c>
      <c r="F31" s="1736"/>
      <c r="G31" s="1736"/>
      <c r="H31" s="1736"/>
      <c r="I31" s="1736"/>
      <c r="J31" s="1736"/>
      <c r="K31" s="1736"/>
      <c r="L31" s="1736"/>
      <c r="M31" s="1736"/>
      <c r="N31" s="1736"/>
      <c r="O31" s="1736"/>
      <c r="P31" s="1736"/>
      <c r="Q31" s="1736"/>
      <c r="R31" s="1736"/>
      <c r="S31" s="1736"/>
      <c r="T31" s="1736"/>
      <c r="U31" s="1736"/>
      <c r="V31" s="1736"/>
      <c r="W31" s="1737"/>
      <c r="X31" s="742"/>
      <c r="Y31" s="682"/>
      <c r="Z31" s="682"/>
      <c r="AA31" s="682"/>
      <c r="AB31" s="682"/>
      <c r="AC31" s="682"/>
      <c r="AD31" s="683"/>
      <c r="AE31" s="684"/>
      <c r="AF31" s="684"/>
      <c r="AG31" s="1113"/>
      <c r="AH31" s="769"/>
      <c r="AI31" s="1114"/>
      <c r="AJ31" s="1114"/>
      <c r="AK31" s="1114"/>
      <c r="AL31" s="1114"/>
    </row>
    <row r="32" spans="1:38" s="352" customFormat="1" ht="15.75" x14ac:dyDescent="0.25">
      <c r="A32" s="613"/>
      <c r="B32" s="347"/>
      <c r="C32" s="613"/>
      <c r="D32" s="338"/>
      <c r="E32" s="1604" t="s">
        <v>1405</v>
      </c>
      <c r="F32" s="1605"/>
      <c r="G32" s="1605"/>
      <c r="H32" s="1605"/>
      <c r="I32" s="1605"/>
      <c r="J32" s="1605"/>
      <c r="K32" s="1605"/>
      <c r="L32" s="1605"/>
      <c r="M32" s="1605"/>
      <c r="N32" s="1605"/>
      <c r="O32" s="1605"/>
      <c r="P32" s="1605"/>
      <c r="Q32" s="1605"/>
      <c r="R32" s="1605"/>
      <c r="S32" s="1605"/>
      <c r="T32" s="1605"/>
      <c r="U32" s="1605"/>
      <c r="V32" s="1605"/>
      <c r="W32" s="1606"/>
      <c r="X32" s="742"/>
      <c r="Y32" s="682"/>
      <c r="Z32" s="682"/>
      <c r="AA32" s="682"/>
      <c r="AB32" s="682"/>
      <c r="AC32" s="682"/>
      <c r="AD32" s="683"/>
      <c r="AE32" s="684"/>
      <c r="AF32" s="684"/>
      <c r="AG32" s="1113"/>
      <c r="AH32" s="769"/>
      <c r="AI32" s="1114"/>
      <c r="AJ32" s="1114"/>
      <c r="AK32" s="1114"/>
      <c r="AL32" s="1114"/>
    </row>
    <row r="33" spans="1:38" s="904" customFormat="1" ht="15.75" customHeight="1" x14ac:dyDescent="0.25">
      <c r="A33" s="873" t="s">
        <v>11</v>
      </c>
      <c r="B33" s="1092">
        <v>26691</v>
      </c>
      <c r="C33" s="873">
        <f>Age(B33,G33,H33)</f>
        <v>51</v>
      </c>
      <c r="D33" s="875"/>
      <c r="E33" s="1126">
        <v>19</v>
      </c>
      <c r="F33" s="1122"/>
      <c r="G33" s="280" t="s">
        <v>482</v>
      </c>
      <c r="H33" s="607" t="s">
        <v>1025</v>
      </c>
      <c r="I33" s="876" t="str">
        <f>Воз_группа(A33,C33)</f>
        <v>7</v>
      </c>
      <c r="J33" s="873"/>
      <c r="K33" s="877">
        <v>3</v>
      </c>
      <c r="L33" s="1015">
        <v>4</v>
      </c>
      <c r="M33" s="1015">
        <f t="shared" ref="M33:M34" si="22">Баллы_за_упр($A33,$G33,$H33,$I33,K33,L33)</f>
        <v>40</v>
      </c>
      <c r="N33" s="877"/>
      <c r="O33" s="1016"/>
      <c r="P33" s="1015"/>
      <c r="Q33" s="615">
        <v>37</v>
      </c>
      <c r="R33" s="207">
        <v>5.41</v>
      </c>
      <c r="S33" s="617">
        <f t="shared" ref="S33:S34" si="23">Баллы_за_упр($A33,G33,H33,I33,Q33,R33)</f>
        <v>54</v>
      </c>
      <c r="T33" s="617">
        <f t="shared" ref="T33:T34" si="24">S33+P33+M33</f>
        <v>94</v>
      </c>
      <c r="U33" s="618" t="str">
        <f>LOOKUP(T33,{0,39,40,80,120},{"2","2","3","4","5"})</f>
        <v>4</v>
      </c>
      <c r="V33" s="617"/>
      <c r="W33" s="1362"/>
      <c r="X33" s="1116"/>
      <c r="Y33" s="1116"/>
      <c r="Z33" s="1116"/>
      <c r="AA33" s="1116"/>
      <c r="AB33" s="1116"/>
      <c r="AC33" s="1116"/>
      <c r="AD33" s="1116"/>
      <c r="AE33" s="1116"/>
      <c r="AF33" s="1116"/>
      <c r="AG33" s="1116"/>
      <c r="AH33" s="1116"/>
      <c r="AI33" s="1116"/>
    </row>
    <row r="34" spans="1:38" s="352" customFormat="1" ht="15.75" x14ac:dyDescent="0.25">
      <c r="A34" s="613" t="s">
        <v>11</v>
      </c>
      <c r="B34" s="610">
        <v>28621</v>
      </c>
      <c r="C34" s="613">
        <f>Age(B34,G34,H34)</f>
        <v>46</v>
      </c>
      <c r="D34" s="338"/>
      <c r="E34" s="1415">
        <v>20</v>
      </c>
      <c r="F34" s="195"/>
      <c r="G34" s="385" t="s">
        <v>590</v>
      </c>
      <c r="H34" s="385" t="s">
        <v>496</v>
      </c>
      <c r="I34" s="1073" t="str">
        <f>Воз_группа(A34,C34)</f>
        <v>6</v>
      </c>
      <c r="J34" s="195"/>
      <c r="K34" s="877">
        <v>3</v>
      </c>
      <c r="L34" s="1015">
        <v>9</v>
      </c>
      <c r="M34" s="1015">
        <f t="shared" si="22"/>
        <v>80</v>
      </c>
      <c r="N34" s="877"/>
      <c r="O34" s="1016"/>
      <c r="P34" s="1015"/>
      <c r="Q34" s="615">
        <v>37</v>
      </c>
      <c r="R34" s="207">
        <v>4.25</v>
      </c>
      <c r="S34" s="617">
        <f t="shared" si="23"/>
        <v>138</v>
      </c>
      <c r="T34" s="617">
        <f t="shared" si="24"/>
        <v>218</v>
      </c>
      <c r="U34" s="618" t="str">
        <f>LOOKUP(T34,{0,39,40,80,120},{"2","2","3","4","5"})</f>
        <v>5</v>
      </c>
      <c r="V34" s="150"/>
      <c r="W34" s="1416"/>
      <c r="X34" s="742"/>
      <c r="Y34" s="682"/>
      <c r="Z34" s="682"/>
      <c r="AA34" s="682"/>
      <c r="AB34" s="682"/>
      <c r="AC34" s="682"/>
      <c r="AD34" s="683"/>
      <c r="AE34" s="684"/>
      <c r="AF34" s="684"/>
      <c r="AG34" s="1113"/>
      <c r="AH34" s="769"/>
      <c r="AI34" s="1114"/>
      <c r="AJ34" s="1114"/>
      <c r="AK34" s="1114"/>
      <c r="AL34" s="1114"/>
    </row>
    <row r="35" spans="1:38" s="352" customFormat="1" ht="15.75" x14ac:dyDescent="0.25">
      <c r="A35" s="613"/>
      <c r="B35" s="610"/>
      <c r="C35" s="613"/>
      <c r="D35" s="338"/>
      <c r="E35" s="1445">
        <v>21</v>
      </c>
      <c r="F35" s="1446"/>
      <c r="G35" s="385" t="s">
        <v>590</v>
      </c>
      <c r="H35" s="1447" t="s">
        <v>1575</v>
      </c>
      <c r="I35" s="1448">
        <v>6</v>
      </c>
      <c r="J35" s="1446"/>
      <c r="K35" s="877"/>
      <c r="L35" s="1015"/>
      <c r="M35" s="1015"/>
      <c r="N35" s="877"/>
      <c r="O35" s="1016"/>
      <c r="P35" s="1015"/>
      <c r="Q35" s="615"/>
      <c r="R35" s="207"/>
      <c r="S35" s="617"/>
      <c r="T35" s="617"/>
      <c r="U35" s="618"/>
      <c r="V35" s="1449"/>
      <c r="W35" s="1450" t="s">
        <v>750</v>
      </c>
      <c r="X35" s="742"/>
      <c r="Y35" s="682"/>
      <c r="Z35" s="682"/>
      <c r="AA35" s="682"/>
      <c r="AB35" s="682"/>
      <c r="AC35" s="682"/>
      <c r="AD35" s="683"/>
      <c r="AE35" s="684"/>
      <c r="AF35" s="684"/>
      <c r="AG35" s="1113"/>
      <c r="AH35" s="769"/>
      <c r="AI35" s="1114"/>
      <c r="AJ35" s="1114"/>
      <c r="AK35" s="1114"/>
      <c r="AL35" s="1114"/>
    </row>
    <row r="36" spans="1:38" s="352" customFormat="1" ht="16.5" thickBot="1" x14ac:dyDescent="0.3">
      <c r="A36" s="613" t="s">
        <v>11</v>
      </c>
      <c r="B36" s="610">
        <v>26926</v>
      </c>
      <c r="C36" s="613">
        <f>Age(B36,G36,H36)</f>
        <v>51</v>
      </c>
      <c r="D36" s="338"/>
      <c r="E36" s="376">
        <v>22</v>
      </c>
      <c r="F36" s="303"/>
      <c r="G36" s="323" t="s">
        <v>482</v>
      </c>
      <c r="H36" s="323" t="s">
        <v>1418</v>
      </c>
      <c r="I36" s="1054" t="str">
        <f>Воз_группа(A36,C36)</f>
        <v>7</v>
      </c>
      <c r="J36" s="303"/>
      <c r="K36" s="1040"/>
      <c r="L36" s="1041"/>
      <c r="M36" s="1041"/>
      <c r="N36" s="1040"/>
      <c r="O36" s="1042"/>
      <c r="P36" s="1041"/>
      <c r="Q36" s="300"/>
      <c r="R36" s="1224"/>
      <c r="S36" s="302"/>
      <c r="T36" s="302"/>
      <c r="U36" s="303"/>
      <c r="V36" s="302"/>
      <c r="W36" s="525" t="s">
        <v>1068</v>
      </c>
      <c r="X36" s="742"/>
      <c r="Y36" s="682"/>
      <c r="Z36" s="682"/>
      <c r="AA36" s="682"/>
      <c r="AB36" s="682"/>
      <c r="AC36" s="682"/>
      <c r="AD36" s="683"/>
      <c r="AE36" s="684"/>
      <c r="AF36" s="684"/>
      <c r="AG36" s="1113"/>
      <c r="AH36" s="769"/>
      <c r="AI36" s="1114"/>
      <c r="AJ36" s="1114"/>
      <c r="AK36" s="1114"/>
      <c r="AL36" s="1114"/>
    </row>
    <row r="37" spans="1:38" ht="17.25" customHeight="1" x14ac:dyDescent="0.25">
      <c r="A37" s="1768" t="s">
        <v>1</v>
      </c>
      <c r="B37" s="1768" t="s">
        <v>81</v>
      </c>
      <c r="C37" s="1768" t="s">
        <v>82</v>
      </c>
      <c r="D37" s="1066"/>
      <c r="E37" s="1774" t="s">
        <v>2</v>
      </c>
      <c r="F37" s="1511"/>
      <c r="G37" s="1776" t="s">
        <v>3</v>
      </c>
      <c r="H37" s="1776" t="s">
        <v>4</v>
      </c>
      <c r="I37" s="1778" t="s">
        <v>5</v>
      </c>
      <c r="J37" s="1778" t="s">
        <v>6</v>
      </c>
      <c r="K37" s="1782" t="s">
        <v>180</v>
      </c>
      <c r="L37" s="1782"/>
      <c r="M37" s="1782"/>
      <c r="N37" s="1776"/>
      <c r="O37" s="1776"/>
      <c r="P37" s="1776"/>
      <c r="Q37" s="1776"/>
      <c r="R37" s="1776"/>
      <c r="S37" s="1776"/>
      <c r="T37" s="1783" t="s">
        <v>25</v>
      </c>
      <c r="U37" s="1778" t="s">
        <v>998</v>
      </c>
      <c r="V37" s="1778" t="s">
        <v>7</v>
      </c>
      <c r="W37" s="1786" t="s">
        <v>285</v>
      </c>
      <c r="X37" s="1750" t="s">
        <v>14</v>
      </c>
      <c r="Y37" s="1751" t="s">
        <v>1204</v>
      </c>
      <c r="Z37" s="1751" t="s">
        <v>1205</v>
      </c>
      <c r="AA37" s="1751" t="s">
        <v>1206</v>
      </c>
      <c r="AB37" s="1751" t="s">
        <v>1207</v>
      </c>
      <c r="AC37" s="1751" t="s">
        <v>1208</v>
      </c>
      <c r="AD37" s="1754" t="s">
        <v>1209</v>
      </c>
      <c r="AE37" s="1754" t="s">
        <v>1210</v>
      </c>
      <c r="AF37" s="1754" t="s">
        <v>1211</v>
      </c>
      <c r="AG37" s="1757" t="s">
        <v>1212</v>
      </c>
      <c r="AH37" s="1749"/>
    </row>
    <row r="38" spans="1:38" ht="15.75" x14ac:dyDescent="0.25">
      <c r="A38" s="1768"/>
      <c r="B38" s="1768"/>
      <c r="C38" s="1768"/>
      <c r="D38" s="1066"/>
      <c r="E38" s="1604"/>
      <c r="F38" s="1508"/>
      <c r="G38" s="1605"/>
      <c r="H38" s="1605"/>
      <c r="I38" s="1779"/>
      <c r="J38" s="1781"/>
      <c r="K38" s="455"/>
      <c r="L38" s="1525">
        <v>1</v>
      </c>
      <c r="M38" s="1068"/>
      <c r="N38" s="1788">
        <v>2</v>
      </c>
      <c r="O38" s="1605"/>
      <c r="P38" s="1605"/>
      <c r="Q38" s="1789">
        <v>3</v>
      </c>
      <c r="R38" s="1789"/>
      <c r="S38" s="1789"/>
      <c r="T38" s="1784"/>
      <c r="U38" s="1779"/>
      <c r="V38" s="1779"/>
      <c r="W38" s="1724"/>
      <c r="X38" s="1750"/>
      <c r="Y38" s="1752"/>
      <c r="Z38" s="1752"/>
      <c r="AA38" s="1752"/>
      <c r="AB38" s="1752"/>
      <c r="AC38" s="1752"/>
      <c r="AD38" s="1755"/>
      <c r="AE38" s="1755"/>
      <c r="AF38" s="1755"/>
      <c r="AG38" s="1758"/>
      <c r="AH38" s="1749"/>
    </row>
    <row r="39" spans="1:38" ht="89.25" customHeight="1" thickBot="1" x14ac:dyDescent="0.3">
      <c r="A39" s="1768"/>
      <c r="B39" s="1768"/>
      <c r="C39" s="1768"/>
      <c r="D39" s="1066"/>
      <c r="E39" s="1775"/>
      <c r="F39" s="1512"/>
      <c r="G39" s="1777"/>
      <c r="H39" s="1777"/>
      <c r="I39" s="1780"/>
      <c r="J39" s="1780"/>
      <c r="K39" s="1520" t="s">
        <v>8</v>
      </c>
      <c r="L39" s="1520" t="s">
        <v>9</v>
      </c>
      <c r="M39" s="1520" t="s">
        <v>10</v>
      </c>
      <c r="N39" s="1513" t="s">
        <v>8</v>
      </c>
      <c r="O39" s="1513" t="s">
        <v>9</v>
      </c>
      <c r="P39" s="1513" t="s">
        <v>10</v>
      </c>
      <c r="Q39" s="1513" t="s">
        <v>8</v>
      </c>
      <c r="R39" s="1067" t="s">
        <v>9</v>
      </c>
      <c r="S39" s="1513" t="s">
        <v>10</v>
      </c>
      <c r="T39" s="1785"/>
      <c r="U39" s="1780"/>
      <c r="V39" s="1780"/>
      <c r="W39" s="1787"/>
      <c r="X39" s="1750"/>
      <c r="Y39" s="1753"/>
      <c r="Z39" s="1753"/>
      <c r="AA39" s="1753"/>
      <c r="AB39" s="1753"/>
      <c r="AC39" s="1753"/>
      <c r="AD39" s="1756"/>
      <c r="AE39" s="1756"/>
      <c r="AF39" s="1756"/>
      <c r="AG39" s="1759"/>
      <c r="AH39" s="1749"/>
    </row>
    <row r="40" spans="1:38" s="352" customFormat="1" ht="16.5" thickTop="1" x14ac:dyDescent="0.25">
      <c r="A40" s="613" t="s">
        <v>11</v>
      </c>
      <c r="B40" s="610">
        <v>30601</v>
      </c>
      <c r="C40" s="613">
        <f>Age(B40,G40,H40)</f>
        <v>41</v>
      </c>
      <c r="D40" s="338"/>
      <c r="E40" s="372">
        <v>23</v>
      </c>
      <c r="F40" s="618"/>
      <c r="G40" s="612" t="s">
        <v>590</v>
      </c>
      <c r="H40" s="612" t="s">
        <v>1419</v>
      </c>
      <c r="I40" s="408" t="str">
        <f>Воз_группа(A40,C40)</f>
        <v>5</v>
      </c>
      <c r="J40" s="618"/>
      <c r="K40" s="877">
        <v>3</v>
      </c>
      <c r="L40" s="1015">
        <v>4</v>
      </c>
      <c r="M40" s="1015">
        <f t="shared" ref="M40" si="25">Баллы_за_упр($A40,$G40,$H40,$I40,K40,L40)</f>
        <v>20</v>
      </c>
      <c r="N40" s="877">
        <v>35</v>
      </c>
      <c r="O40" s="1016">
        <v>29.1</v>
      </c>
      <c r="P40" s="1015">
        <f t="shared" ref="P40" si="26">Баллы_за_упр($A40,$G40,$H40,$I40,N40,O40)</f>
        <v>98</v>
      </c>
      <c r="Q40" s="615">
        <v>37</v>
      </c>
      <c r="R40" s="207">
        <v>5.04</v>
      </c>
      <c r="S40" s="617">
        <f t="shared" ref="S40" si="27">Баллы_за_упр($A40,G40,H40,I40,Q40,R40)</f>
        <v>31</v>
      </c>
      <c r="T40" s="617">
        <f t="shared" ref="T40" si="28">S40+P40+M40</f>
        <v>149</v>
      </c>
      <c r="U40" s="618">
        <f t="shared" ref="U40" si="29">Оценка(A40,I40,M40,P40,S40)</f>
        <v>4</v>
      </c>
      <c r="V40" s="617"/>
      <c r="W40" s="1362"/>
      <c r="X40" s="742"/>
      <c r="Y40" s="682"/>
      <c r="Z40" s="682"/>
      <c r="AA40" s="682"/>
      <c r="AB40" s="682"/>
      <c r="AC40" s="682"/>
      <c r="AD40" s="683"/>
      <c r="AE40" s="684"/>
      <c r="AF40" s="684"/>
      <c r="AG40" s="1113"/>
      <c r="AH40" s="769"/>
      <c r="AI40" s="1114"/>
      <c r="AJ40" s="1114"/>
      <c r="AK40" s="1114"/>
      <c r="AL40" s="1114"/>
    </row>
    <row r="41" spans="1:38" s="352" customFormat="1" ht="15.75" x14ac:dyDescent="0.25">
      <c r="A41" s="613" t="s">
        <v>470</v>
      </c>
      <c r="B41" s="610">
        <v>31088</v>
      </c>
      <c r="C41" s="613">
        <f>Age(B41,G41,H41)</f>
        <v>39</v>
      </c>
      <c r="D41" s="338"/>
      <c r="E41" s="372">
        <v>24</v>
      </c>
      <c r="F41" s="618"/>
      <c r="G41" s="612" t="s">
        <v>1415</v>
      </c>
      <c r="H41" s="612" t="s">
        <v>1232</v>
      </c>
      <c r="I41" s="408" t="str">
        <f>Воз_группа(A41,C41)</f>
        <v>4</v>
      </c>
      <c r="J41" s="618"/>
      <c r="K41" s="877"/>
      <c r="L41" s="1015"/>
      <c r="M41" s="1015"/>
      <c r="N41" s="877"/>
      <c r="O41" s="1016"/>
      <c r="P41" s="1015"/>
      <c r="Q41" s="615"/>
      <c r="R41" s="207"/>
      <c r="S41" s="617"/>
      <c r="T41" s="617"/>
      <c r="U41" s="618"/>
      <c r="V41" s="617"/>
      <c r="W41" s="1352" t="s">
        <v>1093</v>
      </c>
      <c r="X41" s="742"/>
      <c r="Y41" s="682"/>
      <c r="Z41" s="682"/>
      <c r="AA41" s="682"/>
      <c r="AB41" s="682"/>
      <c r="AC41" s="682"/>
      <c r="AD41" s="683"/>
      <c r="AE41" s="684"/>
      <c r="AF41" s="684"/>
      <c r="AG41" s="1113"/>
      <c r="AH41" s="769"/>
      <c r="AI41" s="1114"/>
      <c r="AJ41" s="1114"/>
      <c r="AK41" s="1114"/>
      <c r="AL41" s="1114"/>
    </row>
    <row r="42" spans="1:38" s="352" customFormat="1" ht="15.75" x14ac:dyDescent="0.25">
      <c r="A42" s="613"/>
      <c r="B42" s="610"/>
      <c r="C42" s="613"/>
      <c r="D42" s="338"/>
      <c r="E42" s="1743" t="s">
        <v>1406</v>
      </c>
      <c r="F42" s="1744"/>
      <c r="G42" s="1744"/>
      <c r="H42" s="1744"/>
      <c r="I42" s="1744"/>
      <c r="J42" s="1744"/>
      <c r="K42" s="1744"/>
      <c r="L42" s="1744"/>
      <c r="M42" s="1744"/>
      <c r="N42" s="1744"/>
      <c r="O42" s="1744"/>
      <c r="P42" s="1744"/>
      <c r="Q42" s="1744"/>
      <c r="R42" s="1744"/>
      <c r="S42" s="1744"/>
      <c r="T42" s="1744"/>
      <c r="U42" s="1744"/>
      <c r="V42" s="1744"/>
      <c r="W42" s="1745"/>
      <c r="X42" s="742"/>
      <c r="Y42" s="682"/>
      <c r="Z42" s="682"/>
      <c r="AA42" s="682"/>
      <c r="AB42" s="682"/>
      <c r="AC42" s="682"/>
      <c r="AD42" s="683"/>
      <c r="AE42" s="684"/>
      <c r="AF42" s="684"/>
      <c r="AG42" s="1113"/>
      <c r="AH42" s="769"/>
      <c r="AI42" s="1114"/>
      <c r="AJ42" s="1114"/>
      <c r="AK42" s="1114"/>
      <c r="AL42" s="1114"/>
    </row>
    <row r="43" spans="1:38" s="352" customFormat="1" ht="15.75" x14ac:dyDescent="0.25">
      <c r="A43" s="613" t="s">
        <v>11</v>
      </c>
      <c r="B43" s="610">
        <v>26635</v>
      </c>
      <c r="C43" s="613">
        <f>Age(B43,G43,H43)</f>
        <v>51</v>
      </c>
      <c r="D43" s="338"/>
      <c r="E43" s="372">
        <v>25</v>
      </c>
      <c r="F43" s="618"/>
      <c r="G43" s="612" t="s">
        <v>482</v>
      </c>
      <c r="H43" s="612" t="s">
        <v>538</v>
      </c>
      <c r="I43" s="408" t="str">
        <f>Воз_группа(A43,C43)</f>
        <v>7</v>
      </c>
      <c r="J43" s="618"/>
      <c r="K43" s="877">
        <v>3</v>
      </c>
      <c r="L43" s="1015">
        <v>8</v>
      </c>
      <c r="M43" s="1015">
        <f t="shared" ref="M43" si="30">Баллы_за_упр($A43,$G43,$H43,$I43,K43,L43)</f>
        <v>80</v>
      </c>
      <c r="N43" s="877"/>
      <c r="O43" s="1016"/>
      <c r="P43" s="1015"/>
      <c r="Q43" s="615">
        <v>37</v>
      </c>
      <c r="R43" s="207">
        <v>5.27</v>
      </c>
      <c r="S43" s="617">
        <f t="shared" ref="S43" si="31">Баллы_за_упр($A43,G43,H43,I43,Q43,R43)</f>
        <v>76</v>
      </c>
      <c r="T43" s="617">
        <f t="shared" ref="T43" si="32">S43+P43+M43</f>
        <v>156</v>
      </c>
      <c r="U43" s="618" t="str">
        <f>LOOKUP(T43,{0,39,40,80,120},{"2","2","3","4","5"})</f>
        <v>5</v>
      </c>
      <c r="V43" s="617"/>
      <c r="W43" s="1362"/>
      <c r="X43" s="742"/>
      <c r="Y43" s="682"/>
      <c r="Z43" s="682"/>
      <c r="AA43" s="682"/>
      <c r="AB43" s="682"/>
      <c r="AC43" s="682"/>
      <c r="AD43" s="683"/>
      <c r="AE43" s="684"/>
      <c r="AF43" s="684"/>
      <c r="AG43" s="1113"/>
      <c r="AH43" s="769"/>
      <c r="AI43" s="1114"/>
      <c r="AJ43" s="1114"/>
      <c r="AK43" s="1114"/>
      <c r="AL43" s="1114"/>
    </row>
    <row r="44" spans="1:38" s="352" customFormat="1" ht="15.75" x14ac:dyDescent="0.25">
      <c r="A44" s="613" t="s">
        <v>11</v>
      </c>
      <c r="B44" s="610">
        <v>27596</v>
      </c>
      <c r="C44" s="613">
        <f>Age(B44,G44,H44)</f>
        <v>49</v>
      </c>
      <c r="D44" s="338"/>
      <c r="E44" s="372">
        <v>26</v>
      </c>
      <c r="F44" s="618"/>
      <c r="G44" s="612" t="s">
        <v>482</v>
      </c>
      <c r="H44" s="612" t="s">
        <v>1355</v>
      </c>
      <c r="I44" s="408" t="str">
        <f>Воз_группа(A44,C44)</f>
        <v>6</v>
      </c>
      <c r="J44" s="618"/>
      <c r="K44" s="877"/>
      <c r="L44" s="1015"/>
      <c r="M44" s="1015"/>
      <c r="N44" s="877"/>
      <c r="O44" s="1016"/>
      <c r="P44" s="1015"/>
      <c r="Q44" s="615"/>
      <c r="R44" s="207"/>
      <c r="S44" s="617"/>
      <c r="T44" s="617"/>
      <c r="U44" s="618"/>
      <c r="V44" s="617"/>
      <c r="W44" s="1362" t="s">
        <v>1125</v>
      </c>
      <c r="X44" s="742"/>
      <c r="Y44" s="682"/>
      <c r="Z44" s="682"/>
      <c r="AA44" s="682"/>
      <c r="AB44" s="682"/>
      <c r="AC44" s="682"/>
      <c r="AD44" s="683"/>
      <c r="AE44" s="684"/>
      <c r="AF44" s="684"/>
      <c r="AG44" s="1113"/>
      <c r="AH44" s="769"/>
      <c r="AI44" s="1114"/>
      <c r="AJ44" s="1114"/>
      <c r="AK44" s="1114"/>
      <c r="AL44" s="1114"/>
    </row>
    <row r="45" spans="1:38" s="275" customFormat="1" ht="15.75" x14ac:dyDescent="0.25">
      <c r="A45" s="611" t="s">
        <v>11</v>
      </c>
      <c r="B45" s="860">
        <v>33782</v>
      </c>
      <c r="C45" s="611">
        <f>Age(B45,G45,H45)</f>
        <v>32</v>
      </c>
      <c r="D45" s="160"/>
      <c r="E45" s="1105">
        <v>27</v>
      </c>
      <c r="F45" s="1527"/>
      <c r="G45" s="612" t="s">
        <v>1415</v>
      </c>
      <c r="H45" s="607" t="s">
        <v>690</v>
      </c>
      <c r="I45" s="1527" t="str">
        <f>Воз_группа(A45,C45)</f>
        <v>3</v>
      </c>
      <c r="J45" s="613"/>
      <c r="K45" s="877"/>
      <c r="L45" s="1015"/>
      <c r="M45" s="1015"/>
      <c r="N45" s="877"/>
      <c r="O45" s="1016"/>
      <c r="P45" s="1015"/>
      <c r="Q45" s="615"/>
      <c r="R45" s="207"/>
      <c r="S45" s="617"/>
      <c r="T45" s="617"/>
      <c r="U45" s="618"/>
      <c r="V45" s="351"/>
      <c r="W45" s="397" t="s">
        <v>1093</v>
      </c>
      <c r="X45" s="1109"/>
      <c r="Y45" s="719"/>
      <c r="Z45" s="719"/>
      <c r="AA45" s="719"/>
      <c r="AB45" s="719"/>
      <c r="AC45" s="719"/>
      <c r="AD45" s="719"/>
      <c r="AE45" s="719"/>
      <c r="AF45" s="719"/>
      <c r="AG45" s="719"/>
      <c r="AH45" s="719"/>
      <c r="AI45" s="719"/>
    </row>
    <row r="46" spans="1:38" s="352" customFormat="1" ht="15.75" x14ac:dyDescent="0.25">
      <c r="A46" s="613"/>
      <c r="B46" s="1221"/>
      <c r="C46" s="613"/>
      <c r="D46" s="338"/>
      <c r="E46" s="1722" t="s">
        <v>1407</v>
      </c>
      <c r="F46" s="1723"/>
      <c r="G46" s="1723"/>
      <c r="H46" s="1723"/>
      <c r="I46" s="1723"/>
      <c r="J46" s="1723"/>
      <c r="K46" s="1723"/>
      <c r="L46" s="1723"/>
      <c r="M46" s="1723"/>
      <c r="N46" s="1723"/>
      <c r="O46" s="1723"/>
      <c r="P46" s="1723"/>
      <c r="Q46" s="1723"/>
      <c r="R46" s="1723"/>
      <c r="S46" s="1723"/>
      <c r="T46" s="1723"/>
      <c r="U46" s="1723"/>
      <c r="V46" s="1723"/>
      <c r="W46" s="1724"/>
      <c r="X46" s="742"/>
      <c r="Y46" s="682"/>
      <c r="Z46" s="682"/>
      <c r="AA46" s="682"/>
      <c r="AB46" s="682"/>
      <c r="AC46" s="682"/>
      <c r="AD46" s="683"/>
      <c r="AE46" s="684"/>
      <c r="AF46" s="684"/>
      <c r="AG46" s="1113"/>
      <c r="AH46" s="769"/>
      <c r="AI46" s="1114"/>
      <c r="AJ46" s="1114"/>
      <c r="AK46" s="1114"/>
      <c r="AL46" s="1114"/>
    </row>
    <row r="47" spans="1:38" s="352" customFormat="1" ht="15.75" x14ac:dyDescent="0.25">
      <c r="A47" s="613" t="s">
        <v>11</v>
      </c>
      <c r="B47" s="1222">
        <v>29871</v>
      </c>
      <c r="C47" s="339">
        <f>Age(B47,G47,H47)</f>
        <v>43</v>
      </c>
      <c r="D47" s="338"/>
      <c r="E47" s="372">
        <v>28</v>
      </c>
      <c r="F47" s="618"/>
      <c r="G47" s="612" t="s">
        <v>482</v>
      </c>
      <c r="H47" s="607" t="s">
        <v>1629</v>
      </c>
      <c r="I47" s="408" t="str">
        <f>Воз_группа(A47,C47)</f>
        <v>5</v>
      </c>
      <c r="J47" s="618"/>
      <c r="K47" s="877">
        <v>3</v>
      </c>
      <c r="L47" s="1015">
        <v>8</v>
      </c>
      <c r="M47" s="1015">
        <f t="shared" ref="M47" si="33">Баллы_за_упр($A47,$G47,$H47,$I47,K47,L47)</f>
        <v>60</v>
      </c>
      <c r="N47" s="877">
        <v>35</v>
      </c>
      <c r="O47" s="1016">
        <v>28.6</v>
      </c>
      <c r="P47" s="1015">
        <f t="shared" ref="P47" si="34">Баллы_за_упр($A47,$G47,$H47,$I47,N47,O47)</f>
        <v>108</v>
      </c>
      <c r="Q47" s="615">
        <v>37</v>
      </c>
      <c r="R47" s="619">
        <v>5</v>
      </c>
      <c r="S47" s="617">
        <f t="shared" ref="S47" si="35">Баллы_за_упр($A47,G47,H47,I47,Q47,R47)</f>
        <v>35</v>
      </c>
      <c r="T47" s="617">
        <f t="shared" ref="T47" si="36">S47+P47+M47</f>
        <v>203</v>
      </c>
      <c r="U47" s="618">
        <f t="shared" ref="U47" si="37">Оценка(A47,I47,M47,P47,S47)</f>
        <v>5</v>
      </c>
      <c r="V47" s="617"/>
      <c r="W47" s="1362"/>
      <c r="X47" s="742"/>
      <c r="Y47" s="682">
        <v>21</v>
      </c>
      <c r="Z47" s="682"/>
      <c r="AA47" s="682"/>
      <c r="AB47" s="682">
        <v>6</v>
      </c>
      <c r="AC47" s="682"/>
      <c r="AD47" s="683"/>
      <c r="AE47" s="684"/>
      <c r="AF47" s="684"/>
      <c r="AG47" s="1113"/>
      <c r="AH47" s="769"/>
      <c r="AI47" s="1114"/>
      <c r="AJ47" s="1114"/>
      <c r="AK47" s="1114"/>
      <c r="AL47" s="1114"/>
    </row>
    <row r="48" spans="1:38" s="352" customFormat="1" ht="15.75" x14ac:dyDescent="0.25">
      <c r="A48" s="613" t="s">
        <v>470</v>
      </c>
      <c r="B48" s="1222">
        <v>28535</v>
      </c>
      <c r="C48" s="339">
        <f>Age(B48,G48,H48)</f>
        <v>46</v>
      </c>
      <c r="D48" s="338"/>
      <c r="E48" s="372">
        <v>29</v>
      </c>
      <c r="F48" s="618" t="s">
        <v>767</v>
      </c>
      <c r="G48" s="612" t="s">
        <v>590</v>
      </c>
      <c r="H48" s="612" t="s">
        <v>1420</v>
      </c>
      <c r="I48" s="408">
        <v>6</v>
      </c>
      <c r="J48" s="618"/>
      <c r="K48" s="877">
        <v>16</v>
      </c>
      <c r="L48" s="1015">
        <v>25</v>
      </c>
      <c r="M48" s="1015">
        <f t="shared" ref="M48:M49" si="38">Баллы_за_упр($A48,$G48,$H48,$I48,K48,L48)</f>
        <v>95</v>
      </c>
      <c r="N48" s="877"/>
      <c r="O48" s="1016"/>
      <c r="P48" s="1015"/>
      <c r="Q48" s="615">
        <v>37</v>
      </c>
      <c r="R48" s="207">
        <v>5.55</v>
      </c>
      <c r="S48" s="617">
        <f t="shared" ref="S48:S49" si="39">Баллы_за_упр($A48,G48,H48,I48,Q48,R48)</f>
        <v>55</v>
      </c>
      <c r="T48" s="617">
        <f t="shared" ref="T48:T49" si="40">S48+P48+M48</f>
        <v>150</v>
      </c>
      <c r="U48" s="618" t="str">
        <f>LOOKUP(T48,{0,39,40,80,120},{"2","2","3","4","5"})</f>
        <v>5</v>
      </c>
      <c r="V48" s="617"/>
      <c r="W48" s="1362"/>
      <c r="X48" s="742">
        <v>12</v>
      </c>
      <c r="Y48" s="682">
        <v>22</v>
      </c>
      <c r="Z48" s="682"/>
      <c r="AA48" s="682"/>
      <c r="AB48" s="682"/>
      <c r="AC48" s="682"/>
      <c r="AD48" s="683"/>
      <c r="AE48" s="684"/>
      <c r="AF48" s="684"/>
      <c r="AG48" s="1113"/>
      <c r="AH48" s="769"/>
      <c r="AI48" s="1114"/>
      <c r="AJ48" s="1114"/>
      <c r="AK48" s="1114"/>
      <c r="AL48" s="1114"/>
    </row>
    <row r="49" spans="1:38" s="352" customFormat="1" ht="15.75" x14ac:dyDescent="0.25">
      <c r="A49" s="613" t="s">
        <v>470</v>
      </c>
      <c r="B49" s="1222">
        <v>30204</v>
      </c>
      <c r="C49" s="339">
        <f>Age(B49,G49,H49)</f>
        <v>42</v>
      </c>
      <c r="D49" s="338"/>
      <c r="E49" s="372">
        <v>30</v>
      </c>
      <c r="F49" s="618"/>
      <c r="G49" s="612" t="s">
        <v>500</v>
      </c>
      <c r="H49" s="612" t="s">
        <v>1513</v>
      </c>
      <c r="I49" s="408" t="str">
        <f>Воз_группа(A49,C49)</f>
        <v>5</v>
      </c>
      <c r="J49" s="618"/>
      <c r="K49" s="877">
        <v>16</v>
      </c>
      <c r="L49" s="1015">
        <v>30</v>
      </c>
      <c r="M49" s="1015">
        <f t="shared" si="38"/>
        <v>100</v>
      </c>
      <c r="N49" s="877"/>
      <c r="O49" s="1016"/>
      <c r="P49" s="1015"/>
      <c r="Q49" s="615">
        <v>37</v>
      </c>
      <c r="R49" s="207">
        <v>5.24</v>
      </c>
      <c r="S49" s="617">
        <f t="shared" si="39"/>
        <v>100</v>
      </c>
      <c r="T49" s="617">
        <f t="shared" si="40"/>
        <v>200</v>
      </c>
      <c r="U49" s="618" t="str">
        <f>LOOKUP(T49,{0,39,40,80,120},{"2","2","3","4","5"})</f>
        <v>5</v>
      </c>
      <c r="V49" s="617"/>
      <c r="W49" s="1362"/>
      <c r="X49" s="742"/>
      <c r="Y49" s="682">
        <v>18</v>
      </c>
      <c r="Z49" s="682">
        <v>4</v>
      </c>
      <c r="AA49" s="682"/>
      <c r="AB49" s="682"/>
      <c r="AC49" s="682"/>
      <c r="AD49" s="683"/>
      <c r="AE49" s="684"/>
      <c r="AF49" s="684"/>
      <c r="AG49" s="1113"/>
      <c r="AH49" s="769"/>
      <c r="AI49" s="1114"/>
      <c r="AJ49" s="1114"/>
      <c r="AK49" s="1114"/>
      <c r="AL49" s="1114"/>
    </row>
    <row r="50" spans="1:38" s="352" customFormat="1" ht="15.75" x14ac:dyDescent="0.25">
      <c r="A50" s="613"/>
      <c r="B50" s="860"/>
      <c r="C50" s="613"/>
      <c r="D50" s="338"/>
      <c r="E50" s="1722" t="s">
        <v>1408</v>
      </c>
      <c r="F50" s="1723"/>
      <c r="G50" s="1723"/>
      <c r="H50" s="1723"/>
      <c r="I50" s="1723"/>
      <c r="J50" s="1723"/>
      <c r="K50" s="1723"/>
      <c r="L50" s="1723"/>
      <c r="M50" s="1723"/>
      <c r="N50" s="1723"/>
      <c r="O50" s="1723"/>
      <c r="P50" s="1723"/>
      <c r="Q50" s="1723"/>
      <c r="R50" s="1723"/>
      <c r="S50" s="1723"/>
      <c r="T50" s="1723"/>
      <c r="U50" s="1723"/>
      <c r="V50" s="1723"/>
      <c r="W50" s="1724"/>
      <c r="X50" s="742"/>
      <c r="Y50" s="682"/>
      <c r="Z50" s="682"/>
      <c r="AA50" s="682"/>
      <c r="AB50" s="682"/>
      <c r="AC50" s="682"/>
      <c r="AD50" s="683"/>
      <c r="AE50" s="684"/>
      <c r="AF50" s="684"/>
      <c r="AG50" s="1113"/>
      <c r="AH50" s="769"/>
      <c r="AI50" s="1114"/>
      <c r="AJ50" s="1114"/>
      <c r="AK50" s="1114"/>
      <c r="AL50" s="1114"/>
    </row>
    <row r="51" spans="1:38" s="352" customFormat="1" ht="15.75" x14ac:dyDescent="0.25">
      <c r="A51" s="613" t="s">
        <v>11</v>
      </c>
      <c r="B51" s="347">
        <v>33037</v>
      </c>
      <c r="C51" s="613">
        <f>Age(B51,G51,H51)</f>
        <v>34</v>
      </c>
      <c r="D51" s="338"/>
      <c r="E51" s="372">
        <v>31</v>
      </c>
      <c r="F51" s="618" t="s">
        <v>767</v>
      </c>
      <c r="G51" s="165" t="s">
        <v>26</v>
      </c>
      <c r="H51" s="165" t="s">
        <v>674</v>
      </c>
      <c r="I51" s="408" t="str">
        <f>Воз_группа(A51,C51)</f>
        <v>3</v>
      </c>
      <c r="J51" s="618"/>
      <c r="K51" s="877">
        <v>3</v>
      </c>
      <c r="L51" s="1015">
        <v>9</v>
      </c>
      <c r="M51" s="1015">
        <f t="shared" ref="M51:M52" si="41">Баллы_за_упр($A51,$G51,$H51,$I51,K51,L51)</f>
        <v>30</v>
      </c>
      <c r="N51" s="877">
        <v>35</v>
      </c>
      <c r="O51" s="1016">
        <v>27.1</v>
      </c>
      <c r="P51" s="1015">
        <f t="shared" ref="P51:P52" si="42">Баллы_за_упр($A51,$G51,$H51,$I51,N51,O51)</f>
        <v>78</v>
      </c>
      <c r="Q51" s="615">
        <v>37</v>
      </c>
      <c r="R51" s="207">
        <v>4</v>
      </c>
      <c r="S51" s="617">
        <f t="shared" ref="S51:S52" si="43">Баллы_за_упр($A51,G51,H51,I51,Q51,R51)</f>
        <v>35</v>
      </c>
      <c r="T51" s="617">
        <f t="shared" ref="T51:T52" si="44">S51+P51+M51</f>
        <v>143</v>
      </c>
      <c r="U51" s="618">
        <f t="shared" ref="U51:U52" si="45">Оценка(A51,I51,M51,P51,S51)</f>
        <v>4</v>
      </c>
      <c r="V51" s="617"/>
      <c r="W51" s="1362"/>
      <c r="X51" s="742"/>
      <c r="Y51" s="682">
        <v>9</v>
      </c>
      <c r="Z51" s="682"/>
      <c r="AA51" s="682"/>
      <c r="AB51" s="682">
        <v>2</v>
      </c>
      <c r="AC51" s="682"/>
      <c r="AD51" s="683"/>
      <c r="AE51" s="684"/>
      <c r="AF51" s="684"/>
      <c r="AG51" s="1113"/>
      <c r="AH51" s="769"/>
      <c r="AI51" s="1114"/>
      <c r="AJ51" s="1114"/>
      <c r="AK51" s="1114"/>
      <c r="AL51" s="1114"/>
    </row>
    <row r="52" spans="1:38" s="352" customFormat="1" ht="15.75" x14ac:dyDescent="0.25">
      <c r="A52" s="613" t="s">
        <v>11</v>
      </c>
      <c r="B52" s="610">
        <v>36358</v>
      </c>
      <c r="C52" s="613">
        <f>Age(B52,G52,H52)</f>
        <v>25</v>
      </c>
      <c r="D52" s="338"/>
      <c r="E52" s="372">
        <v>32</v>
      </c>
      <c r="F52" s="408"/>
      <c r="G52" s="612" t="s">
        <v>564</v>
      </c>
      <c r="H52" s="612" t="s">
        <v>1424</v>
      </c>
      <c r="I52" s="408" t="str">
        <f>Воз_группа(A52,C52)</f>
        <v>2</v>
      </c>
      <c r="J52" s="618"/>
      <c r="K52" s="877">
        <v>3</v>
      </c>
      <c r="L52" s="1015">
        <v>8</v>
      </c>
      <c r="M52" s="1015">
        <f t="shared" si="41"/>
        <v>20</v>
      </c>
      <c r="N52" s="877">
        <v>35</v>
      </c>
      <c r="O52" s="1016">
        <v>25.6</v>
      </c>
      <c r="P52" s="1015">
        <f t="shared" si="42"/>
        <v>68</v>
      </c>
      <c r="Q52" s="615">
        <v>37</v>
      </c>
      <c r="R52" s="207">
        <v>3.31</v>
      </c>
      <c r="S52" s="617">
        <f t="shared" si="43"/>
        <v>48</v>
      </c>
      <c r="T52" s="617">
        <f t="shared" si="44"/>
        <v>136</v>
      </c>
      <c r="U52" s="618">
        <f t="shared" si="45"/>
        <v>4</v>
      </c>
      <c r="V52" s="617"/>
      <c r="W52" s="1362"/>
      <c r="X52" s="742"/>
      <c r="Y52" s="682"/>
      <c r="Z52" s="682"/>
      <c r="AA52" s="682"/>
      <c r="AB52" s="682"/>
      <c r="AC52" s="682"/>
      <c r="AD52" s="683"/>
      <c r="AE52" s="684"/>
      <c r="AF52" s="684"/>
      <c r="AG52" s="1113"/>
      <c r="AH52" s="769"/>
      <c r="AI52" s="1114"/>
      <c r="AJ52" s="1114"/>
      <c r="AK52" s="1114"/>
      <c r="AL52" s="1114"/>
    </row>
    <row r="53" spans="1:38" s="352" customFormat="1" ht="15.75" x14ac:dyDescent="0.25">
      <c r="A53" s="613" t="s">
        <v>11</v>
      </c>
      <c r="B53" s="610">
        <v>32292</v>
      </c>
      <c r="C53" s="613">
        <f>Age(B53,G53,H53)</f>
        <v>36</v>
      </c>
      <c r="D53" s="338"/>
      <c r="E53" s="372">
        <v>33</v>
      </c>
      <c r="F53" s="618" t="s">
        <v>767</v>
      </c>
      <c r="G53" s="827" t="s">
        <v>1186</v>
      </c>
      <c r="H53" s="827" t="s">
        <v>927</v>
      </c>
      <c r="I53" s="408" t="str">
        <f>Воз_группа(A53,C53)</f>
        <v>4</v>
      </c>
      <c r="J53" s="618"/>
      <c r="K53" s="618"/>
      <c r="L53" s="615"/>
      <c r="M53" s="615"/>
      <c r="N53" s="618"/>
      <c r="O53" s="519"/>
      <c r="P53" s="615"/>
      <c r="Q53" s="615"/>
      <c r="R53" s="207"/>
      <c r="S53" s="617"/>
      <c r="T53" s="617"/>
      <c r="U53" s="618"/>
      <c r="V53" s="617"/>
      <c r="W53" s="1362" t="s">
        <v>754</v>
      </c>
      <c r="X53" s="742"/>
      <c r="Y53" s="682"/>
      <c r="Z53" s="682"/>
      <c r="AA53" s="682"/>
      <c r="AB53" s="682"/>
      <c r="AC53" s="682"/>
      <c r="AD53" s="683">
        <v>16</v>
      </c>
      <c r="AE53" s="684"/>
      <c r="AF53" s="684"/>
      <c r="AG53" s="1113"/>
      <c r="AH53" s="769"/>
      <c r="AI53" s="1114"/>
      <c r="AJ53" s="1114"/>
      <c r="AK53" s="1114"/>
      <c r="AL53" s="1114"/>
    </row>
    <row r="54" spans="1:38" s="352" customFormat="1" ht="15.75" x14ac:dyDescent="0.25">
      <c r="A54" s="613" t="s">
        <v>470</v>
      </c>
      <c r="B54" s="347">
        <v>32150</v>
      </c>
      <c r="C54" s="613">
        <f>Age(B54,G54,H54)</f>
        <v>36</v>
      </c>
      <c r="D54" s="338"/>
      <c r="E54" s="372">
        <v>34</v>
      </c>
      <c r="F54" s="618"/>
      <c r="G54" s="165" t="s">
        <v>731</v>
      </c>
      <c r="H54" s="165" t="s">
        <v>940</v>
      </c>
      <c r="I54" s="408" t="str">
        <f>Воз_группа(A54,C54)</f>
        <v>4</v>
      </c>
      <c r="J54" s="618"/>
      <c r="K54" s="618"/>
      <c r="L54" s="615"/>
      <c r="M54" s="615"/>
      <c r="N54" s="618"/>
      <c r="O54" s="519"/>
      <c r="P54" s="615"/>
      <c r="Q54" s="615"/>
      <c r="R54" s="207"/>
      <c r="S54" s="617"/>
      <c r="T54" s="617"/>
      <c r="U54" s="618"/>
      <c r="V54" s="618"/>
      <c r="W54" s="1362" t="s">
        <v>754</v>
      </c>
      <c r="X54" s="742"/>
      <c r="Y54" s="682"/>
      <c r="Z54" s="682"/>
      <c r="AA54" s="682"/>
      <c r="AB54" s="682"/>
      <c r="AC54" s="682"/>
      <c r="AD54" s="683"/>
      <c r="AE54" s="684"/>
      <c r="AF54" s="684"/>
      <c r="AG54" s="1113"/>
      <c r="AH54" s="769"/>
      <c r="AI54" s="1114"/>
      <c r="AJ54" s="1114"/>
      <c r="AK54" s="1114"/>
      <c r="AL54" s="1114"/>
    </row>
    <row r="55" spans="1:38" s="352" customFormat="1" ht="15.75" x14ac:dyDescent="0.25">
      <c r="A55" s="613"/>
      <c r="B55" s="860"/>
      <c r="C55" s="613"/>
      <c r="D55" s="338"/>
      <c r="E55" s="1735" t="s">
        <v>752</v>
      </c>
      <c r="F55" s="1736"/>
      <c r="G55" s="1736"/>
      <c r="H55" s="1736"/>
      <c r="I55" s="1736"/>
      <c r="J55" s="1736"/>
      <c r="K55" s="1736"/>
      <c r="L55" s="1736"/>
      <c r="M55" s="1736"/>
      <c r="N55" s="1736"/>
      <c r="O55" s="1736"/>
      <c r="P55" s="1736"/>
      <c r="Q55" s="1736"/>
      <c r="R55" s="1736"/>
      <c r="S55" s="1736"/>
      <c r="T55" s="1736"/>
      <c r="U55" s="1736"/>
      <c r="V55" s="1736"/>
      <c r="W55" s="1737"/>
      <c r="X55" s="742"/>
      <c r="Y55" s="682"/>
      <c r="Z55" s="682"/>
      <c r="AA55" s="682"/>
      <c r="AB55" s="682"/>
      <c r="AC55" s="682"/>
      <c r="AD55" s="683"/>
      <c r="AE55" s="684"/>
      <c r="AF55" s="684"/>
      <c r="AG55" s="1113"/>
      <c r="AH55" s="769"/>
      <c r="AI55" s="1114"/>
      <c r="AJ55" s="1114"/>
      <c r="AK55" s="1114"/>
      <c r="AL55" s="1114"/>
    </row>
    <row r="56" spans="1:38" s="352" customFormat="1" ht="15.75" x14ac:dyDescent="0.25">
      <c r="A56" s="613" t="s">
        <v>11</v>
      </c>
      <c r="B56" s="610">
        <v>31657</v>
      </c>
      <c r="C56" s="613">
        <f>Age(B56,G56,H56)</f>
        <v>38</v>
      </c>
      <c r="D56" s="338"/>
      <c r="E56" s="372">
        <v>35</v>
      </c>
      <c r="F56" s="408"/>
      <c r="G56" s="612" t="s">
        <v>590</v>
      </c>
      <c r="H56" s="612" t="s">
        <v>581</v>
      </c>
      <c r="I56" s="408" t="str">
        <f>Воз_группа(A56,C56)</f>
        <v>4</v>
      </c>
      <c r="J56" s="618"/>
      <c r="K56" s="877">
        <v>3</v>
      </c>
      <c r="L56" s="1015">
        <v>9</v>
      </c>
      <c r="M56" s="1015">
        <f t="shared" ref="M56" si="46">Баллы_за_упр($A56,$G56,$H56,$I56,K56,L56)</f>
        <v>50</v>
      </c>
      <c r="N56" s="877">
        <v>35</v>
      </c>
      <c r="O56" s="1016">
        <v>29.5</v>
      </c>
      <c r="P56" s="1015">
        <f t="shared" ref="P56" si="47">Баллы_за_упр($A56,$G56,$H56,$I56,N56,O56)</f>
        <v>50</v>
      </c>
      <c r="Q56" s="615">
        <v>37</v>
      </c>
      <c r="R56" s="207">
        <v>4.25</v>
      </c>
      <c r="S56" s="617">
        <f t="shared" ref="S56" si="48">Баллы_за_упр($A56,G56,H56,I56,Q56,R56)</f>
        <v>30</v>
      </c>
      <c r="T56" s="617">
        <f t="shared" ref="T56" si="49">S56+P56+M56</f>
        <v>130</v>
      </c>
      <c r="U56" s="618">
        <f t="shared" ref="U56" si="50">Оценка(A56,I56,M56,P56,S56)</f>
        <v>4</v>
      </c>
      <c r="V56" s="617"/>
      <c r="W56" s="1362"/>
      <c r="X56" s="742"/>
      <c r="Y56" s="682"/>
      <c r="Z56" s="682"/>
      <c r="AA56" s="682"/>
      <c r="AB56" s="682"/>
      <c r="AC56" s="682"/>
      <c r="AD56" s="683"/>
      <c r="AE56" s="684"/>
      <c r="AF56" s="684"/>
      <c r="AG56" s="1113"/>
      <c r="AH56" s="769"/>
      <c r="AI56" s="1114"/>
      <c r="AJ56" s="1114"/>
      <c r="AK56" s="1114"/>
      <c r="AL56" s="1114"/>
    </row>
    <row r="57" spans="1:38" s="352" customFormat="1" ht="15.75" x14ac:dyDescent="0.25">
      <c r="A57" s="613" t="s">
        <v>470</v>
      </c>
      <c r="B57" s="610">
        <v>30867</v>
      </c>
      <c r="C57" s="613">
        <f>Age(B57,G57,H57)</f>
        <v>40</v>
      </c>
      <c r="D57" s="338"/>
      <c r="E57" s="372">
        <v>36</v>
      </c>
      <c r="F57" s="408"/>
      <c r="G57" s="612" t="s">
        <v>614</v>
      </c>
      <c r="H57" s="612" t="s">
        <v>1423</v>
      </c>
      <c r="I57" s="408" t="str">
        <f>Воз_группа(A57,C57)</f>
        <v>5</v>
      </c>
      <c r="J57" s="618"/>
      <c r="K57" s="877"/>
      <c r="L57" s="1015"/>
      <c r="M57" s="1015"/>
      <c r="N57" s="877"/>
      <c r="O57" s="1016"/>
      <c r="P57" s="1015"/>
      <c r="Q57" s="615"/>
      <c r="R57" s="207"/>
      <c r="S57" s="617"/>
      <c r="T57" s="617"/>
      <c r="U57" s="618"/>
      <c r="V57" s="617"/>
      <c r="W57" s="1362" t="s">
        <v>1068</v>
      </c>
      <c r="X57" s="742"/>
      <c r="Y57" s="682"/>
      <c r="Z57" s="682"/>
      <c r="AA57" s="682"/>
      <c r="AB57" s="682"/>
      <c r="AC57" s="682"/>
      <c r="AD57" s="683"/>
      <c r="AE57" s="684"/>
      <c r="AF57" s="684"/>
      <c r="AG57" s="1113"/>
      <c r="AH57" s="769"/>
      <c r="AI57" s="1114"/>
      <c r="AJ57" s="1114"/>
      <c r="AK57" s="1114"/>
      <c r="AL57" s="1114"/>
    </row>
    <row r="58" spans="1:38" s="352" customFormat="1" ht="15.75" x14ac:dyDescent="0.25">
      <c r="A58" s="613" t="s">
        <v>470</v>
      </c>
      <c r="B58" s="610">
        <v>32245</v>
      </c>
      <c r="C58" s="613">
        <f>Age(B58,G58,H58)</f>
        <v>36</v>
      </c>
      <c r="D58" s="338"/>
      <c r="E58" s="372">
        <v>37</v>
      </c>
      <c r="F58" s="408"/>
      <c r="G58" s="612" t="s">
        <v>565</v>
      </c>
      <c r="H58" s="612" t="s">
        <v>573</v>
      </c>
      <c r="I58" s="408" t="str">
        <f>Воз_группа(A58,C58)</f>
        <v>4</v>
      </c>
      <c r="J58" s="618"/>
      <c r="K58" s="877">
        <v>16</v>
      </c>
      <c r="L58" s="1015">
        <v>30</v>
      </c>
      <c r="M58" s="1015">
        <f>Баллы_за_упр($A58,$G58,$H58,$I58,K58,L58)</f>
        <v>100</v>
      </c>
      <c r="N58" s="877"/>
      <c r="O58" s="1016"/>
      <c r="P58" s="1015"/>
      <c r="Q58" s="615">
        <v>37</v>
      </c>
      <c r="R58" s="207">
        <v>5.51</v>
      </c>
      <c r="S58" s="617">
        <f>Баллы_за_упр($A58,G58,H58,I58,Q58,R58)</f>
        <v>29</v>
      </c>
      <c r="T58" s="617">
        <f>S58+P58+M58</f>
        <v>129</v>
      </c>
      <c r="U58" s="618" t="str">
        <f>LOOKUP(T58,{0,39,40,80,120},{"2","2","3","4","5"})</f>
        <v>5</v>
      </c>
      <c r="V58" s="617"/>
      <c r="W58" s="1362"/>
      <c r="X58" s="742"/>
      <c r="Y58" s="682"/>
      <c r="Z58" s="682"/>
      <c r="AA58" s="682"/>
      <c r="AB58" s="682"/>
      <c r="AC58" s="682"/>
      <c r="AD58" s="683"/>
      <c r="AE58" s="684"/>
      <c r="AF58" s="684"/>
      <c r="AG58" s="1113"/>
      <c r="AH58" s="769"/>
      <c r="AI58" s="1114"/>
      <c r="AJ58" s="1114"/>
      <c r="AK58" s="1114"/>
      <c r="AL58" s="1114"/>
    </row>
    <row r="59" spans="1:38" s="352" customFormat="1" ht="15.75" x14ac:dyDescent="0.25">
      <c r="A59" s="613"/>
      <c r="B59" s="347"/>
      <c r="C59" s="613"/>
      <c r="D59" s="338"/>
      <c r="E59" s="1604" t="s">
        <v>1409</v>
      </c>
      <c r="F59" s="1605"/>
      <c r="G59" s="1605"/>
      <c r="H59" s="1605"/>
      <c r="I59" s="1605"/>
      <c r="J59" s="1605"/>
      <c r="K59" s="1605"/>
      <c r="L59" s="1605"/>
      <c r="M59" s="1605"/>
      <c r="N59" s="1605"/>
      <c r="O59" s="1605"/>
      <c r="P59" s="1605"/>
      <c r="Q59" s="1605"/>
      <c r="R59" s="1605"/>
      <c r="S59" s="1605"/>
      <c r="T59" s="1605"/>
      <c r="U59" s="1605"/>
      <c r="V59" s="1605"/>
      <c r="W59" s="1606"/>
      <c r="X59" s="742"/>
      <c r="Y59" s="682"/>
      <c r="Z59" s="682"/>
      <c r="AA59" s="682"/>
      <c r="AB59" s="682"/>
      <c r="AC59" s="682"/>
      <c r="AD59" s="683"/>
      <c r="AE59" s="684"/>
      <c r="AF59" s="684"/>
      <c r="AG59" s="1113"/>
      <c r="AH59" s="769"/>
      <c r="AI59" s="1114"/>
      <c r="AJ59" s="1114"/>
      <c r="AK59" s="1114"/>
      <c r="AL59" s="1114"/>
    </row>
    <row r="60" spans="1:38" s="352" customFormat="1" ht="15.75" x14ac:dyDescent="0.25">
      <c r="A60" s="613" t="s">
        <v>11</v>
      </c>
      <c r="B60" s="610">
        <v>26668</v>
      </c>
      <c r="C60" s="613">
        <f>Age(B60,G60,H60)</f>
        <v>51</v>
      </c>
      <c r="D60" s="338"/>
      <c r="E60" s="372">
        <v>38</v>
      </c>
      <c r="F60" s="408"/>
      <c r="G60" s="612" t="s">
        <v>482</v>
      </c>
      <c r="H60" s="612" t="s">
        <v>1023</v>
      </c>
      <c r="I60" s="408" t="str">
        <f>Воз_группа(A60,C60)</f>
        <v>7</v>
      </c>
      <c r="J60" s="618"/>
      <c r="K60" s="877">
        <v>3</v>
      </c>
      <c r="L60" s="1015">
        <v>7</v>
      </c>
      <c r="M60" s="1015">
        <f t="shared" ref="M60" si="51">Баллы_за_упр($A60,$G60,$H60,$I60,K60,L60)</f>
        <v>70</v>
      </c>
      <c r="N60" s="877"/>
      <c r="O60" s="1016"/>
      <c r="P60" s="1015"/>
      <c r="Q60" s="615">
        <v>37</v>
      </c>
      <c r="R60" s="207">
        <v>5</v>
      </c>
      <c r="S60" s="617">
        <f t="shared" ref="S60" si="52">Баллы_за_упр($A60,G60,H60,I60,Q60,R60)</f>
        <v>130</v>
      </c>
      <c r="T60" s="617">
        <f t="shared" ref="T60" si="53">S60+P60+M60</f>
        <v>200</v>
      </c>
      <c r="U60" s="618" t="str">
        <f>LOOKUP(T60,{0,39,40,80,120},{"2","2","3","4","5"})</f>
        <v>5</v>
      </c>
      <c r="V60" s="617"/>
      <c r="W60" s="1362"/>
      <c r="X60" s="742"/>
      <c r="Y60" s="682"/>
      <c r="Z60" s="682"/>
      <c r="AA60" s="682"/>
      <c r="AB60" s="682"/>
      <c r="AC60" s="682"/>
      <c r="AD60" s="683"/>
      <c r="AE60" s="684"/>
      <c r="AF60" s="684"/>
      <c r="AG60" s="1113"/>
      <c r="AH60" s="769"/>
      <c r="AI60" s="1114"/>
      <c r="AJ60" s="1114"/>
      <c r="AK60" s="1114"/>
      <c r="AL60" s="1114"/>
    </row>
    <row r="61" spans="1:38" s="352" customFormat="1" ht="15.75" x14ac:dyDescent="0.25">
      <c r="A61" s="613" t="s">
        <v>470</v>
      </c>
      <c r="B61" s="610">
        <v>28372</v>
      </c>
      <c r="C61" s="613">
        <f>Age(B61,G61,H61)</f>
        <v>47</v>
      </c>
      <c r="D61" s="338"/>
      <c r="E61" s="372">
        <v>39</v>
      </c>
      <c r="F61" s="408"/>
      <c r="G61" s="612" t="s">
        <v>590</v>
      </c>
      <c r="H61" s="612" t="s">
        <v>945</v>
      </c>
      <c r="I61" s="408">
        <v>6</v>
      </c>
      <c r="J61" s="618"/>
      <c r="K61" s="877">
        <v>16</v>
      </c>
      <c r="L61" s="1015">
        <v>28</v>
      </c>
      <c r="M61" s="1015">
        <f>Баллы_за_упр($A61,$G61,$H61,$I61,K61,L61)</f>
        <v>100</v>
      </c>
      <c r="N61" s="877"/>
      <c r="O61" s="1016"/>
      <c r="P61" s="1015"/>
      <c r="Q61" s="615">
        <v>37</v>
      </c>
      <c r="R61" s="207">
        <v>6.19</v>
      </c>
      <c r="S61" s="617">
        <f>Баллы_за_упр($A61,G61,H61,I61,Q61,R61)</f>
        <v>31</v>
      </c>
      <c r="T61" s="617">
        <f>S61+P61+M61</f>
        <v>131</v>
      </c>
      <c r="U61" s="618" t="str">
        <f>LOOKUP(T61,{0,39,40,80,120},{"2","2","3","4","5"})</f>
        <v>5</v>
      </c>
      <c r="V61" s="617"/>
      <c r="W61" s="1362"/>
      <c r="X61" s="742"/>
      <c r="Y61" s="682"/>
      <c r="Z61" s="682"/>
      <c r="AA61" s="682"/>
      <c r="AB61" s="682"/>
      <c r="AC61" s="682"/>
      <c r="AD61" s="683"/>
      <c r="AE61" s="684"/>
      <c r="AF61" s="684"/>
      <c r="AG61" s="1113"/>
      <c r="AH61" s="769"/>
      <c r="AI61" s="1114"/>
      <c r="AJ61" s="1114"/>
      <c r="AK61" s="1114"/>
      <c r="AL61" s="1114"/>
    </row>
    <row r="62" spans="1:38" s="352" customFormat="1" ht="15.75" x14ac:dyDescent="0.25">
      <c r="A62" s="613" t="s">
        <v>11</v>
      </c>
      <c r="B62" s="610">
        <v>32778</v>
      </c>
      <c r="C62" s="613">
        <f>Age(B62,G62,H62)</f>
        <v>35</v>
      </c>
      <c r="D62" s="338"/>
      <c r="E62" s="372">
        <v>40</v>
      </c>
      <c r="F62" s="1073"/>
      <c r="G62" s="385" t="s">
        <v>592</v>
      </c>
      <c r="H62" s="385" t="s">
        <v>1354</v>
      </c>
      <c r="I62" s="1073" t="str">
        <f>Воз_группа(A62,C62)</f>
        <v>4</v>
      </c>
      <c r="J62" s="1357"/>
      <c r="K62" s="877"/>
      <c r="L62" s="1015"/>
      <c r="M62" s="1015"/>
      <c r="N62" s="877"/>
      <c r="O62" s="1016"/>
      <c r="P62" s="1015"/>
      <c r="Q62" s="615"/>
      <c r="R62" s="207"/>
      <c r="S62" s="617"/>
      <c r="T62" s="617"/>
      <c r="U62" s="618"/>
      <c r="V62" s="617"/>
      <c r="W62" s="1362" t="s">
        <v>1093</v>
      </c>
      <c r="X62" s="742"/>
      <c r="Y62" s="682"/>
      <c r="Z62" s="682"/>
      <c r="AA62" s="682"/>
      <c r="AB62" s="682"/>
      <c r="AC62" s="682"/>
      <c r="AD62" s="683"/>
      <c r="AE62" s="684"/>
      <c r="AF62" s="684"/>
      <c r="AG62" s="1113"/>
      <c r="AH62" s="769"/>
      <c r="AI62" s="1114"/>
      <c r="AJ62" s="1114"/>
      <c r="AK62" s="1114"/>
      <c r="AL62" s="1114"/>
    </row>
    <row r="63" spans="1:38" s="352" customFormat="1" ht="15.75" x14ac:dyDescent="0.25">
      <c r="A63" s="613" t="s">
        <v>470</v>
      </c>
      <c r="B63" s="610">
        <v>34419</v>
      </c>
      <c r="C63" s="613">
        <f>Age(B63,G63,H63)</f>
        <v>30</v>
      </c>
      <c r="D63" s="338"/>
      <c r="E63" s="372">
        <v>41</v>
      </c>
      <c r="F63" s="408"/>
      <c r="G63" s="612" t="s">
        <v>474</v>
      </c>
      <c r="H63" s="612" t="s">
        <v>1304</v>
      </c>
      <c r="I63" s="408" t="str">
        <f>Воз_группа(A63,C63)</f>
        <v>3</v>
      </c>
      <c r="J63" s="618"/>
      <c r="K63" s="1388"/>
      <c r="L63" s="1389"/>
      <c r="M63" s="1015"/>
      <c r="N63" s="877"/>
      <c r="O63" s="1016"/>
      <c r="P63" s="1015"/>
      <c r="Q63" s="621"/>
      <c r="R63" s="619"/>
      <c r="S63" s="351"/>
      <c r="T63" s="617"/>
      <c r="U63" s="613"/>
      <c r="V63" s="617"/>
      <c r="W63" s="1362" t="s">
        <v>754</v>
      </c>
      <c r="X63" s="742"/>
      <c r="Y63" s="682"/>
      <c r="Z63" s="682"/>
      <c r="AA63" s="682"/>
      <c r="AB63" s="682"/>
      <c r="AC63" s="682"/>
      <c r="AD63" s="683"/>
      <c r="AE63" s="684"/>
      <c r="AF63" s="684"/>
      <c r="AG63" s="1113"/>
      <c r="AH63" s="769"/>
      <c r="AI63" s="1114"/>
      <c r="AJ63" s="1114"/>
      <c r="AK63" s="1114"/>
      <c r="AL63" s="1114"/>
    </row>
    <row r="64" spans="1:38" s="352" customFormat="1" ht="15.75" x14ac:dyDescent="0.25">
      <c r="A64" s="613"/>
      <c r="B64" s="347"/>
      <c r="C64" s="613"/>
      <c r="D64" s="338"/>
      <c r="E64" s="1735" t="s">
        <v>1410</v>
      </c>
      <c r="F64" s="1736"/>
      <c r="G64" s="1736"/>
      <c r="H64" s="1736"/>
      <c r="I64" s="1736"/>
      <c r="J64" s="1736"/>
      <c r="K64" s="1736"/>
      <c r="L64" s="1736"/>
      <c r="M64" s="1736"/>
      <c r="N64" s="1736"/>
      <c r="O64" s="1736"/>
      <c r="P64" s="1736"/>
      <c r="Q64" s="1736"/>
      <c r="R64" s="1736"/>
      <c r="S64" s="1736"/>
      <c r="T64" s="1736"/>
      <c r="U64" s="1736"/>
      <c r="V64" s="1736"/>
      <c r="W64" s="1737"/>
      <c r="X64" s="742"/>
      <c r="Y64" s="682"/>
      <c r="Z64" s="682"/>
      <c r="AA64" s="682"/>
      <c r="AB64" s="682"/>
      <c r="AC64" s="682"/>
      <c r="AD64" s="683"/>
      <c r="AE64" s="684"/>
      <c r="AF64" s="684"/>
      <c r="AG64" s="1113"/>
      <c r="AH64" s="769"/>
      <c r="AI64" s="1114"/>
      <c r="AJ64" s="1114"/>
      <c r="AK64" s="1223"/>
      <c r="AL64" s="1114"/>
    </row>
    <row r="65" spans="1:38" s="352" customFormat="1" ht="15.75" x14ac:dyDescent="0.25">
      <c r="A65" s="613" t="s">
        <v>11</v>
      </c>
      <c r="B65" s="610">
        <v>30954</v>
      </c>
      <c r="C65" s="613">
        <f>Age(B65,G65,H65)</f>
        <v>40</v>
      </c>
      <c r="D65" s="338"/>
      <c r="E65" s="372">
        <v>42</v>
      </c>
      <c r="F65" s="618"/>
      <c r="G65" s="612" t="s">
        <v>590</v>
      </c>
      <c r="H65" s="612" t="s">
        <v>1146</v>
      </c>
      <c r="I65" s="408" t="str">
        <f>Воз_группа(A65,C65)</f>
        <v>5</v>
      </c>
      <c r="J65" s="618"/>
      <c r="K65" s="877">
        <v>3</v>
      </c>
      <c r="L65" s="1015">
        <v>6</v>
      </c>
      <c r="M65" s="1015">
        <f t="shared" ref="M65:M67" si="54">Баллы_за_упр($A65,$G65,$H65,$I65,K65,L65)</f>
        <v>40</v>
      </c>
      <c r="N65" s="877">
        <v>35</v>
      </c>
      <c r="O65" s="1016">
        <v>31.2</v>
      </c>
      <c r="P65" s="1015">
        <f t="shared" ref="P65:P67" si="55">Баллы_за_упр($A65,$G65,$H65,$I65,N65,O65)</f>
        <v>56</v>
      </c>
      <c r="Q65" s="615">
        <v>37</v>
      </c>
      <c r="R65" s="207">
        <v>4.59</v>
      </c>
      <c r="S65" s="617">
        <f t="shared" ref="S65:S67" si="56">Баллы_за_упр($A65,G65,H65,I65,Q65,R65)</f>
        <v>36</v>
      </c>
      <c r="T65" s="617">
        <f t="shared" ref="T65:T67" si="57">S65+P65+M65</f>
        <v>132</v>
      </c>
      <c r="U65" s="618">
        <f t="shared" ref="U65:U67" si="58">Оценка(A65,I65,M65,P65,S65)</f>
        <v>4</v>
      </c>
      <c r="V65" s="617"/>
      <c r="W65" s="1362"/>
      <c r="X65" s="742"/>
      <c r="Y65" s="682"/>
      <c r="Z65" s="682"/>
      <c r="AA65" s="682"/>
      <c r="AB65" s="682"/>
      <c r="AC65" s="682"/>
      <c r="AD65" s="683"/>
      <c r="AE65" s="684"/>
      <c r="AF65" s="684"/>
      <c r="AG65" s="1113"/>
      <c r="AH65" s="769"/>
      <c r="AI65" s="1114"/>
      <c r="AJ65" s="1114"/>
      <c r="AK65" s="1114"/>
      <c r="AL65" s="1114"/>
    </row>
    <row r="66" spans="1:38" s="352" customFormat="1" ht="15.75" x14ac:dyDescent="0.25">
      <c r="A66" s="613" t="s">
        <v>11</v>
      </c>
      <c r="B66" s="610">
        <v>31757</v>
      </c>
      <c r="C66" s="613">
        <f>Age(B66,G66,H66)</f>
        <v>37</v>
      </c>
      <c r="D66" s="338"/>
      <c r="E66" s="372">
        <v>43</v>
      </c>
      <c r="F66" s="618"/>
      <c r="G66" s="612" t="s">
        <v>26</v>
      </c>
      <c r="H66" s="612" t="s">
        <v>1514</v>
      </c>
      <c r="I66" s="408">
        <v>3</v>
      </c>
      <c r="J66" s="618"/>
      <c r="K66" s="877"/>
      <c r="L66" s="1015"/>
      <c r="M66" s="1015"/>
      <c r="N66" s="877"/>
      <c r="O66" s="1016"/>
      <c r="P66" s="1015"/>
      <c r="Q66" s="615"/>
      <c r="R66" s="207"/>
      <c r="S66" s="617"/>
      <c r="T66" s="617"/>
      <c r="U66" s="618"/>
      <c r="V66" s="617"/>
      <c r="W66" s="1362" t="s">
        <v>1068</v>
      </c>
      <c r="X66" s="742"/>
      <c r="Y66" s="682"/>
      <c r="Z66" s="682"/>
      <c r="AA66" s="682"/>
      <c r="AB66" s="682"/>
      <c r="AC66" s="682"/>
      <c r="AD66" s="683"/>
      <c r="AE66" s="684"/>
      <c r="AF66" s="684"/>
      <c r="AG66" s="1113"/>
      <c r="AH66" s="769"/>
      <c r="AI66" s="1114"/>
      <c r="AJ66" s="1114"/>
      <c r="AK66" s="1114"/>
      <c r="AL66" s="1114"/>
    </row>
    <row r="67" spans="1:38" s="352" customFormat="1" ht="16.5" thickBot="1" x14ac:dyDescent="0.3">
      <c r="A67" s="613" t="s">
        <v>11</v>
      </c>
      <c r="B67" s="610">
        <v>31276</v>
      </c>
      <c r="C67" s="613">
        <f>Age(B67,G67,H67)</f>
        <v>39</v>
      </c>
      <c r="D67" s="338"/>
      <c r="E67" s="376">
        <v>44</v>
      </c>
      <c r="F67" s="303"/>
      <c r="G67" s="323" t="s">
        <v>590</v>
      </c>
      <c r="H67" s="323" t="s">
        <v>534</v>
      </c>
      <c r="I67" s="1054" t="str">
        <f>Воз_группа(A67,C67)</f>
        <v>4</v>
      </c>
      <c r="J67" s="303"/>
      <c r="K67" s="1040">
        <v>3</v>
      </c>
      <c r="L67" s="1041">
        <v>10</v>
      </c>
      <c r="M67" s="1041">
        <f t="shared" si="54"/>
        <v>60</v>
      </c>
      <c r="N67" s="1040">
        <v>35</v>
      </c>
      <c r="O67" s="1042">
        <v>28.5</v>
      </c>
      <c r="P67" s="1041">
        <f t="shared" si="55"/>
        <v>70</v>
      </c>
      <c r="Q67" s="300">
        <v>37</v>
      </c>
      <c r="R67" s="1224">
        <v>4.21</v>
      </c>
      <c r="S67" s="302">
        <f t="shared" si="56"/>
        <v>34</v>
      </c>
      <c r="T67" s="302">
        <f t="shared" si="57"/>
        <v>164</v>
      </c>
      <c r="U67" s="303">
        <f t="shared" si="58"/>
        <v>4</v>
      </c>
      <c r="V67" s="302"/>
      <c r="W67" s="525"/>
      <c r="X67" s="742"/>
      <c r="Y67" s="682"/>
      <c r="Z67" s="682"/>
      <c r="AA67" s="682"/>
      <c r="AB67" s="682"/>
      <c r="AC67" s="682"/>
      <c r="AD67" s="683"/>
      <c r="AE67" s="684"/>
      <c r="AF67" s="684"/>
      <c r="AG67" s="1113"/>
      <c r="AH67" s="769"/>
      <c r="AI67" s="1114"/>
      <c r="AJ67" s="1114"/>
      <c r="AK67" s="1114"/>
      <c r="AL67" s="1114"/>
    </row>
    <row r="68" spans="1:38" ht="17.25" customHeight="1" x14ac:dyDescent="0.25">
      <c r="A68" s="1768" t="s">
        <v>1</v>
      </c>
      <c r="B68" s="1768" t="s">
        <v>81</v>
      </c>
      <c r="C68" s="1768" t="s">
        <v>82</v>
      </c>
      <c r="D68" s="1066"/>
      <c r="E68" s="1774" t="s">
        <v>2</v>
      </c>
      <c r="F68" s="1511"/>
      <c r="G68" s="1776" t="s">
        <v>3</v>
      </c>
      <c r="H68" s="1776" t="s">
        <v>4</v>
      </c>
      <c r="I68" s="1778" t="s">
        <v>5</v>
      </c>
      <c r="J68" s="1778" t="s">
        <v>6</v>
      </c>
      <c r="K68" s="1782" t="s">
        <v>180</v>
      </c>
      <c r="L68" s="1782"/>
      <c r="M68" s="1782"/>
      <c r="N68" s="1776"/>
      <c r="O68" s="1776"/>
      <c r="P68" s="1776"/>
      <c r="Q68" s="1776"/>
      <c r="R68" s="1776"/>
      <c r="S68" s="1776"/>
      <c r="T68" s="1783" t="s">
        <v>25</v>
      </c>
      <c r="U68" s="1778" t="s">
        <v>998</v>
      </c>
      <c r="V68" s="1778" t="s">
        <v>7</v>
      </c>
      <c r="W68" s="1786" t="s">
        <v>285</v>
      </c>
      <c r="X68" s="1750" t="s">
        <v>14</v>
      </c>
      <c r="Y68" s="1751" t="s">
        <v>1204</v>
      </c>
      <c r="Z68" s="1751" t="s">
        <v>1205</v>
      </c>
      <c r="AA68" s="1751" t="s">
        <v>1206</v>
      </c>
      <c r="AB68" s="1751" t="s">
        <v>1207</v>
      </c>
      <c r="AC68" s="1751" t="s">
        <v>1208</v>
      </c>
      <c r="AD68" s="1754" t="s">
        <v>1209</v>
      </c>
      <c r="AE68" s="1754" t="s">
        <v>1210</v>
      </c>
      <c r="AF68" s="1754" t="s">
        <v>1211</v>
      </c>
      <c r="AG68" s="1757" t="s">
        <v>1212</v>
      </c>
      <c r="AH68" s="1749"/>
    </row>
    <row r="69" spans="1:38" ht="15.75" x14ac:dyDescent="0.25">
      <c r="A69" s="1768"/>
      <c r="B69" s="1768"/>
      <c r="C69" s="1768"/>
      <c r="D69" s="1066"/>
      <c r="E69" s="1604"/>
      <c r="F69" s="1508"/>
      <c r="G69" s="1605"/>
      <c r="H69" s="1605"/>
      <c r="I69" s="1779"/>
      <c r="J69" s="1781"/>
      <c r="K69" s="455"/>
      <c r="L69" s="1525">
        <v>1</v>
      </c>
      <c r="M69" s="1068"/>
      <c r="N69" s="1788">
        <v>2</v>
      </c>
      <c r="O69" s="1605"/>
      <c r="P69" s="1605"/>
      <c r="Q69" s="1789">
        <v>3</v>
      </c>
      <c r="R69" s="1789"/>
      <c r="S69" s="1789"/>
      <c r="T69" s="1784"/>
      <c r="U69" s="1779"/>
      <c r="V69" s="1779"/>
      <c r="W69" s="1724"/>
      <c r="X69" s="1750"/>
      <c r="Y69" s="1752"/>
      <c r="Z69" s="1752"/>
      <c r="AA69" s="1752"/>
      <c r="AB69" s="1752"/>
      <c r="AC69" s="1752"/>
      <c r="AD69" s="1755"/>
      <c r="AE69" s="1755"/>
      <c r="AF69" s="1755"/>
      <c r="AG69" s="1758"/>
      <c r="AH69" s="1749"/>
    </row>
    <row r="70" spans="1:38" ht="89.25" customHeight="1" thickBot="1" x14ac:dyDescent="0.3">
      <c r="A70" s="1768"/>
      <c r="B70" s="1768"/>
      <c r="C70" s="1768"/>
      <c r="D70" s="1066"/>
      <c r="E70" s="1775"/>
      <c r="F70" s="1512"/>
      <c r="G70" s="1777"/>
      <c r="H70" s="1777"/>
      <c r="I70" s="1780"/>
      <c r="J70" s="1780"/>
      <c r="K70" s="1520" t="s">
        <v>8</v>
      </c>
      <c r="L70" s="1520" t="s">
        <v>9</v>
      </c>
      <c r="M70" s="1520" t="s">
        <v>10</v>
      </c>
      <c r="N70" s="1513" t="s">
        <v>8</v>
      </c>
      <c r="O70" s="1513" t="s">
        <v>9</v>
      </c>
      <c r="P70" s="1513" t="s">
        <v>10</v>
      </c>
      <c r="Q70" s="1513" t="s">
        <v>8</v>
      </c>
      <c r="R70" s="1067" t="s">
        <v>9</v>
      </c>
      <c r="S70" s="1513" t="s">
        <v>10</v>
      </c>
      <c r="T70" s="1785"/>
      <c r="U70" s="1780"/>
      <c r="V70" s="1780"/>
      <c r="W70" s="1787"/>
      <c r="X70" s="1750"/>
      <c r="Y70" s="1753"/>
      <c r="Z70" s="1753"/>
      <c r="AA70" s="1753"/>
      <c r="AB70" s="1753"/>
      <c r="AC70" s="1753"/>
      <c r="AD70" s="1756"/>
      <c r="AE70" s="1756"/>
      <c r="AF70" s="1756"/>
      <c r="AG70" s="1759"/>
      <c r="AH70" s="1749"/>
    </row>
    <row r="71" spans="1:38" s="352" customFormat="1" ht="16.5" thickTop="1" x14ac:dyDescent="0.25">
      <c r="A71" s="613" t="s">
        <v>11</v>
      </c>
      <c r="B71" s="610">
        <v>30453</v>
      </c>
      <c r="C71" s="613">
        <f t="shared" ref="C71:C75" si="59">Age(B71,G71,H71)</f>
        <v>41</v>
      </c>
      <c r="D71" s="338"/>
      <c r="E71" s="372">
        <v>45</v>
      </c>
      <c r="F71" s="195"/>
      <c r="G71" s="385" t="s">
        <v>26</v>
      </c>
      <c r="H71" s="385" t="s">
        <v>866</v>
      </c>
      <c r="I71" s="1073" t="str">
        <f t="shared" ref="I71:I75" si="60">Воз_группа(A71,C71)</f>
        <v>5</v>
      </c>
      <c r="J71" s="195"/>
      <c r="K71" s="877"/>
      <c r="L71" s="1015"/>
      <c r="M71" s="1015"/>
      <c r="N71" s="877"/>
      <c r="O71" s="1016"/>
      <c r="P71" s="1015"/>
      <c r="Q71" s="615"/>
      <c r="R71" s="207"/>
      <c r="S71" s="617"/>
      <c r="T71" s="617"/>
      <c r="U71" s="618"/>
      <c r="V71" s="617"/>
      <c r="W71" s="1362" t="s">
        <v>750</v>
      </c>
      <c r="X71" s="742"/>
      <c r="Y71" s="682"/>
      <c r="Z71" s="682"/>
      <c r="AA71" s="682"/>
      <c r="AB71" s="682"/>
      <c r="AC71" s="682"/>
      <c r="AD71" s="683"/>
      <c r="AE71" s="684"/>
      <c r="AF71" s="684"/>
      <c r="AG71" s="1113"/>
      <c r="AH71" s="769"/>
      <c r="AI71" s="1114"/>
      <c r="AJ71" s="1114"/>
      <c r="AK71" s="1114"/>
      <c r="AL71" s="1114"/>
    </row>
    <row r="72" spans="1:38" s="352" customFormat="1" ht="15.75" x14ac:dyDescent="0.25">
      <c r="A72" s="613" t="s">
        <v>11</v>
      </c>
      <c r="B72" s="610">
        <v>31742</v>
      </c>
      <c r="C72" s="613">
        <f t="shared" si="59"/>
        <v>37</v>
      </c>
      <c r="D72" s="338"/>
      <c r="E72" s="372">
        <v>46</v>
      </c>
      <c r="F72" s="618"/>
      <c r="G72" s="612" t="s">
        <v>565</v>
      </c>
      <c r="H72" s="612" t="s">
        <v>1391</v>
      </c>
      <c r="I72" s="408" t="str">
        <f t="shared" si="60"/>
        <v>4</v>
      </c>
      <c r="J72" s="618"/>
      <c r="K72" s="877"/>
      <c r="L72" s="1015"/>
      <c r="M72" s="1015"/>
      <c r="N72" s="877"/>
      <c r="O72" s="1016"/>
      <c r="P72" s="1015"/>
      <c r="Q72" s="615"/>
      <c r="R72" s="207"/>
      <c r="S72" s="617"/>
      <c r="T72" s="617"/>
      <c r="U72" s="618"/>
      <c r="V72" s="617"/>
      <c r="W72" s="1362" t="s">
        <v>1068</v>
      </c>
      <c r="X72" s="742"/>
      <c r="Y72" s="682"/>
      <c r="Z72" s="682"/>
      <c r="AA72" s="682"/>
      <c r="AB72" s="682"/>
      <c r="AC72" s="682"/>
      <c r="AD72" s="683"/>
      <c r="AE72" s="684"/>
      <c r="AF72" s="684"/>
      <c r="AG72" s="1113"/>
      <c r="AH72" s="769"/>
      <c r="AI72" s="1114"/>
      <c r="AJ72" s="1114"/>
      <c r="AK72" s="1114"/>
      <c r="AL72" s="1114"/>
    </row>
    <row r="73" spans="1:38" s="710" customFormat="1" ht="15" customHeight="1" x14ac:dyDescent="0.25">
      <c r="A73" s="613" t="s">
        <v>11</v>
      </c>
      <c r="B73" s="860">
        <v>32697</v>
      </c>
      <c r="C73" s="613">
        <f t="shared" si="59"/>
        <v>35</v>
      </c>
      <c r="D73" s="1012"/>
      <c r="E73" s="372">
        <v>47</v>
      </c>
      <c r="F73" s="1527" t="s">
        <v>480</v>
      </c>
      <c r="G73" s="607" t="s">
        <v>500</v>
      </c>
      <c r="H73" s="607" t="s">
        <v>873</v>
      </c>
      <c r="I73" s="1527" t="str">
        <f t="shared" si="60"/>
        <v>4</v>
      </c>
      <c r="J73" s="613"/>
      <c r="K73" s="877">
        <v>3</v>
      </c>
      <c r="L73" s="1015">
        <v>10</v>
      </c>
      <c r="M73" s="1015">
        <f t="shared" ref="M73" si="61">Баллы_за_упр($A73,$G73,$H73,$I73,K73,L73)</f>
        <v>60</v>
      </c>
      <c r="N73" s="877">
        <v>35</v>
      </c>
      <c r="O73" s="1016">
        <v>28.1</v>
      </c>
      <c r="P73" s="1015">
        <f t="shared" ref="P73" si="62">Баллы_за_упр($A73,$G73,$H73,$I73,N73,O73)</f>
        <v>78</v>
      </c>
      <c r="Q73" s="615">
        <v>37</v>
      </c>
      <c r="R73" s="207">
        <v>3.56</v>
      </c>
      <c r="S73" s="617">
        <f t="shared" ref="S73" si="63">Баллы_за_упр($A73,G73,H73,I73,Q73,R73)</f>
        <v>59</v>
      </c>
      <c r="T73" s="617">
        <f t="shared" ref="T73" si="64">S73+P73+M73</f>
        <v>197</v>
      </c>
      <c r="U73" s="618">
        <f t="shared" ref="U73" si="65">Оценка(A73,I73,M73,P73,S73)</f>
        <v>5</v>
      </c>
      <c r="V73" s="617"/>
      <c r="W73" s="1362"/>
      <c r="X73" s="863"/>
      <c r="Y73" s="863"/>
      <c r="Z73" s="863"/>
      <c r="AA73" s="863"/>
      <c r="AB73" s="863"/>
      <c r="AC73" s="863"/>
      <c r="AD73" s="863"/>
      <c r="AE73" s="863"/>
      <c r="AF73" s="863"/>
      <c r="AG73" s="863"/>
      <c r="AH73" s="863"/>
      <c r="AI73" s="863"/>
    </row>
    <row r="74" spans="1:38" s="352" customFormat="1" ht="15.75" x14ac:dyDescent="0.25">
      <c r="A74" s="613" t="s">
        <v>470</v>
      </c>
      <c r="B74" s="610">
        <v>29990</v>
      </c>
      <c r="C74" s="613">
        <f t="shared" si="59"/>
        <v>42</v>
      </c>
      <c r="D74" s="338"/>
      <c r="E74" s="372">
        <v>48</v>
      </c>
      <c r="F74" s="618"/>
      <c r="G74" s="612" t="s">
        <v>1415</v>
      </c>
      <c r="H74" s="612" t="s">
        <v>1427</v>
      </c>
      <c r="I74" s="408" t="str">
        <f t="shared" si="60"/>
        <v>5</v>
      </c>
      <c r="J74" s="618"/>
      <c r="K74" s="877">
        <v>16</v>
      </c>
      <c r="L74" s="1015">
        <v>33</v>
      </c>
      <c r="M74" s="1015">
        <f t="shared" ref="M74:M77" si="66">Баллы_за_упр($A74,$G74,$H74,$I74,K74,L74)</f>
        <v>100</v>
      </c>
      <c r="N74" s="877"/>
      <c r="O74" s="1016"/>
      <c r="P74" s="1015"/>
      <c r="Q74" s="615">
        <v>37</v>
      </c>
      <c r="R74" s="207">
        <v>6.04</v>
      </c>
      <c r="S74" s="617">
        <f t="shared" ref="S74:S77" si="67">Баллы_за_упр($A74,G74,H74,I74,Q74,R74)</f>
        <v>46</v>
      </c>
      <c r="T74" s="617">
        <f t="shared" ref="T74:T77" si="68">S74+P74+M74</f>
        <v>146</v>
      </c>
      <c r="U74" s="618" t="str">
        <f>LOOKUP(T74,{0,39,40,80,120},{"2","2","3","4","5"})</f>
        <v>5</v>
      </c>
      <c r="V74" s="617"/>
      <c r="W74" s="1352"/>
      <c r="X74" s="742"/>
      <c r="Y74" s="682"/>
      <c r="Z74" s="682"/>
      <c r="AA74" s="682"/>
      <c r="AB74" s="682"/>
      <c r="AC74" s="682"/>
      <c r="AD74" s="683"/>
      <c r="AE74" s="684"/>
      <c r="AF74" s="684"/>
      <c r="AG74" s="1113"/>
      <c r="AH74" s="769"/>
      <c r="AI74" s="1114"/>
      <c r="AJ74" s="1114"/>
      <c r="AK74" s="1114"/>
      <c r="AL74" s="1114"/>
    </row>
    <row r="75" spans="1:38" s="710" customFormat="1" ht="15.75" x14ac:dyDescent="0.25">
      <c r="A75" s="613" t="s">
        <v>470</v>
      </c>
      <c r="B75" s="610">
        <v>31778</v>
      </c>
      <c r="C75" s="613">
        <f t="shared" si="59"/>
        <v>37</v>
      </c>
      <c r="D75" s="338"/>
      <c r="E75" s="372">
        <v>49</v>
      </c>
      <c r="F75" s="1516"/>
      <c r="G75" s="607" t="s">
        <v>1188</v>
      </c>
      <c r="H75" s="612" t="s">
        <v>568</v>
      </c>
      <c r="I75" s="1527" t="str">
        <f t="shared" si="60"/>
        <v>4</v>
      </c>
      <c r="J75" s="1527"/>
      <c r="K75" s="877"/>
      <c r="L75" s="1015"/>
      <c r="M75" s="1015"/>
      <c r="N75" s="877"/>
      <c r="O75" s="1016"/>
      <c r="P75" s="1015"/>
      <c r="Q75" s="615"/>
      <c r="R75" s="207"/>
      <c r="S75" s="617"/>
      <c r="T75" s="617"/>
      <c r="U75" s="618"/>
      <c r="V75" s="617"/>
      <c r="W75" s="1362" t="s">
        <v>1068</v>
      </c>
      <c r="X75" s="1214"/>
      <c r="Y75" s="863"/>
      <c r="Z75" s="863"/>
      <c r="AA75" s="863"/>
      <c r="AB75" s="863"/>
      <c r="AC75" s="863"/>
      <c r="AD75" s="863"/>
      <c r="AE75" s="863"/>
      <c r="AF75" s="863"/>
      <c r="AG75" s="863"/>
      <c r="AH75" s="863"/>
      <c r="AI75" s="863"/>
    </row>
    <row r="76" spans="1:38" s="352" customFormat="1" ht="15.75" x14ac:dyDescent="0.25">
      <c r="A76" s="613" t="s">
        <v>470</v>
      </c>
      <c r="B76" s="610">
        <v>33004</v>
      </c>
      <c r="C76" s="613">
        <f t="shared" ref="C76" si="69">Age(B76,G76,H76)</f>
        <v>34</v>
      </c>
      <c r="D76" s="338"/>
      <c r="E76" s="372">
        <v>50</v>
      </c>
      <c r="F76" s="618"/>
      <c r="G76" s="612" t="s">
        <v>474</v>
      </c>
      <c r="H76" s="612" t="s">
        <v>1031</v>
      </c>
      <c r="I76" s="408" t="str">
        <f t="shared" ref="I76" si="70">Воз_группа(A76,C76)</f>
        <v>3</v>
      </c>
      <c r="J76" s="618"/>
      <c r="K76" s="877">
        <v>16</v>
      </c>
      <c r="L76" s="1015">
        <v>27</v>
      </c>
      <c r="M76" s="1015">
        <f t="shared" si="66"/>
        <v>65</v>
      </c>
      <c r="N76" s="877"/>
      <c r="O76" s="1016"/>
      <c r="P76" s="1015"/>
      <c r="Q76" s="615">
        <v>37</v>
      </c>
      <c r="R76" s="207">
        <v>5.15</v>
      </c>
      <c r="S76" s="617">
        <f t="shared" si="67"/>
        <v>35</v>
      </c>
      <c r="T76" s="617">
        <f t="shared" si="68"/>
        <v>100</v>
      </c>
      <c r="U76" s="618" t="str">
        <f>LOOKUP(T76,{0,39,40,80,120},{"2","2","3","4","5"})</f>
        <v>4</v>
      </c>
      <c r="V76" s="617"/>
      <c r="W76" s="1352"/>
      <c r="X76" s="742"/>
      <c r="Y76" s="682"/>
      <c r="Z76" s="682"/>
      <c r="AA76" s="682"/>
      <c r="AB76" s="682"/>
      <c r="AC76" s="682"/>
      <c r="AD76" s="683"/>
      <c r="AE76" s="684"/>
      <c r="AF76" s="684"/>
      <c r="AG76" s="1113"/>
      <c r="AH76" s="769"/>
      <c r="AI76" s="1114"/>
      <c r="AJ76" s="1114"/>
      <c r="AK76" s="1114"/>
      <c r="AL76" s="1114"/>
    </row>
    <row r="77" spans="1:38" s="352" customFormat="1" ht="15.75" x14ac:dyDescent="0.25">
      <c r="A77" s="613" t="s">
        <v>470</v>
      </c>
      <c r="B77" s="610">
        <v>37456</v>
      </c>
      <c r="C77" s="613">
        <f>Age(B77,G77,H77)</f>
        <v>22</v>
      </c>
      <c r="D77" s="338"/>
      <c r="E77" s="372">
        <v>51</v>
      </c>
      <c r="F77" s="618"/>
      <c r="G77" s="612" t="s">
        <v>474</v>
      </c>
      <c r="H77" s="612" t="s">
        <v>1546</v>
      </c>
      <c r="I77" s="408" t="str">
        <f>Воз_группа(A77,C77)</f>
        <v>1</v>
      </c>
      <c r="J77" s="618"/>
      <c r="K77" s="877">
        <v>16</v>
      </c>
      <c r="L77" s="1015">
        <v>28</v>
      </c>
      <c r="M77" s="1015">
        <f t="shared" si="66"/>
        <v>30</v>
      </c>
      <c r="N77" s="877">
        <v>35</v>
      </c>
      <c r="O77" s="1016">
        <v>32.299999999999997</v>
      </c>
      <c r="P77" s="1015">
        <f t="shared" ref="P77" si="71">Баллы_за_упр($A77,$G77,$H77,$I77,N77,O77)</f>
        <v>74</v>
      </c>
      <c r="Q77" s="615">
        <v>37</v>
      </c>
      <c r="R77" s="207">
        <v>4.45</v>
      </c>
      <c r="S77" s="617">
        <f t="shared" si="67"/>
        <v>20</v>
      </c>
      <c r="T77" s="617">
        <f t="shared" si="68"/>
        <v>124</v>
      </c>
      <c r="U77" s="618">
        <f t="shared" ref="U77" si="72">Оценка(A77,I77,M77,P77,S77)</f>
        <v>4</v>
      </c>
      <c r="V77" s="617"/>
      <c r="W77" s="1362"/>
      <c r="X77" s="742"/>
      <c r="Y77" s="682"/>
      <c r="Z77" s="682"/>
      <c r="AA77" s="682"/>
      <c r="AB77" s="682"/>
      <c r="AC77" s="682"/>
      <c r="AD77" s="683"/>
      <c r="AE77" s="684"/>
      <c r="AF77" s="684"/>
      <c r="AG77" s="1113"/>
      <c r="AH77" s="769"/>
      <c r="AI77" s="1114"/>
      <c r="AJ77" s="1114"/>
      <c r="AK77" s="1114"/>
      <c r="AL77" s="1114"/>
    </row>
    <row r="78" spans="1:38" s="352" customFormat="1" ht="15.75" x14ac:dyDescent="0.25">
      <c r="A78" s="613"/>
      <c r="B78" s="347"/>
      <c r="C78" s="613"/>
      <c r="D78" s="338"/>
      <c r="E78" s="1604" t="s">
        <v>1411</v>
      </c>
      <c r="F78" s="1605"/>
      <c r="G78" s="1605"/>
      <c r="H78" s="1605"/>
      <c r="I78" s="1605"/>
      <c r="J78" s="1605"/>
      <c r="K78" s="1605"/>
      <c r="L78" s="1605"/>
      <c r="M78" s="1605"/>
      <c r="N78" s="1605"/>
      <c r="O78" s="1605"/>
      <c r="P78" s="1605"/>
      <c r="Q78" s="1605"/>
      <c r="R78" s="1605"/>
      <c r="S78" s="1605"/>
      <c r="T78" s="1605"/>
      <c r="U78" s="1605"/>
      <c r="V78" s="1605"/>
      <c r="W78" s="1606"/>
      <c r="X78" s="742"/>
      <c r="Y78" s="682"/>
      <c r="Z78" s="682"/>
      <c r="AA78" s="682"/>
      <c r="AB78" s="682"/>
      <c r="AC78" s="682"/>
      <c r="AD78" s="683"/>
      <c r="AE78" s="684"/>
      <c r="AF78" s="684"/>
      <c r="AG78" s="1113"/>
      <c r="AH78" s="769"/>
      <c r="AI78" s="1114"/>
      <c r="AJ78" s="1114"/>
      <c r="AK78" s="1114"/>
      <c r="AL78" s="1114"/>
    </row>
    <row r="79" spans="1:38" s="352" customFormat="1" ht="15.75" x14ac:dyDescent="0.25">
      <c r="A79" s="613" t="s">
        <v>11</v>
      </c>
      <c r="B79" s="610">
        <v>29142</v>
      </c>
      <c r="C79" s="613">
        <f t="shared" ref="C79:C105" si="73">Age(B79,G79,H79)</f>
        <v>45</v>
      </c>
      <c r="D79" s="338"/>
      <c r="E79" s="1069">
        <v>53</v>
      </c>
      <c r="F79" s="1508"/>
      <c r="G79" s="612" t="s">
        <v>590</v>
      </c>
      <c r="H79" s="612" t="s">
        <v>1603</v>
      </c>
      <c r="I79" s="408">
        <v>6</v>
      </c>
      <c r="J79" s="408"/>
      <c r="K79" s="877">
        <v>3</v>
      </c>
      <c r="L79" s="1015">
        <v>5</v>
      </c>
      <c r="M79" s="1015">
        <f t="shared" ref="M79:M81" si="74">Баллы_за_упр($A79,$G79,$H79,$I79,K79,L79)</f>
        <v>40</v>
      </c>
      <c r="N79" s="877"/>
      <c r="O79" s="1016"/>
      <c r="P79" s="1015"/>
      <c r="Q79" s="615">
        <v>37</v>
      </c>
      <c r="R79" s="207">
        <v>4.55</v>
      </c>
      <c r="S79" s="617">
        <f t="shared" ref="S79:S81" si="75">Баллы_за_упр($A79,G79,H79,I79,Q79,R79)</f>
        <v>80</v>
      </c>
      <c r="T79" s="617">
        <f t="shared" ref="T79" si="76">S79+P79+M79</f>
        <v>120</v>
      </c>
      <c r="U79" s="618" t="str">
        <f>LOOKUP(T79,{0,39,40,80,120},{"2","2","3","4","5"})</f>
        <v>5</v>
      </c>
      <c r="V79" s="1508"/>
      <c r="W79" s="395"/>
      <c r="X79" s="742"/>
      <c r="Y79" s="682"/>
      <c r="Z79" s="682"/>
      <c r="AA79" s="682"/>
      <c r="AB79" s="682"/>
      <c r="AC79" s="682"/>
      <c r="AD79" s="683"/>
      <c r="AE79" s="684"/>
      <c r="AF79" s="684"/>
      <c r="AG79" s="1113"/>
      <c r="AH79" s="769"/>
      <c r="AI79" s="1114"/>
      <c r="AJ79" s="1114"/>
      <c r="AK79" s="1114"/>
      <c r="AL79" s="1114"/>
    </row>
    <row r="80" spans="1:38" s="352" customFormat="1" ht="15.75" x14ac:dyDescent="0.25">
      <c r="A80" s="613" t="s">
        <v>11</v>
      </c>
      <c r="B80" s="610">
        <v>29142</v>
      </c>
      <c r="C80" s="613">
        <f t="shared" ref="C80" si="77">Age(B80,G80,H80)</f>
        <v>45</v>
      </c>
      <c r="D80" s="338"/>
      <c r="E80" s="1069">
        <v>54</v>
      </c>
      <c r="F80" s="1508"/>
      <c r="G80" s="612" t="s">
        <v>26</v>
      </c>
      <c r="H80" s="612" t="s">
        <v>744</v>
      </c>
      <c r="I80" s="408" t="str">
        <f t="shared" ref="I80" si="78">Воз_группа(A80,C80)</f>
        <v>6</v>
      </c>
      <c r="J80" s="408"/>
      <c r="K80" s="877"/>
      <c r="L80" s="1015"/>
      <c r="M80" s="1015"/>
      <c r="N80" s="877"/>
      <c r="O80" s="1016"/>
      <c r="P80" s="1015"/>
      <c r="Q80" s="615"/>
      <c r="R80" s="207"/>
      <c r="S80" s="617"/>
      <c r="T80" s="617"/>
      <c r="U80" s="618"/>
      <c r="V80" s="1508"/>
      <c r="W80" s="395" t="s">
        <v>750</v>
      </c>
      <c r="X80" s="742"/>
      <c r="Y80" s="682"/>
      <c r="Z80" s="682"/>
      <c r="AA80" s="682"/>
      <c r="AB80" s="682"/>
      <c r="AC80" s="682"/>
      <c r="AD80" s="683"/>
      <c r="AE80" s="684"/>
      <c r="AF80" s="684"/>
      <c r="AG80" s="1113"/>
      <c r="AH80" s="769"/>
      <c r="AI80" s="1114"/>
      <c r="AJ80" s="1114"/>
      <c r="AK80" s="1114"/>
      <c r="AL80" s="1114"/>
    </row>
    <row r="81" spans="1:38" s="352" customFormat="1" ht="15.75" x14ac:dyDescent="0.25">
      <c r="A81" s="613" t="s">
        <v>11</v>
      </c>
      <c r="B81" s="610">
        <v>33502</v>
      </c>
      <c r="C81" s="613">
        <f t="shared" si="73"/>
        <v>33</v>
      </c>
      <c r="D81" s="338"/>
      <c r="E81" s="1069">
        <v>55</v>
      </c>
      <c r="F81" s="1508"/>
      <c r="G81" s="612" t="s">
        <v>26</v>
      </c>
      <c r="H81" s="612" t="s">
        <v>579</v>
      </c>
      <c r="I81" s="408" t="str">
        <f t="shared" ref="I81:I110" si="79">Воз_группа(A81,C81)</f>
        <v>3</v>
      </c>
      <c r="J81" s="408"/>
      <c r="K81" s="877">
        <v>3</v>
      </c>
      <c r="L81" s="1015">
        <v>13</v>
      </c>
      <c r="M81" s="1015">
        <f t="shared" si="74"/>
        <v>50</v>
      </c>
      <c r="N81" s="877">
        <v>35</v>
      </c>
      <c r="O81" s="1016">
        <v>28.2</v>
      </c>
      <c r="P81" s="1015">
        <f t="shared" ref="P81" si="80">Баллы_за_упр($A81,$G81,$H81,$I81,N81,O81)</f>
        <v>56</v>
      </c>
      <c r="Q81" s="615">
        <v>37</v>
      </c>
      <c r="R81" s="207">
        <v>4.4400000000000004</v>
      </c>
      <c r="S81" s="617">
        <f t="shared" si="75"/>
        <v>0</v>
      </c>
      <c r="T81" s="617">
        <v>0</v>
      </c>
      <c r="U81" s="618">
        <f t="shared" ref="U81" si="81">Оценка(A81,I81,M81,P81,S81)</f>
        <v>2</v>
      </c>
      <c r="V81" s="617"/>
      <c r="W81" s="1362"/>
      <c r="X81" s="742"/>
      <c r="Y81" s="682"/>
      <c r="Z81" s="682"/>
      <c r="AA81" s="682"/>
      <c r="AB81" s="682"/>
      <c r="AC81" s="682"/>
      <c r="AD81" s="683"/>
      <c r="AE81" s="684"/>
      <c r="AF81" s="684"/>
      <c r="AG81" s="1113"/>
      <c r="AH81" s="769"/>
      <c r="AI81" s="1114"/>
      <c r="AJ81" s="1114"/>
      <c r="AK81" s="1114"/>
      <c r="AL81" s="1114"/>
    </row>
    <row r="82" spans="1:38" s="352" customFormat="1" ht="15.75" x14ac:dyDescent="0.25">
      <c r="A82" s="613" t="s">
        <v>11</v>
      </c>
      <c r="B82" s="610">
        <v>29883</v>
      </c>
      <c r="C82" s="613">
        <f t="shared" si="73"/>
        <v>42</v>
      </c>
      <c r="D82" s="338"/>
      <c r="E82" s="1069">
        <v>56</v>
      </c>
      <c r="F82" s="1508"/>
      <c r="G82" s="612" t="s">
        <v>603</v>
      </c>
      <c r="H82" s="612" t="s">
        <v>1414</v>
      </c>
      <c r="I82" s="408" t="str">
        <f t="shared" si="79"/>
        <v>5</v>
      </c>
      <c r="J82" s="408"/>
      <c r="K82" s="877">
        <v>3</v>
      </c>
      <c r="L82" s="1015">
        <v>6</v>
      </c>
      <c r="M82" s="1015">
        <f t="shared" ref="M82:M84" si="82">Баллы_за_упр($A82,$G82,$H82,$I82,K82,L82)</f>
        <v>40</v>
      </c>
      <c r="N82" s="877">
        <v>35</v>
      </c>
      <c r="O82" s="1016">
        <v>27.8</v>
      </c>
      <c r="P82" s="1015">
        <f t="shared" ref="P82:P84" si="83">Баллы_за_упр($A82,$G82,$H82,$I82,N82,O82)</f>
        <v>124</v>
      </c>
      <c r="Q82" s="615">
        <v>37</v>
      </c>
      <c r="R82" s="207">
        <v>4.25</v>
      </c>
      <c r="S82" s="617">
        <f t="shared" ref="S82:S84" si="84">Баллы_за_упр($A82,G82,H82,I82,Q82,R82)</f>
        <v>80</v>
      </c>
      <c r="T82" s="617">
        <f t="shared" ref="T82:T84" si="85">S82+P82+M82</f>
        <v>244</v>
      </c>
      <c r="U82" s="618">
        <f t="shared" ref="U82:U84" si="86">Оценка(A82,I82,M82,P82,S82)</f>
        <v>5</v>
      </c>
      <c r="V82" s="617"/>
      <c r="W82" s="1362"/>
      <c r="X82" s="742"/>
      <c r="Y82" s="682"/>
      <c r="Z82" s="682"/>
      <c r="AA82" s="682"/>
      <c r="AB82" s="682"/>
      <c r="AC82" s="682"/>
      <c r="AD82" s="683"/>
      <c r="AE82" s="684"/>
      <c r="AF82" s="684"/>
      <c r="AG82" s="1113"/>
      <c r="AH82" s="769"/>
      <c r="AI82" s="1114"/>
      <c r="AJ82" s="1114"/>
      <c r="AK82" s="1114"/>
      <c r="AL82" s="1114"/>
    </row>
    <row r="83" spans="1:38" s="352" customFormat="1" ht="15.75" x14ac:dyDescent="0.25">
      <c r="A83" s="613" t="s">
        <v>11</v>
      </c>
      <c r="B83" s="610">
        <v>29810</v>
      </c>
      <c r="C83" s="613">
        <f t="shared" si="73"/>
        <v>43</v>
      </c>
      <c r="D83" s="338"/>
      <c r="E83" s="1069">
        <v>57</v>
      </c>
      <c r="F83" s="1508"/>
      <c r="G83" s="612" t="s">
        <v>589</v>
      </c>
      <c r="H83" s="612" t="s">
        <v>607</v>
      </c>
      <c r="I83" s="408" t="str">
        <f t="shared" si="79"/>
        <v>5</v>
      </c>
      <c r="J83" s="408"/>
      <c r="K83" s="877"/>
      <c r="L83" s="1015"/>
      <c r="M83" s="1015"/>
      <c r="N83" s="877"/>
      <c r="O83" s="1016"/>
      <c r="P83" s="1015"/>
      <c r="Q83" s="615"/>
      <c r="R83" s="207"/>
      <c r="S83" s="617"/>
      <c r="T83" s="617"/>
      <c r="U83" s="618"/>
      <c r="V83" s="617"/>
      <c r="W83" s="395" t="s">
        <v>750</v>
      </c>
      <c r="X83" s="742"/>
      <c r="Y83" s="682"/>
      <c r="Z83" s="682"/>
      <c r="AA83" s="682"/>
      <c r="AB83" s="682"/>
      <c r="AC83" s="682"/>
      <c r="AD83" s="683"/>
      <c r="AE83" s="684"/>
      <c r="AF83" s="684"/>
      <c r="AG83" s="1113"/>
      <c r="AH83" s="769"/>
      <c r="AI83" s="1114"/>
      <c r="AJ83" s="1114"/>
      <c r="AK83" s="1114"/>
      <c r="AL83" s="1114"/>
    </row>
    <row r="84" spans="1:38" s="352" customFormat="1" ht="15.75" x14ac:dyDescent="0.25">
      <c r="A84" s="613" t="s">
        <v>11</v>
      </c>
      <c r="B84" s="610">
        <v>35429</v>
      </c>
      <c r="C84" s="613">
        <f t="shared" si="73"/>
        <v>27</v>
      </c>
      <c r="D84" s="338"/>
      <c r="E84" s="1069">
        <v>58</v>
      </c>
      <c r="F84" s="1508"/>
      <c r="G84" s="612" t="s">
        <v>500</v>
      </c>
      <c r="H84" s="612" t="s">
        <v>1049</v>
      </c>
      <c r="I84" s="408" t="str">
        <f t="shared" si="79"/>
        <v>2</v>
      </c>
      <c r="J84" s="408"/>
      <c r="K84" s="877">
        <v>3</v>
      </c>
      <c r="L84" s="1015">
        <v>12</v>
      </c>
      <c r="M84" s="1015">
        <f t="shared" si="82"/>
        <v>40</v>
      </c>
      <c r="N84" s="877">
        <v>35</v>
      </c>
      <c r="O84" s="1016">
        <v>26.1</v>
      </c>
      <c r="P84" s="1015">
        <f t="shared" si="83"/>
        <v>58</v>
      </c>
      <c r="Q84" s="615">
        <v>37</v>
      </c>
      <c r="R84" s="207">
        <v>3.31</v>
      </c>
      <c r="S84" s="617">
        <f t="shared" si="84"/>
        <v>48</v>
      </c>
      <c r="T84" s="617">
        <f t="shared" si="85"/>
        <v>146</v>
      </c>
      <c r="U84" s="618">
        <f t="shared" si="86"/>
        <v>4</v>
      </c>
      <c r="V84" s="617"/>
      <c r="W84" s="1362"/>
      <c r="X84" s="742"/>
      <c r="Y84" s="682"/>
      <c r="Z84" s="682"/>
      <c r="AA84" s="682"/>
      <c r="AB84" s="682"/>
      <c r="AC84" s="682"/>
      <c r="AD84" s="683"/>
      <c r="AE84" s="684"/>
      <c r="AF84" s="684"/>
      <c r="AG84" s="1113"/>
      <c r="AH84" s="769"/>
      <c r="AI84" s="1114"/>
      <c r="AJ84" s="1114"/>
      <c r="AK84" s="1114"/>
      <c r="AL84" s="1114"/>
    </row>
    <row r="85" spans="1:38" s="352" customFormat="1" ht="15.75" x14ac:dyDescent="0.25">
      <c r="A85" s="613" t="s">
        <v>11</v>
      </c>
      <c r="B85" s="610">
        <v>34841</v>
      </c>
      <c r="C85" s="613">
        <f t="shared" si="73"/>
        <v>29</v>
      </c>
      <c r="D85" s="338"/>
      <c r="E85" s="1069">
        <v>59</v>
      </c>
      <c r="F85" s="1508"/>
      <c r="G85" s="612" t="s">
        <v>500</v>
      </c>
      <c r="H85" s="612" t="s">
        <v>697</v>
      </c>
      <c r="I85" s="408" t="str">
        <f t="shared" si="79"/>
        <v>2</v>
      </c>
      <c r="J85" s="408"/>
      <c r="K85" s="877">
        <v>3</v>
      </c>
      <c r="L85" s="1015">
        <v>20</v>
      </c>
      <c r="M85" s="1015">
        <f t="shared" ref="M85:M86" si="87">Баллы_за_упр($A85,$G85,$H85,$I85,K85,L85)</f>
        <v>100</v>
      </c>
      <c r="N85" s="877">
        <v>35</v>
      </c>
      <c r="O85" s="1016">
        <v>25</v>
      </c>
      <c r="P85" s="1015">
        <f t="shared" ref="P85" si="88">Баллы_за_упр($A85,$G85,$H85,$I85,N85,O85)</f>
        <v>80</v>
      </c>
      <c r="Q85" s="615">
        <v>37</v>
      </c>
      <c r="R85" s="207">
        <v>3.45</v>
      </c>
      <c r="S85" s="617">
        <f t="shared" ref="S85:S86" si="89">Баллы_за_упр($A85,G85,H85,I85,Q85,R85)</f>
        <v>30</v>
      </c>
      <c r="T85" s="617">
        <f t="shared" ref="T85:T86" si="90">S85+P85+M85</f>
        <v>210</v>
      </c>
      <c r="U85" s="618">
        <f t="shared" ref="U85" si="91">Оценка(A85,I85,M85,P85,S85)</f>
        <v>5</v>
      </c>
      <c r="V85" s="617"/>
      <c r="W85" s="1362"/>
      <c r="X85" s="742"/>
      <c r="Y85" s="682"/>
      <c r="Z85" s="682"/>
      <c r="AA85" s="682"/>
      <c r="AB85" s="682"/>
      <c r="AC85" s="682"/>
      <c r="AD85" s="683"/>
      <c r="AE85" s="684"/>
      <c r="AF85" s="684"/>
      <c r="AG85" s="1113"/>
      <c r="AH85" s="769"/>
      <c r="AI85" s="1114"/>
      <c r="AJ85" s="1114"/>
      <c r="AK85" s="1114"/>
      <c r="AL85" s="1114"/>
    </row>
    <row r="86" spans="1:38" s="352" customFormat="1" ht="15.75" x14ac:dyDescent="0.25">
      <c r="A86" s="613" t="s">
        <v>470</v>
      </c>
      <c r="B86" s="610">
        <v>32471</v>
      </c>
      <c r="C86" s="613">
        <f t="shared" si="73"/>
        <v>35</v>
      </c>
      <c r="D86" s="338"/>
      <c r="E86" s="1069">
        <v>60</v>
      </c>
      <c r="F86" s="1508"/>
      <c r="G86" s="612" t="s">
        <v>500</v>
      </c>
      <c r="H86" s="612" t="s">
        <v>1390</v>
      </c>
      <c r="I86" s="408" t="str">
        <f t="shared" si="79"/>
        <v>4</v>
      </c>
      <c r="J86" s="408"/>
      <c r="K86" s="877">
        <v>16</v>
      </c>
      <c r="L86" s="1015">
        <v>28</v>
      </c>
      <c r="M86" s="1015">
        <f t="shared" si="87"/>
        <v>90</v>
      </c>
      <c r="N86" s="877"/>
      <c r="O86" s="1016"/>
      <c r="P86" s="1015"/>
      <c r="Q86" s="615">
        <v>37</v>
      </c>
      <c r="R86" s="207">
        <v>4.58</v>
      </c>
      <c r="S86" s="617">
        <f t="shared" si="89"/>
        <v>100</v>
      </c>
      <c r="T86" s="617">
        <f t="shared" si="90"/>
        <v>190</v>
      </c>
      <c r="U86" s="618">
        <v>5</v>
      </c>
      <c r="V86" s="617"/>
      <c r="W86" s="1362"/>
      <c r="X86" s="742"/>
      <c r="Y86" s="682"/>
      <c r="Z86" s="682"/>
      <c r="AA86" s="682"/>
      <c r="AB86" s="682"/>
      <c r="AC86" s="682"/>
      <c r="AD86" s="683"/>
      <c r="AE86" s="684"/>
      <c r="AF86" s="684"/>
      <c r="AG86" s="1113"/>
      <c r="AH86" s="769"/>
      <c r="AI86" s="1114"/>
      <c r="AJ86" s="1114"/>
      <c r="AK86" s="1114"/>
      <c r="AL86" s="1114"/>
    </row>
    <row r="87" spans="1:38" s="352" customFormat="1" ht="15.75" x14ac:dyDescent="0.25">
      <c r="A87" s="613" t="s">
        <v>470</v>
      </c>
      <c r="B87" s="610">
        <v>31737</v>
      </c>
      <c r="C87" s="613">
        <f t="shared" si="73"/>
        <v>37</v>
      </c>
      <c r="D87" s="338"/>
      <c r="E87" s="1069">
        <v>61</v>
      </c>
      <c r="F87" s="1508"/>
      <c r="G87" s="612" t="s">
        <v>564</v>
      </c>
      <c r="H87" s="612" t="s">
        <v>609</v>
      </c>
      <c r="I87" s="408" t="str">
        <f t="shared" si="79"/>
        <v>4</v>
      </c>
      <c r="J87" s="408"/>
      <c r="K87" s="877"/>
      <c r="L87" s="1015"/>
      <c r="M87" s="1015"/>
      <c r="N87" s="877"/>
      <c r="O87" s="1016"/>
      <c r="P87" s="1015"/>
      <c r="Q87" s="615"/>
      <c r="R87" s="207"/>
      <c r="S87" s="617"/>
      <c r="T87" s="617"/>
      <c r="U87" s="618"/>
      <c r="V87" s="617"/>
      <c r="W87" s="1362" t="s">
        <v>1068</v>
      </c>
      <c r="X87" s="742"/>
      <c r="Y87" s="682"/>
      <c r="Z87" s="682"/>
      <c r="AA87" s="682"/>
      <c r="AB87" s="682"/>
      <c r="AC87" s="682"/>
      <c r="AD87" s="683"/>
      <c r="AE87" s="684"/>
      <c r="AF87" s="684"/>
      <c r="AG87" s="1113"/>
      <c r="AH87" s="769"/>
      <c r="AI87" s="1114"/>
      <c r="AJ87" s="1114"/>
      <c r="AK87" s="1114"/>
      <c r="AL87" s="1114"/>
    </row>
    <row r="88" spans="1:38" s="352" customFormat="1" ht="15.75" x14ac:dyDescent="0.25">
      <c r="A88" s="613" t="s">
        <v>470</v>
      </c>
      <c r="B88" s="610">
        <v>31130</v>
      </c>
      <c r="C88" s="613">
        <f t="shared" si="73"/>
        <v>39</v>
      </c>
      <c r="D88" s="338"/>
      <c r="E88" s="1069">
        <v>62</v>
      </c>
      <c r="F88" s="1508"/>
      <c r="G88" s="612" t="s">
        <v>474</v>
      </c>
      <c r="H88" s="612" t="s">
        <v>1353</v>
      </c>
      <c r="I88" s="408" t="str">
        <f t="shared" si="79"/>
        <v>4</v>
      </c>
      <c r="J88" s="408"/>
      <c r="K88" s="877">
        <v>16</v>
      </c>
      <c r="L88" s="1015">
        <v>22</v>
      </c>
      <c r="M88" s="1015">
        <f t="shared" ref="M88" si="92">Баллы_за_упр($A88,$G88,$H88,$I88,K88,L88)</f>
        <v>60</v>
      </c>
      <c r="N88" s="877"/>
      <c r="O88" s="1016"/>
      <c r="P88" s="1015"/>
      <c r="Q88" s="615">
        <v>37</v>
      </c>
      <c r="R88" s="207">
        <v>5.1100000000000003</v>
      </c>
      <c r="S88" s="617">
        <f t="shared" ref="S88" si="93">Баллы_за_упр($A88,G88,H88,I88,Q88,R88)</f>
        <v>78</v>
      </c>
      <c r="T88" s="617">
        <f t="shared" ref="T88" si="94">S88+P88+M88</f>
        <v>138</v>
      </c>
      <c r="U88" s="618">
        <v>5</v>
      </c>
      <c r="V88" s="1508"/>
      <c r="W88" s="395"/>
      <c r="X88" s="742"/>
      <c r="Y88" s="682"/>
      <c r="Z88" s="682"/>
      <c r="AA88" s="682"/>
      <c r="AB88" s="682"/>
      <c r="AC88" s="682"/>
      <c r="AD88" s="683"/>
      <c r="AE88" s="684"/>
      <c r="AF88" s="684"/>
      <c r="AG88" s="1113"/>
      <c r="AH88" s="769"/>
      <c r="AI88" s="1114"/>
      <c r="AJ88" s="1114"/>
      <c r="AK88" s="1114"/>
      <c r="AL88" s="1114"/>
    </row>
    <row r="89" spans="1:38" s="352" customFormat="1" ht="15.75" x14ac:dyDescent="0.25">
      <c r="A89" s="613" t="s">
        <v>11</v>
      </c>
      <c r="B89" s="610">
        <v>36783</v>
      </c>
      <c r="C89" s="613">
        <f t="shared" si="73"/>
        <v>24</v>
      </c>
      <c r="D89" s="338"/>
      <c r="E89" s="1069">
        <v>63</v>
      </c>
      <c r="F89" s="1508"/>
      <c r="G89" s="612" t="s">
        <v>474</v>
      </c>
      <c r="H89" s="612" t="s">
        <v>1417</v>
      </c>
      <c r="I89" s="408" t="str">
        <f t="shared" si="79"/>
        <v>1</v>
      </c>
      <c r="J89" s="408"/>
      <c r="K89" s="877">
        <v>3</v>
      </c>
      <c r="L89" s="1015">
        <v>9</v>
      </c>
      <c r="M89" s="1015">
        <f>Баллы_за_упр($A89,$G89,$H89,$I89,K89,L89)</f>
        <v>20</v>
      </c>
      <c r="N89" s="877">
        <v>35</v>
      </c>
      <c r="O89" s="1016">
        <v>27</v>
      </c>
      <c r="P89" s="1015">
        <f t="shared" ref="P89:P90" si="95">Баллы_за_упр($A89,$G89,$H89,$I89,N89,O89)</f>
        <v>20</v>
      </c>
      <c r="Q89" s="615">
        <v>37</v>
      </c>
      <c r="R89" s="207">
        <v>3.39</v>
      </c>
      <c r="S89" s="617">
        <f>Баллы_за_упр($A89,G89,H89,I89,Q89,R89)</f>
        <v>31</v>
      </c>
      <c r="T89" s="617">
        <f>S89+P89+M89</f>
        <v>71</v>
      </c>
      <c r="U89" s="618">
        <f t="shared" ref="U89:U90" si="96">Оценка(A89,I89,M89,P89,S89)</f>
        <v>3</v>
      </c>
      <c r="V89" s="617"/>
      <c r="W89" s="1362"/>
      <c r="X89" s="742"/>
      <c r="Y89" s="682"/>
      <c r="Z89" s="682"/>
      <c r="AA89" s="682"/>
      <c r="AB89" s="682"/>
      <c r="AC89" s="682"/>
      <c r="AD89" s="683"/>
      <c r="AE89" s="684"/>
      <c r="AF89" s="684"/>
      <c r="AG89" s="1113"/>
      <c r="AH89" s="769"/>
      <c r="AI89" s="1114"/>
      <c r="AJ89" s="1114"/>
      <c r="AK89" s="1114"/>
      <c r="AL89" s="1114"/>
    </row>
    <row r="90" spans="1:38" s="352" customFormat="1" ht="15.75" x14ac:dyDescent="0.25">
      <c r="A90" s="613" t="s">
        <v>11</v>
      </c>
      <c r="B90" s="610">
        <v>36875</v>
      </c>
      <c r="C90" s="613">
        <f t="shared" si="73"/>
        <v>23</v>
      </c>
      <c r="D90" s="338"/>
      <c r="E90" s="1069">
        <v>64</v>
      </c>
      <c r="F90" s="1508"/>
      <c r="G90" s="612" t="s">
        <v>731</v>
      </c>
      <c r="H90" s="612" t="s">
        <v>1303</v>
      </c>
      <c r="I90" s="408" t="str">
        <f t="shared" si="79"/>
        <v>1</v>
      </c>
      <c r="J90" s="408"/>
      <c r="K90" s="877">
        <v>3</v>
      </c>
      <c r="L90" s="1015">
        <v>20</v>
      </c>
      <c r="M90" s="1015">
        <f>Баллы_за_упр($A90,$G90,$H90,$I90,K90,L90)</f>
        <v>90</v>
      </c>
      <c r="N90" s="877">
        <v>35</v>
      </c>
      <c r="O90" s="1016">
        <v>24</v>
      </c>
      <c r="P90" s="1015">
        <f t="shared" si="95"/>
        <v>70</v>
      </c>
      <c r="Q90" s="615">
        <v>37</v>
      </c>
      <c r="R90" s="207">
        <v>3.28</v>
      </c>
      <c r="S90" s="617">
        <f>Баллы_за_упр($A90,G90,H90,I90,Q90,R90)</f>
        <v>44</v>
      </c>
      <c r="T90" s="617">
        <f>S90+P90+M90</f>
        <v>204</v>
      </c>
      <c r="U90" s="618">
        <f t="shared" si="96"/>
        <v>5</v>
      </c>
      <c r="V90" s="617"/>
      <c r="W90" s="1362"/>
      <c r="X90" s="742"/>
      <c r="Y90" s="682"/>
      <c r="Z90" s="682"/>
      <c r="AA90" s="682"/>
      <c r="AB90" s="682"/>
      <c r="AC90" s="682"/>
      <c r="AD90" s="683"/>
      <c r="AE90" s="684"/>
      <c r="AF90" s="684"/>
      <c r="AG90" s="1113"/>
      <c r="AH90" s="769"/>
      <c r="AI90" s="1114"/>
      <c r="AJ90" s="1114"/>
      <c r="AK90" s="1114"/>
      <c r="AL90" s="1114"/>
    </row>
    <row r="91" spans="1:38" s="352" customFormat="1" ht="15.75" x14ac:dyDescent="0.25">
      <c r="A91" s="613"/>
      <c r="B91" s="347"/>
      <c r="C91" s="613"/>
      <c r="D91" s="338"/>
      <c r="E91" s="1725" t="s">
        <v>1412</v>
      </c>
      <c r="F91" s="1726"/>
      <c r="G91" s="1726"/>
      <c r="H91" s="1726"/>
      <c r="I91" s="1726"/>
      <c r="J91" s="1726"/>
      <c r="K91" s="1726"/>
      <c r="L91" s="1726"/>
      <c r="M91" s="1726"/>
      <c r="N91" s="1726"/>
      <c r="O91" s="1726"/>
      <c r="P91" s="1726"/>
      <c r="Q91" s="1726"/>
      <c r="R91" s="1726"/>
      <c r="S91" s="1726"/>
      <c r="T91" s="1726"/>
      <c r="U91" s="1726"/>
      <c r="V91" s="1726"/>
      <c r="W91" s="1727"/>
      <c r="X91" s="742"/>
      <c r="Y91" s="682"/>
      <c r="Z91" s="682"/>
      <c r="AA91" s="682"/>
      <c r="AB91" s="682"/>
      <c r="AC91" s="682"/>
      <c r="AD91" s="683"/>
      <c r="AE91" s="684"/>
      <c r="AF91" s="684"/>
      <c r="AG91" s="1113"/>
      <c r="AH91" s="769"/>
      <c r="AI91" s="1114"/>
      <c r="AJ91" s="1114"/>
      <c r="AK91" s="1114"/>
      <c r="AL91" s="1114"/>
    </row>
    <row r="92" spans="1:38" s="352" customFormat="1" ht="15.75" x14ac:dyDescent="0.25">
      <c r="A92" s="613" t="s">
        <v>11</v>
      </c>
      <c r="B92" s="610">
        <v>31188</v>
      </c>
      <c r="C92" s="613">
        <f t="shared" si="73"/>
        <v>39</v>
      </c>
      <c r="D92" s="338"/>
      <c r="E92" s="1069">
        <v>65</v>
      </c>
      <c r="F92" s="1508"/>
      <c r="G92" s="612" t="s">
        <v>482</v>
      </c>
      <c r="H92" s="612" t="s">
        <v>1512</v>
      </c>
      <c r="I92" s="408">
        <v>5</v>
      </c>
      <c r="J92" s="408"/>
      <c r="K92" s="877">
        <v>3</v>
      </c>
      <c r="L92" s="1015">
        <v>12</v>
      </c>
      <c r="M92" s="1015">
        <f t="shared" ref="M92:M96" si="97">Баллы_за_упр($A92,$G92,$H92,$I92,K92,L92)</f>
        <v>100</v>
      </c>
      <c r="N92" s="877">
        <v>35</v>
      </c>
      <c r="O92" s="1016">
        <v>28.2</v>
      </c>
      <c r="P92" s="1015">
        <f t="shared" ref="P92:P93" si="98">Баллы_за_упр($A92,$G92,$H92,$I92,N92,O92)</f>
        <v>116</v>
      </c>
      <c r="Q92" s="615">
        <v>37</v>
      </c>
      <c r="R92" s="207">
        <v>4.2300000000000004</v>
      </c>
      <c r="S92" s="617">
        <f t="shared" ref="S92:S96" si="99">Баллы_за_упр($A92,G92,H92,I92,Q92,R92)</f>
        <v>84</v>
      </c>
      <c r="T92" s="617">
        <f t="shared" ref="T92:T96" si="100">S92+P92+M92</f>
        <v>300</v>
      </c>
      <c r="U92" s="618">
        <f t="shared" ref="U92:U93" si="101">Оценка(A92,I92,M92,P92,S92)</f>
        <v>5</v>
      </c>
      <c r="V92" s="617"/>
      <c r="W92" s="1362"/>
      <c r="X92" s="742"/>
      <c r="Y92" s="682"/>
      <c r="Z92" s="682"/>
      <c r="AA92" s="682"/>
      <c r="AB92" s="682"/>
      <c r="AC92" s="682"/>
      <c r="AD92" s="683"/>
      <c r="AE92" s="684"/>
      <c r="AF92" s="684"/>
      <c r="AG92" s="1113"/>
      <c r="AH92" s="769"/>
      <c r="AI92" s="1114"/>
      <c r="AJ92" s="1114"/>
      <c r="AK92" s="1114"/>
      <c r="AL92" s="1114"/>
    </row>
    <row r="93" spans="1:38" s="352" customFormat="1" ht="15.75" x14ac:dyDescent="0.25">
      <c r="A93" s="613" t="s">
        <v>11</v>
      </c>
      <c r="B93" s="610">
        <v>32582</v>
      </c>
      <c r="C93" s="613">
        <f t="shared" ref="C93" si="102">Age(B93,G93,H93)</f>
        <v>35</v>
      </c>
      <c r="D93" s="338"/>
      <c r="E93" s="1069">
        <v>66</v>
      </c>
      <c r="F93" s="1508"/>
      <c r="G93" s="612" t="s">
        <v>590</v>
      </c>
      <c r="H93" s="612" t="s">
        <v>1559</v>
      </c>
      <c r="I93" s="408" t="str">
        <f t="shared" si="79"/>
        <v>4</v>
      </c>
      <c r="J93" s="408"/>
      <c r="K93" s="877">
        <v>3</v>
      </c>
      <c r="L93" s="1015">
        <v>16</v>
      </c>
      <c r="M93" s="1015">
        <f t="shared" si="97"/>
        <v>110</v>
      </c>
      <c r="N93" s="877">
        <v>35</v>
      </c>
      <c r="O93" s="1016">
        <v>26.6</v>
      </c>
      <c r="P93" s="1015">
        <f t="shared" si="98"/>
        <v>108</v>
      </c>
      <c r="Q93" s="615">
        <v>37</v>
      </c>
      <c r="R93" s="207">
        <v>4.2300000000000004</v>
      </c>
      <c r="S93" s="617">
        <f t="shared" si="99"/>
        <v>32</v>
      </c>
      <c r="T93" s="617">
        <f t="shared" si="100"/>
        <v>250</v>
      </c>
      <c r="U93" s="618">
        <f t="shared" si="101"/>
        <v>5</v>
      </c>
      <c r="V93" s="617"/>
      <c r="W93" s="1362"/>
      <c r="X93" s="742"/>
      <c r="Y93" s="682"/>
      <c r="Z93" s="682"/>
      <c r="AA93" s="682"/>
      <c r="AB93" s="682"/>
      <c r="AC93" s="682"/>
      <c r="AD93" s="683"/>
      <c r="AE93" s="684"/>
      <c r="AF93" s="684"/>
      <c r="AG93" s="1113"/>
      <c r="AH93" s="769"/>
      <c r="AI93" s="1114"/>
      <c r="AJ93" s="1114"/>
      <c r="AK93" s="1114"/>
      <c r="AL93" s="1114"/>
    </row>
    <row r="94" spans="1:38" s="352" customFormat="1" ht="15.75" x14ac:dyDescent="0.25">
      <c r="A94" s="613" t="s">
        <v>470</v>
      </c>
      <c r="B94" s="610">
        <v>30779</v>
      </c>
      <c r="C94" s="613">
        <f t="shared" si="73"/>
        <v>40</v>
      </c>
      <c r="D94" s="338"/>
      <c r="E94" s="1069">
        <v>67</v>
      </c>
      <c r="F94" s="1508"/>
      <c r="G94" s="612" t="s">
        <v>26</v>
      </c>
      <c r="H94" s="612" t="s">
        <v>1425</v>
      </c>
      <c r="I94" s="408" t="str">
        <f t="shared" si="79"/>
        <v>5</v>
      </c>
      <c r="J94" s="408"/>
      <c r="K94" s="877">
        <v>16</v>
      </c>
      <c r="L94" s="1015">
        <v>27</v>
      </c>
      <c r="M94" s="1015">
        <f t="shared" si="97"/>
        <v>100</v>
      </c>
      <c r="N94" s="877"/>
      <c r="O94" s="1016"/>
      <c r="P94" s="1015"/>
      <c r="Q94" s="615">
        <v>37</v>
      </c>
      <c r="R94" s="207">
        <v>6.2</v>
      </c>
      <c r="S94" s="617">
        <f t="shared" si="99"/>
        <v>30</v>
      </c>
      <c r="T94" s="617">
        <f t="shared" si="100"/>
        <v>130</v>
      </c>
      <c r="U94" s="618" t="str">
        <f>LOOKUP(T94,{0,39,40,80,120},{"2","2","3","4","5"})</f>
        <v>5</v>
      </c>
      <c r="V94" s="1508"/>
      <c r="W94" s="1352"/>
      <c r="X94" s="742"/>
      <c r="Y94" s="682"/>
      <c r="Z94" s="682"/>
      <c r="AA94" s="682"/>
      <c r="AB94" s="682"/>
      <c r="AC94" s="682"/>
      <c r="AD94" s="683"/>
      <c r="AE94" s="684"/>
      <c r="AF94" s="684"/>
      <c r="AG94" s="1113"/>
      <c r="AH94" s="769"/>
      <c r="AI94" s="1114"/>
      <c r="AJ94" s="1114"/>
      <c r="AK94" s="1114"/>
      <c r="AL94" s="1114"/>
    </row>
    <row r="95" spans="1:38" s="352" customFormat="1" ht="15.75" x14ac:dyDescent="0.25">
      <c r="A95" s="613" t="s">
        <v>470</v>
      </c>
      <c r="B95" s="610">
        <v>30878</v>
      </c>
      <c r="C95" s="613">
        <f t="shared" si="73"/>
        <v>40</v>
      </c>
      <c r="D95" s="338"/>
      <c r="E95" s="1069">
        <v>68</v>
      </c>
      <c r="F95" s="1508"/>
      <c r="G95" s="612" t="s">
        <v>26</v>
      </c>
      <c r="H95" s="612" t="s">
        <v>1504</v>
      </c>
      <c r="I95" s="408" t="str">
        <f t="shared" si="79"/>
        <v>5</v>
      </c>
      <c r="J95" s="408"/>
      <c r="K95" s="877">
        <v>16</v>
      </c>
      <c r="L95" s="1015">
        <v>21</v>
      </c>
      <c r="M95" s="1015">
        <f t="shared" si="97"/>
        <v>75</v>
      </c>
      <c r="N95" s="877"/>
      <c r="O95" s="1016"/>
      <c r="P95" s="1015"/>
      <c r="Q95" s="615">
        <v>37</v>
      </c>
      <c r="R95" s="207">
        <v>6.02</v>
      </c>
      <c r="S95" s="617">
        <f t="shared" si="99"/>
        <v>48</v>
      </c>
      <c r="T95" s="617">
        <f t="shared" si="100"/>
        <v>123</v>
      </c>
      <c r="U95" s="618" t="str">
        <f>LOOKUP(T95,{0,39,40,80,120},{"2","2","3","4","5"})</f>
        <v>5</v>
      </c>
      <c r="V95" s="617"/>
      <c r="W95" s="1362"/>
      <c r="X95" s="742"/>
      <c r="Y95" s="682"/>
      <c r="Z95" s="682"/>
      <c r="AA95" s="682"/>
      <c r="AB95" s="682"/>
      <c r="AC95" s="682"/>
      <c r="AD95" s="683"/>
      <c r="AE95" s="684"/>
      <c r="AF95" s="684"/>
      <c r="AG95" s="1113"/>
      <c r="AH95" s="769"/>
      <c r="AI95" s="1114"/>
      <c r="AJ95" s="1114"/>
      <c r="AK95" s="1114"/>
      <c r="AL95" s="1114"/>
    </row>
    <row r="96" spans="1:38" s="352" customFormat="1" ht="15.75" x14ac:dyDescent="0.25">
      <c r="A96" s="613" t="s">
        <v>11</v>
      </c>
      <c r="B96" s="610">
        <v>34663</v>
      </c>
      <c r="C96" s="613">
        <f t="shared" si="73"/>
        <v>29</v>
      </c>
      <c r="D96" s="338"/>
      <c r="E96" s="1069">
        <v>69</v>
      </c>
      <c r="F96" s="1508"/>
      <c r="G96" s="612" t="s">
        <v>27</v>
      </c>
      <c r="H96" s="612" t="s">
        <v>764</v>
      </c>
      <c r="I96" s="408" t="str">
        <f t="shared" si="79"/>
        <v>2</v>
      </c>
      <c r="J96" s="408"/>
      <c r="K96" s="877">
        <v>3</v>
      </c>
      <c r="L96" s="1015">
        <v>16</v>
      </c>
      <c r="M96" s="1015">
        <f t="shared" si="97"/>
        <v>60</v>
      </c>
      <c r="N96" s="877">
        <v>35</v>
      </c>
      <c r="O96" s="1016">
        <v>26.5</v>
      </c>
      <c r="P96" s="1015">
        <f t="shared" ref="P96" si="103">Баллы_за_упр($A96,$G96,$H96,$I96,N96,O96)</f>
        <v>50</v>
      </c>
      <c r="Q96" s="615">
        <v>37</v>
      </c>
      <c r="R96" s="207">
        <v>3.51</v>
      </c>
      <c r="S96" s="617">
        <f t="shared" si="99"/>
        <v>24</v>
      </c>
      <c r="T96" s="617">
        <f t="shared" si="100"/>
        <v>134</v>
      </c>
      <c r="U96" s="618">
        <f t="shared" ref="U96" si="104">Оценка(A96,I96,M96,P96,S96)</f>
        <v>4</v>
      </c>
      <c r="V96" s="1508"/>
      <c r="W96" s="397"/>
      <c r="X96" s="742"/>
      <c r="Y96" s="682"/>
      <c r="Z96" s="682"/>
      <c r="AA96" s="682"/>
      <c r="AB96" s="682"/>
      <c r="AC96" s="682"/>
      <c r="AD96" s="683"/>
      <c r="AE96" s="684"/>
      <c r="AF96" s="684"/>
      <c r="AG96" s="1113"/>
      <c r="AH96" s="769"/>
      <c r="AI96" s="1114"/>
      <c r="AJ96" s="1114"/>
      <c r="AK96" s="1114"/>
      <c r="AL96" s="1114"/>
    </row>
    <row r="97" spans="1:38" s="352" customFormat="1" ht="15.75" x14ac:dyDescent="0.25">
      <c r="A97" s="613" t="s">
        <v>470</v>
      </c>
      <c r="B97" s="610">
        <v>28160</v>
      </c>
      <c r="C97" s="613">
        <f t="shared" si="73"/>
        <v>47</v>
      </c>
      <c r="D97" s="338"/>
      <c r="E97" s="1069">
        <v>70</v>
      </c>
      <c r="F97" s="1508"/>
      <c r="G97" s="612" t="s">
        <v>592</v>
      </c>
      <c r="H97" s="612" t="s">
        <v>587</v>
      </c>
      <c r="I97" s="408">
        <v>6</v>
      </c>
      <c r="J97" s="408"/>
      <c r="K97" s="877">
        <v>16</v>
      </c>
      <c r="L97" s="1015">
        <v>20</v>
      </c>
      <c r="M97" s="1015">
        <f t="shared" ref="M97" si="105">Баллы_за_упр($A97,$G97,$H97,$I97,K97,L97)</f>
        <v>70</v>
      </c>
      <c r="N97" s="877"/>
      <c r="O97" s="1016"/>
      <c r="P97" s="1015"/>
      <c r="Q97" s="615">
        <v>37</v>
      </c>
      <c r="R97" s="207">
        <v>6.11</v>
      </c>
      <c r="S97" s="617">
        <f t="shared" ref="S97" si="106">Баллы_за_упр($A97,G97,H97,I97,Q97,R97)</f>
        <v>39</v>
      </c>
      <c r="T97" s="617">
        <f t="shared" ref="T97" si="107">S97+P97+M97</f>
        <v>109</v>
      </c>
      <c r="U97" s="618" t="str">
        <f>LOOKUP(T97,{0,39,40,80,120},{"2","2","3","4","5"})</f>
        <v>4</v>
      </c>
      <c r="V97" s="617"/>
      <c r="W97" s="1362"/>
      <c r="X97" s="742"/>
      <c r="Y97" s="682"/>
      <c r="Z97" s="682"/>
      <c r="AA97" s="682"/>
      <c r="AB97" s="682"/>
      <c r="AC97" s="682"/>
      <c r="AD97" s="683"/>
      <c r="AE97" s="684"/>
      <c r="AF97" s="684"/>
      <c r="AG97" s="1113"/>
      <c r="AH97" s="769"/>
      <c r="AI97" s="1114"/>
      <c r="AJ97" s="1114"/>
      <c r="AK97" s="1114"/>
      <c r="AL97" s="1114"/>
    </row>
    <row r="98" spans="1:38" s="352" customFormat="1" ht="15.75" x14ac:dyDescent="0.25">
      <c r="A98" s="613" t="s">
        <v>470</v>
      </c>
      <c r="B98" s="610">
        <v>30001</v>
      </c>
      <c r="C98" s="613">
        <f t="shared" si="73"/>
        <v>42</v>
      </c>
      <c r="D98" s="338"/>
      <c r="E98" s="1069">
        <v>71</v>
      </c>
      <c r="F98" s="1508"/>
      <c r="G98" s="612" t="s">
        <v>565</v>
      </c>
      <c r="H98" s="612" t="s">
        <v>632</v>
      </c>
      <c r="I98" s="408" t="str">
        <f t="shared" si="79"/>
        <v>5</v>
      </c>
      <c r="J98" s="408"/>
      <c r="K98" s="877"/>
      <c r="L98" s="1015"/>
      <c r="M98" s="1015"/>
      <c r="N98" s="877"/>
      <c r="O98" s="1016"/>
      <c r="P98" s="1015"/>
      <c r="Q98" s="615"/>
      <c r="R98" s="207"/>
      <c r="S98" s="617"/>
      <c r="T98" s="617"/>
      <c r="U98" s="618"/>
      <c r="V98" s="617"/>
      <c r="W98" s="1362" t="s">
        <v>1107</v>
      </c>
      <c r="X98" s="742"/>
      <c r="Y98" s="682"/>
      <c r="Z98" s="682"/>
      <c r="AA98" s="682"/>
      <c r="AB98" s="682"/>
      <c r="AC98" s="682"/>
      <c r="AD98" s="683"/>
      <c r="AE98" s="684"/>
      <c r="AF98" s="684"/>
      <c r="AG98" s="1113"/>
      <c r="AH98" s="769"/>
      <c r="AI98" s="1114"/>
      <c r="AJ98" s="1114"/>
      <c r="AK98" s="1114"/>
      <c r="AL98" s="1114"/>
    </row>
    <row r="99" spans="1:38" s="352" customFormat="1" ht="16.5" thickBot="1" x14ac:dyDescent="0.3">
      <c r="A99" s="613" t="s">
        <v>470</v>
      </c>
      <c r="B99" s="610">
        <v>32378</v>
      </c>
      <c r="C99" s="613">
        <f t="shared" si="73"/>
        <v>36</v>
      </c>
      <c r="D99" s="338"/>
      <c r="E99" s="522">
        <v>72</v>
      </c>
      <c r="F99" s="1431"/>
      <c r="G99" s="323" t="s">
        <v>564</v>
      </c>
      <c r="H99" s="323" t="s">
        <v>612</v>
      </c>
      <c r="I99" s="1054" t="str">
        <f t="shared" si="79"/>
        <v>4</v>
      </c>
      <c r="J99" s="1054"/>
      <c r="K99" s="1431"/>
      <c r="L99" s="1431"/>
      <c r="M99" s="1431"/>
      <c r="N99" s="1431"/>
      <c r="O99" s="1431"/>
      <c r="P99" s="1431"/>
      <c r="Q99" s="1431"/>
      <c r="R99" s="1431"/>
      <c r="S99" s="1431"/>
      <c r="T99" s="1431"/>
      <c r="U99" s="1431"/>
      <c r="V99" s="1431"/>
      <c r="W99" s="436" t="s">
        <v>754</v>
      </c>
      <c r="X99" s="742"/>
      <c r="Y99" s="682"/>
      <c r="Z99" s="682"/>
      <c r="AA99" s="682"/>
      <c r="AB99" s="682"/>
      <c r="AC99" s="682"/>
      <c r="AD99" s="683"/>
      <c r="AE99" s="684"/>
      <c r="AF99" s="684"/>
      <c r="AG99" s="1113"/>
      <c r="AH99" s="769"/>
      <c r="AI99" s="1114"/>
      <c r="AJ99" s="1114"/>
      <c r="AK99" s="1114"/>
      <c r="AL99" s="1114"/>
    </row>
    <row r="100" spans="1:38" ht="17.25" customHeight="1" x14ac:dyDescent="0.25">
      <c r="A100" s="1768" t="s">
        <v>1</v>
      </c>
      <c r="B100" s="1768" t="s">
        <v>81</v>
      </c>
      <c r="C100" s="1768" t="s">
        <v>82</v>
      </c>
      <c r="D100" s="1066"/>
      <c r="E100" s="1774" t="s">
        <v>2</v>
      </c>
      <c r="F100" s="1511"/>
      <c r="G100" s="1776" t="s">
        <v>3</v>
      </c>
      <c r="H100" s="1776" t="s">
        <v>4</v>
      </c>
      <c r="I100" s="1778" t="s">
        <v>5</v>
      </c>
      <c r="J100" s="1778" t="s">
        <v>6</v>
      </c>
      <c r="K100" s="1782" t="s">
        <v>180</v>
      </c>
      <c r="L100" s="1782"/>
      <c r="M100" s="1782"/>
      <c r="N100" s="1776"/>
      <c r="O100" s="1776"/>
      <c r="P100" s="1776"/>
      <c r="Q100" s="1776"/>
      <c r="R100" s="1776"/>
      <c r="S100" s="1776"/>
      <c r="T100" s="1783" t="s">
        <v>25</v>
      </c>
      <c r="U100" s="1778" t="s">
        <v>998</v>
      </c>
      <c r="V100" s="1778" t="s">
        <v>7</v>
      </c>
      <c r="W100" s="1786" t="s">
        <v>285</v>
      </c>
      <c r="X100" s="1750" t="s">
        <v>14</v>
      </c>
      <c r="Y100" s="1751" t="s">
        <v>1204</v>
      </c>
      <c r="Z100" s="1751" t="s">
        <v>1205</v>
      </c>
      <c r="AA100" s="1751" t="s">
        <v>1206</v>
      </c>
      <c r="AB100" s="1751" t="s">
        <v>1207</v>
      </c>
      <c r="AC100" s="1751" t="s">
        <v>1208</v>
      </c>
      <c r="AD100" s="1754" t="s">
        <v>1209</v>
      </c>
      <c r="AE100" s="1754" t="s">
        <v>1210</v>
      </c>
      <c r="AF100" s="1754" t="s">
        <v>1211</v>
      </c>
      <c r="AG100" s="1757" t="s">
        <v>1212</v>
      </c>
      <c r="AH100" s="1749"/>
    </row>
    <row r="101" spans="1:38" ht="15.75" x14ac:dyDescent="0.25">
      <c r="A101" s="1768"/>
      <c r="B101" s="1768"/>
      <c r="C101" s="1768"/>
      <c r="D101" s="1066"/>
      <c r="E101" s="1604"/>
      <c r="F101" s="1508"/>
      <c r="G101" s="1605"/>
      <c r="H101" s="1605"/>
      <c r="I101" s="1779"/>
      <c r="J101" s="1781"/>
      <c r="K101" s="455"/>
      <c r="L101" s="1525">
        <v>1</v>
      </c>
      <c r="M101" s="1068"/>
      <c r="N101" s="1788">
        <v>2</v>
      </c>
      <c r="O101" s="1605"/>
      <c r="P101" s="1605"/>
      <c r="Q101" s="1789">
        <v>3</v>
      </c>
      <c r="R101" s="1789"/>
      <c r="S101" s="1789"/>
      <c r="T101" s="1784"/>
      <c r="U101" s="1779"/>
      <c r="V101" s="1779"/>
      <c r="W101" s="1724"/>
      <c r="X101" s="1750"/>
      <c r="Y101" s="1752"/>
      <c r="Z101" s="1752"/>
      <c r="AA101" s="1752"/>
      <c r="AB101" s="1752"/>
      <c r="AC101" s="1752"/>
      <c r="AD101" s="1755"/>
      <c r="AE101" s="1755"/>
      <c r="AF101" s="1755"/>
      <c r="AG101" s="1758"/>
      <c r="AH101" s="1749"/>
    </row>
    <row r="102" spans="1:38" ht="89.25" customHeight="1" thickBot="1" x14ac:dyDescent="0.3">
      <c r="A102" s="1768"/>
      <c r="B102" s="1768"/>
      <c r="C102" s="1768"/>
      <c r="D102" s="1066"/>
      <c r="E102" s="1775"/>
      <c r="F102" s="1512"/>
      <c r="G102" s="1777"/>
      <c r="H102" s="1777"/>
      <c r="I102" s="1780"/>
      <c r="J102" s="1780"/>
      <c r="K102" s="1520" t="s">
        <v>8</v>
      </c>
      <c r="L102" s="1520" t="s">
        <v>9</v>
      </c>
      <c r="M102" s="1520" t="s">
        <v>10</v>
      </c>
      <c r="N102" s="1513" t="s">
        <v>8</v>
      </c>
      <c r="O102" s="1513" t="s">
        <v>9</v>
      </c>
      <c r="P102" s="1513" t="s">
        <v>10</v>
      </c>
      <c r="Q102" s="1513" t="s">
        <v>8</v>
      </c>
      <c r="R102" s="1067" t="s">
        <v>9</v>
      </c>
      <c r="S102" s="1513" t="s">
        <v>10</v>
      </c>
      <c r="T102" s="1785"/>
      <c r="U102" s="1780"/>
      <c r="V102" s="1780"/>
      <c r="W102" s="1787"/>
      <c r="X102" s="1750"/>
      <c r="Y102" s="1753"/>
      <c r="Z102" s="1753"/>
      <c r="AA102" s="1753"/>
      <c r="AB102" s="1753"/>
      <c r="AC102" s="1753"/>
      <c r="AD102" s="1756"/>
      <c r="AE102" s="1756"/>
      <c r="AF102" s="1756"/>
      <c r="AG102" s="1759"/>
      <c r="AH102" s="1749"/>
    </row>
    <row r="103" spans="1:38" s="352" customFormat="1" ht="16.5" thickTop="1" x14ac:dyDescent="0.25">
      <c r="A103" s="613" t="s">
        <v>470</v>
      </c>
      <c r="B103" s="610">
        <v>35080</v>
      </c>
      <c r="C103" s="613">
        <f t="shared" si="73"/>
        <v>28</v>
      </c>
      <c r="D103" s="338"/>
      <c r="E103" s="1069">
        <v>73</v>
      </c>
      <c r="F103" s="1508"/>
      <c r="G103" s="612" t="s">
        <v>731</v>
      </c>
      <c r="H103" s="612" t="s">
        <v>1392</v>
      </c>
      <c r="I103" s="408" t="str">
        <f t="shared" si="79"/>
        <v>2</v>
      </c>
      <c r="J103" s="408"/>
      <c r="K103" s="877"/>
      <c r="L103" s="1015"/>
      <c r="M103" s="1015"/>
      <c r="N103" s="877"/>
      <c r="O103" s="1016"/>
      <c r="P103" s="1015"/>
      <c r="Q103" s="615"/>
      <c r="R103" s="207"/>
      <c r="S103" s="617"/>
      <c r="T103" s="617"/>
      <c r="U103" s="618"/>
      <c r="V103" s="617"/>
      <c r="W103" s="1352" t="s">
        <v>750</v>
      </c>
      <c r="X103" s="742"/>
      <c r="Y103" s="682"/>
      <c r="Z103" s="682"/>
      <c r="AA103" s="682"/>
      <c r="AB103" s="682"/>
      <c r="AC103" s="682"/>
      <c r="AD103" s="683"/>
      <c r="AE103" s="684"/>
      <c r="AF103" s="684"/>
      <c r="AG103" s="1113"/>
      <c r="AH103" s="769"/>
      <c r="AI103" s="1114"/>
      <c r="AJ103" s="1114"/>
      <c r="AK103" s="1114"/>
      <c r="AL103" s="1114"/>
    </row>
    <row r="104" spans="1:38" s="352" customFormat="1" ht="15.75" x14ac:dyDescent="0.25">
      <c r="A104" s="613" t="s">
        <v>11</v>
      </c>
      <c r="B104" s="610">
        <v>36479</v>
      </c>
      <c r="C104" s="613">
        <f t="shared" si="73"/>
        <v>24</v>
      </c>
      <c r="D104" s="338"/>
      <c r="E104" s="1069">
        <v>74</v>
      </c>
      <c r="F104" s="1508"/>
      <c r="G104" s="612" t="s">
        <v>474</v>
      </c>
      <c r="H104" s="612" t="s">
        <v>1426</v>
      </c>
      <c r="I104" s="408" t="str">
        <f t="shared" si="79"/>
        <v>1</v>
      </c>
      <c r="J104" s="408"/>
      <c r="K104" s="877">
        <v>3</v>
      </c>
      <c r="L104" s="1015">
        <v>12</v>
      </c>
      <c r="M104" s="1015">
        <f t="shared" ref="M104" si="108">Баллы_за_упр($A104,$G104,$H104,$I104,K104,L104)</f>
        <v>35</v>
      </c>
      <c r="N104" s="877">
        <v>34</v>
      </c>
      <c r="O104" s="1016">
        <v>13.5</v>
      </c>
      <c r="P104" s="1015">
        <f t="shared" ref="P104" si="109">Баллы_за_упр($A104,$G104,$H104,$I104,N104,O104)</f>
        <v>68</v>
      </c>
      <c r="Q104" s="615">
        <v>37</v>
      </c>
      <c r="R104" s="207">
        <v>3.5</v>
      </c>
      <c r="S104" s="617">
        <f t="shared" ref="S104" si="110">Баллы_за_упр($A104,G104,H104,I104,Q104,R104)</f>
        <v>20</v>
      </c>
      <c r="T104" s="617">
        <f t="shared" ref="T104" si="111">S104+P104+M104</f>
        <v>123</v>
      </c>
      <c r="U104" s="618">
        <f t="shared" ref="U104" si="112">Оценка(A104,I104,M104,P104,S104)</f>
        <v>4</v>
      </c>
      <c r="V104" s="1508"/>
      <c r="W104" s="395"/>
      <c r="X104" s="742"/>
      <c r="Y104" s="682"/>
      <c r="Z104" s="682"/>
      <c r="AA104" s="682"/>
      <c r="AB104" s="682"/>
      <c r="AC104" s="682"/>
      <c r="AD104" s="683"/>
      <c r="AE104" s="684"/>
      <c r="AF104" s="684"/>
      <c r="AG104" s="1113"/>
      <c r="AH104" s="769"/>
      <c r="AI104" s="1114"/>
      <c r="AJ104" s="1114"/>
      <c r="AK104" s="1114"/>
      <c r="AL104" s="1114"/>
    </row>
    <row r="105" spans="1:38" s="352" customFormat="1" ht="15.75" x14ac:dyDescent="0.25">
      <c r="A105" s="613" t="s">
        <v>470</v>
      </c>
      <c r="B105" s="610">
        <v>31295</v>
      </c>
      <c r="C105" s="613">
        <f t="shared" si="73"/>
        <v>39</v>
      </c>
      <c r="D105" s="338"/>
      <c r="E105" s="1069">
        <v>75</v>
      </c>
      <c r="F105" s="1508"/>
      <c r="G105" s="612" t="s">
        <v>603</v>
      </c>
      <c r="H105" s="612" t="s">
        <v>508</v>
      </c>
      <c r="I105" s="408" t="str">
        <f t="shared" si="79"/>
        <v>4</v>
      </c>
      <c r="J105" s="408"/>
      <c r="K105" s="877">
        <v>16</v>
      </c>
      <c r="L105" s="1015">
        <v>30</v>
      </c>
      <c r="M105" s="1015">
        <f t="shared" ref="M105" si="113">Баллы_за_упр($A105,$G105,$H105,$I105,K105,L105)</f>
        <v>100</v>
      </c>
      <c r="N105" s="877"/>
      <c r="O105" s="1016"/>
      <c r="P105" s="1015"/>
      <c r="Q105" s="615">
        <v>37</v>
      </c>
      <c r="R105" s="207">
        <v>5.5</v>
      </c>
      <c r="S105" s="617">
        <f t="shared" ref="S105" si="114">Баллы_за_упр($A105,G105,H105,I105,Q105,R105)</f>
        <v>30</v>
      </c>
      <c r="T105" s="617">
        <f t="shared" ref="T105" si="115">S105+P105+M105</f>
        <v>130</v>
      </c>
      <c r="U105" s="618" t="str">
        <f>LOOKUP(T105,{0,39,40,80,120},{"2","2","3","4","5"})</f>
        <v>5</v>
      </c>
      <c r="V105" s="1508"/>
      <c r="W105" s="395"/>
      <c r="X105" s="742"/>
      <c r="Y105" s="682"/>
      <c r="Z105" s="682"/>
      <c r="AA105" s="682"/>
      <c r="AB105" s="682"/>
      <c r="AC105" s="682"/>
      <c r="AD105" s="683"/>
      <c r="AE105" s="684"/>
      <c r="AF105" s="684"/>
      <c r="AG105" s="1113"/>
      <c r="AH105" s="769"/>
      <c r="AI105" s="1114"/>
      <c r="AJ105" s="1114"/>
      <c r="AK105" s="1114"/>
      <c r="AL105" s="1114"/>
    </row>
    <row r="106" spans="1:38" s="352" customFormat="1" ht="15.75" x14ac:dyDescent="0.25">
      <c r="A106" s="613"/>
      <c r="B106" s="347"/>
      <c r="C106" s="613"/>
      <c r="D106" s="338"/>
      <c r="E106" s="1604" t="s">
        <v>1413</v>
      </c>
      <c r="F106" s="1605"/>
      <c r="G106" s="1605"/>
      <c r="H106" s="1605"/>
      <c r="I106" s="1605"/>
      <c r="J106" s="1605"/>
      <c r="K106" s="1605"/>
      <c r="L106" s="1605"/>
      <c r="M106" s="1605"/>
      <c r="N106" s="1605"/>
      <c r="O106" s="1605"/>
      <c r="P106" s="1605"/>
      <c r="Q106" s="1605"/>
      <c r="R106" s="1605"/>
      <c r="S106" s="1605"/>
      <c r="T106" s="1605"/>
      <c r="U106" s="1605"/>
      <c r="V106" s="1605"/>
      <c r="W106" s="1606"/>
      <c r="X106" s="742"/>
      <c r="Y106" s="682"/>
      <c r="Z106" s="682"/>
      <c r="AA106" s="682"/>
      <c r="AB106" s="682"/>
      <c r="AC106" s="682"/>
      <c r="AD106" s="683"/>
      <c r="AE106" s="684"/>
      <c r="AF106" s="684"/>
      <c r="AG106" s="1113"/>
      <c r="AH106" s="769"/>
      <c r="AI106" s="1114"/>
      <c r="AJ106" s="1114"/>
      <c r="AK106" s="1114"/>
      <c r="AL106" s="1114"/>
    </row>
    <row r="107" spans="1:38" s="352" customFormat="1" ht="15.75" x14ac:dyDescent="0.25">
      <c r="A107" s="613" t="s">
        <v>11</v>
      </c>
      <c r="B107" s="610">
        <v>28510</v>
      </c>
      <c r="C107" s="613">
        <f t="shared" ref="C107:C110" si="116">Age(B107,G107,H107)</f>
        <v>46</v>
      </c>
      <c r="D107" s="338"/>
      <c r="E107" s="1069">
        <v>76</v>
      </c>
      <c r="F107" s="1508"/>
      <c r="G107" s="612" t="s">
        <v>482</v>
      </c>
      <c r="H107" s="612" t="s">
        <v>1343</v>
      </c>
      <c r="I107" s="408" t="str">
        <f t="shared" si="79"/>
        <v>6</v>
      </c>
      <c r="J107" s="408"/>
      <c r="K107" s="877">
        <v>3</v>
      </c>
      <c r="L107" s="1015">
        <v>5</v>
      </c>
      <c r="M107" s="1015">
        <f t="shared" ref="M107" si="117">Баллы_за_упр($A107,$G107,$H107,$I107,K107,L107)</f>
        <v>40</v>
      </c>
      <c r="N107" s="877"/>
      <c r="O107" s="1016"/>
      <c r="P107" s="1015"/>
      <c r="Q107" s="615">
        <v>37</v>
      </c>
      <c r="R107" s="207">
        <v>5.1100000000000003</v>
      </c>
      <c r="S107" s="617">
        <f t="shared" ref="S107" si="118">Баллы_за_упр($A107,G107,H107,I107,Q107,R107)</f>
        <v>54</v>
      </c>
      <c r="T107" s="617">
        <f t="shared" ref="T107" si="119">S107+P107+M107</f>
        <v>94</v>
      </c>
      <c r="U107" s="618" t="str">
        <f>LOOKUP(T107,{0,39,40,80,120},{"2","2","3","4","5"})</f>
        <v>4</v>
      </c>
      <c r="V107" s="617"/>
      <c r="W107" s="1362"/>
      <c r="X107" s="742"/>
      <c r="Y107" s="682"/>
      <c r="Z107" s="682"/>
      <c r="AA107" s="682"/>
      <c r="AB107" s="682"/>
      <c r="AC107" s="682"/>
      <c r="AD107" s="683"/>
      <c r="AE107" s="684"/>
      <c r="AF107" s="684"/>
      <c r="AG107" s="1113"/>
      <c r="AH107" s="769"/>
      <c r="AI107" s="1114"/>
      <c r="AJ107" s="1114"/>
      <c r="AK107" s="1114"/>
      <c r="AL107" s="1114"/>
    </row>
    <row r="108" spans="1:38" s="352" customFormat="1" ht="15.75" x14ac:dyDescent="0.25">
      <c r="A108" s="613" t="s">
        <v>11</v>
      </c>
      <c r="B108" s="610">
        <v>32734</v>
      </c>
      <c r="C108" s="613">
        <f t="shared" si="116"/>
        <v>35</v>
      </c>
      <c r="D108" s="338"/>
      <c r="E108" s="1069">
        <v>77</v>
      </c>
      <c r="F108" s="1508"/>
      <c r="G108" s="612" t="s">
        <v>26</v>
      </c>
      <c r="H108" s="612" t="s">
        <v>1515</v>
      </c>
      <c r="I108" s="408" t="str">
        <f t="shared" si="79"/>
        <v>4</v>
      </c>
      <c r="J108" s="408"/>
      <c r="K108" s="877">
        <v>3</v>
      </c>
      <c r="L108" s="1015">
        <v>9</v>
      </c>
      <c r="M108" s="1015">
        <f t="shared" ref="M108:M110" si="120">Баллы_за_упр($A108,$G108,$H108,$I108,K108,L108)</f>
        <v>50</v>
      </c>
      <c r="N108" s="877">
        <v>35</v>
      </c>
      <c r="O108" s="1016">
        <v>28.2</v>
      </c>
      <c r="P108" s="1015">
        <f t="shared" ref="P108" si="121">Баллы_за_упр($A108,$G108,$H108,$I108,N108,O108)</f>
        <v>76</v>
      </c>
      <c r="Q108" s="615">
        <v>37</v>
      </c>
      <c r="R108" s="207">
        <v>4.21</v>
      </c>
      <c r="S108" s="617">
        <f t="shared" ref="S108:S110" si="122">Баллы_за_упр($A108,G108,H108,I108,Q108,R108)</f>
        <v>34</v>
      </c>
      <c r="T108" s="617">
        <f t="shared" ref="T108:T110" si="123">S108+P108+M108</f>
        <v>160</v>
      </c>
      <c r="U108" s="618">
        <f t="shared" ref="U108" si="124">Оценка(A108,I108,M108,P108,S108)</f>
        <v>4</v>
      </c>
      <c r="V108" s="617"/>
      <c r="W108" s="1362"/>
      <c r="X108" s="742"/>
      <c r="Y108" s="682"/>
      <c r="Z108" s="682"/>
      <c r="AA108" s="682"/>
      <c r="AB108" s="682"/>
      <c r="AC108" s="682"/>
      <c r="AD108" s="683"/>
      <c r="AE108" s="684"/>
      <c r="AF108" s="684"/>
      <c r="AG108" s="1113"/>
      <c r="AH108" s="769"/>
      <c r="AI108" s="1114"/>
      <c r="AJ108" s="1114"/>
      <c r="AK108" s="1114"/>
      <c r="AL108" s="1114"/>
    </row>
    <row r="109" spans="1:38" s="352" customFormat="1" ht="15.75" x14ac:dyDescent="0.25">
      <c r="A109" s="613" t="s">
        <v>470</v>
      </c>
      <c r="B109" s="610">
        <v>31352</v>
      </c>
      <c r="C109" s="613">
        <f t="shared" si="116"/>
        <v>38</v>
      </c>
      <c r="D109" s="338"/>
      <c r="E109" s="1069">
        <v>78</v>
      </c>
      <c r="F109" s="1508"/>
      <c r="G109" s="612" t="s">
        <v>565</v>
      </c>
      <c r="H109" s="612" t="s">
        <v>571</v>
      </c>
      <c r="I109" s="408" t="str">
        <f t="shared" si="79"/>
        <v>4</v>
      </c>
      <c r="J109" s="408"/>
      <c r="K109" s="877">
        <v>16</v>
      </c>
      <c r="L109" s="1015">
        <v>24</v>
      </c>
      <c r="M109" s="1015">
        <f t="shared" si="120"/>
        <v>70</v>
      </c>
      <c r="N109" s="877"/>
      <c r="O109" s="1016"/>
      <c r="P109" s="1015"/>
      <c r="Q109" s="615">
        <v>37</v>
      </c>
      <c r="R109" s="207">
        <v>5.52</v>
      </c>
      <c r="S109" s="617">
        <f t="shared" si="122"/>
        <v>28</v>
      </c>
      <c r="T109" s="617">
        <f t="shared" si="123"/>
        <v>98</v>
      </c>
      <c r="U109" s="618" t="str">
        <f>LOOKUP(T109,{0,39,40,80,120},{"2","2","3","4","5"})</f>
        <v>4</v>
      </c>
      <c r="V109" s="617"/>
      <c r="W109" s="1362"/>
      <c r="X109" s="742"/>
      <c r="Y109" s="682"/>
      <c r="Z109" s="682"/>
      <c r="AA109" s="682"/>
      <c r="AB109" s="682"/>
      <c r="AC109" s="682"/>
      <c r="AD109" s="683"/>
      <c r="AE109" s="684"/>
      <c r="AF109" s="684"/>
      <c r="AG109" s="1113"/>
      <c r="AH109" s="769"/>
      <c r="AI109" s="1114"/>
      <c r="AJ109" s="1114"/>
      <c r="AK109" s="1114"/>
      <c r="AL109" s="1114"/>
    </row>
    <row r="110" spans="1:38" s="352" customFormat="1" ht="15.75" x14ac:dyDescent="0.25">
      <c r="A110" s="613" t="s">
        <v>470</v>
      </c>
      <c r="B110" s="610">
        <v>33355</v>
      </c>
      <c r="C110" s="613">
        <f t="shared" si="116"/>
        <v>33</v>
      </c>
      <c r="D110" s="338"/>
      <c r="E110" s="1069">
        <v>79</v>
      </c>
      <c r="F110" s="1508"/>
      <c r="G110" s="612" t="s">
        <v>474</v>
      </c>
      <c r="H110" s="612" t="s">
        <v>1400</v>
      </c>
      <c r="I110" s="408" t="str">
        <f t="shared" si="79"/>
        <v>3</v>
      </c>
      <c r="J110" s="408"/>
      <c r="K110" s="877">
        <v>16</v>
      </c>
      <c r="L110" s="1015">
        <v>28</v>
      </c>
      <c r="M110" s="1015">
        <f t="shared" si="120"/>
        <v>70</v>
      </c>
      <c r="N110" s="877"/>
      <c r="O110" s="1016"/>
      <c r="P110" s="1015"/>
      <c r="Q110" s="615">
        <v>37</v>
      </c>
      <c r="R110" s="207">
        <v>5.14</v>
      </c>
      <c r="S110" s="617">
        <f t="shared" si="122"/>
        <v>36</v>
      </c>
      <c r="T110" s="617">
        <f t="shared" si="123"/>
        <v>106</v>
      </c>
      <c r="U110" s="618" t="str">
        <f>LOOKUP(T110,{0,39,40,80,120},{"2","2","3","4","5"})</f>
        <v>4</v>
      </c>
      <c r="V110" s="617"/>
      <c r="W110" s="1362"/>
      <c r="X110" s="742"/>
      <c r="Y110" s="682"/>
      <c r="Z110" s="682"/>
      <c r="AA110" s="682"/>
      <c r="AB110" s="682"/>
      <c r="AC110" s="682"/>
      <c r="AD110" s="683"/>
      <c r="AE110" s="684"/>
      <c r="AF110" s="684"/>
      <c r="AG110" s="1113"/>
      <c r="AH110" s="769"/>
      <c r="AI110" s="1114"/>
      <c r="AJ110" s="1114"/>
      <c r="AK110" s="1114"/>
      <c r="AL110" s="1114"/>
    </row>
    <row r="111" spans="1:38" s="352" customFormat="1" ht="15.75" x14ac:dyDescent="0.25">
      <c r="A111" s="613"/>
      <c r="B111" s="610"/>
      <c r="C111" s="613"/>
      <c r="D111" s="338"/>
      <c r="E111" s="1729" t="s">
        <v>1148</v>
      </c>
      <c r="F111" s="1730"/>
      <c r="G111" s="1730"/>
      <c r="H111" s="1730"/>
      <c r="I111" s="1730"/>
      <c r="J111" s="1730"/>
      <c r="K111" s="1730"/>
      <c r="L111" s="1730"/>
      <c r="M111" s="1730"/>
      <c r="N111" s="1730"/>
      <c r="O111" s="1730"/>
      <c r="P111" s="1730"/>
      <c r="Q111" s="1730"/>
      <c r="R111" s="1730"/>
      <c r="S111" s="1730"/>
      <c r="T111" s="1730"/>
      <c r="U111" s="1730"/>
      <c r="V111" s="1730"/>
      <c r="W111" s="1731"/>
      <c r="X111" s="742"/>
      <c r="Y111" s="682"/>
      <c r="Z111" s="682"/>
      <c r="AA111" s="682"/>
      <c r="AB111" s="682"/>
      <c r="AC111" s="682"/>
      <c r="AD111" s="683"/>
      <c r="AE111" s="684"/>
      <c r="AF111" s="684"/>
      <c r="AG111" s="1113"/>
      <c r="AH111" s="769"/>
      <c r="AI111" s="1114"/>
      <c r="AJ111" s="1114"/>
      <c r="AK111" s="1114"/>
      <c r="AL111" s="1114"/>
    </row>
    <row r="112" spans="1:38" s="352" customFormat="1" ht="15.75" x14ac:dyDescent="0.25">
      <c r="A112" s="613" t="s">
        <v>470</v>
      </c>
      <c r="B112" s="347">
        <v>26580</v>
      </c>
      <c r="C112" s="613">
        <f>Age(B112,G112,H112)</f>
        <v>52</v>
      </c>
      <c r="D112" s="338"/>
      <c r="E112" s="372">
        <v>80</v>
      </c>
      <c r="F112" s="618"/>
      <c r="G112" s="353" t="s">
        <v>482</v>
      </c>
      <c r="H112" s="353" t="s">
        <v>1394</v>
      </c>
      <c r="I112" s="408">
        <v>7</v>
      </c>
      <c r="J112" s="618"/>
      <c r="K112" s="877"/>
      <c r="L112" s="1015"/>
      <c r="M112" s="1015"/>
      <c r="N112" s="877"/>
      <c r="O112" s="1016"/>
      <c r="P112" s="1015"/>
      <c r="Q112" s="615"/>
      <c r="R112" s="207"/>
      <c r="S112" s="617"/>
      <c r="T112" s="617"/>
      <c r="U112" s="618"/>
      <c r="V112" s="618"/>
      <c r="W112" s="1362" t="s">
        <v>750</v>
      </c>
      <c r="X112" s="742"/>
      <c r="Y112" s="682"/>
      <c r="Z112" s="682"/>
      <c r="AA112" s="682"/>
      <c r="AB112" s="682"/>
      <c r="AC112" s="682"/>
      <c r="AD112" s="683"/>
      <c r="AE112" s="684"/>
      <c r="AF112" s="684"/>
      <c r="AG112" s="1113"/>
      <c r="AH112" s="769"/>
      <c r="AI112" s="1114"/>
      <c r="AJ112" s="1114"/>
      <c r="AK112" s="1114"/>
      <c r="AL112" s="1114"/>
    </row>
    <row r="113" spans="1:38" s="352" customFormat="1" ht="15.75" x14ac:dyDescent="0.25">
      <c r="A113" s="613"/>
      <c r="B113" s="860"/>
      <c r="C113" s="613"/>
      <c r="D113" s="338"/>
      <c r="E113" s="1722" t="s">
        <v>1147</v>
      </c>
      <c r="F113" s="1723"/>
      <c r="G113" s="1723"/>
      <c r="H113" s="1723"/>
      <c r="I113" s="1723"/>
      <c r="J113" s="1723"/>
      <c r="K113" s="1723"/>
      <c r="L113" s="1723"/>
      <c r="M113" s="1723"/>
      <c r="N113" s="1723"/>
      <c r="O113" s="1723"/>
      <c r="P113" s="1723"/>
      <c r="Q113" s="1723"/>
      <c r="R113" s="1723"/>
      <c r="S113" s="1723"/>
      <c r="T113" s="1723"/>
      <c r="U113" s="1723"/>
      <c r="V113" s="1723"/>
      <c r="W113" s="1724"/>
      <c r="X113" s="742"/>
      <c r="Y113" s="682"/>
      <c r="Z113" s="682"/>
      <c r="AA113" s="682"/>
      <c r="AB113" s="682"/>
      <c r="AC113" s="682"/>
      <c r="AD113" s="683"/>
      <c r="AE113" s="684"/>
      <c r="AF113" s="684"/>
      <c r="AG113" s="1113"/>
      <c r="AH113" s="769"/>
      <c r="AI113" s="1114"/>
      <c r="AJ113" s="1114"/>
      <c r="AK113" s="1114"/>
      <c r="AL113" s="1114"/>
    </row>
    <row r="114" spans="1:38" s="352" customFormat="1" ht="15.75" customHeight="1" x14ac:dyDescent="0.25">
      <c r="A114" s="613" t="s">
        <v>11</v>
      </c>
      <c r="B114" s="610">
        <v>26830</v>
      </c>
      <c r="C114" s="613">
        <f>Age(B114,F114,G114)</f>
        <v>51</v>
      </c>
      <c r="D114" s="338"/>
      <c r="E114" s="372">
        <v>81</v>
      </c>
      <c r="F114" s="618" t="s">
        <v>767</v>
      </c>
      <c r="G114" s="827" t="s">
        <v>1202</v>
      </c>
      <c r="H114" s="607" t="s">
        <v>646</v>
      </c>
      <c r="I114" s="408" t="str">
        <f>Воз_группа(A114,C114)</f>
        <v>7</v>
      </c>
      <c r="J114" s="618"/>
      <c r="K114" s="877">
        <v>3</v>
      </c>
      <c r="L114" s="1015">
        <v>3</v>
      </c>
      <c r="M114" s="1015">
        <f t="shared" ref="M114:M115" si="125">Баллы_за_упр($A114,$G114,$H114,$I114,K114,L114)</f>
        <v>30</v>
      </c>
      <c r="N114" s="877"/>
      <c r="O114" s="1016"/>
      <c r="P114" s="1015"/>
      <c r="Q114" s="615">
        <v>37</v>
      </c>
      <c r="R114" s="207">
        <v>5.41</v>
      </c>
      <c r="S114" s="617">
        <f t="shared" ref="S114:S115" si="126">Баллы_за_упр($A114,G114,H114,I114,Q114,R114)</f>
        <v>54</v>
      </c>
      <c r="T114" s="617">
        <f t="shared" ref="T114:T115" si="127">S114+P114+M114</f>
        <v>84</v>
      </c>
      <c r="U114" s="618" t="str">
        <f>LOOKUP(T114,{0,39,40,80,120},{"2","2","3","4","5"})</f>
        <v>4</v>
      </c>
      <c r="V114" s="617"/>
      <c r="W114" s="1362"/>
      <c r="X114" s="821">
        <v>42</v>
      </c>
      <c r="Y114" s="682"/>
      <c r="Z114" s="682"/>
      <c r="AA114" s="682">
        <v>13</v>
      </c>
      <c r="AB114" s="682"/>
      <c r="AC114" s="683"/>
      <c r="AD114" s="684"/>
      <c r="AE114" s="684"/>
      <c r="AF114" s="684"/>
      <c r="AG114" s="1113"/>
      <c r="AH114" s="1114"/>
      <c r="AI114" s="1114"/>
      <c r="AJ114" s="1114"/>
      <c r="AK114" s="1114"/>
      <c r="AL114" s="1114"/>
    </row>
    <row r="115" spans="1:38" s="352" customFormat="1" ht="15.75" customHeight="1" x14ac:dyDescent="0.25">
      <c r="A115" s="613" t="s">
        <v>11</v>
      </c>
      <c r="B115" s="610">
        <v>35106</v>
      </c>
      <c r="C115" s="613">
        <f>Age(B115,F115,G115)</f>
        <v>28</v>
      </c>
      <c r="D115" s="338"/>
      <c r="E115" s="372">
        <v>82</v>
      </c>
      <c r="F115" s="618"/>
      <c r="G115" s="827" t="s">
        <v>27</v>
      </c>
      <c r="H115" s="607" t="s">
        <v>1366</v>
      </c>
      <c r="I115" s="408" t="str">
        <f>Воз_группа(A115,C115)</f>
        <v>2</v>
      </c>
      <c r="J115" s="618"/>
      <c r="K115" s="877">
        <v>3</v>
      </c>
      <c r="L115" s="1015">
        <v>8</v>
      </c>
      <c r="M115" s="1015">
        <f t="shared" si="125"/>
        <v>20</v>
      </c>
      <c r="N115" s="877">
        <v>35</v>
      </c>
      <c r="O115" s="1016">
        <v>25.1</v>
      </c>
      <c r="P115" s="1015">
        <f t="shared" ref="P115" si="128">Баллы_за_упр($A115,$G115,$H115,$I115,N115,O115)</f>
        <v>78</v>
      </c>
      <c r="Q115" s="615">
        <v>37</v>
      </c>
      <c r="R115" s="207">
        <v>3.51</v>
      </c>
      <c r="S115" s="617">
        <f t="shared" si="126"/>
        <v>24</v>
      </c>
      <c r="T115" s="617">
        <f t="shared" si="127"/>
        <v>122</v>
      </c>
      <c r="U115" s="618">
        <f t="shared" ref="U115" si="129">Оценка(A115,I115,M115,P115,S115)</f>
        <v>4</v>
      </c>
      <c r="V115" s="617"/>
      <c r="W115" s="1362"/>
      <c r="X115" s="821"/>
      <c r="Y115" s="682"/>
      <c r="Z115" s="682"/>
      <c r="AA115" s="682"/>
      <c r="AB115" s="682"/>
      <c r="AC115" s="683"/>
      <c r="AD115" s="684"/>
      <c r="AE115" s="684"/>
      <c r="AF115" s="684"/>
      <c r="AG115" s="1113"/>
      <c r="AH115" s="1114"/>
      <c r="AI115" s="1114"/>
      <c r="AJ115" s="1114"/>
      <c r="AK115" s="1114"/>
      <c r="AL115" s="1114"/>
    </row>
    <row r="116" spans="1:38" s="352" customFormat="1" ht="15.75" x14ac:dyDescent="0.25">
      <c r="A116" s="613" t="s">
        <v>470</v>
      </c>
      <c r="B116" s="347">
        <v>34651</v>
      </c>
      <c r="C116" s="613">
        <f>Age(B116,G116,H116)</f>
        <v>29</v>
      </c>
      <c r="D116" s="338"/>
      <c r="E116" s="285">
        <v>83</v>
      </c>
      <c r="F116" s="613" t="s">
        <v>475</v>
      </c>
      <c r="G116" s="612" t="s">
        <v>564</v>
      </c>
      <c r="H116" s="349" t="s">
        <v>986</v>
      </c>
      <c r="I116" s="1527" t="str">
        <f>Воз_группа(A116,C116)</f>
        <v>2</v>
      </c>
      <c r="J116" s="613"/>
      <c r="K116" s="877"/>
      <c r="L116" s="1015"/>
      <c r="M116" s="1015"/>
      <c r="N116" s="877"/>
      <c r="O116" s="1016"/>
      <c r="P116" s="1015"/>
      <c r="Q116" s="615"/>
      <c r="R116" s="207"/>
      <c r="S116" s="617"/>
      <c r="T116" s="617"/>
      <c r="U116" s="618"/>
      <c r="V116" s="351"/>
      <c r="W116" s="397" t="s">
        <v>754</v>
      </c>
      <c r="AH116" s="1114"/>
      <c r="AI116" s="1114"/>
      <c r="AJ116" s="1114"/>
      <c r="AK116" s="1114"/>
      <c r="AL116" s="1114"/>
    </row>
    <row r="117" spans="1:38" s="352" customFormat="1" ht="15.75" x14ac:dyDescent="0.25">
      <c r="A117" s="613"/>
      <c r="B117" s="347"/>
      <c r="C117" s="613"/>
      <c r="D117" s="338"/>
      <c r="E117" s="1743" t="s">
        <v>974</v>
      </c>
      <c r="F117" s="1744"/>
      <c r="G117" s="1744"/>
      <c r="H117" s="1744"/>
      <c r="I117" s="1744"/>
      <c r="J117" s="1744"/>
      <c r="K117" s="1744"/>
      <c r="L117" s="1744"/>
      <c r="M117" s="1744"/>
      <c r="N117" s="1744"/>
      <c r="O117" s="1744"/>
      <c r="P117" s="1744"/>
      <c r="Q117" s="1744"/>
      <c r="R117" s="1744"/>
      <c r="S117" s="1744"/>
      <c r="T117" s="1744"/>
      <c r="U117" s="1744"/>
      <c r="V117" s="1744"/>
      <c r="W117" s="1745"/>
      <c r="X117" s="742"/>
      <c r="Y117" s="682"/>
      <c r="Z117" s="682"/>
      <c r="AA117" s="682"/>
      <c r="AB117" s="682"/>
      <c r="AC117" s="682"/>
      <c r="AD117" s="683"/>
      <c r="AE117" s="684"/>
      <c r="AF117" s="684"/>
      <c r="AG117" s="1113"/>
      <c r="AH117" s="769"/>
      <c r="AI117" s="1114"/>
      <c r="AJ117" s="1114"/>
      <c r="AK117" s="1114"/>
      <c r="AL117" s="1114"/>
    </row>
    <row r="118" spans="1:38" s="352" customFormat="1" ht="15.75" x14ac:dyDescent="0.25">
      <c r="A118" s="613" t="s">
        <v>470</v>
      </c>
      <c r="B118" s="347"/>
      <c r="C118" s="613"/>
      <c r="D118" s="338"/>
      <c r="E118" s="1415">
        <v>84</v>
      </c>
      <c r="F118" s="1514"/>
      <c r="G118" s="353" t="s">
        <v>500</v>
      </c>
      <c r="H118" s="353" t="s">
        <v>1669</v>
      </c>
      <c r="I118" s="195">
        <v>4</v>
      </c>
      <c r="J118" s="1514"/>
      <c r="K118" s="877">
        <v>16</v>
      </c>
      <c r="L118" s="1015">
        <v>25</v>
      </c>
      <c r="M118" s="1015">
        <f t="shared" ref="M118" si="130">Баллы_за_упр($A118,$G118,$H118,$I118,K118,L118)</f>
        <v>75</v>
      </c>
      <c r="N118" s="877"/>
      <c r="O118" s="1016"/>
      <c r="P118" s="1015"/>
      <c r="Q118" s="615">
        <v>37</v>
      </c>
      <c r="R118" s="207">
        <v>5.49</v>
      </c>
      <c r="S118" s="617">
        <f t="shared" ref="S118" si="131">Баллы_за_упр($A118,G118,H118,I118,Q118,R118)</f>
        <v>31</v>
      </c>
      <c r="T118" s="617">
        <f t="shared" ref="T118" si="132">S118+P118+M118</f>
        <v>106</v>
      </c>
      <c r="U118" s="618" t="str">
        <f>LOOKUP(T118,{0,39,40,80,120},{"2","2","3","4","5"})</f>
        <v>4</v>
      </c>
      <c r="V118" s="1514"/>
      <c r="W118" s="1515"/>
      <c r="X118" s="742"/>
      <c r="Y118" s="682"/>
      <c r="Z118" s="682"/>
      <c r="AA118" s="682"/>
      <c r="AB118" s="682"/>
      <c r="AC118" s="682"/>
      <c r="AD118" s="683"/>
      <c r="AE118" s="684"/>
      <c r="AF118" s="684"/>
      <c r="AG118" s="1113"/>
      <c r="AH118" s="769"/>
      <c r="AI118" s="1114"/>
      <c r="AJ118" s="1114"/>
      <c r="AK118" s="1114"/>
      <c r="AL118" s="1114"/>
    </row>
    <row r="119" spans="1:38" s="352" customFormat="1" ht="15.75" x14ac:dyDescent="0.25">
      <c r="A119" s="618" t="s">
        <v>470</v>
      </c>
      <c r="B119" s="610">
        <v>33947</v>
      </c>
      <c r="C119" s="613">
        <f>Age(B119,G119,H119)</f>
        <v>31</v>
      </c>
      <c r="D119" s="2"/>
      <c r="E119" s="372">
        <v>85</v>
      </c>
      <c r="F119" s="618"/>
      <c r="G119" s="232" t="s">
        <v>564</v>
      </c>
      <c r="H119" s="232" t="s">
        <v>650</v>
      </c>
      <c r="I119" s="408" t="str">
        <f>Воз_группа(A119,C119)</f>
        <v>3</v>
      </c>
      <c r="J119" s="618"/>
      <c r="K119" s="877">
        <v>16</v>
      </c>
      <c r="L119" s="1015">
        <v>26</v>
      </c>
      <c r="M119" s="1015">
        <f t="shared" ref="M119" si="133">Баллы_за_упр($A119,$G119,$H119,$I119,K119,L119)</f>
        <v>60</v>
      </c>
      <c r="N119" s="877"/>
      <c r="O119" s="1016"/>
      <c r="P119" s="1015"/>
      <c r="Q119" s="615">
        <v>37</v>
      </c>
      <c r="R119" s="207">
        <v>5.1100000000000003</v>
      </c>
      <c r="S119" s="617">
        <f t="shared" ref="S119" si="134">Баллы_за_упр($A119,G119,H119,I119,Q119,R119)</f>
        <v>39</v>
      </c>
      <c r="T119" s="617">
        <f t="shared" ref="T119" si="135">S119+P119+M119</f>
        <v>99</v>
      </c>
      <c r="U119" s="618" t="str">
        <f>LOOKUP(T119,{0,39,40,80,120},{"2","2","3","4","5"})</f>
        <v>4</v>
      </c>
      <c r="V119" s="617"/>
      <c r="W119" s="1362"/>
      <c r="X119" s="742"/>
      <c r="Y119" s="682"/>
      <c r="Z119" s="682"/>
      <c r="AA119" s="682"/>
      <c r="AB119" s="682"/>
      <c r="AC119" s="682"/>
      <c r="AD119" s="683"/>
      <c r="AE119" s="684"/>
      <c r="AF119" s="684"/>
      <c r="AG119" s="1113"/>
      <c r="AH119" s="769"/>
      <c r="AI119" s="1114"/>
      <c r="AJ119" s="1114"/>
      <c r="AK119" s="1114"/>
      <c r="AL119" s="1114"/>
    </row>
    <row r="120" spans="1:38" s="352" customFormat="1" ht="15.75" x14ac:dyDescent="0.25">
      <c r="A120" s="618" t="s">
        <v>470</v>
      </c>
      <c r="B120" s="610">
        <v>35097</v>
      </c>
      <c r="C120" s="613">
        <f t="shared" ref="C120:C122" si="136">Age(B120,G120,H120)</f>
        <v>28</v>
      </c>
      <c r="D120" s="2"/>
      <c r="E120" s="372">
        <v>86</v>
      </c>
      <c r="F120" s="618"/>
      <c r="G120" s="232" t="s">
        <v>870</v>
      </c>
      <c r="H120" s="232" t="s">
        <v>1178</v>
      </c>
      <c r="I120" s="408" t="str">
        <f t="shared" ref="I120:I122" si="137">Воз_группа(A120,C120)</f>
        <v>2</v>
      </c>
      <c r="J120" s="618"/>
      <c r="K120" s="618"/>
      <c r="L120" s="615"/>
      <c r="M120" s="615"/>
      <c r="N120" s="618"/>
      <c r="O120" s="519"/>
      <c r="P120" s="615"/>
      <c r="Q120" s="615"/>
      <c r="R120" s="207"/>
      <c r="S120" s="617"/>
      <c r="T120" s="617"/>
      <c r="U120" s="618"/>
      <c r="V120" s="617"/>
      <c r="W120" s="397" t="s">
        <v>754</v>
      </c>
      <c r="X120" s="742"/>
      <c r="Y120" s="682"/>
      <c r="Z120" s="682"/>
      <c r="AA120" s="682"/>
      <c r="AB120" s="682"/>
      <c r="AC120" s="682"/>
      <c r="AD120" s="683"/>
      <c r="AE120" s="684"/>
      <c r="AF120" s="684"/>
      <c r="AG120" s="1113"/>
      <c r="AH120" s="769"/>
      <c r="AI120" s="1114"/>
      <c r="AJ120" s="1114"/>
      <c r="AK120" s="1114"/>
      <c r="AL120" s="1114"/>
    </row>
    <row r="121" spans="1:38" s="352" customFormat="1" ht="15.75" x14ac:dyDescent="0.25">
      <c r="A121" s="618" t="s">
        <v>470</v>
      </c>
      <c r="B121" s="610">
        <v>32236</v>
      </c>
      <c r="C121" s="613">
        <f t="shared" si="136"/>
        <v>36</v>
      </c>
      <c r="D121" s="2"/>
      <c r="E121" s="1415">
        <v>87</v>
      </c>
      <c r="F121" s="618"/>
      <c r="G121" s="232" t="s">
        <v>564</v>
      </c>
      <c r="H121" s="232" t="s">
        <v>680</v>
      </c>
      <c r="I121" s="408" t="str">
        <f t="shared" si="137"/>
        <v>4</v>
      </c>
      <c r="J121" s="618"/>
      <c r="K121" s="877"/>
      <c r="L121" s="1015"/>
      <c r="M121" s="1015"/>
      <c r="N121" s="877"/>
      <c r="O121" s="1016"/>
      <c r="P121" s="1015"/>
      <c r="Q121" s="615"/>
      <c r="R121" s="207"/>
      <c r="S121" s="617"/>
      <c r="T121" s="617"/>
      <c r="U121" s="618"/>
      <c r="V121" s="617"/>
      <c r="W121" s="397" t="s">
        <v>754</v>
      </c>
      <c r="X121" s="742"/>
      <c r="Y121" s="682"/>
      <c r="Z121" s="682"/>
      <c r="AA121" s="682"/>
      <c r="AB121" s="682"/>
      <c r="AC121" s="682"/>
      <c r="AD121" s="683"/>
      <c r="AE121" s="684"/>
      <c r="AF121" s="684"/>
      <c r="AG121" s="1113"/>
      <c r="AH121" s="769"/>
      <c r="AI121" s="1114"/>
      <c r="AJ121" s="1114"/>
      <c r="AK121" s="1114"/>
      <c r="AL121" s="1114"/>
    </row>
    <row r="122" spans="1:38" s="352" customFormat="1" ht="15.75" x14ac:dyDescent="0.25">
      <c r="A122" s="618" t="s">
        <v>470</v>
      </c>
      <c r="B122" s="610">
        <v>31399</v>
      </c>
      <c r="C122" s="613">
        <f t="shared" si="136"/>
        <v>38</v>
      </c>
      <c r="D122" s="2"/>
      <c r="E122" s="372">
        <v>88</v>
      </c>
      <c r="F122" s="618"/>
      <c r="G122" s="232" t="s">
        <v>474</v>
      </c>
      <c r="H122" s="232" t="s">
        <v>1030</v>
      </c>
      <c r="I122" s="408" t="str">
        <f t="shared" si="137"/>
        <v>4</v>
      </c>
      <c r="J122" s="618"/>
      <c r="K122" s="618"/>
      <c r="L122" s="615"/>
      <c r="M122" s="615"/>
      <c r="N122" s="618"/>
      <c r="O122" s="519"/>
      <c r="P122" s="615"/>
      <c r="Q122" s="615"/>
      <c r="R122" s="207"/>
      <c r="S122" s="617"/>
      <c r="T122" s="617"/>
      <c r="U122" s="618"/>
      <c r="V122" s="617"/>
      <c r="W122" s="397" t="s">
        <v>754</v>
      </c>
      <c r="X122" s="742"/>
      <c r="Y122" s="682"/>
      <c r="Z122" s="682"/>
      <c r="AA122" s="682"/>
      <c r="AB122" s="682"/>
      <c r="AC122" s="682"/>
      <c r="AD122" s="683"/>
      <c r="AE122" s="684"/>
      <c r="AF122" s="684"/>
      <c r="AG122" s="1113"/>
      <c r="AH122" s="769"/>
      <c r="AI122" s="1114"/>
      <c r="AJ122" s="1114"/>
      <c r="AK122" s="1114"/>
      <c r="AL122" s="1114"/>
    </row>
    <row r="123" spans="1:38" s="352" customFormat="1" ht="15.75" x14ac:dyDescent="0.25">
      <c r="A123" s="613"/>
      <c r="B123" s="347"/>
      <c r="C123" s="613"/>
      <c r="D123" s="338"/>
      <c r="E123" s="1743" t="s">
        <v>1567</v>
      </c>
      <c r="F123" s="1744"/>
      <c r="G123" s="1744"/>
      <c r="H123" s="1744"/>
      <c r="I123" s="1744"/>
      <c r="J123" s="1744"/>
      <c r="K123" s="1744"/>
      <c r="L123" s="1744"/>
      <c r="M123" s="1744"/>
      <c r="N123" s="1744"/>
      <c r="O123" s="1744"/>
      <c r="P123" s="1744"/>
      <c r="Q123" s="1744"/>
      <c r="R123" s="1744"/>
      <c r="S123" s="1744"/>
      <c r="T123" s="1744"/>
      <c r="U123" s="1744"/>
      <c r="V123" s="1744"/>
      <c r="W123" s="1745"/>
      <c r="AH123" s="1114"/>
      <c r="AI123" s="1114"/>
      <c r="AJ123" s="1114"/>
      <c r="AK123" s="1114"/>
      <c r="AL123" s="1114"/>
    </row>
    <row r="124" spans="1:38" s="352" customFormat="1" ht="15.75" x14ac:dyDescent="0.25">
      <c r="A124" s="613" t="s">
        <v>11</v>
      </c>
      <c r="B124" s="347">
        <v>32412</v>
      </c>
      <c r="C124" s="613">
        <f t="shared" ref="C124:C125" si="138">Age(B124,G124,H124)</f>
        <v>36</v>
      </c>
      <c r="D124" s="338"/>
      <c r="E124" s="285">
        <v>89</v>
      </c>
      <c r="F124" s="613"/>
      <c r="G124" s="612" t="s">
        <v>27</v>
      </c>
      <c r="H124" s="349" t="s">
        <v>1102</v>
      </c>
      <c r="I124" s="408" t="str">
        <f t="shared" ref="I124:I125" si="139">Воз_группа(A124,C124)</f>
        <v>4</v>
      </c>
      <c r="J124" s="613"/>
      <c r="K124" s="877">
        <v>3</v>
      </c>
      <c r="L124" s="1015">
        <v>11</v>
      </c>
      <c r="M124" s="1015">
        <f t="shared" ref="M124" si="140">Баллы_за_упр($A124,$G124,$H124,$I124,K124,L124)</f>
        <v>70</v>
      </c>
      <c r="N124" s="877">
        <v>35</v>
      </c>
      <c r="O124" s="1016">
        <v>27.1</v>
      </c>
      <c r="P124" s="1015">
        <f t="shared" ref="P124" si="141">Баллы_за_упр($A124,$G124,$H124,$I124,N124,O124)</f>
        <v>98</v>
      </c>
      <c r="Q124" s="615">
        <v>37</v>
      </c>
      <c r="R124" s="207">
        <v>4.18</v>
      </c>
      <c r="S124" s="617">
        <f t="shared" ref="S124" si="142">Баллы_за_упр($A124,G124,H124,I124,Q124,R124)</f>
        <v>37</v>
      </c>
      <c r="T124" s="617">
        <f t="shared" ref="T124" si="143">S124+P124+M124</f>
        <v>205</v>
      </c>
      <c r="U124" s="618">
        <f t="shared" ref="U124" si="144">Оценка(A124,I124,M124,P124,S124)</f>
        <v>5</v>
      </c>
      <c r="V124" s="351"/>
      <c r="W124" s="397"/>
      <c r="AH124" s="1114"/>
      <c r="AI124" s="1114"/>
      <c r="AJ124" s="1114"/>
      <c r="AK124" s="1114"/>
      <c r="AL124" s="1114"/>
    </row>
    <row r="125" spans="1:38" s="352" customFormat="1" ht="15.75" x14ac:dyDescent="0.25">
      <c r="A125" s="613" t="s">
        <v>470</v>
      </c>
      <c r="B125" s="347">
        <v>32932</v>
      </c>
      <c r="C125" s="613">
        <f t="shared" si="138"/>
        <v>34</v>
      </c>
      <c r="D125" s="338"/>
      <c r="E125" s="285">
        <v>90</v>
      </c>
      <c r="F125" s="613"/>
      <c r="G125" s="612" t="s">
        <v>603</v>
      </c>
      <c r="H125" s="349" t="s">
        <v>1568</v>
      </c>
      <c r="I125" s="408" t="str">
        <f t="shared" si="139"/>
        <v>3</v>
      </c>
      <c r="J125" s="613"/>
      <c r="K125" s="877"/>
      <c r="L125" s="1015"/>
      <c r="M125" s="1015"/>
      <c r="N125" s="877"/>
      <c r="O125" s="1016"/>
      <c r="P125" s="1015"/>
      <c r="Q125" s="615"/>
      <c r="R125" s="207"/>
      <c r="S125" s="617"/>
      <c r="T125" s="617"/>
      <c r="U125" s="618"/>
      <c r="V125" s="351"/>
      <c r="W125" s="397" t="s">
        <v>754</v>
      </c>
      <c r="AH125" s="1114"/>
      <c r="AI125" s="1114"/>
      <c r="AJ125" s="1114"/>
      <c r="AK125" s="1114"/>
      <c r="AL125" s="1114"/>
    </row>
    <row r="126" spans="1:38" s="352" customFormat="1" ht="15.75" x14ac:dyDescent="0.25">
      <c r="A126" s="613"/>
      <c r="B126" s="1440"/>
      <c r="C126" s="613"/>
      <c r="D126" s="338"/>
      <c r="E126" s="1722" t="s">
        <v>1203</v>
      </c>
      <c r="F126" s="1723"/>
      <c r="G126" s="1723"/>
      <c r="H126" s="1723"/>
      <c r="I126" s="1723"/>
      <c r="J126" s="1723"/>
      <c r="K126" s="1723"/>
      <c r="L126" s="1723"/>
      <c r="M126" s="1723"/>
      <c r="N126" s="1723"/>
      <c r="O126" s="1723"/>
      <c r="P126" s="1723"/>
      <c r="Q126" s="1723"/>
      <c r="R126" s="1723"/>
      <c r="S126" s="1723"/>
      <c r="T126" s="1723"/>
      <c r="U126" s="1723"/>
      <c r="V126" s="1723"/>
      <c r="W126" s="1724"/>
      <c r="X126" s="742"/>
      <c r="Y126" s="682"/>
      <c r="Z126" s="682"/>
      <c r="AA126" s="682"/>
      <c r="AB126" s="682"/>
      <c r="AC126" s="682"/>
      <c r="AD126" s="683"/>
      <c r="AE126" s="684"/>
      <c r="AF126" s="684"/>
      <c r="AG126" s="1113"/>
      <c r="AH126" s="769"/>
      <c r="AI126" s="1114"/>
      <c r="AJ126" s="1114"/>
      <c r="AK126" s="1114"/>
      <c r="AL126" s="1114"/>
    </row>
    <row r="127" spans="1:38" s="352" customFormat="1" ht="15.75" x14ac:dyDescent="0.25">
      <c r="A127" s="613" t="s">
        <v>11</v>
      </c>
      <c r="B127" s="610">
        <v>34946</v>
      </c>
      <c r="C127" s="339">
        <f>Age(B127,G127,H127)</f>
        <v>29</v>
      </c>
      <c r="D127" s="338"/>
      <c r="E127" s="372">
        <v>91</v>
      </c>
      <c r="F127" s="618"/>
      <c r="G127" s="612" t="s">
        <v>27</v>
      </c>
      <c r="H127" s="612" t="s">
        <v>1569</v>
      </c>
      <c r="I127" s="408" t="str">
        <f>Воз_группа(A127,C127)</f>
        <v>2</v>
      </c>
      <c r="J127" s="613"/>
      <c r="K127" s="877">
        <v>3</v>
      </c>
      <c r="L127" s="1015">
        <v>9</v>
      </c>
      <c r="M127" s="1015">
        <f t="shared" ref="M127:M128" si="145">Баллы_за_упр($A127,$G127,$H127,$I127,K127,L127)</f>
        <v>25</v>
      </c>
      <c r="N127" s="877">
        <v>35</v>
      </c>
      <c r="O127" s="1016">
        <v>25.8</v>
      </c>
      <c r="P127" s="1015">
        <f t="shared" ref="P127:P128" si="146">Баллы_за_упр($A127,$G127,$H127,$I127,N127,O127)</f>
        <v>64</v>
      </c>
      <c r="Q127" s="615">
        <v>37</v>
      </c>
      <c r="R127" s="207">
        <v>3.31</v>
      </c>
      <c r="S127" s="617">
        <f t="shared" ref="S127:S128" si="147">Баллы_за_упр($A127,G127,H127,I127,Q127,R127)</f>
        <v>48</v>
      </c>
      <c r="T127" s="617">
        <f t="shared" ref="T127:T128" si="148">S127+P127+M127</f>
        <v>137</v>
      </c>
      <c r="U127" s="618">
        <f t="shared" ref="U127:U128" si="149">Оценка(A127,I127,M127,P127,S127)</f>
        <v>4</v>
      </c>
      <c r="V127" s="617"/>
      <c r="W127" s="1362"/>
      <c r="X127" s="742"/>
      <c r="Y127" s="682"/>
      <c r="Z127" s="682"/>
      <c r="AA127" s="682"/>
      <c r="AB127" s="682"/>
      <c r="AC127" s="682"/>
      <c r="AD127" s="683"/>
      <c r="AE127" s="684"/>
      <c r="AF127" s="684"/>
      <c r="AG127" s="1113"/>
      <c r="AH127" s="769"/>
      <c r="AI127" s="1114"/>
      <c r="AJ127" s="1114"/>
      <c r="AK127" s="1114"/>
      <c r="AL127" s="1114"/>
    </row>
    <row r="128" spans="1:38" s="352" customFormat="1" ht="15.75" x14ac:dyDescent="0.25">
      <c r="A128" s="613" t="s">
        <v>11</v>
      </c>
      <c r="B128" s="610">
        <v>34442</v>
      </c>
      <c r="C128" s="339">
        <f>Age(B128,G128,H128)</f>
        <v>30</v>
      </c>
      <c r="D128" s="338"/>
      <c r="E128" s="372">
        <v>92</v>
      </c>
      <c r="F128" s="374"/>
      <c r="G128" s="1441" t="s">
        <v>565</v>
      </c>
      <c r="H128" s="1351" t="s">
        <v>1570</v>
      </c>
      <c r="I128" s="408" t="str">
        <f>Воз_группа(A128,C128)</f>
        <v>3</v>
      </c>
      <c r="J128" s="613"/>
      <c r="K128" s="877">
        <v>3</v>
      </c>
      <c r="L128" s="1015">
        <v>8</v>
      </c>
      <c r="M128" s="1015">
        <f t="shared" si="145"/>
        <v>25</v>
      </c>
      <c r="N128" s="877">
        <v>35</v>
      </c>
      <c r="O128" s="1016">
        <v>26.2</v>
      </c>
      <c r="P128" s="1015">
        <f t="shared" si="146"/>
        <v>96</v>
      </c>
      <c r="Q128" s="615">
        <v>37</v>
      </c>
      <c r="R128" s="207">
        <v>3.51</v>
      </c>
      <c r="S128" s="617">
        <f t="shared" si="147"/>
        <v>48</v>
      </c>
      <c r="T128" s="617">
        <f t="shared" si="148"/>
        <v>169</v>
      </c>
      <c r="U128" s="618">
        <f t="shared" si="149"/>
        <v>4</v>
      </c>
      <c r="V128" s="617"/>
      <c r="W128" s="1362"/>
      <c r="X128" s="1229"/>
      <c r="Y128" s="1230"/>
      <c r="Z128" s="1230"/>
      <c r="AA128" s="1230"/>
      <c r="AB128" s="1230"/>
      <c r="AC128" s="1230"/>
      <c r="AD128" s="768"/>
      <c r="AE128" s="769"/>
      <c r="AF128" s="769"/>
      <c r="AG128" s="769"/>
      <c r="AH128" s="769"/>
      <c r="AI128" s="1114"/>
      <c r="AJ128" s="1114"/>
      <c r="AK128" s="1114"/>
      <c r="AL128" s="1114"/>
    </row>
    <row r="129" spans="1:38" s="352" customFormat="1" ht="15.75" x14ac:dyDescent="0.25">
      <c r="A129" s="613" t="s">
        <v>470</v>
      </c>
      <c r="B129" s="610">
        <v>33592</v>
      </c>
      <c r="C129" s="339">
        <f>Age(B129,G129,H129)</f>
        <v>32</v>
      </c>
      <c r="D129" s="338"/>
      <c r="E129" s="372">
        <v>93</v>
      </c>
      <c r="F129" s="618"/>
      <c r="G129" s="612" t="s">
        <v>564</v>
      </c>
      <c r="H129" s="612" t="s">
        <v>1571</v>
      </c>
      <c r="I129" s="408" t="str">
        <f>Воз_группа(A129,C129)</f>
        <v>3</v>
      </c>
      <c r="J129" s="617"/>
      <c r="K129" s="877"/>
      <c r="L129" s="1015"/>
      <c r="M129" s="1015"/>
      <c r="N129" s="877"/>
      <c r="O129" s="1016"/>
      <c r="P129" s="1015"/>
      <c r="Q129" s="621"/>
      <c r="R129" s="619"/>
      <c r="S129" s="351"/>
      <c r="T129" s="617"/>
      <c r="U129" s="613"/>
      <c r="V129" s="617"/>
      <c r="W129" s="1362" t="s">
        <v>1572</v>
      </c>
      <c r="X129" s="742"/>
      <c r="Y129" s="682"/>
      <c r="Z129" s="682"/>
      <c r="AA129" s="682"/>
      <c r="AB129" s="682"/>
      <c r="AC129" s="682"/>
      <c r="AD129" s="683"/>
      <c r="AE129" s="684"/>
      <c r="AF129" s="684"/>
      <c r="AG129" s="1113"/>
      <c r="AH129" s="769"/>
      <c r="AI129" s="1114"/>
      <c r="AJ129" s="1114"/>
      <c r="AK129" s="1114"/>
      <c r="AL129" s="1114"/>
    </row>
    <row r="130" spans="1:38" s="352" customFormat="1" ht="16.5" thickBot="1" x14ac:dyDescent="0.3">
      <c r="A130" s="613" t="s">
        <v>470</v>
      </c>
      <c r="B130" s="610">
        <v>35302</v>
      </c>
      <c r="C130" s="339">
        <f>Age(B130,G130,H130)</f>
        <v>28</v>
      </c>
      <c r="D130" s="338"/>
      <c r="E130" s="376">
        <v>94</v>
      </c>
      <c r="F130" s="303"/>
      <c r="G130" s="323" t="s">
        <v>1573</v>
      </c>
      <c r="H130" s="323" t="s">
        <v>1574</v>
      </c>
      <c r="I130" s="1054" t="str">
        <f>Воз_группа(A130,C130)</f>
        <v>2</v>
      </c>
      <c r="J130" s="303"/>
      <c r="K130" s="1040"/>
      <c r="L130" s="1041"/>
      <c r="M130" s="1041"/>
      <c r="N130" s="1040"/>
      <c r="O130" s="1042"/>
      <c r="P130" s="1041"/>
      <c r="Q130" s="300"/>
      <c r="R130" s="1224"/>
      <c r="S130" s="302"/>
      <c r="T130" s="302"/>
      <c r="U130" s="303"/>
      <c r="V130" s="1442"/>
      <c r="W130" s="435" t="s">
        <v>754</v>
      </c>
      <c r="X130" s="742"/>
      <c r="Y130" s="682"/>
      <c r="Z130" s="682"/>
      <c r="AA130" s="682"/>
      <c r="AB130" s="682"/>
      <c r="AC130" s="682"/>
      <c r="AD130" s="683"/>
      <c r="AE130" s="684"/>
      <c r="AF130" s="684"/>
      <c r="AG130" s="1113"/>
      <c r="AH130" s="769"/>
      <c r="AI130" s="1114"/>
      <c r="AJ130" s="1114"/>
      <c r="AK130" s="1114"/>
      <c r="AL130" s="1114"/>
    </row>
    <row r="131" spans="1:38" ht="6" customHeight="1" x14ac:dyDescent="0.25"/>
    <row r="132" spans="1:38" s="352" customFormat="1" ht="15.75" x14ac:dyDescent="0.25">
      <c r="A132" s="338"/>
      <c r="B132" s="1226"/>
      <c r="C132" s="338"/>
      <c r="D132" s="338"/>
      <c r="E132" s="338"/>
      <c r="F132" s="338"/>
      <c r="G132" s="1227"/>
      <c r="H132" s="760"/>
      <c r="I132" s="913"/>
      <c r="J132" s="338"/>
      <c r="K132" s="338"/>
      <c r="L132" s="762"/>
      <c r="M132" s="762"/>
      <c r="N132" s="338"/>
      <c r="O132" s="738"/>
      <c r="P132" s="762"/>
      <c r="Q132" s="762"/>
      <c r="R132" s="1228"/>
      <c r="S132" s="765"/>
      <c r="T132" s="765"/>
      <c r="U132" s="338"/>
      <c r="V132" s="765"/>
      <c r="W132" s="338"/>
      <c r="X132" s="1229"/>
      <c r="Y132" s="1230"/>
      <c r="Z132" s="1230"/>
      <c r="AA132" s="1230"/>
      <c r="AB132" s="1230"/>
      <c r="AC132" s="1230"/>
      <c r="AD132" s="768"/>
      <c r="AE132" s="769"/>
      <c r="AF132" s="769"/>
      <c r="AG132" s="769"/>
      <c r="AH132" s="769"/>
      <c r="AI132" s="1114"/>
      <c r="AJ132" s="1114"/>
      <c r="AK132" s="1114"/>
      <c r="AL132" s="1114"/>
    </row>
    <row r="133" spans="1:38" s="352" customFormat="1" ht="15.75" hidden="1" x14ac:dyDescent="0.25">
      <c r="A133" s="338"/>
      <c r="B133" s="1226"/>
      <c r="C133" s="338"/>
      <c r="D133" s="338"/>
      <c r="E133" s="338"/>
      <c r="F133" s="338"/>
      <c r="G133" s="1227"/>
      <c r="H133" s="760"/>
      <c r="I133" s="913"/>
      <c r="J133" s="338"/>
      <c r="K133" s="338"/>
      <c r="L133" s="762"/>
      <c r="M133" s="762"/>
      <c r="N133" s="338"/>
      <c r="O133" s="738"/>
      <c r="P133" s="762"/>
      <c r="Q133" s="762"/>
      <c r="R133" s="1228"/>
      <c r="S133" s="765"/>
      <c r="T133" s="765"/>
      <c r="U133" s="338"/>
      <c r="V133" s="765"/>
      <c r="W133" s="338"/>
      <c r="X133" s="1229"/>
      <c r="Y133" s="1230"/>
      <c r="Z133" s="1230"/>
      <c r="AA133" s="1230"/>
      <c r="AB133" s="1230"/>
      <c r="AC133" s="1230"/>
      <c r="AD133" s="768"/>
      <c r="AE133" s="769"/>
      <c r="AF133" s="769"/>
      <c r="AG133" s="769"/>
      <c r="AH133" s="769"/>
      <c r="AI133" s="1114"/>
      <c r="AJ133" s="1114"/>
      <c r="AK133" s="1114"/>
      <c r="AL133" s="1114"/>
    </row>
    <row r="134" spans="1:38" s="987" customFormat="1" ht="15.75" hidden="1" x14ac:dyDescent="0.25">
      <c r="A134" s="2"/>
      <c r="B134" s="371"/>
      <c r="C134" s="371"/>
      <c r="D134" s="371"/>
      <c r="E134" s="1071"/>
      <c r="F134" s="567"/>
      <c r="G134" s="567"/>
      <c r="H134" s="567"/>
      <c r="I134" s="437"/>
      <c r="J134" s="1266"/>
      <c r="K134" s="437"/>
      <c r="L134" s="437"/>
      <c r="M134" s="437"/>
      <c r="N134" s="437"/>
      <c r="O134" s="437"/>
      <c r="P134" s="1231" t="s">
        <v>769</v>
      </c>
      <c r="Q134" s="1231"/>
      <c r="R134" s="1232"/>
      <c r="S134" s="1231"/>
      <c r="T134" s="1233"/>
      <c r="U134" s="1732">
        <f>SUM(T12:T130)</f>
        <v>8767</v>
      </c>
      <c r="V134" s="1733"/>
      <c r="W134" s="1269"/>
      <c r="X134" s="1234"/>
      <c r="Y134" s="1234"/>
      <c r="Z134" s="1234"/>
      <c r="AA134" s="1234"/>
      <c r="AB134" s="1234"/>
      <c r="AC134" s="1234"/>
      <c r="AD134" s="1234">
        <f>COUNTIF(G$13:G130,"*рядовой*")+COUNTIF(G$13:G130,"*ефрейтор*")+COUNTIF(G$13:G130,"*младший сержант*")+COUNTIF(G$13:G130,"*сержант*")+COUNTIF(G$13:G130,"*сержант 3 класса*")+COUNTIF(G$13:G130,"*сержант 2 класса*")+COUNTIF(G$13:G130,"*сержант 1 класса*")+COUNTIF(G$13:G130,"*старший сержант*")+COUNTIF(G$13:G130,"*старшина*")+COUNTIF(G$13:G130,"*старшина 1 статьи*")</f>
        <v>53</v>
      </c>
      <c r="AH134" s="1235"/>
      <c r="AI134" s="1235"/>
      <c r="AJ134" s="1235"/>
      <c r="AK134" s="1235"/>
      <c r="AL134" s="1235"/>
    </row>
    <row r="135" spans="1:38" s="987" customFormat="1" ht="15.75" hidden="1" x14ac:dyDescent="0.25">
      <c r="A135" s="2"/>
      <c r="B135" s="371"/>
      <c r="C135" s="371"/>
      <c r="D135" s="371"/>
      <c r="E135" s="1071"/>
      <c r="F135" s="567"/>
      <c r="G135" s="567"/>
      <c r="H135" s="567"/>
      <c r="I135" s="437"/>
      <c r="J135" s="1266"/>
      <c r="K135" s="437"/>
      <c r="L135" s="437"/>
      <c r="M135" s="437"/>
      <c r="N135" s="437"/>
      <c r="O135" s="437"/>
      <c r="P135" s="1231" t="s">
        <v>770</v>
      </c>
      <c r="Q135" s="1231"/>
      <c r="R135" s="1232"/>
      <c r="S135" s="1231"/>
      <c r="T135" s="1233"/>
      <c r="U135" s="1734">
        <f>U134/I138</f>
        <v>143.72131147540983</v>
      </c>
      <c r="V135" s="1734"/>
      <c r="W135" s="1269"/>
      <c r="X135" s="1234"/>
      <c r="Y135" s="1234"/>
      <c r="Z135" s="1234"/>
      <c r="AA135" s="1234"/>
      <c r="AB135" s="1234"/>
      <c r="AC135" s="1234"/>
      <c r="AD135" s="1234"/>
      <c r="AH135" s="1235"/>
      <c r="AI135" s="1235"/>
      <c r="AJ135" s="1235"/>
      <c r="AK135" s="1235"/>
      <c r="AL135" s="1235"/>
    </row>
    <row r="136" spans="1:38" ht="15.75" x14ac:dyDescent="0.25">
      <c r="A136" s="1236"/>
      <c r="B136" s="1237"/>
      <c r="C136" s="1237"/>
      <c r="D136" s="1237"/>
      <c r="E136" s="1071"/>
      <c r="F136" s="567"/>
      <c r="G136" s="567"/>
      <c r="H136" s="567"/>
      <c r="I136" s="437"/>
      <c r="J136" s="1266"/>
      <c r="K136" s="437"/>
      <c r="L136" s="437"/>
      <c r="M136" s="1271"/>
      <c r="N136" s="437"/>
      <c r="O136" s="437"/>
      <c r="P136" s="437"/>
      <c r="Q136" s="437"/>
      <c r="R136" s="1238"/>
      <c r="S136" s="437"/>
      <c r="T136" s="437"/>
      <c r="U136" s="437"/>
      <c r="V136" s="437"/>
      <c r="W136" s="1269"/>
    </row>
    <row r="137" spans="1:38" ht="15.75" x14ac:dyDescent="0.25">
      <c r="A137" s="454"/>
      <c r="B137" s="454"/>
      <c r="C137" s="454"/>
      <c r="D137" s="454"/>
      <c r="E137" s="1072"/>
      <c r="F137" s="1239"/>
      <c r="G137" s="1742" t="s">
        <v>12</v>
      </c>
      <c r="H137" s="1742"/>
      <c r="I137" s="1240">
        <f>M137-I147</f>
        <v>80</v>
      </c>
      <c r="J137" s="703" t="s">
        <v>13</v>
      </c>
      <c r="K137" s="703"/>
      <c r="L137" s="703"/>
      <c r="M137" s="1398">
        <f>COUNT(E$9:E130)</f>
        <v>93</v>
      </c>
      <c r="N137" s="703"/>
      <c r="O137" s="1241"/>
      <c r="P137" s="703"/>
      <c r="Q137" s="703"/>
      <c r="R137" s="1242"/>
      <c r="S137" s="703"/>
      <c r="T137" s="694"/>
      <c r="U137" s="694"/>
      <c r="V137" s="694"/>
    </row>
    <row r="138" spans="1:38" ht="15.75" x14ac:dyDescent="0.25">
      <c r="A138" s="454"/>
      <c r="B138" s="454"/>
      <c r="C138" s="454"/>
      <c r="D138" s="454"/>
      <c r="E138" s="1072"/>
      <c r="F138" s="1239"/>
      <c r="G138" s="1742" t="s">
        <v>14</v>
      </c>
      <c r="H138" s="1742"/>
      <c r="I138" s="1243">
        <f>SUM(I141:I144)</f>
        <v>61</v>
      </c>
      <c r="J138" s="703" t="s">
        <v>13</v>
      </c>
      <c r="K138" s="708">
        <f>ROUND($I$138/$I$137*100,1)</f>
        <v>76.3</v>
      </c>
      <c r="L138" s="1244" t="s">
        <v>15</v>
      </c>
      <c r="N138" s="703"/>
      <c r="O138" s="1363"/>
      <c r="P138" s="1363"/>
      <c r="Q138" s="1363"/>
      <c r="R138" s="1363"/>
      <c r="S138" s="694"/>
      <c r="T138" s="694"/>
      <c r="U138" s="694"/>
    </row>
    <row r="139" spans="1:38" ht="11.25" customHeight="1" x14ac:dyDescent="0.25">
      <c r="A139" s="454"/>
      <c r="B139" s="454"/>
      <c r="C139" s="454"/>
      <c r="D139" s="454"/>
      <c r="E139" s="1072"/>
      <c r="F139" s="1239"/>
      <c r="G139" s="862"/>
      <c r="H139" s="712"/>
      <c r="I139" s="855"/>
      <c r="J139" s="694"/>
      <c r="K139" s="713"/>
      <c r="L139" s="694"/>
      <c r="N139" s="703"/>
      <c r="O139" s="1245"/>
      <c r="P139" s="694"/>
      <c r="Q139" s="694"/>
    </row>
    <row r="140" spans="1:38" ht="15.75" x14ac:dyDescent="0.25">
      <c r="A140" s="454"/>
      <c r="B140" s="454"/>
      <c r="C140" s="454"/>
      <c r="D140" s="454"/>
      <c r="E140" s="1072"/>
      <c r="F140" s="1239"/>
      <c r="G140" s="1728" t="s">
        <v>16</v>
      </c>
      <c r="H140" s="1728"/>
      <c r="I140" s="855"/>
      <c r="J140" s="703"/>
      <c r="K140" s="713"/>
      <c r="L140" s="703"/>
      <c r="N140" s="703"/>
      <c r="O140" s="1245"/>
      <c r="P140" s="694"/>
      <c r="Q140" s="694"/>
    </row>
    <row r="141" spans="1:38" ht="15.75" x14ac:dyDescent="0.25">
      <c r="A141" s="454"/>
      <c r="B141" s="454"/>
      <c r="C141" s="454"/>
      <c r="D141" s="454"/>
      <c r="E141" s="1072"/>
      <c r="F141" s="1239"/>
      <c r="G141" s="1728" t="s">
        <v>17</v>
      </c>
      <c r="H141" s="1728"/>
      <c r="I141" s="1247">
        <f>COUNTIF(U9:U130,5)</f>
        <v>34</v>
      </c>
      <c r="J141" s="703" t="s">
        <v>13</v>
      </c>
      <c r="K141" s="708">
        <f>ROUND(I141/$I$138*100,1)</f>
        <v>55.7</v>
      </c>
      <c r="L141" s="1244" t="s">
        <v>15</v>
      </c>
      <c r="R141" s="710"/>
    </row>
    <row r="142" spans="1:38" ht="15.75" x14ac:dyDescent="0.25">
      <c r="A142" s="454"/>
      <c r="B142" s="454"/>
      <c r="C142" s="454"/>
      <c r="D142" s="454"/>
      <c r="E142" s="1072"/>
      <c r="F142" s="1239"/>
      <c r="G142" s="1728" t="s">
        <v>18</v>
      </c>
      <c r="H142" s="1728"/>
      <c r="I142" s="1247">
        <f>COUNTIF(U9:U130,4)</f>
        <v>23</v>
      </c>
      <c r="J142" s="703" t="s">
        <v>13</v>
      </c>
      <c r="K142" s="708">
        <f>ROUND(I142/$I$138*100,1)</f>
        <v>37.700000000000003</v>
      </c>
      <c r="L142" s="1244" t="s">
        <v>15</v>
      </c>
      <c r="N142" s="1248"/>
      <c r="O142" s="1245"/>
      <c r="P142" s="694"/>
      <c r="Q142" s="694"/>
    </row>
    <row r="143" spans="1:38" ht="18.75" x14ac:dyDescent="0.3">
      <c r="A143" s="454"/>
      <c r="B143" s="454"/>
      <c r="C143" s="454"/>
      <c r="D143" s="454"/>
      <c r="E143" s="1072"/>
      <c r="F143" s="1239"/>
      <c r="G143" s="1728" t="s">
        <v>19</v>
      </c>
      <c r="H143" s="1728"/>
      <c r="I143" s="1247">
        <f>COUNTIF(U9:U130,3)</f>
        <v>1</v>
      </c>
      <c r="J143" s="703" t="s">
        <v>13</v>
      </c>
      <c r="K143" s="708">
        <f>ROUND(I143/$I$138*100,1)</f>
        <v>1.6</v>
      </c>
      <c r="L143" s="1244" t="s">
        <v>15</v>
      </c>
      <c r="M143" s="863"/>
      <c r="N143" s="1249"/>
      <c r="O143" s="1250"/>
      <c r="P143" s="1251"/>
      <c r="Q143" s="1251"/>
      <c r="R143" s="585"/>
      <c r="S143" s="585"/>
      <c r="T143" s="585"/>
      <c r="U143" s="585"/>
      <c r="V143" s="585"/>
      <c r="W143" s="585"/>
    </row>
    <row r="144" spans="1:38" ht="15.75" x14ac:dyDescent="0.25">
      <c r="A144" s="454"/>
      <c r="B144" s="454"/>
      <c r="C144" s="454"/>
      <c r="D144" s="454"/>
      <c r="E144" s="1072"/>
      <c r="F144" s="1239"/>
      <c r="G144" s="1728" t="s">
        <v>20</v>
      </c>
      <c r="H144" s="1728"/>
      <c r="I144" s="1247">
        <f>COUNTIF(U9:U130,2)</f>
        <v>3</v>
      </c>
      <c r="J144" s="703" t="s">
        <v>13</v>
      </c>
      <c r="K144" s="708">
        <f>I144/$I$138*100</f>
        <v>4.918032786885246</v>
      </c>
      <c r="L144" s="1244" t="s">
        <v>15</v>
      </c>
      <c r="M144" s="1252"/>
      <c r="N144" s="1253"/>
      <c r="O144" s="1254"/>
      <c r="P144" s="1252"/>
      <c r="Q144" s="1252"/>
      <c r="R144" s="1255"/>
      <c r="S144" s="1252"/>
      <c r="T144" s="1256"/>
      <c r="U144" s="1256"/>
      <c r="V144" s="1256"/>
      <c r="W144" s="956"/>
    </row>
    <row r="145" spans="1:34" ht="15.75" customHeight="1" x14ac:dyDescent="0.3">
      <c r="A145" s="454"/>
      <c r="B145" s="454"/>
      <c r="C145" s="454"/>
      <c r="D145" s="454"/>
      <c r="E145" s="1728" t="s">
        <v>21</v>
      </c>
      <c r="F145" s="1728"/>
      <c r="G145" s="1728"/>
      <c r="H145" s="1728"/>
      <c r="I145" s="1257">
        <f>SUM(I141:I143)</f>
        <v>58</v>
      </c>
      <c r="J145" s="703" t="s">
        <v>13</v>
      </c>
      <c r="K145" s="708">
        <f>I145/$I$138*100</f>
        <v>95.081967213114751</v>
      </c>
      <c r="L145" s="1244" t="s">
        <v>15</v>
      </c>
      <c r="M145" s="863"/>
      <c r="N145" s="1249"/>
      <c r="O145" s="1250"/>
      <c r="P145" s="1251"/>
      <c r="Q145" s="1251"/>
      <c r="R145" s="585"/>
      <c r="S145" s="585"/>
      <c r="T145" s="585"/>
      <c r="U145" s="585"/>
      <c r="V145" s="585"/>
      <c r="W145" s="585"/>
    </row>
    <row r="146" spans="1:34" ht="18.75" customHeight="1" x14ac:dyDescent="0.25">
      <c r="A146" s="454"/>
      <c r="B146" s="454"/>
      <c r="C146" s="454"/>
      <c r="D146" s="454"/>
      <c r="E146" s="1728" t="s">
        <v>772</v>
      </c>
      <c r="F146" s="1728"/>
      <c r="G146" s="1728"/>
      <c r="H146" s="1728"/>
      <c r="I146" s="1258">
        <f>COUNTIF(W$9:W130,"*ЛФК*")+COUNTIF(W$9:W130,"*освоб.*")+COUNTIF(W$9:W130,"*справка*")</f>
        <v>13</v>
      </c>
      <c r="J146" s="703" t="s">
        <v>13</v>
      </c>
      <c r="K146" s="729">
        <f>I146/$I$137*100</f>
        <v>16.25</v>
      </c>
      <c r="L146" s="1244" t="s">
        <v>15</v>
      </c>
      <c r="M146" s="863"/>
      <c r="N146" s="863"/>
      <c r="O146" s="1259"/>
      <c r="P146" s="863"/>
      <c r="Q146" s="863"/>
      <c r="R146" s="1260"/>
      <c r="S146" s="864"/>
      <c r="T146" s="864"/>
      <c r="U146" s="1261"/>
      <c r="V146" s="1262"/>
      <c r="W146" s="956"/>
    </row>
    <row r="147" spans="1:34" ht="17.25" customHeight="1" x14ac:dyDescent="0.3">
      <c r="A147" s="454"/>
      <c r="B147" s="454"/>
      <c r="C147" s="454"/>
      <c r="D147" s="454"/>
      <c r="E147" s="1728" t="s">
        <v>775</v>
      </c>
      <c r="F147" s="1728"/>
      <c r="G147" s="1728"/>
      <c r="H147" s="1728"/>
      <c r="I147" s="1258">
        <f>COUNTIF(W$9:W130,"*ком-ка*")+COUNTIF(W$9:W130,"*декрет*")+COUNTIF(W$9:W130,"*уч.отпуск*")</f>
        <v>13</v>
      </c>
      <c r="J147" s="703" t="s">
        <v>768</v>
      </c>
      <c r="K147" s="735"/>
      <c r="L147" s="1244"/>
      <c r="M147" s="863"/>
      <c r="N147" s="863"/>
      <c r="O147" s="1259"/>
      <c r="P147" s="863"/>
      <c r="Q147" s="863"/>
      <c r="R147" s="585"/>
      <c r="S147" s="585"/>
      <c r="T147" s="585"/>
      <c r="U147" s="585"/>
      <c r="V147" s="585"/>
      <c r="W147" s="585"/>
    </row>
    <row r="148" spans="1:34" ht="18" hidden="1" customHeight="1" x14ac:dyDescent="0.3">
      <c r="A148" s="454"/>
      <c r="B148" s="454"/>
      <c r="C148" s="454"/>
      <c r="D148" s="454"/>
      <c r="E148" s="1728"/>
      <c r="F148" s="1728"/>
      <c r="G148" s="1728"/>
      <c r="H148" s="1728"/>
      <c r="I148" s="1263"/>
      <c r="J148" s="703"/>
      <c r="K148" s="1741" t="s">
        <v>22</v>
      </c>
      <c r="L148" s="1741"/>
      <c r="M148" s="1741"/>
      <c r="N148" s="1741"/>
      <c r="O148" s="1741"/>
      <c r="P148" s="1741"/>
      <c r="Q148" s="1741"/>
      <c r="R148" s="1773" t="str">
        <f>Оценка_подр(K138,K145,K141,K142)</f>
        <v>хорошо</v>
      </c>
      <c r="S148" s="1773"/>
      <c r="T148" s="1773"/>
      <c r="U148" s="1773"/>
      <c r="V148" s="863"/>
      <c r="W148" s="956"/>
    </row>
    <row r="149" spans="1:34" ht="18.75" customHeight="1" x14ac:dyDescent="0.25">
      <c r="A149" s="454"/>
      <c r="B149" s="454"/>
      <c r="C149" s="454"/>
      <c r="D149" s="454"/>
      <c r="E149" s="736"/>
      <c r="F149" s="736"/>
      <c r="G149" s="736"/>
      <c r="H149" s="736"/>
      <c r="I149" s="765"/>
      <c r="J149" s="703"/>
      <c r="K149" s="738"/>
      <c r="L149" s="1244"/>
      <c r="N149" s="1264"/>
      <c r="O149" s="1241"/>
      <c r="P149" s="703"/>
      <c r="Q149" s="703"/>
      <c r="R149" s="1242"/>
      <c r="S149" s="703"/>
      <c r="T149" s="694"/>
      <c r="U149" s="694"/>
      <c r="V149" s="694"/>
    </row>
    <row r="150" spans="1:34" ht="21.75" hidden="1" customHeight="1" x14ac:dyDescent="0.25">
      <c r="A150" s="1237"/>
      <c r="B150" s="454"/>
      <c r="C150" s="454"/>
      <c r="D150" s="454"/>
      <c r="E150" s="1072"/>
      <c r="F150" s="1072"/>
      <c r="G150" s="1738" t="s">
        <v>1306</v>
      </c>
      <c r="H150" s="1738"/>
      <c r="I150" s="1739" t="s">
        <v>1309</v>
      </c>
      <c r="J150" s="1739"/>
      <c r="K150" s="1739"/>
      <c r="L150" s="1739"/>
      <c r="M150" s="1739"/>
      <c r="N150" s="1739"/>
      <c r="O150" s="1739"/>
      <c r="P150" s="1739"/>
      <c r="Q150" s="1739"/>
      <c r="R150" s="1739"/>
      <c r="S150" s="1739"/>
      <c r="T150" s="703"/>
      <c r="U150" s="703"/>
      <c r="V150" s="694"/>
    </row>
    <row r="151" spans="1:34" ht="13.5" customHeight="1" x14ac:dyDescent="0.25">
      <c r="A151" s="1237"/>
      <c r="B151" s="454"/>
      <c r="C151" s="454"/>
      <c r="D151" s="454"/>
      <c r="E151" s="1072"/>
      <c r="F151" s="1072"/>
      <c r="G151" s="1121"/>
      <c r="H151" s="1455"/>
      <c r="I151" s="1265"/>
      <c r="J151" s="1267"/>
      <c r="K151" s="1265"/>
      <c r="L151" s="1265"/>
      <c r="M151" s="1265"/>
      <c r="N151" s="1265"/>
      <c r="O151" s="1265"/>
      <c r="P151" s="1265"/>
      <c r="Q151" s="1265"/>
      <c r="R151" s="1265"/>
      <c r="S151" s="1265"/>
      <c r="T151" s="703"/>
      <c r="U151" s="703"/>
      <c r="V151" s="694"/>
    </row>
    <row r="152" spans="1:34" s="1336" customFormat="1" ht="24.75" customHeight="1" x14ac:dyDescent="0.3">
      <c r="A152" s="1334"/>
      <c r="B152" s="1334"/>
      <c r="C152" s="1334"/>
      <c r="D152" s="1334"/>
      <c r="E152" s="1206"/>
      <c r="F152" s="1206"/>
      <c r="G152" s="1740" t="s">
        <v>1078</v>
      </c>
      <c r="H152" s="1740"/>
      <c r="I152" s="1721" t="s">
        <v>1166</v>
      </c>
      <c r="J152" s="1721"/>
      <c r="K152" s="1721"/>
      <c r="L152" s="1721"/>
      <c r="M152" s="1721"/>
      <c r="N152" s="1721"/>
      <c r="O152" s="1721"/>
      <c r="P152" s="1721"/>
      <c r="Q152" s="1721"/>
      <c r="R152" s="1721"/>
      <c r="S152" s="1721"/>
      <c r="T152" s="1168"/>
      <c r="U152" s="1168"/>
      <c r="V152" s="868"/>
      <c r="W152" s="1335"/>
      <c r="AE152" s="1337"/>
      <c r="AF152" s="1337"/>
      <c r="AG152" s="1337"/>
      <c r="AH152" s="1337"/>
    </row>
    <row r="153" spans="1:34" s="1337" customFormat="1" ht="24.75" customHeight="1" x14ac:dyDescent="0.3">
      <c r="G153" s="1740" t="s">
        <v>1503</v>
      </c>
      <c r="H153" s="1740"/>
      <c r="I153" s="1721" t="s">
        <v>1528</v>
      </c>
      <c r="J153" s="1721"/>
      <c r="K153" s="1721"/>
      <c r="L153" s="1721"/>
      <c r="M153" s="1721"/>
      <c r="N153" s="1721"/>
      <c r="O153" s="1721"/>
      <c r="P153" s="1721"/>
      <c r="Q153" s="1721"/>
      <c r="R153" s="1721"/>
      <c r="S153" s="1721"/>
      <c r="W153" s="1338"/>
    </row>
    <row r="154" spans="1:34" s="1337" customFormat="1" ht="24.75" customHeight="1" x14ac:dyDescent="0.25">
      <c r="I154" s="1721" t="s">
        <v>1529</v>
      </c>
      <c r="J154" s="1721"/>
      <c r="K154" s="1721"/>
      <c r="L154" s="1721"/>
      <c r="M154" s="1721"/>
      <c r="N154" s="1721"/>
      <c r="O154" s="1721"/>
      <c r="P154" s="1721"/>
      <c r="Q154" s="1721"/>
      <c r="R154" s="1721"/>
      <c r="S154" s="1721"/>
      <c r="W154" s="1338"/>
    </row>
    <row r="159" spans="1:34" x14ac:dyDescent="0.25">
      <c r="H159" s="710" t="s">
        <v>1398</v>
      </c>
      <c r="I159" s="710">
        <f>COUNTIF(W$9:W130,"*не приб.*")+COUNTIF(W$9:W130,"*не сдавал*")</f>
        <v>0</v>
      </c>
    </row>
  </sheetData>
  <mergeCells count="151">
    <mergeCell ref="AA100:AA102"/>
    <mergeCell ref="AB100:AB102"/>
    <mergeCell ref="AC100:AC102"/>
    <mergeCell ref="AD100:AD102"/>
    <mergeCell ref="AE100:AE102"/>
    <mergeCell ref="AF100:AF102"/>
    <mergeCell ref="AG100:AG102"/>
    <mergeCell ref="AH100:AH102"/>
    <mergeCell ref="N101:P101"/>
    <mergeCell ref="Q101:S101"/>
    <mergeCell ref="AC68:AC70"/>
    <mergeCell ref="AD68:AD70"/>
    <mergeCell ref="AE68:AE70"/>
    <mergeCell ref="AF68:AF70"/>
    <mergeCell ref="AG68:AG70"/>
    <mergeCell ref="AH68:AH70"/>
    <mergeCell ref="N69:P69"/>
    <mergeCell ref="Q69:S69"/>
    <mergeCell ref="A100:A102"/>
    <mergeCell ref="B100:B102"/>
    <mergeCell ref="C100:C102"/>
    <mergeCell ref="E100:E102"/>
    <mergeCell ref="G100:G102"/>
    <mergeCell ref="H100:H102"/>
    <mergeCell ref="I100:I102"/>
    <mergeCell ref="J100:J102"/>
    <mergeCell ref="K100:S100"/>
    <mergeCell ref="T100:T102"/>
    <mergeCell ref="U100:U102"/>
    <mergeCell ref="V100:V102"/>
    <mergeCell ref="W100:W102"/>
    <mergeCell ref="X100:X102"/>
    <mergeCell ref="Y100:Y102"/>
    <mergeCell ref="Z100:Z102"/>
    <mergeCell ref="AC37:AC39"/>
    <mergeCell ref="AD37:AD39"/>
    <mergeCell ref="AE37:AE39"/>
    <mergeCell ref="AF37:AF39"/>
    <mergeCell ref="AG37:AG39"/>
    <mergeCell ref="AH37:AH39"/>
    <mergeCell ref="N38:P38"/>
    <mergeCell ref="Q38:S38"/>
    <mergeCell ref="A68:A70"/>
    <mergeCell ref="B68:B70"/>
    <mergeCell ref="C68:C70"/>
    <mergeCell ref="E68:E70"/>
    <mergeCell ref="G68:G70"/>
    <mergeCell ref="H68:H70"/>
    <mergeCell ref="I68:I70"/>
    <mergeCell ref="J68:J70"/>
    <mergeCell ref="K68:S68"/>
    <mergeCell ref="T68:T70"/>
    <mergeCell ref="U68:U70"/>
    <mergeCell ref="V68:V70"/>
    <mergeCell ref="W68:W70"/>
    <mergeCell ref="X68:X70"/>
    <mergeCell ref="Y68:Y70"/>
    <mergeCell ref="Z68:Z70"/>
    <mergeCell ref="T37:T39"/>
    <mergeCell ref="U37:U39"/>
    <mergeCell ref="V37:V39"/>
    <mergeCell ref="W37:W39"/>
    <mergeCell ref="X37:X39"/>
    <mergeCell ref="Y37:Y39"/>
    <mergeCell ref="Z37:Z39"/>
    <mergeCell ref="AA37:AA39"/>
    <mergeCell ref="AB37:AB39"/>
    <mergeCell ref="A37:A39"/>
    <mergeCell ref="B37:B39"/>
    <mergeCell ref="C37:C39"/>
    <mergeCell ref="E37:E39"/>
    <mergeCell ref="G37:G39"/>
    <mergeCell ref="H37:H39"/>
    <mergeCell ref="I37:I39"/>
    <mergeCell ref="J37:J39"/>
    <mergeCell ref="K37:S37"/>
    <mergeCell ref="E42:W42"/>
    <mergeCell ref="E59:W59"/>
    <mergeCell ref="G142:H142"/>
    <mergeCell ref="G144:H144"/>
    <mergeCell ref="E148:H148"/>
    <mergeCell ref="E145:H145"/>
    <mergeCell ref="E146:H146"/>
    <mergeCell ref="E147:H147"/>
    <mergeCell ref="R148:U148"/>
    <mergeCell ref="G138:H138"/>
    <mergeCell ref="E123:W123"/>
    <mergeCell ref="E126:W126"/>
    <mergeCell ref="AA68:AA70"/>
    <mergeCell ref="AB68:AB70"/>
    <mergeCell ref="A1:C3"/>
    <mergeCell ref="E24:W24"/>
    <mergeCell ref="E28:W28"/>
    <mergeCell ref="E31:W31"/>
    <mergeCell ref="E32:W32"/>
    <mergeCell ref="U5:U7"/>
    <mergeCell ref="V5:V7"/>
    <mergeCell ref="W5:W7"/>
    <mergeCell ref="K6:M6"/>
    <mergeCell ref="N6:P6"/>
    <mergeCell ref="Q6:S6"/>
    <mergeCell ref="E2:W2"/>
    <mergeCell ref="E3:W3"/>
    <mergeCell ref="A5:A7"/>
    <mergeCell ref="B5:B7"/>
    <mergeCell ref="C5:C7"/>
    <mergeCell ref="E5:E7"/>
    <mergeCell ref="G5:G7"/>
    <mergeCell ref="H5:H7"/>
    <mergeCell ref="I5:I7"/>
    <mergeCell ref="J5:J7"/>
    <mergeCell ref="K5:S5"/>
    <mergeCell ref="T5:T7"/>
    <mergeCell ref="E13:W13"/>
    <mergeCell ref="E8:W8"/>
    <mergeCell ref="AH5:AH7"/>
    <mergeCell ref="X5:X7"/>
    <mergeCell ref="Y5:Y7"/>
    <mergeCell ref="AC5:AC7"/>
    <mergeCell ref="AD5:AD7"/>
    <mergeCell ref="Z5:Z7"/>
    <mergeCell ref="AA5:AA7"/>
    <mergeCell ref="AB5:AB7"/>
    <mergeCell ref="AE5:AE7"/>
    <mergeCell ref="AF5:AF7"/>
    <mergeCell ref="AG5:AG7"/>
    <mergeCell ref="E11:W11"/>
    <mergeCell ref="I154:S154"/>
    <mergeCell ref="E46:W46"/>
    <mergeCell ref="E50:W50"/>
    <mergeCell ref="E91:W91"/>
    <mergeCell ref="E78:W78"/>
    <mergeCell ref="G140:H140"/>
    <mergeCell ref="E113:W113"/>
    <mergeCell ref="E111:W111"/>
    <mergeCell ref="U134:V134"/>
    <mergeCell ref="U135:V135"/>
    <mergeCell ref="E55:W55"/>
    <mergeCell ref="E64:W64"/>
    <mergeCell ref="I153:S153"/>
    <mergeCell ref="G141:H141"/>
    <mergeCell ref="G143:H143"/>
    <mergeCell ref="E106:W106"/>
    <mergeCell ref="G150:H150"/>
    <mergeCell ref="I150:S150"/>
    <mergeCell ref="G152:H152"/>
    <mergeCell ref="I152:S152"/>
    <mergeCell ref="K148:Q148"/>
    <mergeCell ref="G137:H137"/>
    <mergeCell ref="G153:H153"/>
    <mergeCell ref="E117:W11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rowBreaks count="5" manualBreakCount="5">
    <brk id="36" min="3" max="22" man="1"/>
    <brk id="67" min="3" max="22" man="1"/>
    <brk id="99" min="3" max="22" man="1"/>
    <brk id="131" min="3" max="22" man="1"/>
    <brk id="154" min="3" max="22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7">
    <tabColor rgb="FFFFFF00"/>
  </sheetPr>
  <dimension ref="A1:BJ134"/>
  <sheetViews>
    <sheetView view="pageBreakPreview" topLeftCell="A5" zoomScale="85" zoomScaleSheetLayoutView="85" workbookViewId="0">
      <selection activeCell="M24" sqref="M24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6.85546875" style="50" hidden="1" customWidth="1"/>
    <col min="7" max="7" width="21.7109375" style="50" customWidth="1"/>
    <col min="8" max="8" width="23.140625" style="710" customWidth="1"/>
    <col min="9" max="9" width="13.42578125" style="50" customWidth="1"/>
    <col min="10" max="10" width="5.42578125" style="50" customWidth="1"/>
    <col min="11" max="13" width="6.42578125" style="50" customWidth="1"/>
    <col min="14" max="14" width="6.28515625" style="50" customWidth="1"/>
    <col min="15" max="15" width="6.42578125" style="673" customWidth="1"/>
    <col min="16" max="16" width="6.28515625" style="50" customWidth="1"/>
    <col min="17" max="17" width="6.7109375" style="50" customWidth="1"/>
    <col min="18" max="18" width="7.42578125" style="421" customWidth="1"/>
    <col min="19" max="19" width="6.28515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6.85546875" style="1031" customWidth="1"/>
    <col min="24" max="62" width="9.140625" style="572"/>
    <col min="63" max="16384" width="9.140625" style="50"/>
  </cols>
  <sheetData>
    <row r="1" spans="1:62" ht="15.75" hidden="1" x14ac:dyDescent="0.25">
      <c r="A1" s="1644"/>
      <c r="B1" s="1644"/>
      <c r="C1" s="164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14" t="s">
        <v>1280</v>
      </c>
      <c r="R1" s="1714"/>
      <c r="S1" s="1714"/>
      <c r="T1" s="1714"/>
      <c r="U1" s="1714"/>
      <c r="V1" s="1714"/>
      <c r="W1" s="1714"/>
      <c r="X1" s="1115"/>
      <c r="Y1" s="1115"/>
      <c r="Z1" s="1115"/>
      <c r="AA1" s="1115"/>
      <c r="AB1" s="1115"/>
      <c r="AC1" s="1115"/>
      <c r="AD1" s="1115"/>
    </row>
    <row r="2" spans="1:62" ht="6" hidden="1" customHeight="1" x14ac:dyDescent="0.25">
      <c r="A2" s="1644"/>
      <c r="B2" s="1644"/>
      <c r="C2" s="164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1028"/>
      <c r="X2" s="1115"/>
      <c r="Y2" s="1115"/>
      <c r="Z2" s="1115"/>
      <c r="AA2" s="1115"/>
      <c r="AB2" s="1115"/>
      <c r="AC2" s="1115"/>
      <c r="AD2" s="1115"/>
    </row>
    <row r="3" spans="1:62" ht="18.75" hidden="1" x14ac:dyDescent="0.25">
      <c r="A3" s="1644"/>
      <c r="B3" s="1644"/>
      <c r="C3" s="164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1281</v>
      </c>
      <c r="Q3" s="817"/>
      <c r="R3" s="817"/>
      <c r="S3" s="817"/>
      <c r="T3" s="1647" t="s">
        <v>1310</v>
      </c>
      <c r="U3" s="1647"/>
      <c r="V3" s="1647"/>
      <c r="W3" s="1647"/>
      <c r="X3" s="1115"/>
      <c r="Y3" s="1115"/>
      <c r="Z3" s="1115"/>
      <c r="AA3" s="1115"/>
      <c r="AB3" s="1115"/>
      <c r="AC3" s="1115"/>
      <c r="AD3" s="1115"/>
    </row>
    <row r="4" spans="1:62" hidden="1" x14ac:dyDescent="0.25">
      <c r="A4" s="1644"/>
      <c r="B4" s="1644"/>
      <c r="C4" s="164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48" t="s">
        <v>774</v>
      </c>
      <c r="S4" s="1648"/>
      <c r="T4" s="1648"/>
      <c r="U4" s="1648"/>
      <c r="V4" s="1648"/>
      <c r="W4" s="1648"/>
      <c r="X4" s="1115"/>
      <c r="Y4" s="1115"/>
      <c r="Z4" s="1115"/>
      <c r="AA4" s="1115"/>
      <c r="AB4" s="1115"/>
      <c r="AC4" s="1115"/>
      <c r="AD4" s="1115"/>
    </row>
    <row r="5" spans="1:62" ht="10.5" customHeight="1" x14ac:dyDescent="0.25">
      <c r="A5" s="1644"/>
      <c r="B5" s="1644"/>
      <c r="C5" s="164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1029"/>
      <c r="X5" s="1115"/>
      <c r="Y5" s="1115"/>
      <c r="Z5" s="1115"/>
      <c r="AA5" s="1115"/>
      <c r="AB5" s="1115"/>
      <c r="AC5" s="1115"/>
      <c r="AD5" s="1115"/>
    </row>
    <row r="6" spans="1:62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115"/>
      <c r="Y6" s="1115"/>
      <c r="Z6" s="1115"/>
      <c r="AA6" s="1115"/>
      <c r="AB6" s="1115"/>
      <c r="AC6" s="1115"/>
      <c r="AD6" s="1115"/>
    </row>
    <row r="7" spans="1:62" ht="21.75" customHeight="1" x14ac:dyDescent="0.25">
      <c r="A7" s="1645"/>
      <c r="B7" s="1645"/>
      <c r="C7" s="1645"/>
      <c r="D7" s="136"/>
      <c r="E7" s="1651" t="s">
        <v>1593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115"/>
      <c r="Y7" s="1115"/>
      <c r="Z7" s="1115"/>
      <c r="AA7" s="1115"/>
      <c r="AB7" s="1115"/>
      <c r="AC7" s="1115"/>
      <c r="AD7" s="1115"/>
    </row>
    <row r="8" spans="1:62" ht="16.5" customHeight="1" thickBot="1" x14ac:dyDescent="0.3">
      <c r="A8" s="685"/>
      <c r="B8" s="685"/>
      <c r="C8" s="685"/>
      <c r="D8" s="136"/>
      <c r="E8" s="211"/>
      <c r="F8" s="211"/>
      <c r="G8" s="211"/>
      <c r="H8" s="913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536"/>
    </row>
    <row r="9" spans="1:62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691" t="s">
        <v>2</v>
      </c>
      <c r="F9" s="1545"/>
      <c r="G9" s="1809" t="s">
        <v>3</v>
      </c>
      <c r="H9" s="1771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62" ht="15.75" x14ac:dyDescent="0.25">
      <c r="A10" s="1594"/>
      <c r="B10" s="1594"/>
      <c r="C10" s="1594"/>
      <c r="D10" s="256"/>
      <c r="E10" s="1620"/>
      <c r="F10" s="1537"/>
      <c r="G10" s="1621"/>
      <c r="H10" s="1736"/>
      <c r="I10" s="1601"/>
      <c r="J10" s="1601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62" ht="77.25" customHeight="1" thickBot="1" x14ac:dyDescent="0.3">
      <c r="A11" s="1594"/>
      <c r="B11" s="1594"/>
      <c r="C11" s="1594"/>
      <c r="D11" s="256"/>
      <c r="E11" s="1692"/>
      <c r="F11" s="1546"/>
      <c r="G11" s="1810"/>
      <c r="H11" s="1772"/>
      <c r="I11" s="1602"/>
      <c r="J11" s="1602"/>
      <c r="K11" s="1535" t="s">
        <v>8</v>
      </c>
      <c r="L11" s="1535" t="s">
        <v>9</v>
      </c>
      <c r="M11" s="1535" t="s">
        <v>10</v>
      </c>
      <c r="N11" s="1535" t="s">
        <v>8</v>
      </c>
      <c r="O11" s="859" t="s">
        <v>9</v>
      </c>
      <c r="P11" s="1535" t="s">
        <v>10</v>
      </c>
      <c r="Q11" s="1535" t="s">
        <v>8</v>
      </c>
      <c r="R11" s="746" t="s">
        <v>9</v>
      </c>
      <c r="S11" s="1535" t="s">
        <v>10</v>
      </c>
      <c r="T11" s="1813"/>
      <c r="U11" s="1602"/>
      <c r="V11" s="1602"/>
      <c r="W11" s="1816"/>
    </row>
    <row r="12" spans="1:62" s="138" customFormat="1" ht="16.5" thickTop="1" x14ac:dyDescent="0.25">
      <c r="A12" s="173"/>
      <c r="B12" s="249"/>
      <c r="C12" s="243"/>
      <c r="D12" s="151"/>
      <c r="E12" s="1792" t="s">
        <v>1214</v>
      </c>
      <c r="F12" s="1793"/>
      <c r="G12" s="1793"/>
      <c r="H12" s="1793"/>
      <c r="I12" s="1793"/>
      <c r="J12" s="1793"/>
      <c r="K12" s="1793"/>
      <c r="L12" s="1793"/>
      <c r="M12" s="1793"/>
      <c r="N12" s="1793"/>
      <c r="O12" s="1793"/>
      <c r="P12" s="1793"/>
      <c r="Q12" s="1793"/>
      <c r="R12" s="1793"/>
      <c r="S12" s="1793"/>
      <c r="T12" s="1793"/>
      <c r="U12" s="1793"/>
      <c r="V12" s="1793"/>
      <c r="W12" s="1794"/>
      <c r="X12" s="548"/>
      <c r="Y12" s="548"/>
      <c r="Z12" s="548"/>
      <c r="AA12" s="548"/>
      <c r="AB12" s="548"/>
      <c r="AC12" s="548"/>
      <c r="AD12" s="548"/>
      <c r="AE12" s="548"/>
      <c r="AF12" s="548"/>
      <c r="AG12" s="548"/>
      <c r="AH12" s="548"/>
      <c r="AI12" s="548"/>
      <c r="AJ12" s="548"/>
      <c r="AK12" s="548"/>
      <c r="AL12" s="548"/>
      <c r="AM12" s="548"/>
      <c r="AN12" s="548"/>
      <c r="AO12" s="548"/>
      <c r="AP12" s="548"/>
      <c r="AQ12" s="548"/>
      <c r="AR12" s="548"/>
      <c r="AS12" s="548"/>
      <c r="AT12" s="548"/>
      <c r="AU12" s="548"/>
      <c r="AV12" s="548"/>
      <c r="AW12" s="548"/>
      <c r="AX12" s="548"/>
      <c r="AY12" s="548"/>
      <c r="AZ12" s="548"/>
      <c r="BA12" s="548"/>
      <c r="BB12" s="548"/>
      <c r="BC12" s="548"/>
      <c r="BD12" s="548"/>
      <c r="BE12" s="548"/>
      <c r="BF12" s="548"/>
      <c r="BG12" s="548"/>
      <c r="BH12" s="548"/>
      <c r="BI12" s="548"/>
      <c r="BJ12" s="548"/>
    </row>
    <row r="13" spans="1:62" s="275" customFormat="1" ht="15.75" x14ac:dyDescent="0.25">
      <c r="A13" s="611" t="s">
        <v>11</v>
      </c>
      <c r="B13" s="169">
        <v>28890</v>
      </c>
      <c r="C13" s="611">
        <f>Age(B13,G13,H13)</f>
        <v>45</v>
      </c>
      <c r="D13" s="160"/>
      <c r="E13" s="1105">
        <v>1</v>
      </c>
      <c r="F13" s="1548"/>
      <c r="G13" s="349" t="s">
        <v>482</v>
      </c>
      <c r="H13" s="349" t="s">
        <v>486</v>
      </c>
      <c r="I13" s="1548" t="str">
        <f>Воз_группа(A13,C13)</f>
        <v>6</v>
      </c>
      <c r="J13" s="613"/>
      <c r="K13" s="877">
        <v>3</v>
      </c>
      <c r="L13" s="1015">
        <v>10</v>
      </c>
      <c r="M13" s="1015">
        <f>Баллы_за_упр($A13,$G13,$H13,$I13,K13,L13)</f>
        <v>90</v>
      </c>
      <c r="N13" s="877"/>
      <c r="O13" s="1016"/>
      <c r="P13" s="1015"/>
      <c r="Q13" s="615">
        <v>37</v>
      </c>
      <c r="R13" s="207">
        <v>5.41</v>
      </c>
      <c r="S13" s="617">
        <f>Баллы_за_упр($A13,G13,H13,I13,Q13,R13)</f>
        <v>24</v>
      </c>
      <c r="T13" s="617">
        <f>S13+P13+M13</f>
        <v>114</v>
      </c>
      <c r="U13" s="618" t="str">
        <f>LOOKUP(T13,{0,39,40,80,120},{"2","2","3","4","5"})</f>
        <v>4</v>
      </c>
      <c r="V13" s="351"/>
      <c r="W13" s="397"/>
    </row>
    <row r="14" spans="1:62" s="352" customFormat="1" ht="15.75" x14ac:dyDescent="0.25">
      <c r="A14" s="618" t="s">
        <v>470</v>
      </c>
      <c r="B14" s="610">
        <v>29361</v>
      </c>
      <c r="C14" s="613">
        <f>Age(B14,G14,H14)</f>
        <v>44</v>
      </c>
      <c r="D14" s="371"/>
      <c r="E14" s="285">
        <v>2</v>
      </c>
      <c r="F14" s="613"/>
      <c r="G14" s="596" t="s">
        <v>1188</v>
      </c>
      <c r="H14" s="612" t="s">
        <v>1379</v>
      </c>
      <c r="I14" s="1548" t="str">
        <f>Воз_группа(A14,C14)</f>
        <v>5</v>
      </c>
      <c r="J14" s="613"/>
      <c r="K14" s="877">
        <v>16</v>
      </c>
      <c r="L14" s="1015">
        <v>30</v>
      </c>
      <c r="M14" s="1015">
        <f>Баллы_за_упр($A14,$G14,$H14,$I14,K14,L14)</f>
        <v>100</v>
      </c>
      <c r="N14" s="877"/>
      <c r="O14" s="1016"/>
      <c r="P14" s="1015"/>
      <c r="Q14" s="615">
        <v>37</v>
      </c>
      <c r="R14" s="207">
        <v>6.17</v>
      </c>
      <c r="S14" s="617">
        <f>Баллы_за_упр($A14,G14,H14,I14,Q14,R14)</f>
        <v>33</v>
      </c>
      <c r="T14" s="617">
        <f>S14+P14+M14</f>
        <v>133</v>
      </c>
      <c r="U14" s="618" t="str">
        <f>LOOKUP(T14,{0,39,40,80,120},{"2","2","3","4","5"})</f>
        <v>5</v>
      </c>
      <c r="V14" s="351"/>
      <c r="W14" s="286"/>
      <c r="X14" s="1114"/>
      <c r="Y14" s="1114"/>
      <c r="Z14" s="1114"/>
      <c r="AA14" s="1114"/>
      <c r="AB14" s="1114"/>
      <c r="AC14" s="1114"/>
      <c r="AD14" s="1114"/>
      <c r="AE14" s="1114"/>
      <c r="AF14" s="1114"/>
      <c r="AG14" s="1114"/>
      <c r="AH14" s="1114"/>
      <c r="AI14" s="1114"/>
      <c r="AJ14" s="1114"/>
      <c r="AK14" s="1114"/>
      <c r="AL14" s="1114"/>
      <c r="AM14" s="1114"/>
      <c r="AN14" s="1114"/>
      <c r="AO14" s="1114"/>
      <c r="AP14" s="1114"/>
      <c r="AQ14" s="1114"/>
      <c r="AR14" s="1114"/>
      <c r="AS14" s="1114"/>
      <c r="AT14" s="1114"/>
      <c r="AU14" s="1114"/>
      <c r="AV14" s="1114"/>
      <c r="AW14" s="1114"/>
      <c r="AX14" s="1114"/>
      <c r="AY14" s="1114"/>
      <c r="AZ14" s="1114"/>
      <c r="BA14" s="1114"/>
      <c r="BB14" s="1114"/>
      <c r="BC14" s="1114"/>
      <c r="BD14" s="1114"/>
      <c r="BE14" s="1114"/>
      <c r="BF14" s="1114"/>
      <c r="BG14" s="1114"/>
      <c r="BH14" s="1114"/>
      <c r="BI14" s="1114"/>
      <c r="BJ14" s="1114"/>
    </row>
    <row r="15" spans="1:62" s="138" customFormat="1" ht="15.75" x14ac:dyDescent="0.25">
      <c r="A15" s="173"/>
      <c r="B15" s="249"/>
      <c r="C15" s="243"/>
      <c r="D15" s="151"/>
      <c r="E15" s="1620" t="s">
        <v>810</v>
      </c>
      <c r="F15" s="1621"/>
      <c r="G15" s="1621"/>
      <c r="H15" s="1621"/>
      <c r="I15" s="1621"/>
      <c r="J15" s="1621"/>
      <c r="K15" s="1621"/>
      <c r="L15" s="1621"/>
      <c r="M15" s="1621"/>
      <c r="N15" s="1621"/>
      <c r="O15" s="1621"/>
      <c r="P15" s="1621"/>
      <c r="Q15" s="1621"/>
      <c r="R15" s="1621"/>
      <c r="S15" s="1621"/>
      <c r="T15" s="1621"/>
      <c r="U15" s="1621"/>
      <c r="V15" s="1621"/>
      <c r="W15" s="1622"/>
      <c r="X15" s="548"/>
      <c r="Y15" s="548"/>
      <c r="Z15" s="548"/>
      <c r="AA15" s="548"/>
      <c r="AB15" s="548"/>
      <c r="AC15" s="548"/>
      <c r="AD15" s="548"/>
      <c r="AE15" s="548"/>
      <c r="AF15" s="548"/>
      <c r="AG15" s="548"/>
      <c r="AH15" s="548"/>
      <c r="AI15" s="548"/>
      <c r="AJ15" s="548"/>
      <c r="AK15" s="548"/>
      <c r="AL15" s="548"/>
      <c r="AM15" s="548"/>
      <c r="AN15" s="548"/>
      <c r="AO15" s="548"/>
      <c r="AP15" s="548"/>
      <c r="AQ15" s="548"/>
      <c r="AR15" s="548"/>
      <c r="AS15" s="548"/>
      <c r="AT15" s="548"/>
      <c r="AU15" s="548"/>
      <c r="AV15" s="548"/>
      <c r="AW15" s="548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</row>
    <row r="16" spans="1:62" s="138" customFormat="1" ht="15.75" x14ac:dyDescent="0.25">
      <c r="A16" s="173" t="s">
        <v>11</v>
      </c>
      <c r="B16" s="214">
        <v>28240</v>
      </c>
      <c r="C16" s="611">
        <f>Age(B16,G16,H16)</f>
        <v>47</v>
      </c>
      <c r="D16" s="151"/>
      <c r="E16" s="154">
        <v>3</v>
      </c>
      <c r="F16" s="611" t="s">
        <v>475</v>
      </c>
      <c r="G16" s="161" t="s">
        <v>482</v>
      </c>
      <c r="H16" s="349" t="s">
        <v>661</v>
      </c>
      <c r="I16" s="342" t="str">
        <f>Воз_группа(A16,C16)</f>
        <v>6</v>
      </c>
      <c r="J16" s="611"/>
      <c r="K16" s="877">
        <v>3</v>
      </c>
      <c r="L16" s="1015">
        <v>8</v>
      </c>
      <c r="M16" s="1015">
        <f>Баллы_за_упр($A16,$G16,$H16,$I16,K16,L16)</f>
        <v>70</v>
      </c>
      <c r="N16" s="877"/>
      <c r="O16" s="1016"/>
      <c r="P16" s="1015"/>
      <c r="Q16" s="615">
        <v>37</v>
      </c>
      <c r="R16" s="207">
        <v>4.57</v>
      </c>
      <c r="S16" s="617">
        <f>Баллы_за_упр($A16,G16,H16,I16,Q16,R16)</f>
        <v>76</v>
      </c>
      <c r="T16" s="617">
        <f>S16+P16+M16</f>
        <v>146</v>
      </c>
      <c r="U16" s="618" t="str">
        <f>LOOKUP(T16,{0,39,40,80,120},{"2","2","3","4","5"})</f>
        <v>5</v>
      </c>
      <c r="V16" s="617"/>
      <c r="W16" s="1362"/>
      <c r="X16" s="548"/>
      <c r="Y16" s="548"/>
      <c r="Z16" s="548"/>
      <c r="AA16" s="548"/>
      <c r="AB16" s="548"/>
      <c r="AC16" s="548"/>
      <c r="AD16" s="548"/>
      <c r="AE16" s="548"/>
      <c r="AF16" s="548"/>
      <c r="AG16" s="548"/>
      <c r="AH16" s="548"/>
      <c r="AI16" s="548"/>
      <c r="AJ16" s="548"/>
      <c r="AK16" s="548"/>
      <c r="AL16" s="548"/>
      <c r="AM16" s="548"/>
      <c r="AN16" s="548"/>
      <c r="AO16" s="548"/>
      <c r="AP16" s="548"/>
      <c r="AQ16" s="548"/>
      <c r="AR16" s="548"/>
      <c r="AS16" s="548"/>
      <c r="AT16" s="548"/>
      <c r="AU16" s="548"/>
      <c r="AV16" s="548"/>
      <c r="AW16" s="548"/>
      <c r="AX16" s="548"/>
      <c r="AY16" s="548"/>
      <c r="AZ16" s="548"/>
      <c r="BA16" s="548"/>
      <c r="BB16" s="548"/>
      <c r="BC16" s="548"/>
      <c r="BD16" s="548"/>
      <c r="BE16" s="548"/>
      <c r="BF16" s="548"/>
      <c r="BG16" s="548"/>
      <c r="BH16" s="548"/>
      <c r="BI16" s="548"/>
      <c r="BJ16" s="548"/>
    </row>
    <row r="17" spans="1:62" s="138" customFormat="1" ht="15.75" x14ac:dyDescent="0.25">
      <c r="A17" s="173" t="s">
        <v>470</v>
      </c>
      <c r="B17" s="214">
        <v>33843</v>
      </c>
      <c r="C17" s="611">
        <f>Age(B17,G17,H17)</f>
        <v>32</v>
      </c>
      <c r="D17" s="151"/>
      <c r="E17" s="154">
        <v>4</v>
      </c>
      <c r="F17" s="611" t="s">
        <v>475</v>
      </c>
      <c r="G17" s="213" t="s">
        <v>26</v>
      </c>
      <c r="H17" s="349" t="s">
        <v>1215</v>
      </c>
      <c r="I17" s="342" t="str">
        <f>Воз_группа(A17,C17)</f>
        <v>3</v>
      </c>
      <c r="J17" s="611"/>
      <c r="K17" s="877">
        <v>16</v>
      </c>
      <c r="L17" s="1015">
        <v>33</v>
      </c>
      <c r="M17" s="1015">
        <f>Баллы_за_упр($A17,$G17,$H17,$I17,K17,L17)</f>
        <v>95</v>
      </c>
      <c r="N17" s="877"/>
      <c r="O17" s="1016"/>
      <c r="P17" s="1015"/>
      <c r="Q17" s="615">
        <v>37</v>
      </c>
      <c r="R17" s="207">
        <v>5.0999999999999996</v>
      </c>
      <c r="S17" s="617">
        <f>Баллы_за_упр($A17,G17,H17,I17,Q17,R17)</f>
        <v>40</v>
      </c>
      <c r="T17" s="617">
        <f>S17+P17+M17</f>
        <v>135</v>
      </c>
      <c r="U17" s="618" t="str">
        <f>LOOKUP(T17,{0,39,40,80,120},{"2","2","3","4","5"})</f>
        <v>5</v>
      </c>
      <c r="V17" s="617"/>
      <c r="W17" s="1352"/>
      <c r="X17" s="548"/>
      <c r="Y17" s="548"/>
      <c r="Z17" s="548"/>
      <c r="AA17" s="548"/>
      <c r="AB17" s="548"/>
      <c r="AC17" s="548"/>
      <c r="AD17" s="548"/>
      <c r="AE17" s="548"/>
      <c r="AF17" s="548"/>
      <c r="AG17" s="548"/>
      <c r="AH17" s="548"/>
      <c r="AI17" s="548"/>
      <c r="AJ17" s="548"/>
      <c r="AK17" s="548"/>
      <c r="AL17" s="548"/>
      <c r="AM17" s="548"/>
      <c r="AN17" s="548"/>
      <c r="AO17" s="548"/>
      <c r="AP17" s="548"/>
      <c r="AQ17" s="548"/>
      <c r="AR17" s="548"/>
      <c r="AS17" s="548"/>
      <c r="AT17" s="548"/>
      <c r="AU17" s="548"/>
      <c r="AV17" s="548"/>
      <c r="AW17" s="548"/>
      <c r="AX17" s="548"/>
      <c r="AY17" s="548"/>
      <c r="AZ17" s="548"/>
      <c r="BA17" s="548"/>
      <c r="BB17" s="548"/>
      <c r="BC17" s="548"/>
      <c r="BD17" s="548"/>
      <c r="BE17" s="548"/>
      <c r="BF17" s="548"/>
      <c r="BG17" s="548"/>
      <c r="BH17" s="548"/>
      <c r="BI17" s="548"/>
      <c r="BJ17" s="548"/>
    </row>
    <row r="18" spans="1:62" s="138" customFormat="1" ht="15.75" x14ac:dyDescent="0.25">
      <c r="A18" s="173" t="s">
        <v>11</v>
      </c>
      <c r="B18" s="214">
        <v>28735</v>
      </c>
      <c r="C18" s="611">
        <f>Age(B18,G18,H18)</f>
        <v>46</v>
      </c>
      <c r="D18" s="151"/>
      <c r="E18" s="154">
        <v>5</v>
      </c>
      <c r="F18" s="611"/>
      <c r="G18" s="213" t="s">
        <v>26</v>
      </c>
      <c r="H18" s="612" t="s">
        <v>1344</v>
      </c>
      <c r="I18" s="1548" t="str">
        <f>Воз_группа(A18,C18)</f>
        <v>6</v>
      </c>
      <c r="J18" s="613"/>
      <c r="K18" s="877">
        <v>16</v>
      </c>
      <c r="L18" s="1015">
        <v>34</v>
      </c>
      <c r="M18" s="1015">
        <f>Баллы_за_упр($A18,$G18,$H18,$I18,K18,L18)</f>
        <v>70</v>
      </c>
      <c r="N18" s="877"/>
      <c r="O18" s="1016"/>
      <c r="P18" s="1015"/>
      <c r="Q18" s="615">
        <v>37</v>
      </c>
      <c r="R18" s="207">
        <v>5.17</v>
      </c>
      <c r="S18" s="617">
        <f>Баллы_за_упр($A18,G18,H18,I18,Q18,R18)</f>
        <v>48</v>
      </c>
      <c r="T18" s="617">
        <f>S18+P18+M18</f>
        <v>118</v>
      </c>
      <c r="U18" s="618" t="str">
        <f>LOOKUP(T18,{0,39,40,80,120},{"2","2","3","4","5"})</f>
        <v>4</v>
      </c>
      <c r="V18" s="617"/>
      <c r="W18" s="1362"/>
      <c r="X18" s="548"/>
      <c r="Y18" s="548"/>
      <c r="Z18" s="548"/>
      <c r="AA18" s="548"/>
      <c r="AB18" s="548"/>
      <c r="AC18" s="548"/>
      <c r="AD18" s="548"/>
      <c r="AE18" s="548"/>
      <c r="AF18" s="548"/>
      <c r="AG18" s="548"/>
      <c r="AH18" s="548"/>
      <c r="AI18" s="548"/>
      <c r="AJ18" s="548"/>
      <c r="AK18" s="548"/>
      <c r="AL18" s="548"/>
      <c r="AM18" s="548"/>
      <c r="AN18" s="548"/>
      <c r="AO18" s="548"/>
      <c r="AP18" s="548"/>
      <c r="AQ18" s="548"/>
      <c r="AR18" s="548"/>
      <c r="AS18" s="548"/>
      <c r="AT18" s="548"/>
      <c r="AU18" s="548"/>
      <c r="AV18" s="548"/>
      <c r="AW18" s="548"/>
      <c r="AX18" s="548"/>
      <c r="AY18" s="548"/>
      <c r="AZ18" s="548"/>
      <c r="BA18" s="548"/>
      <c r="BB18" s="548"/>
      <c r="BC18" s="548"/>
      <c r="BD18" s="548"/>
      <c r="BE18" s="548"/>
      <c r="BF18" s="548"/>
      <c r="BG18" s="548"/>
      <c r="BH18" s="548"/>
      <c r="BI18" s="548"/>
      <c r="BJ18" s="548"/>
    </row>
    <row r="19" spans="1:62" s="138" customFormat="1" ht="15.75" x14ac:dyDescent="0.25">
      <c r="A19" s="173"/>
      <c r="B19" s="249"/>
      <c r="C19" s="243"/>
      <c r="D19" s="151"/>
      <c r="E19" s="1620" t="s">
        <v>821</v>
      </c>
      <c r="F19" s="1621"/>
      <c r="G19" s="1621"/>
      <c r="H19" s="1621"/>
      <c r="I19" s="1621"/>
      <c r="J19" s="1621"/>
      <c r="K19" s="1621"/>
      <c r="L19" s="1621"/>
      <c r="M19" s="1621"/>
      <c r="N19" s="1621"/>
      <c r="O19" s="1621"/>
      <c r="P19" s="1621"/>
      <c r="Q19" s="1621"/>
      <c r="R19" s="1621"/>
      <c r="S19" s="1621"/>
      <c r="T19" s="1621"/>
      <c r="U19" s="1621"/>
      <c r="V19" s="1621"/>
      <c r="W19" s="1622"/>
      <c r="X19" s="548"/>
      <c r="Y19" s="548"/>
      <c r="Z19" s="548"/>
      <c r="AA19" s="548"/>
      <c r="AB19" s="548"/>
      <c r="AC19" s="548"/>
      <c r="AD19" s="548"/>
      <c r="AE19" s="548"/>
      <c r="AF19" s="548"/>
      <c r="AG19" s="548"/>
      <c r="AH19" s="548"/>
      <c r="AI19" s="548"/>
      <c r="AJ19" s="548"/>
      <c r="AK19" s="548"/>
      <c r="AL19" s="548"/>
      <c r="AM19" s="548"/>
      <c r="AN19" s="548"/>
      <c r="AO19" s="548"/>
      <c r="AP19" s="548"/>
      <c r="AQ19" s="548"/>
      <c r="AR19" s="548"/>
      <c r="AS19" s="548"/>
      <c r="AT19" s="548"/>
      <c r="AU19" s="548"/>
      <c r="AV19" s="548"/>
      <c r="AW19" s="548"/>
      <c r="AX19" s="548"/>
      <c r="AY19" s="548"/>
      <c r="AZ19" s="548"/>
      <c r="BA19" s="548"/>
      <c r="BB19" s="548"/>
      <c r="BC19" s="548"/>
      <c r="BD19" s="548"/>
      <c r="BE19" s="548"/>
      <c r="BF19" s="548"/>
      <c r="BG19" s="548"/>
      <c r="BH19" s="548"/>
      <c r="BI19" s="548"/>
      <c r="BJ19" s="548"/>
    </row>
    <row r="20" spans="1:62" s="138" customFormat="1" ht="15.75" x14ac:dyDescent="0.25">
      <c r="A20" s="173" t="s">
        <v>11</v>
      </c>
      <c r="B20" s="214">
        <v>32004</v>
      </c>
      <c r="C20" s="611">
        <f t="shared" ref="C20:C27" si="0">Age(B20,G20,H20)</f>
        <v>37</v>
      </c>
      <c r="D20" s="151"/>
      <c r="E20" s="154">
        <v>6</v>
      </c>
      <c r="F20" s="611" t="s">
        <v>475</v>
      </c>
      <c r="G20" s="161" t="s">
        <v>26</v>
      </c>
      <c r="H20" s="349" t="s">
        <v>662</v>
      </c>
      <c r="I20" s="342" t="str">
        <f t="shared" ref="I20:I27" si="1">Воз_группа(A20,C20)</f>
        <v>4</v>
      </c>
      <c r="J20" s="611"/>
      <c r="K20" s="877">
        <v>3</v>
      </c>
      <c r="L20" s="1015">
        <v>12</v>
      </c>
      <c r="M20" s="1015">
        <f t="shared" ref="M20" si="2">Баллы_за_упр($A20,$G20,$H20,$I20,K20,L20)</f>
        <v>80</v>
      </c>
      <c r="N20" s="877">
        <v>35</v>
      </c>
      <c r="O20" s="1016">
        <v>27.2</v>
      </c>
      <c r="P20" s="1015">
        <f t="shared" ref="P20" si="3">Баллы_за_упр($A20,$G20,$H20,$I20,N20,O20)</f>
        <v>96</v>
      </c>
      <c r="Q20" s="615">
        <v>37</v>
      </c>
      <c r="R20" s="207">
        <v>4.21</v>
      </c>
      <c r="S20" s="617">
        <f t="shared" ref="S20" si="4">Баллы_за_упр($A20,G20,H20,I20,Q20,R20)</f>
        <v>34</v>
      </c>
      <c r="T20" s="617">
        <f t="shared" ref="T20" si="5">S20+P20+M20</f>
        <v>210</v>
      </c>
      <c r="U20" s="618">
        <f t="shared" ref="U20" si="6">Оценка(A20,I20,M20,P20,S20)</f>
        <v>5</v>
      </c>
      <c r="V20" s="617"/>
      <c r="W20" s="1362"/>
      <c r="X20" s="548"/>
      <c r="Y20" s="548"/>
      <c r="Z20" s="548"/>
      <c r="AA20" s="548"/>
      <c r="AB20" s="548"/>
      <c r="AC20" s="548"/>
      <c r="AD20" s="548"/>
      <c r="AE20" s="548"/>
      <c r="AF20" s="548"/>
      <c r="AG20" s="548"/>
      <c r="AH20" s="548"/>
      <c r="AI20" s="548"/>
      <c r="AJ20" s="548"/>
      <c r="AK20" s="548"/>
      <c r="AL20" s="548"/>
      <c r="AM20" s="548"/>
      <c r="AN20" s="548"/>
      <c r="AO20" s="548"/>
      <c r="AP20" s="548"/>
      <c r="AQ20" s="548"/>
      <c r="AR20" s="548"/>
      <c r="AS20" s="548"/>
      <c r="AT20" s="548"/>
      <c r="AU20" s="548"/>
      <c r="AV20" s="548"/>
      <c r="AW20" s="548"/>
      <c r="AX20" s="548"/>
      <c r="AY20" s="548"/>
      <c r="AZ20" s="548"/>
      <c r="BA20" s="548"/>
      <c r="BB20" s="548"/>
      <c r="BC20" s="548"/>
      <c r="BD20" s="548"/>
      <c r="BE20" s="548"/>
      <c r="BF20" s="548"/>
      <c r="BG20" s="548"/>
      <c r="BH20" s="548"/>
      <c r="BI20" s="548"/>
      <c r="BJ20" s="548"/>
    </row>
    <row r="21" spans="1:62" s="352" customFormat="1" ht="15.75" x14ac:dyDescent="0.25">
      <c r="A21" s="613" t="s">
        <v>11</v>
      </c>
      <c r="B21" s="610">
        <v>32324</v>
      </c>
      <c r="C21" s="613">
        <f t="shared" si="0"/>
        <v>36</v>
      </c>
      <c r="D21" s="338"/>
      <c r="E21" s="372">
        <v>7</v>
      </c>
      <c r="F21" s="618" t="s">
        <v>767</v>
      </c>
      <c r="G21" s="165" t="s">
        <v>27</v>
      </c>
      <c r="H21" s="827" t="s">
        <v>488</v>
      </c>
      <c r="I21" s="408" t="str">
        <f t="shared" si="1"/>
        <v>4</v>
      </c>
      <c r="J21" s="618"/>
      <c r="K21" s="877"/>
      <c r="L21" s="1015"/>
      <c r="M21" s="1015"/>
      <c r="N21" s="877"/>
      <c r="O21" s="1016"/>
      <c r="P21" s="1015"/>
      <c r="Q21" s="615"/>
      <c r="R21" s="207"/>
      <c r="S21" s="617"/>
      <c r="T21" s="617"/>
      <c r="U21" s="618"/>
      <c r="V21" s="617"/>
      <c r="W21" s="1362" t="s">
        <v>1093</v>
      </c>
      <c r="X21" s="1229"/>
      <c r="Y21" s="1230"/>
      <c r="Z21" s="1230"/>
      <c r="AA21" s="1230"/>
      <c r="AB21" s="1230"/>
      <c r="AC21" s="1230"/>
      <c r="AD21" s="768"/>
      <c r="AE21" s="769"/>
      <c r="AF21" s="769"/>
      <c r="AG21" s="769"/>
      <c r="AH21" s="769"/>
      <c r="AI21" s="1114"/>
      <c r="AJ21" s="1114"/>
      <c r="AK21" s="1114"/>
      <c r="AL21" s="1114"/>
      <c r="AM21" s="1114"/>
      <c r="AN21" s="1114"/>
      <c r="AO21" s="1114"/>
      <c r="AP21" s="1114"/>
      <c r="AQ21" s="1114"/>
      <c r="AR21" s="1114"/>
    </row>
    <row r="22" spans="1:62" s="138" customFormat="1" ht="15.75" x14ac:dyDescent="0.25">
      <c r="A22" s="173" t="s">
        <v>470</v>
      </c>
      <c r="B22" s="214">
        <v>30824</v>
      </c>
      <c r="C22" s="611">
        <f t="shared" si="0"/>
        <v>40</v>
      </c>
      <c r="D22" s="151"/>
      <c r="E22" s="154">
        <v>8</v>
      </c>
      <c r="F22" s="611"/>
      <c r="G22" s="213" t="s">
        <v>500</v>
      </c>
      <c r="H22" s="612" t="s">
        <v>1021</v>
      </c>
      <c r="I22" s="342" t="str">
        <f t="shared" si="1"/>
        <v>5</v>
      </c>
      <c r="J22" s="613"/>
      <c r="K22" s="877"/>
      <c r="L22" s="1015"/>
      <c r="M22" s="1015"/>
      <c r="N22" s="877"/>
      <c r="O22" s="1016"/>
      <c r="P22" s="1015"/>
      <c r="Q22" s="621"/>
      <c r="R22" s="409"/>
      <c r="S22" s="351"/>
      <c r="T22" s="617"/>
      <c r="U22" s="613"/>
      <c r="V22" s="351"/>
      <c r="W22" s="397" t="s">
        <v>754</v>
      </c>
      <c r="X22" s="548"/>
      <c r="Y22" s="548"/>
      <c r="Z22" s="548"/>
      <c r="AA22" s="548"/>
      <c r="AB22" s="548"/>
      <c r="AC22" s="548"/>
      <c r="AD22" s="548"/>
      <c r="AE22" s="548"/>
      <c r="AF22" s="548"/>
      <c r="AG22" s="548"/>
      <c r="AH22" s="548"/>
      <c r="AI22" s="548"/>
      <c r="AJ22" s="548"/>
      <c r="AK22" s="548"/>
      <c r="AL22" s="548"/>
      <c r="AM22" s="548"/>
      <c r="AN22" s="548"/>
      <c r="AO22" s="548"/>
      <c r="AP22" s="548"/>
      <c r="AQ22" s="548"/>
      <c r="AR22" s="548"/>
      <c r="AS22" s="548"/>
      <c r="AT22" s="548"/>
      <c r="AU22" s="548"/>
      <c r="AV22" s="548"/>
      <c r="AW22" s="548"/>
      <c r="AX22" s="548"/>
      <c r="AY22" s="548"/>
      <c r="AZ22" s="548"/>
      <c r="BA22" s="548"/>
      <c r="BB22" s="548"/>
      <c r="BC22" s="548"/>
      <c r="BD22" s="548"/>
      <c r="BE22" s="548"/>
      <c r="BF22" s="548"/>
      <c r="BG22" s="548"/>
      <c r="BH22" s="548"/>
      <c r="BI22" s="548"/>
      <c r="BJ22" s="548"/>
    </row>
    <row r="23" spans="1:62" s="138" customFormat="1" ht="15.75" x14ac:dyDescent="0.25">
      <c r="A23" s="173" t="s">
        <v>470</v>
      </c>
      <c r="B23" s="214">
        <v>30090</v>
      </c>
      <c r="C23" s="611">
        <f t="shared" si="0"/>
        <v>42</v>
      </c>
      <c r="D23" s="151"/>
      <c r="E23" s="154">
        <v>9</v>
      </c>
      <c r="F23" s="611" t="s">
        <v>475</v>
      </c>
      <c r="G23" s="161" t="s">
        <v>500</v>
      </c>
      <c r="H23" s="349" t="s">
        <v>572</v>
      </c>
      <c r="I23" s="342" t="str">
        <f t="shared" si="1"/>
        <v>5</v>
      </c>
      <c r="J23" s="611"/>
      <c r="K23" s="877">
        <v>16</v>
      </c>
      <c r="L23" s="1015">
        <v>35</v>
      </c>
      <c r="M23" s="1015">
        <f>Баллы_за_упр($A23,$G23,$H23,$I23,K23,L23)</f>
        <v>100</v>
      </c>
      <c r="N23" s="877"/>
      <c r="O23" s="1016"/>
      <c r="P23" s="1015"/>
      <c r="Q23" s="615">
        <v>37</v>
      </c>
      <c r="R23" s="207">
        <v>6.15</v>
      </c>
      <c r="S23" s="617">
        <f>Баллы_за_упр($A23,G23,H23,I23,Q23,R23)</f>
        <v>35</v>
      </c>
      <c r="T23" s="617">
        <f>S23+P23+M23</f>
        <v>135</v>
      </c>
      <c r="U23" s="618" t="str">
        <f>LOOKUP(T23,{0,39,40,80,120},{"2","2","3","4","5"})</f>
        <v>5</v>
      </c>
      <c r="V23" s="617"/>
      <c r="W23" s="1362"/>
      <c r="X23" s="548"/>
      <c r="Y23" s="548"/>
      <c r="Z23" s="548"/>
      <c r="AA23" s="548"/>
      <c r="AB23" s="548"/>
      <c r="AC23" s="548"/>
      <c r="AD23" s="548"/>
      <c r="AE23" s="548"/>
      <c r="AF23" s="548"/>
      <c r="AG23" s="548"/>
      <c r="AH23" s="548"/>
      <c r="AI23" s="548"/>
      <c r="AJ23" s="548"/>
      <c r="AK23" s="548"/>
      <c r="AL23" s="548"/>
      <c r="AM23" s="548"/>
      <c r="AN23" s="548"/>
      <c r="AO23" s="548"/>
      <c r="AP23" s="548"/>
      <c r="AQ23" s="548"/>
      <c r="AR23" s="548"/>
      <c r="AS23" s="548"/>
      <c r="AT23" s="548"/>
      <c r="AU23" s="548"/>
      <c r="AV23" s="548"/>
      <c r="AW23" s="548"/>
      <c r="AX23" s="548"/>
      <c r="AY23" s="548"/>
      <c r="AZ23" s="548"/>
      <c r="BA23" s="548"/>
      <c r="BB23" s="548"/>
      <c r="BC23" s="548"/>
      <c r="BD23" s="548"/>
      <c r="BE23" s="548"/>
      <c r="BF23" s="548"/>
      <c r="BG23" s="548"/>
      <c r="BH23" s="548"/>
      <c r="BI23" s="548"/>
      <c r="BJ23" s="548"/>
    </row>
    <row r="24" spans="1:62" s="138" customFormat="1" ht="15.75" x14ac:dyDescent="0.25">
      <c r="A24" s="173" t="s">
        <v>470</v>
      </c>
      <c r="B24" s="214">
        <v>29727</v>
      </c>
      <c r="C24" s="611">
        <f t="shared" si="0"/>
        <v>43</v>
      </c>
      <c r="D24" s="151"/>
      <c r="E24" s="154">
        <v>10</v>
      </c>
      <c r="F24" s="611" t="s">
        <v>475</v>
      </c>
      <c r="G24" s="161" t="s">
        <v>500</v>
      </c>
      <c r="H24" s="349" t="s">
        <v>981</v>
      </c>
      <c r="I24" s="342" t="str">
        <f t="shared" si="1"/>
        <v>5</v>
      </c>
      <c r="J24" s="611"/>
      <c r="K24" s="877">
        <v>16</v>
      </c>
      <c r="L24" s="1015">
        <v>25</v>
      </c>
      <c r="M24" s="1015">
        <f>Баллы_за_упр($A24,$G24,$H24,$I24,K24,L24)</f>
        <v>95</v>
      </c>
      <c r="N24" s="877"/>
      <c r="O24" s="1016"/>
      <c r="P24" s="1015"/>
      <c r="Q24" s="615">
        <v>37</v>
      </c>
      <c r="R24" s="207">
        <v>6.14</v>
      </c>
      <c r="S24" s="617">
        <f>Баллы_за_упр($A24,G24,H24,I24,Q24,R24)</f>
        <v>36</v>
      </c>
      <c r="T24" s="617">
        <f>S24+P24+M24</f>
        <v>131</v>
      </c>
      <c r="U24" s="618" t="str">
        <f>LOOKUP(T24,{0,39,40,80,120},{"2","2","3","4","5"})</f>
        <v>5</v>
      </c>
      <c r="V24" s="617"/>
      <c r="W24" s="1362"/>
      <c r="X24" s="548"/>
      <c r="Y24" s="548"/>
      <c r="Z24" s="548"/>
      <c r="AA24" s="548"/>
      <c r="AB24" s="548"/>
      <c r="AC24" s="548"/>
      <c r="AD24" s="548"/>
      <c r="AE24" s="548"/>
      <c r="AF24" s="548"/>
      <c r="AG24" s="548"/>
      <c r="AH24" s="548"/>
      <c r="AI24" s="548"/>
      <c r="AJ24" s="548"/>
      <c r="AK24" s="548"/>
      <c r="AL24" s="548"/>
      <c r="AM24" s="548"/>
      <c r="AN24" s="548"/>
      <c r="AO24" s="548"/>
      <c r="AP24" s="548"/>
      <c r="AQ24" s="548"/>
      <c r="AR24" s="548"/>
      <c r="AS24" s="548"/>
      <c r="AT24" s="548"/>
      <c r="AU24" s="548"/>
      <c r="AV24" s="548"/>
      <c r="AW24" s="548"/>
      <c r="AX24" s="548"/>
      <c r="AY24" s="548"/>
      <c r="AZ24" s="548"/>
      <c r="BA24" s="548"/>
      <c r="BB24" s="548"/>
      <c r="BC24" s="548"/>
      <c r="BD24" s="548"/>
      <c r="BE24" s="548"/>
      <c r="BF24" s="548"/>
      <c r="BG24" s="548"/>
      <c r="BH24" s="548"/>
      <c r="BI24" s="548"/>
      <c r="BJ24" s="548"/>
    </row>
    <row r="25" spans="1:62" s="138" customFormat="1" ht="15.75" x14ac:dyDescent="0.25">
      <c r="A25" s="173" t="s">
        <v>470</v>
      </c>
      <c r="B25" s="214">
        <v>30545</v>
      </c>
      <c r="C25" s="611">
        <f t="shared" si="0"/>
        <v>41</v>
      </c>
      <c r="D25" s="151"/>
      <c r="E25" s="154">
        <v>11</v>
      </c>
      <c r="F25" s="611"/>
      <c r="G25" s="161" t="s">
        <v>1186</v>
      </c>
      <c r="H25" s="349" t="s">
        <v>668</v>
      </c>
      <c r="I25" s="342" t="str">
        <f t="shared" si="1"/>
        <v>5</v>
      </c>
      <c r="J25" s="611"/>
      <c r="K25" s="877">
        <v>16</v>
      </c>
      <c r="L25" s="1015">
        <v>27</v>
      </c>
      <c r="M25" s="1015">
        <f>Баллы_за_упр($A25,$G25,$H25,$I25,K25,L25)</f>
        <v>100</v>
      </c>
      <c r="N25" s="877"/>
      <c r="O25" s="1016"/>
      <c r="P25" s="1015"/>
      <c r="Q25" s="615">
        <v>37</v>
      </c>
      <c r="R25" s="207">
        <v>5.49</v>
      </c>
      <c r="S25" s="617">
        <f>Баллы_за_упр($A25,G25,H25,I25,Q25,R25)</f>
        <v>62</v>
      </c>
      <c r="T25" s="617">
        <f>S25+P25+M25</f>
        <v>162</v>
      </c>
      <c r="U25" s="618" t="str">
        <f>LOOKUP(T25,{0,39,40,80,120},{"2","2","3","4","5"})</f>
        <v>5</v>
      </c>
      <c r="V25" s="155"/>
      <c r="W25" s="397"/>
      <c r="X25" s="548"/>
      <c r="Y25" s="548"/>
      <c r="Z25" s="548"/>
      <c r="AA25" s="548"/>
      <c r="AB25" s="548"/>
      <c r="AC25" s="548"/>
      <c r="AD25" s="548"/>
      <c r="AE25" s="548"/>
      <c r="AF25" s="548"/>
      <c r="AG25" s="548"/>
      <c r="AH25" s="548"/>
      <c r="AI25" s="548"/>
      <c r="AJ25" s="548"/>
      <c r="AK25" s="548"/>
      <c r="AL25" s="548"/>
      <c r="AM25" s="548"/>
      <c r="AN25" s="548"/>
      <c r="AO25" s="548"/>
      <c r="AP25" s="548"/>
      <c r="AQ25" s="548"/>
      <c r="AR25" s="548"/>
      <c r="AS25" s="548"/>
      <c r="AT25" s="548"/>
      <c r="AU25" s="548"/>
      <c r="AV25" s="548"/>
      <c r="AW25" s="548"/>
      <c r="AX25" s="548"/>
      <c r="AY25" s="548"/>
      <c r="AZ25" s="548"/>
      <c r="BA25" s="548"/>
      <c r="BB25" s="548"/>
      <c r="BC25" s="548"/>
      <c r="BD25" s="548"/>
      <c r="BE25" s="548"/>
      <c r="BF25" s="548"/>
      <c r="BG25" s="548"/>
      <c r="BH25" s="548"/>
      <c r="BI25" s="548"/>
      <c r="BJ25" s="548"/>
    </row>
    <row r="26" spans="1:62" s="138" customFormat="1" ht="15.75" x14ac:dyDescent="0.25">
      <c r="A26" s="173" t="s">
        <v>470</v>
      </c>
      <c r="B26" s="214">
        <v>31630</v>
      </c>
      <c r="C26" s="611">
        <f t="shared" si="0"/>
        <v>38</v>
      </c>
      <c r="D26" s="151"/>
      <c r="E26" s="154">
        <v>12</v>
      </c>
      <c r="F26" s="611"/>
      <c r="G26" s="161" t="s">
        <v>474</v>
      </c>
      <c r="H26" s="349" t="s">
        <v>1522</v>
      </c>
      <c r="I26" s="342" t="str">
        <f t="shared" si="1"/>
        <v>4</v>
      </c>
      <c r="J26" s="611"/>
      <c r="K26" s="877">
        <v>16</v>
      </c>
      <c r="L26" s="1015">
        <v>36</v>
      </c>
      <c r="M26" s="1015">
        <f>Баллы_за_упр($A26,$G26,$H26,$I26,K26,L26)</f>
        <v>100</v>
      </c>
      <c r="N26" s="877"/>
      <c r="O26" s="1016"/>
      <c r="P26" s="1015"/>
      <c r="Q26" s="615">
        <v>37</v>
      </c>
      <c r="R26" s="207">
        <v>5.39</v>
      </c>
      <c r="S26" s="617">
        <f>Баллы_за_упр($A26,G26,H26,I26,Q26,R26)</f>
        <v>41</v>
      </c>
      <c r="T26" s="617">
        <f>S26+P26+M26</f>
        <v>141</v>
      </c>
      <c r="U26" s="618" t="str">
        <f>LOOKUP(T26,{0,39,40,80,120},{"2","2","3","4","5"})</f>
        <v>5</v>
      </c>
      <c r="V26" s="155"/>
      <c r="W26" s="397"/>
      <c r="X26" s="548"/>
      <c r="Y26" s="548"/>
      <c r="Z26" s="548"/>
      <c r="AA26" s="548"/>
      <c r="AB26" s="548"/>
      <c r="AC26" s="548"/>
      <c r="AD26" s="548"/>
      <c r="AE26" s="548"/>
      <c r="AF26" s="548"/>
      <c r="AG26" s="548"/>
      <c r="AH26" s="548"/>
      <c r="AI26" s="548"/>
      <c r="AJ26" s="548"/>
      <c r="AK26" s="548"/>
      <c r="AL26" s="548"/>
      <c r="AM26" s="548"/>
      <c r="AN26" s="548"/>
      <c r="AO26" s="548"/>
      <c r="AP26" s="548"/>
      <c r="AQ26" s="548"/>
      <c r="AR26" s="548"/>
      <c r="AS26" s="548"/>
      <c r="AT26" s="548"/>
      <c r="AU26" s="548"/>
      <c r="AV26" s="548"/>
      <c r="AW26" s="548"/>
      <c r="AX26" s="548"/>
      <c r="AY26" s="548"/>
      <c r="AZ26" s="548"/>
      <c r="BA26" s="548"/>
      <c r="BB26" s="548"/>
      <c r="BC26" s="548"/>
      <c r="BD26" s="548"/>
      <c r="BE26" s="548"/>
      <c r="BF26" s="548"/>
      <c r="BG26" s="548"/>
      <c r="BH26" s="548"/>
      <c r="BI26" s="548"/>
      <c r="BJ26" s="548"/>
    </row>
    <row r="27" spans="1:62" s="710" customFormat="1" ht="15.75" x14ac:dyDescent="0.25">
      <c r="A27" s="613" t="s">
        <v>11</v>
      </c>
      <c r="B27" s="860">
        <v>34670</v>
      </c>
      <c r="C27" s="613">
        <f t="shared" si="0"/>
        <v>29</v>
      </c>
      <c r="D27" s="338"/>
      <c r="E27" s="1105">
        <v>13</v>
      </c>
      <c r="F27" s="1548" t="s">
        <v>915</v>
      </c>
      <c r="G27" s="607" t="s">
        <v>500</v>
      </c>
      <c r="H27" s="607" t="s">
        <v>694</v>
      </c>
      <c r="I27" s="1548" t="str">
        <f t="shared" si="1"/>
        <v>2</v>
      </c>
      <c r="J27" s="613"/>
      <c r="K27" s="877"/>
      <c r="L27" s="1015"/>
      <c r="M27" s="1015"/>
      <c r="N27" s="877"/>
      <c r="O27" s="1016"/>
      <c r="P27" s="1015"/>
      <c r="Q27" s="615"/>
      <c r="R27" s="207"/>
      <c r="S27" s="617"/>
      <c r="T27" s="617"/>
      <c r="U27" s="618"/>
      <c r="V27" s="351"/>
      <c r="W27" s="397" t="s">
        <v>750</v>
      </c>
      <c r="X27" s="1214"/>
      <c r="Y27" s="863"/>
      <c r="Z27" s="863"/>
      <c r="AA27" s="863"/>
      <c r="AB27" s="863"/>
      <c r="AC27" s="863"/>
      <c r="AD27" s="863"/>
      <c r="AE27" s="863"/>
      <c r="AF27" s="863"/>
      <c r="AG27" s="863"/>
      <c r="AH27" s="863"/>
      <c r="AI27" s="863"/>
    </row>
    <row r="28" spans="1:62" s="138" customFormat="1" ht="15.75" hidden="1" x14ac:dyDescent="0.25">
      <c r="A28" s="173"/>
      <c r="B28" s="249"/>
      <c r="C28" s="243"/>
      <c r="D28" s="151"/>
      <c r="E28" s="1735" t="s">
        <v>776</v>
      </c>
      <c r="F28" s="1736"/>
      <c r="G28" s="1736"/>
      <c r="H28" s="1736"/>
      <c r="I28" s="1736"/>
      <c r="J28" s="1736"/>
      <c r="K28" s="1736"/>
      <c r="L28" s="1736"/>
      <c r="M28" s="1736"/>
      <c r="N28" s="1736"/>
      <c r="O28" s="1736"/>
      <c r="P28" s="1736"/>
      <c r="Q28" s="1736"/>
      <c r="R28" s="1736"/>
      <c r="S28" s="1736"/>
      <c r="T28" s="1736"/>
      <c r="U28" s="1736"/>
      <c r="V28" s="1736"/>
      <c r="W28" s="1737"/>
      <c r="X28" s="548"/>
      <c r="Y28" s="548"/>
      <c r="Z28" s="548"/>
      <c r="AA28" s="548"/>
      <c r="AB28" s="548"/>
      <c r="AC28" s="548"/>
      <c r="AD28" s="548"/>
      <c r="AE28" s="548"/>
      <c r="AF28" s="548"/>
      <c r="AG28" s="548"/>
      <c r="AH28" s="548"/>
      <c r="AI28" s="548"/>
      <c r="AJ28" s="548"/>
      <c r="AK28" s="548"/>
      <c r="AL28" s="548"/>
      <c r="AM28" s="548"/>
      <c r="AN28" s="548"/>
      <c r="AO28" s="548"/>
      <c r="AP28" s="548"/>
      <c r="AQ28" s="548"/>
      <c r="AR28" s="548"/>
      <c r="AS28" s="548"/>
      <c r="AT28" s="548"/>
      <c r="AU28" s="548"/>
      <c r="AV28" s="548"/>
      <c r="AW28" s="548"/>
      <c r="AX28" s="548"/>
      <c r="AY28" s="548"/>
      <c r="AZ28" s="548"/>
      <c r="BA28" s="548"/>
      <c r="BB28" s="548"/>
      <c r="BC28" s="548"/>
      <c r="BD28" s="548"/>
      <c r="BE28" s="548"/>
      <c r="BF28" s="548"/>
      <c r="BG28" s="548"/>
      <c r="BH28" s="548"/>
      <c r="BI28" s="548"/>
      <c r="BJ28" s="548"/>
    </row>
    <row r="29" spans="1:62" s="138" customFormat="1" ht="15.75" hidden="1" x14ac:dyDescent="0.25">
      <c r="A29" s="173"/>
      <c r="B29" s="214"/>
      <c r="C29" s="611"/>
      <c r="D29" s="151"/>
      <c r="E29" s="154"/>
      <c r="F29" s="611"/>
      <c r="G29" s="349"/>
      <c r="H29" s="349"/>
      <c r="I29" s="1548"/>
      <c r="J29" s="613"/>
      <c r="K29" s="1270"/>
      <c r="L29" s="1015"/>
      <c r="M29" s="1015"/>
      <c r="N29" s="877"/>
      <c r="O29" s="1016"/>
      <c r="P29" s="1015"/>
      <c r="Q29" s="615"/>
      <c r="R29" s="207"/>
      <c r="S29" s="617"/>
      <c r="T29" s="617"/>
      <c r="U29" s="618"/>
      <c r="V29" s="617"/>
      <c r="W29" s="1362"/>
      <c r="X29" s="548"/>
      <c r="Y29" s="548"/>
      <c r="Z29" s="548"/>
      <c r="AA29" s="548"/>
      <c r="AB29" s="548"/>
      <c r="AC29" s="548"/>
      <c r="AD29" s="548"/>
      <c r="AE29" s="548"/>
      <c r="AF29" s="548"/>
      <c r="AG29" s="548"/>
      <c r="AH29" s="548"/>
      <c r="AI29" s="548"/>
      <c r="AJ29" s="548"/>
      <c r="AK29" s="548"/>
      <c r="AL29" s="548"/>
      <c r="AM29" s="548"/>
      <c r="AN29" s="548"/>
      <c r="AO29" s="548"/>
      <c r="AP29" s="548"/>
      <c r="AQ29" s="548"/>
      <c r="AR29" s="548"/>
      <c r="AS29" s="548"/>
      <c r="AT29" s="548"/>
      <c r="AU29" s="548"/>
      <c r="AV29" s="548"/>
      <c r="AW29" s="548"/>
      <c r="AX29" s="548"/>
      <c r="AY29" s="548"/>
      <c r="AZ29" s="548"/>
      <c r="BA29" s="548"/>
      <c r="BB29" s="548"/>
      <c r="BC29" s="548"/>
      <c r="BD29" s="548"/>
      <c r="BE29" s="548"/>
      <c r="BF29" s="548"/>
      <c r="BG29" s="548"/>
      <c r="BH29" s="548"/>
      <c r="BI29" s="548"/>
      <c r="BJ29" s="548"/>
    </row>
    <row r="30" spans="1:62" s="138" customFormat="1" ht="15.75" x14ac:dyDescent="0.25">
      <c r="A30" s="173"/>
      <c r="B30" s="249"/>
      <c r="C30" s="243"/>
      <c r="D30" s="151"/>
      <c r="E30" s="1620" t="s">
        <v>1487</v>
      </c>
      <c r="F30" s="1621"/>
      <c r="G30" s="1621"/>
      <c r="H30" s="1621"/>
      <c r="I30" s="1621"/>
      <c r="J30" s="1621"/>
      <c r="K30" s="1621"/>
      <c r="L30" s="1621"/>
      <c r="M30" s="1621"/>
      <c r="N30" s="1621"/>
      <c r="O30" s="1621"/>
      <c r="P30" s="1621"/>
      <c r="Q30" s="1621"/>
      <c r="R30" s="1621"/>
      <c r="S30" s="1621"/>
      <c r="T30" s="1621"/>
      <c r="U30" s="1621"/>
      <c r="V30" s="1621"/>
      <c r="W30" s="1622"/>
      <c r="X30" s="548"/>
      <c r="Y30" s="548"/>
      <c r="Z30" s="548"/>
      <c r="AA30" s="548"/>
      <c r="AB30" s="548"/>
      <c r="AC30" s="548"/>
      <c r="AD30" s="548"/>
      <c r="AE30" s="548"/>
      <c r="AF30" s="548"/>
      <c r="AG30" s="548"/>
      <c r="AH30" s="548"/>
      <c r="AI30" s="548"/>
      <c r="AJ30" s="548"/>
      <c r="AK30" s="548"/>
      <c r="AL30" s="548"/>
      <c r="AM30" s="548"/>
      <c r="AN30" s="548"/>
      <c r="AO30" s="548"/>
      <c r="AP30" s="548"/>
      <c r="AQ30" s="548"/>
      <c r="AR30" s="548"/>
      <c r="AS30" s="548"/>
      <c r="AT30" s="548"/>
      <c r="AU30" s="548"/>
      <c r="AV30" s="548"/>
      <c r="AW30" s="548"/>
      <c r="AX30" s="548"/>
      <c r="AY30" s="548"/>
      <c r="AZ30" s="548"/>
      <c r="BA30" s="548"/>
      <c r="BB30" s="548"/>
      <c r="BC30" s="548"/>
      <c r="BD30" s="548"/>
      <c r="BE30" s="548"/>
      <c r="BF30" s="548"/>
      <c r="BG30" s="548"/>
      <c r="BH30" s="548"/>
      <c r="BI30" s="548"/>
      <c r="BJ30" s="548"/>
    </row>
    <row r="31" spans="1:62" s="138" customFormat="1" ht="15.75" x14ac:dyDescent="0.25">
      <c r="A31" s="173" t="s">
        <v>11</v>
      </c>
      <c r="B31" s="214">
        <v>26479</v>
      </c>
      <c r="C31" s="611">
        <f>Age(B31,G31,H31)</f>
        <v>52</v>
      </c>
      <c r="D31" s="151"/>
      <c r="E31" s="154">
        <v>14</v>
      </c>
      <c r="F31" s="611" t="s">
        <v>475</v>
      </c>
      <c r="G31" s="349" t="s">
        <v>482</v>
      </c>
      <c r="H31" s="349" t="s">
        <v>658</v>
      </c>
      <c r="I31" s="1548" t="str">
        <f>Воз_группа(A31,C31)</f>
        <v>7</v>
      </c>
      <c r="J31" s="613"/>
      <c r="K31" s="877">
        <v>3</v>
      </c>
      <c r="L31" s="1015">
        <v>7</v>
      </c>
      <c r="M31" s="1015">
        <f>Баллы_за_упр($A31,$G31,$H31,$I31,K31,L31)</f>
        <v>70</v>
      </c>
      <c r="N31" s="877"/>
      <c r="O31" s="1016"/>
      <c r="P31" s="1015"/>
      <c r="Q31" s="615">
        <v>37</v>
      </c>
      <c r="R31" s="207">
        <v>5.45</v>
      </c>
      <c r="S31" s="617">
        <f>Баллы_за_упр($A31,G31,H31,I31,Q31,R31)</f>
        <v>50</v>
      </c>
      <c r="T31" s="617">
        <f>S31+P31+M31</f>
        <v>120</v>
      </c>
      <c r="U31" s="618" t="str">
        <f>LOOKUP(T31,{0,39,40,80,120},{"2","2","3","4","5"})</f>
        <v>5</v>
      </c>
      <c r="V31" s="617"/>
      <c r="W31" s="1362"/>
      <c r="X31" s="548"/>
      <c r="Y31" s="548"/>
      <c r="Z31" s="548"/>
      <c r="AA31" s="548"/>
      <c r="AB31" s="548"/>
      <c r="AC31" s="548"/>
      <c r="AD31" s="548"/>
      <c r="AE31" s="548"/>
      <c r="AF31" s="548"/>
      <c r="AG31" s="548"/>
      <c r="AH31" s="548"/>
      <c r="AI31" s="548"/>
      <c r="AJ31" s="548"/>
      <c r="AK31" s="548"/>
      <c r="AL31" s="548"/>
      <c r="AM31" s="548"/>
      <c r="AN31" s="548"/>
      <c r="AO31" s="548"/>
      <c r="AP31" s="548"/>
      <c r="AQ31" s="548"/>
      <c r="AR31" s="548"/>
      <c r="AS31" s="548"/>
      <c r="AT31" s="548"/>
      <c r="AU31" s="548"/>
      <c r="AV31" s="548"/>
      <c r="AW31" s="548"/>
      <c r="AX31" s="548"/>
      <c r="AY31" s="548"/>
      <c r="AZ31" s="548"/>
      <c r="BA31" s="548"/>
      <c r="BB31" s="548"/>
      <c r="BC31" s="548"/>
      <c r="BD31" s="548"/>
      <c r="BE31" s="548"/>
      <c r="BF31" s="548"/>
      <c r="BG31" s="548"/>
      <c r="BH31" s="548"/>
      <c r="BI31" s="548"/>
      <c r="BJ31" s="548"/>
    </row>
    <row r="32" spans="1:62" s="138" customFormat="1" ht="15.75" x14ac:dyDescent="0.25">
      <c r="A32" s="173" t="s">
        <v>11</v>
      </c>
      <c r="B32" s="214">
        <v>26612</v>
      </c>
      <c r="C32" s="611">
        <f>Age(B32,G32,H32)</f>
        <v>51</v>
      </c>
      <c r="D32" s="151"/>
      <c r="E32" s="154">
        <v>15</v>
      </c>
      <c r="F32" s="611"/>
      <c r="G32" s="957" t="s">
        <v>482</v>
      </c>
      <c r="H32" s="349" t="s">
        <v>1301</v>
      </c>
      <c r="I32" s="342">
        <v>7</v>
      </c>
      <c r="J32" s="611"/>
      <c r="K32" s="877"/>
      <c r="L32" s="1015"/>
      <c r="M32" s="1015"/>
      <c r="N32" s="877"/>
      <c r="O32" s="1016"/>
      <c r="P32" s="1015"/>
      <c r="Q32" s="615"/>
      <c r="R32" s="207"/>
      <c r="S32" s="617"/>
      <c r="T32" s="617"/>
      <c r="U32" s="618"/>
      <c r="V32" s="617"/>
      <c r="W32" s="1362" t="s">
        <v>1068</v>
      </c>
      <c r="X32" s="548"/>
      <c r="Y32" s="548"/>
      <c r="Z32" s="548"/>
      <c r="AA32" s="548"/>
      <c r="AB32" s="548"/>
      <c r="AC32" s="548"/>
      <c r="AD32" s="548"/>
      <c r="AE32" s="548"/>
      <c r="AF32" s="548"/>
      <c r="AG32" s="548"/>
      <c r="AH32" s="548"/>
      <c r="AI32" s="548"/>
      <c r="AJ32" s="548"/>
      <c r="AK32" s="548"/>
      <c r="AL32" s="548"/>
      <c r="AM32" s="548"/>
      <c r="AN32" s="548"/>
      <c r="AO32" s="548"/>
      <c r="AP32" s="548"/>
      <c r="AQ32" s="548"/>
      <c r="AR32" s="548"/>
      <c r="AS32" s="548"/>
      <c r="AT32" s="548"/>
      <c r="AU32" s="548"/>
      <c r="AV32" s="548"/>
      <c r="AW32" s="548"/>
      <c r="AX32" s="548"/>
      <c r="AY32" s="548"/>
      <c r="AZ32" s="548"/>
      <c r="BA32" s="548"/>
      <c r="BB32" s="548"/>
      <c r="BC32" s="548"/>
      <c r="BD32" s="548"/>
      <c r="BE32" s="548"/>
      <c r="BF32" s="548"/>
      <c r="BG32" s="548"/>
      <c r="BH32" s="548"/>
      <c r="BI32" s="548"/>
      <c r="BJ32" s="548"/>
    </row>
    <row r="33" spans="1:62" s="138" customFormat="1" ht="15.75" x14ac:dyDescent="0.25">
      <c r="A33" s="173" t="s">
        <v>11</v>
      </c>
      <c r="B33" s="214">
        <v>29861</v>
      </c>
      <c r="C33" s="611">
        <f>Age(B33,G33,H33)</f>
        <v>43</v>
      </c>
      <c r="D33" s="151"/>
      <c r="E33" s="154">
        <v>16</v>
      </c>
      <c r="F33" s="611" t="s">
        <v>475</v>
      </c>
      <c r="G33" s="161" t="s">
        <v>482</v>
      </c>
      <c r="H33" s="349" t="s">
        <v>803</v>
      </c>
      <c r="I33" s="342" t="str">
        <f>Воз_группа(A33,C33)</f>
        <v>5</v>
      </c>
      <c r="J33" s="611"/>
      <c r="K33" s="877"/>
      <c r="L33" s="1015"/>
      <c r="M33" s="1015"/>
      <c r="N33" s="877"/>
      <c r="O33" s="1016"/>
      <c r="P33" s="1015"/>
      <c r="Q33" s="615"/>
      <c r="R33" s="207"/>
      <c r="S33" s="617"/>
      <c r="T33" s="617"/>
      <c r="U33" s="618"/>
      <c r="V33" s="351"/>
      <c r="W33" s="397" t="s">
        <v>1125</v>
      </c>
      <c r="X33" s="548"/>
      <c r="Y33" s="548"/>
      <c r="Z33" s="548"/>
      <c r="AA33" s="548"/>
      <c r="AB33" s="548"/>
      <c r="AC33" s="548"/>
      <c r="AD33" s="548"/>
      <c r="AE33" s="548"/>
      <c r="AF33" s="548"/>
      <c r="AG33" s="548"/>
      <c r="AH33" s="548"/>
      <c r="AI33" s="548"/>
      <c r="AJ33" s="548"/>
      <c r="AK33" s="548"/>
      <c r="AL33" s="548"/>
      <c r="AM33" s="548"/>
      <c r="AN33" s="548"/>
      <c r="AO33" s="548"/>
      <c r="AP33" s="548"/>
      <c r="AQ33" s="548"/>
      <c r="AR33" s="548"/>
      <c r="AS33" s="548"/>
      <c r="AT33" s="548"/>
      <c r="AU33" s="548"/>
      <c r="AV33" s="548"/>
      <c r="AW33" s="548"/>
      <c r="AX33" s="548"/>
      <c r="AY33" s="548"/>
      <c r="AZ33" s="548"/>
      <c r="BA33" s="548"/>
      <c r="BB33" s="548"/>
      <c r="BC33" s="548"/>
      <c r="BD33" s="548"/>
      <c r="BE33" s="548"/>
      <c r="BF33" s="548"/>
      <c r="BG33" s="548"/>
      <c r="BH33" s="548"/>
      <c r="BI33" s="548"/>
      <c r="BJ33" s="548"/>
    </row>
    <row r="34" spans="1:62" s="138" customFormat="1" ht="15.75" x14ac:dyDescent="0.25">
      <c r="A34" s="173" t="s">
        <v>11</v>
      </c>
      <c r="B34" s="214">
        <v>28943</v>
      </c>
      <c r="C34" s="611">
        <f>Age(B34,G34,H34)</f>
        <v>45</v>
      </c>
      <c r="D34" s="151"/>
      <c r="E34" s="154">
        <v>17</v>
      </c>
      <c r="F34" s="611"/>
      <c r="G34" s="161" t="s">
        <v>590</v>
      </c>
      <c r="H34" s="349" t="s">
        <v>666</v>
      </c>
      <c r="I34" s="342" t="str">
        <f>Воз_группа(A34,C34)</f>
        <v>6</v>
      </c>
      <c r="J34" s="611"/>
      <c r="K34" s="877"/>
      <c r="L34" s="1015"/>
      <c r="M34" s="1015"/>
      <c r="N34" s="877"/>
      <c r="O34" s="1016"/>
      <c r="P34" s="1015"/>
      <c r="Q34" s="615"/>
      <c r="R34" s="207"/>
      <c r="S34" s="617"/>
      <c r="T34" s="617"/>
      <c r="U34" s="618"/>
      <c r="V34" s="617"/>
      <c r="W34" s="1362" t="s">
        <v>1107</v>
      </c>
      <c r="X34" s="548"/>
      <c r="Y34" s="548"/>
      <c r="Z34" s="548"/>
      <c r="AA34" s="548"/>
      <c r="AB34" s="548"/>
      <c r="AC34" s="548"/>
      <c r="AD34" s="548"/>
      <c r="AE34" s="548"/>
      <c r="AF34" s="548"/>
      <c r="AG34" s="548"/>
      <c r="AH34" s="548"/>
      <c r="AI34" s="548"/>
      <c r="AJ34" s="548"/>
      <c r="AK34" s="548"/>
      <c r="AL34" s="548"/>
      <c r="AM34" s="548"/>
      <c r="AN34" s="548"/>
      <c r="AO34" s="548"/>
      <c r="AP34" s="548"/>
      <c r="AQ34" s="548"/>
      <c r="AR34" s="548"/>
      <c r="AS34" s="548"/>
      <c r="AT34" s="548"/>
      <c r="AU34" s="548"/>
      <c r="AV34" s="548"/>
      <c r="AW34" s="548"/>
      <c r="AX34" s="548"/>
      <c r="AY34" s="548"/>
      <c r="AZ34" s="548"/>
      <c r="BA34" s="548"/>
      <c r="BB34" s="548"/>
      <c r="BC34" s="548"/>
      <c r="BD34" s="548"/>
      <c r="BE34" s="548"/>
      <c r="BF34" s="548"/>
      <c r="BG34" s="548"/>
      <c r="BH34" s="548"/>
      <c r="BI34" s="548"/>
      <c r="BJ34" s="548"/>
    </row>
    <row r="35" spans="1:62" s="138" customFormat="1" ht="15.75" x14ac:dyDescent="0.25">
      <c r="A35" s="173"/>
      <c r="B35" s="249"/>
      <c r="C35" s="243"/>
      <c r="D35" s="151"/>
      <c r="E35" s="1620" t="s">
        <v>805</v>
      </c>
      <c r="F35" s="1621"/>
      <c r="G35" s="1621"/>
      <c r="H35" s="1621"/>
      <c r="I35" s="1621"/>
      <c r="J35" s="1621"/>
      <c r="K35" s="1621"/>
      <c r="L35" s="1621"/>
      <c r="M35" s="1621"/>
      <c r="N35" s="1621"/>
      <c r="O35" s="1621"/>
      <c r="P35" s="1621"/>
      <c r="Q35" s="1621"/>
      <c r="R35" s="1621"/>
      <c r="S35" s="1621"/>
      <c r="T35" s="1621"/>
      <c r="U35" s="1621"/>
      <c r="V35" s="1621"/>
      <c r="W35" s="1622"/>
      <c r="X35" s="548"/>
      <c r="Y35" s="548"/>
      <c r="Z35" s="548"/>
      <c r="AA35" s="548"/>
      <c r="AB35" s="548"/>
      <c r="AC35" s="548"/>
      <c r="AD35" s="548"/>
      <c r="AE35" s="548"/>
      <c r="AF35" s="548"/>
      <c r="AG35" s="548"/>
      <c r="AH35" s="548"/>
      <c r="AI35" s="548"/>
      <c r="AJ35" s="548"/>
      <c r="AK35" s="548"/>
      <c r="AL35" s="548"/>
      <c r="AM35" s="548"/>
      <c r="AN35" s="548"/>
      <c r="AO35" s="548"/>
      <c r="AP35" s="548"/>
      <c r="AQ35" s="548"/>
      <c r="AR35" s="548"/>
      <c r="AS35" s="548"/>
      <c r="AT35" s="548"/>
      <c r="AU35" s="548"/>
      <c r="AV35" s="548"/>
      <c r="AW35" s="548"/>
      <c r="AX35" s="548"/>
      <c r="AY35" s="548"/>
      <c r="AZ35" s="548"/>
      <c r="BA35" s="548"/>
      <c r="BB35" s="548"/>
      <c r="BC35" s="548"/>
      <c r="BD35" s="548"/>
      <c r="BE35" s="548"/>
      <c r="BF35" s="548"/>
      <c r="BG35" s="548"/>
      <c r="BH35" s="548"/>
      <c r="BI35" s="548"/>
      <c r="BJ35" s="548"/>
    </row>
    <row r="36" spans="1:62" s="138" customFormat="1" ht="15.75" x14ac:dyDescent="0.25">
      <c r="A36" s="344" t="s">
        <v>11</v>
      </c>
      <c r="B36" s="215">
        <v>28373</v>
      </c>
      <c r="C36" s="611">
        <f t="shared" ref="C36:C37" si="7">Age(B36,G36,H36)</f>
        <v>47</v>
      </c>
      <c r="D36" s="224"/>
      <c r="E36" s="166">
        <v>18</v>
      </c>
      <c r="F36" s="342"/>
      <c r="G36" s="607" t="s">
        <v>482</v>
      </c>
      <c r="H36" s="607" t="s">
        <v>1311</v>
      </c>
      <c r="I36" s="1548">
        <v>6</v>
      </c>
      <c r="J36" s="611"/>
      <c r="K36" s="877">
        <v>3</v>
      </c>
      <c r="L36" s="1015">
        <v>12</v>
      </c>
      <c r="M36" s="1015">
        <f>Баллы_за_упр($A36,$G36,$H36,$I36,K36,L36)</f>
        <v>105</v>
      </c>
      <c r="N36" s="877"/>
      <c r="O36" s="1016"/>
      <c r="P36" s="1015"/>
      <c r="Q36" s="615">
        <v>37</v>
      </c>
      <c r="R36" s="207">
        <v>5.41</v>
      </c>
      <c r="S36" s="617">
        <f>Баллы_за_упр($A36,G36,H36,I36,Q36,R36)</f>
        <v>24</v>
      </c>
      <c r="T36" s="617">
        <f>S36+P36+M36</f>
        <v>129</v>
      </c>
      <c r="U36" s="618" t="str">
        <f>LOOKUP(T36,{0,39,40,80,120},{"2","2","3","4","5"})</f>
        <v>5</v>
      </c>
      <c r="V36" s="617"/>
      <c r="W36" s="1352"/>
      <c r="X36" s="548"/>
      <c r="Y36" s="548"/>
      <c r="Z36" s="548"/>
      <c r="AA36" s="548"/>
      <c r="AB36" s="548"/>
      <c r="AC36" s="548"/>
      <c r="AD36" s="548"/>
      <c r="AE36" s="548"/>
      <c r="AF36" s="548"/>
      <c r="AG36" s="548"/>
      <c r="AH36" s="548"/>
      <c r="AI36" s="548"/>
      <c r="AJ36" s="548"/>
      <c r="AK36" s="548"/>
      <c r="AL36" s="548"/>
      <c r="AM36" s="548"/>
      <c r="AN36" s="548"/>
      <c r="AO36" s="548"/>
      <c r="AP36" s="548"/>
      <c r="AQ36" s="548"/>
      <c r="AR36" s="548"/>
      <c r="AS36" s="548"/>
      <c r="AT36" s="548"/>
      <c r="AU36" s="548"/>
      <c r="AV36" s="548"/>
      <c r="AW36" s="548"/>
      <c r="AX36" s="548"/>
      <c r="AY36" s="548"/>
      <c r="AZ36" s="548"/>
      <c r="BA36" s="548"/>
      <c r="BB36" s="548"/>
      <c r="BC36" s="548"/>
      <c r="BD36" s="548"/>
      <c r="BE36" s="548"/>
      <c r="BF36" s="548"/>
      <c r="BG36" s="548"/>
      <c r="BH36" s="548"/>
      <c r="BI36" s="548"/>
      <c r="BJ36" s="548"/>
    </row>
    <row r="37" spans="1:62" s="138" customFormat="1" ht="15.75" x14ac:dyDescent="0.25">
      <c r="A37" s="344" t="s">
        <v>470</v>
      </c>
      <c r="B37" s="215">
        <v>26481</v>
      </c>
      <c r="C37" s="611">
        <f t="shared" si="7"/>
        <v>52</v>
      </c>
      <c r="D37" s="224"/>
      <c r="E37" s="166">
        <v>19</v>
      </c>
      <c r="F37" s="342"/>
      <c r="G37" s="213" t="s">
        <v>482</v>
      </c>
      <c r="H37" s="612" t="s">
        <v>1485</v>
      </c>
      <c r="I37" s="1548">
        <v>6</v>
      </c>
      <c r="J37" s="611"/>
      <c r="K37" s="877"/>
      <c r="L37" s="1015"/>
      <c r="M37" s="1015"/>
      <c r="N37" s="877"/>
      <c r="O37" s="1016"/>
      <c r="P37" s="1015"/>
      <c r="Q37" s="615"/>
      <c r="R37" s="207"/>
      <c r="S37" s="617"/>
      <c r="T37" s="617"/>
      <c r="U37" s="618"/>
      <c r="V37" s="617"/>
      <c r="W37" s="397" t="s">
        <v>1125</v>
      </c>
      <c r="X37" s="548"/>
      <c r="Y37" s="548"/>
      <c r="Z37" s="548"/>
      <c r="AA37" s="548"/>
      <c r="AB37" s="548"/>
      <c r="AC37" s="548"/>
      <c r="AD37" s="548"/>
      <c r="AE37" s="548"/>
      <c r="AF37" s="548"/>
      <c r="AG37" s="548"/>
      <c r="AH37" s="548"/>
      <c r="AI37" s="548"/>
      <c r="AJ37" s="548"/>
      <c r="AK37" s="548"/>
      <c r="AL37" s="548"/>
      <c r="AM37" s="548"/>
      <c r="AN37" s="548"/>
      <c r="AO37" s="548"/>
      <c r="AP37" s="548"/>
      <c r="AQ37" s="548"/>
      <c r="AR37" s="548"/>
      <c r="AS37" s="548"/>
      <c r="AT37" s="548"/>
      <c r="AU37" s="548"/>
      <c r="AV37" s="548"/>
      <c r="AW37" s="548"/>
      <c r="AX37" s="548"/>
      <c r="AY37" s="548"/>
      <c r="AZ37" s="548"/>
      <c r="BA37" s="548"/>
      <c r="BB37" s="548"/>
      <c r="BC37" s="548"/>
      <c r="BD37" s="548"/>
      <c r="BE37" s="548"/>
      <c r="BF37" s="548"/>
      <c r="BG37" s="548"/>
      <c r="BH37" s="548"/>
      <c r="BI37" s="548"/>
      <c r="BJ37" s="548"/>
    </row>
    <row r="38" spans="1:62" s="138" customFormat="1" ht="15.75" x14ac:dyDescent="0.25">
      <c r="A38" s="173" t="s">
        <v>470</v>
      </c>
      <c r="B38" s="214">
        <v>26984</v>
      </c>
      <c r="C38" s="611">
        <f>Age(B38,G38,H38)</f>
        <v>50</v>
      </c>
      <c r="D38" s="151"/>
      <c r="E38" s="154">
        <v>20</v>
      </c>
      <c r="F38" s="611" t="s">
        <v>475</v>
      </c>
      <c r="G38" s="161" t="s">
        <v>482</v>
      </c>
      <c r="H38" s="349" t="s">
        <v>748</v>
      </c>
      <c r="I38" s="342">
        <v>7</v>
      </c>
      <c r="J38" s="611"/>
      <c r="K38" s="877">
        <v>16</v>
      </c>
      <c r="L38" s="1015">
        <v>21</v>
      </c>
      <c r="M38" s="1015">
        <v>95</v>
      </c>
      <c r="N38" s="877"/>
      <c r="O38" s="1016"/>
      <c r="P38" s="1015"/>
      <c r="Q38" s="615">
        <v>37</v>
      </c>
      <c r="R38" s="207">
        <v>6.43</v>
      </c>
      <c r="S38" s="617">
        <v>47</v>
      </c>
      <c r="T38" s="617">
        <f>S38+P38+M38</f>
        <v>142</v>
      </c>
      <c r="U38" s="618" t="str">
        <f>LOOKUP(T38,{0,39,40,80,120},{"2","2","3","4","5"})</f>
        <v>5</v>
      </c>
      <c r="V38" s="617"/>
      <c r="W38" s="1352"/>
      <c r="X38" s="548"/>
      <c r="Y38" s="548"/>
      <c r="Z38" s="548"/>
      <c r="AA38" s="548"/>
      <c r="AB38" s="548"/>
      <c r="AC38" s="548"/>
      <c r="AD38" s="548"/>
      <c r="AE38" s="548"/>
      <c r="AF38" s="548"/>
      <c r="AG38" s="548"/>
      <c r="AH38" s="548"/>
      <c r="AI38" s="548"/>
      <c r="AJ38" s="548"/>
      <c r="AK38" s="548"/>
      <c r="AL38" s="548"/>
      <c r="AM38" s="548"/>
      <c r="AN38" s="548"/>
      <c r="AO38" s="548"/>
      <c r="AP38" s="548"/>
      <c r="AQ38" s="548"/>
      <c r="AR38" s="548"/>
      <c r="AS38" s="548"/>
      <c r="AT38" s="548"/>
      <c r="AU38" s="548"/>
      <c r="AV38" s="548"/>
      <c r="AW38" s="548"/>
      <c r="AX38" s="548"/>
      <c r="AY38" s="548"/>
      <c r="AZ38" s="548"/>
      <c r="BA38" s="548"/>
      <c r="BB38" s="548"/>
      <c r="BC38" s="548"/>
      <c r="BD38" s="548"/>
      <c r="BE38" s="548"/>
      <c r="BF38" s="548"/>
      <c r="BG38" s="548"/>
      <c r="BH38" s="548"/>
      <c r="BI38" s="548"/>
      <c r="BJ38" s="548"/>
    </row>
    <row r="39" spans="1:62" s="138" customFormat="1" ht="16.5" thickBot="1" x14ac:dyDescent="0.3">
      <c r="A39" s="173" t="s">
        <v>11</v>
      </c>
      <c r="B39" s="214">
        <v>32043</v>
      </c>
      <c r="C39" s="611">
        <f>Age(B39,G39,H39)</f>
        <v>37</v>
      </c>
      <c r="D39" s="151"/>
      <c r="E39" s="158">
        <v>21</v>
      </c>
      <c r="F39" s="157"/>
      <c r="G39" s="162" t="s">
        <v>26</v>
      </c>
      <c r="H39" s="744" t="s">
        <v>1486</v>
      </c>
      <c r="I39" s="379" t="str">
        <f>Воз_группа(A39,C39)</f>
        <v>4</v>
      </c>
      <c r="J39" s="340"/>
      <c r="K39" s="1040">
        <v>3</v>
      </c>
      <c r="L39" s="1041">
        <v>10</v>
      </c>
      <c r="M39" s="1041">
        <f t="shared" ref="M39" si="8">Баллы_за_упр($A39,$G39,$H39,$I39,K39,L39)</f>
        <v>60</v>
      </c>
      <c r="N39" s="1040">
        <v>35</v>
      </c>
      <c r="O39" s="1042">
        <v>27.6</v>
      </c>
      <c r="P39" s="1041">
        <f t="shared" ref="P39" si="9">Баллы_за_упр($A39,$G39,$H39,$I39,N39,O39)</f>
        <v>88</v>
      </c>
      <c r="Q39" s="300">
        <v>37</v>
      </c>
      <c r="R39" s="1224">
        <v>4.21</v>
      </c>
      <c r="S39" s="302">
        <f t="shared" ref="S39" si="10">Баллы_за_упр($A39,G39,H39,I39,Q39,R39)</f>
        <v>34</v>
      </c>
      <c r="T39" s="302">
        <f t="shared" ref="T39" si="11">S39+P39+M39</f>
        <v>182</v>
      </c>
      <c r="U39" s="303">
        <f t="shared" ref="U39" si="12">Оценка(A39,I39,M39,P39,S39)</f>
        <v>5</v>
      </c>
      <c r="V39" s="302"/>
      <c r="W39" s="525"/>
      <c r="X39" s="548"/>
      <c r="Y39" s="548"/>
      <c r="Z39" s="548"/>
      <c r="AA39" s="548"/>
      <c r="AB39" s="548"/>
      <c r="AC39" s="548"/>
      <c r="AD39" s="548"/>
      <c r="AE39" s="548"/>
      <c r="AF39" s="548"/>
      <c r="AG39" s="548"/>
      <c r="AH39" s="548"/>
      <c r="AI39" s="548"/>
      <c r="AJ39" s="548"/>
      <c r="AK39" s="548"/>
      <c r="AL39" s="548"/>
      <c r="AM39" s="548"/>
      <c r="AN39" s="548"/>
      <c r="AO39" s="548"/>
      <c r="AP39" s="548"/>
      <c r="AQ39" s="548"/>
      <c r="AR39" s="548"/>
      <c r="AS39" s="548"/>
      <c r="AT39" s="548"/>
      <c r="AU39" s="548"/>
      <c r="AV39" s="548"/>
      <c r="AW39" s="548"/>
      <c r="AX39" s="548"/>
      <c r="AY39" s="548"/>
      <c r="AZ39" s="548"/>
      <c r="BA39" s="548"/>
      <c r="BB39" s="548"/>
      <c r="BC39" s="548"/>
      <c r="BD39" s="548"/>
      <c r="BE39" s="548"/>
      <c r="BF39" s="548"/>
      <c r="BG39" s="548"/>
      <c r="BH39" s="548"/>
      <c r="BI39" s="548"/>
      <c r="BJ39" s="548"/>
    </row>
    <row r="40" spans="1:62" s="200" customFormat="1" ht="17.25" customHeight="1" x14ac:dyDescent="0.25">
      <c r="A40" s="1823" t="s">
        <v>1</v>
      </c>
      <c r="B40" s="1823" t="s">
        <v>81</v>
      </c>
      <c r="C40" s="1823" t="s">
        <v>82</v>
      </c>
      <c r="D40" s="1066"/>
      <c r="E40" s="1826" t="s">
        <v>2</v>
      </c>
      <c r="F40" s="1474"/>
      <c r="G40" s="1782" t="s">
        <v>3</v>
      </c>
      <c r="H40" s="1782" t="s">
        <v>4</v>
      </c>
      <c r="I40" s="1798" t="s">
        <v>5</v>
      </c>
      <c r="J40" s="1798" t="s">
        <v>6</v>
      </c>
      <c r="K40" s="1831" t="s">
        <v>180</v>
      </c>
      <c r="L40" s="1832"/>
      <c r="M40" s="1832"/>
      <c r="N40" s="1832"/>
      <c r="O40" s="1832"/>
      <c r="P40" s="1832"/>
      <c r="Q40" s="1832"/>
      <c r="R40" s="1832"/>
      <c r="S40" s="1833"/>
      <c r="T40" s="1795" t="s">
        <v>25</v>
      </c>
      <c r="U40" s="1798" t="s">
        <v>998</v>
      </c>
      <c r="V40" s="1798" t="s">
        <v>7</v>
      </c>
      <c r="W40" s="1801" t="s">
        <v>285</v>
      </c>
      <c r="X40" s="1791"/>
      <c r="Y40" s="1790"/>
      <c r="Z40" s="1790"/>
      <c r="AA40" s="1790"/>
      <c r="AB40" s="1790"/>
      <c r="AC40" s="1790"/>
      <c r="AD40" s="1749"/>
      <c r="AE40" s="1749"/>
      <c r="AF40" s="1749"/>
      <c r="AG40" s="1749"/>
      <c r="AH40" s="1749"/>
      <c r="AI40" s="576"/>
      <c r="AJ40" s="576"/>
      <c r="AK40" s="576"/>
      <c r="AL40" s="576"/>
      <c r="AM40" s="576"/>
      <c r="AN40" s="576"/>
      <c r="AO40" s="576"/>
      <c r="AP40" s="576"/>
      <c r="AQ40" s="576"/>
      <c r="AR40" s="576"/>
      <c r="AS40" s="576"/>
      <c r="AT40" s="576"/>
      <c r="AU40" s="576"/>
      <c r="AV40" s="576"/>
      <c r="AW40" s="576"/>
      <c r="AX40" s="576"/>
      <c r="AY40" s="576"/>
      <c r="AZ40" s="576"/>
      <c r="BA40" s="576"/>
      <c r="BB40" s="576"/>
      <c r="BC40" s="576"/>
      <c r="BD40" s="576"/>
      <c r="BE40" s="576"/>
      <c r="BF40" s="576"/>
      <c r="BG40" s="576"/>
      <c r="BH40" s="576"/>
      <c r="BI40" s="576"/>
      <c r="BJ40" s="576"/>
    </row>
    <row r="41" spans="1:62" s="200" customFormat="1" ht="15.75" x14ac:dyDescent="0.25">
      <c r="A41" s="1824"/>
      <c r="B41" s="1824"/>
      <c r="C41" s="1824"/>
      <c r="D41" s="1066"/>
      <c r="E41" s="1827"/>
      <c r="F41" s="1468"/>
      <c r="G41" s="1829"/>
      <c r="H41" s="1829"/>
      <c r="I41" s="1799"/>
      <c r="J41" s="1799"/>
      <c r="K41" s="455"/>
      <c r="L41" s="1490">
        <v>1</v>
      </c>
      <c r="M41" s="1068"/>
      <c r="N41" s="1807">
        <v>2</v>
      </c>
      <c r="O41" s="1808"/>
      <c r="P41" s="1788"/>
      <c r="Q41" s="1804">
        <v>3</v>
      </c>
      <c r="R41" s="1805"/>
      <c r="S41" s="1806"/>
      <c r="T41" s="1796"/>
      <c r="U41" s="1799"/>
      <c r="V41" s="1799"/>
      <c r="W41" s="1802"/>
      <c r="X41" s="1791"/>
      <c r="Y41" s="1790"/>
      <c r="Z41" s="1790"/>
      <c r="AA41" s="1790"/>
      <c r="AB41" s="1790"/>
      <c r="AC41" s="1790"/>
      <c r="AD41" s="1749"/>
      <c r="AE41" s="1749"/>
      <c r="AF41" s="1749"/>
      <c r="AG41" s="1749"/>
      <c r="AH41" s="1749"/>
      <c r="AI41" s="576"/>
      <c r="AJ41" s="576"/>
      <c r="AK41" s="576"/>
      <c r="AL41" s="576"/>
      <c r="AM41" s="576"/>
      <c r="AN41" s="576"/>
      <c r="AO41" s="576"/>
      <c r="AP41" s="576"/>
      <c r="AQ41" s="576"/>
      <c r="AR41" s="576"/>
      <c r="AS41" s="576"/>
      <c r="AT41" s="576"/>
      <c r="AU41" s="576"/>
      <c r="AV41" s="576"/>
      <c r="AW41" s="576"/>
      <c r="AX41" s="576"/>
      <c r="AY41" s="576"/>
      <c r="AZ41" s="576"/>
      <c r="BA41" s="576"/>
      <c r="BB41" s="576"/>
      <c r="BC41" s="576"/>
      <c r="BD41" s="576"/>
      <c r="BE41" s="576"/>
      <c r="BF41" s="576"/>
      <c r="BG41" s="576"/>
      <c r="BH41" s="576"/>
      <c r="BI41" s="576"/>
      <c r="BJ41" s="576"/>
    </row>
    <row r="42" spans="1:62" s="200" customFormat="1" ht="89.25" customHeight="1" thickBot="1" x14ac:dyDescent="0.3">
      <c r="A42" s="1825"/>
      <c r="B42" s="1825"/>
      <c r="C42" s="1825"/>
      <c r="D42" s="1066"/>
      <c r="E42" s="1828"/>
      <c r="F42" s="1475"/>
      <c r="G42" s="1830"/>
      <c r="H42" s="1830"/>
      <c r="I42" s="1800"/>
      <c r="J42" s="1800"/>
      <c r="K42" s="1491" t="s">
        <v>8</v>
      </c>
      <c r="L42" s="1491" t="s">
        <v>9</v>
      </c>
      <c r="M42" s="1491" t="s">
        <v>10</v>
      </c>
      <c r="N42" s="1476" t="s">
        <v>8</v>
      </c>
      <c r="O42" s="1476" t="s">
        <v>9</v>
      </c>
      <c r="P42" s="1476" t="s">
        <v>10</v>
      </c>
      <c r="Q42" s="1476" t="s">
        <v>8</v>
      </c>
      <c r="R42" s="1067" t="s">
        <v>9</v>
      </c>
      <c r="S42" s="1476" t="s">
        <v>10</v>
      </c>
      <c r="T42" s="1797"/>
      <c r="U42" s="1800"/>
      <c r="V42" s="1800"/>
      <c r="W42" s="1803"/>
      <c r="X42" s="1791"/>
      <c r="Y42" s="1790"/>
      <c r="Z42" s="1790"/>
      <c r="AA42" s="1790"/>
      <c r="AB42" s="1790"/>
      <c r="AC42" s="1790"/>
      <c r="AD42" s="1749"/>
      <c r="AE42" s="1749"/>
      <c r="AF42" s="1749"/>
      <c r="AG42" s="1749"/>
      <c r="AH42" s="1749"/>
      <c r="AI42" s="576"/>
      <c r="AJ42" s="576"/>
      <c r="AK42" s="576"/>
      <c r="AL42" s="576"/>
      <c r="AM42" s="576"/>
      <c r="AN42" s="576"/>
      <c r="AO42" s="576"/>
      <c r="AP42" s="576"/>
      <c r="AQ42" s="576"/>
      <c r="AR42" s="576"/>
      <c r="AS42" s="576"/>
      <c r="AT42" s="576"/>
      <c r="AU42" s="576"/>
      <c r="AV42" s="576"/>
      <c r="AW42" s="576"/>
      <c r="AX42" s="576"/>
      <c r="AY42" s="576"/>
      <c r="AZ42" s="576"/>
      <c r="BA42" s="576"/>
      <c r="BB42" s="576"/>
      <c r="BC42" s="576"/>
      <c r="BD42" s="576"/>
      <c r="BE42" s="576"/>
      <c r="BF42" s="576"/>
      <c r="BG42" s="576"/>
      <c r="BH42" s="576"/>
      <c r="BI42" s="576"/>
      <c r="BJ42" s="576"/>
    </row>
    <row r="43" spans="1:62" s="138" customFormat="1" ht="16.5" thickTop="1" x14ac:dyDescent="0.25">
      <c r="A43" s="173"/>
      <c r="B43" s="249"/>
      <c r="C43" s="243"/>
      <c r="D43" s="151"/>
      <c r="E43" s="1620" t="s">
        <v>827</v>
      </c>
      <c r="F43" s="1621"/>
      <c r="G43" s="1621"/>
      <c r="H43" s="1621"/>
      <c r="I43" s="1621"/>
      <c r="J43" s="1621"/>
      <c r="K43" s="1621"/>
      <c r="L43" s="1621"/>
      <c r="M43" s="1621"/>
      <c r="N43" s="1621"/>
      <c r="O43" s="1621"/>
      <c r="P43" s="1621"/>
      <c r="Q43" s="1621"/>
      <c r="R43" s="1621"/>
      <c r="S43" s="1621"/>
      <c r="T43" s="1621"/>
      <c r="U43" s="1621"/>
      <c r="V43" s="1621"/>
      <c r="W43" s="1622"/>
      <c r="X43" s="548"/>
      <c r="Y43" s="548"/>
      <c r="Z43" s="548"/>
      <c r="AA43" s="548"/>
      <c r="AB43" s="548"/>
      <c r="AC43" s="548"/>
      <c r="AD43" s="548"/>
      <c r="AE43" s="548"/>
      <c r="AF43" s="548"/>
      <c r="AG43" s="548"/>
      <c r="AH43" s="548"/>
      <c r="AI43" s="548"/>
      <c r="AJ43" s="548"/>
      <c r="AK43" s="548"/>
      <c r="AL43" s="548"/>
      <c r="AM43" s="548"/>
      <c r="AN43" s="548"/>
      <c r="AO43" s="548"/>
      <c r="AP43" s="548"/>
      <c r="AQ43" s="548"/>
      <c r="AR43" s="548"/>
      <c r="AS43" s="548"/>
      <c r="AT43" s="548"/>
      <c r="AU43" s="548"/>
      <c r="AV43" s="548"/>
      <c r="AW43" s="548"/>
      <c r="AX43" s="548"/>
      <c r="AY43" s="548"/>
      <c r="AZ43" s="548"/>
      <c r="BA43" s="548"/>
      <c r="BB43" s="548"/>
      <c r="BC43" s="548"/>
      <c r="BD43" s="548"/>
      <c r="BE43" s="548"/>
      <c r="BF43" s="548"/>
      <c r="BG43" s="548"/>
      <c r="BH43" s="548"/>
      <c r="BI43" s="548"/>
      <c r="BJ43" s="548"/>
    </row>
    <row r="44" spans="1:62" s="138" customFormat="1" ht="15.75" x14ac:dyDescent="0.25">
      <c r="A44" s="173" t="s">
        <v>11</v>
      </c>
      <c r="B44" s="690">
        <v>26244</v>
      </c>
      <c r="C44" s="611">
        <f>Age(B44,G44,H44)</f>
        <v>52</v>
      </c>
      <c r="D44" s="151"/>
      <c r="E44" s="1105">
        <v>22</v>
      </c>
      <c r="F44" s="1485"/>
      <c r="G44" s="612" t="s">
        <v>482</v>
      </c>
      <c r="H44" s="612" t="s">
        <v>1488</v>
      </c>
      <c r="I44" s="1485" t="str">
        <f>Воз_группа(A44,C44)</f>
        <v>7</v>
      </c>
      <c r="J44" s="1485"/>
      <c r="K44" s="877">
        <v>3</v>
      </c>
      <c r="L44" s="1015">
        <v>5</v>
      </c>
      <c r="M44" s="1015">
        <f>Баллы_за_упр($A44,$G44,$H44,$I44,K44,L44)</f>
        <v>50</v>
      </c>
      <c r="N44" s="877"/>
      <c r="O44" s="1016"/>
      <c r="P44" s="1015"/>
      <c r="Q44" s="615">
        <v>37</v>
      </c>
      <c r="R44" s="207">
        <v>4.46</v>
      </c>
      <c r="S44" s="617">
        <f>Баллы_за_упр($A44,G44,H44,I44,Q44,R44)</f>
        <v>158</v>
      </c>
      <c r="T44" s="617">
        <f>S44+P44+M44</f>
        <v>208</v>
      </c>
      <c r="U44" s="618" t="str">
        <f>LOOKUP(T44,{0,39,40,80,120},{"2","2","3","4","5"})</f>
        <v>5</v>
      </c>
      <c r="V44" s="1472"/>
      <c r="W44" s="397"/>
      <c r="X44" s="548"/>
      <c r="Y44" s="548"/>
      <c r="Z44" s="548"/>
      <c r="AA44" s="548"/>
      <c r="AB44" s="548"/>
      <c r="AC44" s="548"/>
      <c r="AD44" s="548"/>
      <c r="AE44" s="548"/>
      <c r="AF44" s="548"/>
      <c r="AG44" s="548"/>
      <c r="AH44" s="548"/>
      <c r="AI44" s="548"/>
      <c r="AJ44" s="548"/>
      <c r="AK44" s="548"/>
      <c r="AL44" s="548"/>
      <c r="AM44" s="548"/>
      <c r="AN44" s="548"/>
      <c r="AO44" s="548"/>
      <c r="AP44" s="548"/>
      <c r="AQ44" s="548"/>
      <c r="AR44" s="548"/>
      <c r="AS44" s="548"/>
      <c r="AT44" s="548"/>
      <c r="AU44" s="548"/>
      <c r="AV44" s="548"/>
      <c r="AW44" s="548"/>
      <c r="AX44" s="548"/>
      <c r="AY44" s="548"/>
      <c r="AZ44" s="548"/>
      <c r="BA44" s="548"/>
      <c r="BB44" s="548"/>
      <c r="BC44" s="548"/>
      <c r="BD44" s="548"/>
      <c r="BE44" s="548"/>
      <c r="BF44" s="548"/>
      <c r="BG44" s="548"/>
      <c r="BH44" s="548"/>
      <c r="BI44" s="548"/>
      <c r="BJ44" s="548"/>
    </row>
    <row r="45" spans="1:62" s="138" customFormat="1" ht="15.75" x14ac:dyDescent="0.25">
      <c r="A45" s="173" t="s">
        <v>11</v>
      </c>
      <c r="B45" s="214">
        <v>25370</v>
      </c>
      <c r="C45" s="611">
        <f t="shared" ref="C45" si="13">Age(B45,G45,H45)</f>
        <v>55</v>
      </c>
      <c r="D45" s="151"/>
      <c r="E45" s="166">
        <v>23</v>
      </c>
      <c r="F45" s="342"/>
      <c r="G45" s="161" t="s">
        <v>482</v>
      </c>
      <c r="H45" s="349" t="s">
        <v>497</v>
      </c>
      <c r="I45" s="1485" t="str">
        <f t="shared" ref="I45" si="14">Воз_группа(A45,C45)</f>
        <v>8</v>
      </c>
      <c r="J45" s="613"/>
      <c r="K45" s="877">
        <v>3</v>
      </c>
      <c r="L45" s="1015">
        <v>5</v>
      </c>
      <c r="M45" s="1015">
        <f>Баллы_за_упр($A45,$G45,$H45,$I45,K45,L45)</f>
        <v>70</v>
      </c>
      <c r="N45" s="877"/>
      <c r="O45" s="1016"/>
      <c r="P45" s="1015"/>
      <c r="Q45" s="615">
        <v>37</v>
      </c>
      <c r="R45" s="207">
        <v>4.5199999999999996</v>
      </c>
      <c r="S45" s="617">
        <f>Баллы_за_упр($A45,G45,H45,I45,Q45,R45)</f>
        <v>186</v>
      </c>
      <c r="T45" s="617">
        <f>S45+P45+M45</f>
        <v>256</v>
      </c>
      <c r="U45" s="618" t="str">
        <f>LOOKUP(T45,{0,39,40,80,120},{"2","2","3","4","5"})</f>
        <v>5</v>
      </c>
      <c r="V45" s="351"/>
      <c r="W45" s="397"/>
      <c r="X45" s="548"/>
      <c r="Y45" s="548"/>
      <c r="Z45" s="548"/>
      <c r="AA45" s="548"/>
      <c r="AB45" s="548"/>
      <c r="AC45" s="548"/>
      <c r="AD45" s="548"/>
      <c r="AE45" s="548"/>
      <c r="AF45" s="548"/>
      <c r="AG45" s="548"/>
      <c r="AH45" s="548"/>
      <c r="AI45" s="548"/>
      <c r="AJ45" s="548"/>
      <c r="AK45" s="548"/>
      <c r="AL45" s="548"/>
      <c r="AM45" s="548"/>
      <c r="AN45" s="548"/>
      <c r="AO45" s="548"/>
      <c r="AP45" s="548"/>
      <c r="AQ45" s="548"/>
      <c r="AR45" s="548"/>
      <c r="AS45" s="548"/>
      <c r="AT45" s="548"/>
      <c r="AU45" s="548"/>
      <c r="AV45" s="548"/>
      <c r="AW45" s="548"/>
      <c r="AX45" s="548"/>
      <c r="AY45" s="548"/>
      <c r="AZ45" s="548"/>
      <c r="BA45" s="548"/>
      <c r="BB45" s="548"/>
      <c r="BC45" s="548"/>
      <c r="BD45" s="548"/>
      <c r="BE45" s="548"/>
      <c r="BF45" s="548"/>
      <c r="BG45" s="548"/>
      <c r="BH45" s="548"/>
      <c r="BI45" s="548"/>
      <c r="BJ45" s="548"/>
    </row>
    <row r="46" spans="1:62" s="138" customFormat="1" ht="15.75" x14ac:dyDescent="0.25">
      <c r="A46" s="173" t="s">
        <v>11</v>
      </c>
      <c r="B46" s="214">
        <v>28377</v>
      </c>
      <c r="C46" s="611">
        <f>Age(B46,G46,H46)</f>
        <v>47</v>
      </c>
      <c r="D46" s="151"/>
      <c r="E46" s="154">
        <v>24</v>
      </c>
      <c r="F46" s="611" t="s">
        <v>475</v>
      </c>
      <c r="G46" s="161" t="s">
        <v>482</v>
      </c>
      <c r="H46" s="349" t="s">
        <v>1035</v>
      </c>
      <c r="I46" s="1485" t="str">
        <f t="shared" ref="I46:I50" si="15">Воз_группа(A46,C46)</f>
        <v>6</v>
      </c>
      <c r="J46" s="611"/>
      <c r="K46" s="877">
        <v>3</v>
      </c>
      <c r="L46" s="1015">
        <v>6</v>
      </c>
      <c r="M46" s="1015">
        <f>Баллы_за_упр($A46,$G46,$H46,$I46,K46,L46)</f>
        <v>50</v>
      </c>
      <c r="N46" s="877"/>
      <c r="O46" s="1016"/>
      <c r="P46" s="1015"/>
      <c r="Q46" s="615">
        <v>37</v>
      </c>
      <c r="R46" s="207">
        <v>3.33</v>
      </c>
      <c r="S46" s="617">
        <f>Баллы_за_упр($A46,G46,H46,I46,Q46,R46)</f>
        <v>242</v>
      </c>
      <c r="T46" s="617">
        <f>S46+P46+M46</f>
        <v>292</v>
      </c>
      <c r="U46" s="618" t="str">
        <f>LOOKUP(T46,{0,39,40,80,120},{"2","2","3","4","5"})</f>
        <v>5</v>
      </c>
      <c r="V46" s="351"/>
      <c r="W46" s="397"/>
      <c r="X46" s="548"/>
      <c r="Y46" s="548"/>
      <c r="Z46" s="548"/>
      <c r="AA46" s="548"/>
      <c r="AB46" s="548"/>
      <c r="AC46" s="548"/>
      <c r="AD46" s="548"/>
      <c r="AE46" s="548"/>
      <c r="AF46" s="548"/>
      <c r="AG46" s="548"/>
      <c r="AH46" s="548"/>
      <c r="AI46" s="548"/>
      <c r="AJ46" s="548"/>
      <c r="AK46" s="548"/>
      <c r="AL46" s="548"/>
      <c r="AM46" s="548"/>
      <c r="AN46" s="548"/>
      <c r="AO46" s="548"/>
      <c r="AP46" s="548"/>
      <c r="AQ46" s="548"/>
      <c r="AR46" s="548"/>
      <c r="AS46" s="548"/>
      <c r="AT46" s="548"/>
      <c r="AU46" s="548"/>
      <c r="AV46" s="548"/>
      <c r="AW46" s="548"/>
      <c r="AX46" s="548"/>
      <c r="AY46" s="548"/>
      <c r="AZ46" s="548"/>
      <c r="BA46" s="548"/>
      <c r="BB46" s="548"/>
      <c r="BC46" s="548"/>
      <c r="BD46" s="548"/>
      <c r="BE46" s="548"/>
      <c r="BF46" s="548"/>
      <c r="BG46" s="548"/>
      <c r="BH46" s="548"/>
      <c r="BI46" s="548"/>
      <c r="BJ46" s="548"/>
    </row>
    <row r="47" spans="1:62" s="138" customFormat="1" ht="15.75" x14ac:dyDescent="0.25">
      <c r="A47" s="173" t="s">
        <v>11</v>
      </c>
      <c r="B47" s="690">
        <v>26918</v>
      </c>
      <c r="C47" s="611">
        <f>Age(B47,G47,H47)</f>
        <v>51</v>
      </c>
      <c r="D47" s="151"/>
      <c r="E47" s="1105">
        <v>25</v>
      </c>
      <c r="F47" s="1485"/>
      <c r="G47" s="612" t="s">
        <v>482</v>
      </c>
      <c r="H47" s="612" t="s">
        <v>1489</v>
      </c>
      <c r="I47" s="1485" t="str">
        <f>Воз_группа(A47,C47)</f>
        <v>7</v>
      </c>
      <c r="J47" s="1485"/>
      <c r="K47" s="877"/>
      <c r="L47" s="1015"/>
      <c r="M47" s="1015"/>
      <c r="N47" s="877"/>
      <c r="O47" s="1016"/>
      <c r="P47" s="1015"/>
      <c r="Q47" s="615"/>
      <c r="R47" s="207"/>
      <c r="S47" s="617"/>
      <c r="T47" s="617"/>
      <c r="U47" s="618"/>
      <c r="V47" s="617"/>
      <c r="W47" s="1362" t="s">
        <v>1093</v>
      </c>
      <c r="X47" s="548"/>
      <c r="Y47" s="548"/>
      <c r="Z47" s="548"/>
      <c r="AA47" s="548"/>
      <c r="AB47" s="548"/>
      <c r="AC47" s="548"/>
      <c r="AD47" s="548"/>
      <c r="AE47" s="548"/>
      <c r="AF47" s="548"/>
      <c r="AG47" s="548"/>
      <c r="AH47" s="548"/>
      <c r="AI47" s="548"/>
      <c r="AJ47" s="548"/>
      <c r="AK47" s="548"/>
      <c r="AL47" s="548"/>
      <c r="AM47" s="548"/>
      <c r="AN47" s="548"/>
      <c r="AO47" s="548"/>
      <c r="AP47" s="548"/>
      <c r="AQ47" s="548"/>
      <c r="AR47" s="548"/>
      <c r="AS47" s="548"/>
      <c r="AT47" s="548"/>
      <c r="AU47" s="548"/>
      <c r="AV47" s="548"/>
      <c r="AW47" s="548"/>
      <c r="AX47" s="548"/>
      <c r="AY47" s="548"/>
      <c r="AZ47" s="548"/>
      <c r="BA47" s="548"/>
      <c r="BB47" s="548"/>
      <c r="BC47" s="548"/>
      <c r="BD47" s="548"/>
      <c r="BE47" s="548"/>
      <c r="BF47" s="548"/>
      <c r="BG47" s="548"/>
      <c r="BH47" s="548"/>
      <c r="BI47" s="548"/>
      <c r="BJ47" s="548"/>
    </row>
    <row r="48" spans="1:62" s="138" customFormat="1" ht="15.75" x14ac:dyDescent="0.25">
      <c r="A48" s="173" t="s">
        <v>11</v>
      </c>
      <c r="B48" s="690">
        <v>28172</v>
      </c>
      <c r="C48" s="611">
        <f t="shared" ref="C48:C49" si="16">Age(B48,G48,H48)</f>
        <v>47</v>
      </c>
      <c r="D48" s="151"/>
      <c r="E48" s="154">
        <v>26</v>
      </c>
      <c r="F48" s="611" t="s">
        <v>475</v>
      </c>
      <c r="G48" s="161" t="s">
        <v>482</v>
      </c>
      <c r="H48" s="349" t="s">
        <v>1279</v>
      </c>
      <c r="I48" s="1485" t="str">
        <f t="shared" si="15"/>
        <v>6</v>
      </c>
      <c r="J48" s="611"/>
      <c r="K48" s="877">
        <v>3</v>
      </c>
      <c r="L48" s="1015">
        <v>8</v>
      </c>
      <c r="M48" s="1015">
        <f>Баллы_за_упр($A48,$G48,$H48,$I48,K48,L48)</f>
        <v>70</v>
      </c>
      <c r="N48" s="877"/>
      <c r="O48" s="1016"/>
      <c r="P48" s="1015"/>
      <c r="Q48" s="615">
        <v>37</v>
      </c>
      <c r="R48" s="207">
        <v>3.49</v>
      </c>
      <c r="S48" s="617">
        <f>Баллы_за_упр($A48,G48,H48,I48,Q48,R48)</f>
        <v>210</v>
      </c>
      <c r="T48" s="617">
        <f>S48+P48+M48</f>
        <v>280</v>
      </c>
      <c r="U48" s="618" t="str">
        <f>LOOKUP(T48,{0,39,40,80,120},{"2","2","3","4","5"})</f>
        <v>5</v>
      </c>
      <c r="V48" s="351"/>
      <c r="W48" s="397"/>
      <c r="X48" s="548"/>
      <c r="Y48" s="548"/>
      <c r="Z48" s="548"/>
      <c r="AA48" s="548"/>
      <c r="AB48" s="548"/>
      <c r="AC48" s="548"/>
      <c r="AD48" s="548"/>
      <c r="AE48" s="548"/>
      <c r="AF48" s="548"/>
      <c r="AG48" s="548"/>
      <c r="AH48" s="548"/>
      <c r="AI48" s="548"/>
      <c r="AJ48" s="548"/>
      <c r="AK48" s="548"/>
      <c r="AL48" s="548"/>
      <c r="AM48" s="548"/>
      <c r="AN48" s="548"/>
      <c r="AO48" s="548"/>
      <c r="AP48" s="548"/>
      <c r="AQ48" s="548"/>
      <c r="AR48" s="548"/>
      <c r="AS48" s="548"/>
      <c r="AT48" s="548"/>
      <c r="AU48" s="548"/>
      <c r="AV48" s="548"/>
      <c r="AW48" s="548"/>
      <c r="AX48" s="548"/>
      <c r="AY48" s="548"/>
      <c r="AZ48" s="548"/>
      <c r="BA48" s="548"/>
      <c r="BB48" s="548"/>
      <c r="BC48" s="548"/>
      <c r="BD48" s="548"/>
      <c r="BE48" s="548"/>
      <c r="BF48" s="548"/>
      <c r="BG48" s="548"/>
      <c r="BH48" s="548"/>
      <c r="BI48" s="548"/>
      <c r="BJ48" s="548"/>
    </row>
    <row r="49" spans="1:62" s="138" customFormat="1" ht="15.75" x14ac:dyDescent="0.25">
      <c r="A49" s="173" t="s">
        <v>11</v>
      </c>
      <c r="B49" s="214">
        <v>31908</v>
      </c>
      <c r="C49" s="611">
        <f t="shared" si="16"/>
        <v>37</v>
      </c>
      <c r="D49" s="151"/>
      <c r="E49" s="154">
        <v>27</v>
      </c>
      <c r="F49" s="611" t="s">
        <v>475</v>
      </c>
      <c r="G49" s="349" t="s">
        <v>1220</v>
      </c>
      <c r="H49" s="349" t="s">
        <v>1221</v>
      </c>
      <c r="I49" s="1485" t="str">
        <f t="shared" si="15"/>
        <v>4</v>
      </c>
      <c r="J49" s="611"/>
      <c r="K49" s="877"/>
      <c r="L49" s="1015"/>
      <c r="M49" s="1015"/>
      <c r="N49" s="877"/>
      <c r="O49" s="1016"/>
      <c r="P49" s="1015"/>
      <c r="Q49" s="615"/>
      <c r="R49" s="207"/>
      <c r="S49" s="617"/>
      <c r="T49" s="617"/>
      <c r="U49" s="618"/>
      <c r="V49" s="351"/>
      <c r="W49" s="397" t="s">
        <v>1125</v>
      </c>
      <c r="X49" s="548"/>
      <c r="Y49" s="548"/>
      <c r="Z49" s="548"/>
      <c r="AA49" s="548"/>
      <c r="AB49" s="548"/>
      <c r="AC49" s="548"/>
      <c r="AD49" s="548"/>
      <c r="AE49" s="548"/>
      <c r="AF49" s="548"/>
      <c r="AG49" s="548"/>
      <c r="AH49" s="548"/>
      <c r="AI49" s="548"/>
      <c r="AJ49" s="548"/>
      <c r="AK49" s="548"/>
      <c r="AL49" s="548"/>
      <c r="AM49" s="548"/>
      <c r="AN49" s="548"/>
      <c r="AO49" s="548"/>
      <c r="AP49" s="548"/>
      <c r="AQ49" s="548"/>
      <c r="AR49" s="548"/>
      <c r="AS49" s="548"/>
      <c r="AT49" s="548"/>
      <c r="AU49" s="548"/>
      <c r="AV49" s="548"/>
      <c r="AW49" s="548"/>
      <c r="AX49" s="548"/>
      <c r="AY49" s="548"/>
      <c r="AZ49" s="548"/>
      <c r="BA49" s="548"/>
      <c r="BB49" s="548"/>
      <c r="BC49" s="548"/>
      <c r="BD49" s="548"/>
      <c r="BE49" s="548"/>
      <c r="BF49" s="548"/>
      <c r="BG49" s="548"/>
      <c r="BH49" s="548"/>
      <c r="BI49" s="548"/>
      <c r="BJ49" s="548"/>
    </row>
    <row r="50" spans="1:62" s="138" customFormat="1" ht="15.75" x14ac:dyDescent="0.25">
      <c r="A50" s="173" t="s">
        <v>11</v>
      </c>
      <c r="B50" s="214">
        <v>30786</v>
      </c>
      <c r="C50" s="611">
        <f>Age(B50,G50,H50)</f>
        <v>40</v>
      </c>
      <c r="D50" s="151"/>
      <c r="E50" s="154">
        <v>28</v>
      </c>
      <c r="F50" s="342"/>
      <c r="G50" s="161" t="s">
        <v>590</v>
      </c>
      <c r="H50" s="349" t="s">
        <v>739</v>
      </c>
      <c r="I50" s="1485" t="str">
        <f t="shared" si="15"/>
        <v>5</v>
      </c>
      <c r="J50" s="611"/>
      <c r="K50" s="877">
        <v>3</v>
      </c>
      <c r="L50" s="1015">
        <v>5</v>
      </c>
      <c r="M50" s="1015">
        <f t="shared" ref="M50" si="17">Баллы_за_упр($A50,$G50,$H50,$I50,K50,L50)</f>
        <v>30</v>
      </c>
      <c r="N50" s="877">
        <v>35</v>
      </c>
      <c r="O50" s="1016">
        <v>27.8</v>
      </c>
      <c r="P50" s="1015">
        <f t="shared" ref="P50" si="18">Баллы_за_упр($A50,$G50,$H50,$I50,N50,O50)</f>
        <v>124</v>
      </c>
      <c r="Q50" s="615">
        <v>37</v>
      </c>
      <c r="R50" s="207">
        <v>3.48</v>
      </c>
      <c r="S50" s="617">
        <f t="shared" ref="S50" si="19">Баллы_за_упр($A50,G50,H50,I50,Q50,R50)</f>
        <v>154</v>
      </c>
      <c r="T50" s="617">
        <f t="shared" ref="T50" si="20">S50+P50+M50</f>
        <v>308</v>
      </c>
      <c r="U50" s="618">
        <f t="shared" ref="U50" si="21">Оценка(A50,I50,M50,P50,S50)</f>
        <v>5</v>
      </c>
      <c r="V50" s="617"/>
      <c r="W50" s="1362"/>
      <c r="X50" s="548"/>
      <c r="Y50" s="548"/>
      <c r="Z50" s="548"/>
      <c r="AA50" s="548"/>
      <c r="AB50" s="548"/>
      <c r="AC50" s="548"/>
      <c r="AD50" s="548"/>
      <c r="AE50" s="548"/>
      <c r="AF50" s="548"/>
      <c r="AG50" s="548"/>
      <c r="AH50" s="548"/>
      <c r="AI50" s="548"/>
      <c r="AJ50" s="548"/>
      <c r="AK50" s="548"/>
      <c r="AL50" s="548"/>
      <c r="AM50" s="548"/>
      <c r="AN50" s="548"/>
      <c r="AO50" s="548"/>
      <c r="AP50" s="548"/>
      <c r="AQ50" s="548"/>
      <c r="AR50" s="548"/>
      <c r="AS50" s="548"/>
      <c r="AT50" s="548"/>
      <c r="AU50" s="548"/>
      <c r="AV50" s="548"/>
      <c r="AW50" s="548"/>
      <c r="AX50" s="548"/>
      <c r="AY50" s="548"/>
      <c r="AZ50" s="548"/>
      <c r="BA50" s="548"/>
      <c r="BB50" s="548"/>
      <c r="BC50" s="548"/>
      <c r="BD50" s="548"/>
      <c r="BE50" s="548"/>
      <c r="BF50" s="548"/>
      <c r="BG50" s="548"/>
      <c r="BH50" s="548"/>
      <c r="BI50" s="548"/>
      <c r="BJ50" s="548"/>
    </row>
    <row r="51" spans="1:62" s="138" customFormat="1" ht="15.75" x14ac:dyDescent="0.25">
      <c r="A51" s="173"/>
      <c r="B51" s="249"/>
      <c r="C51" s="243"/>
      <c r="D51" s="151"/>
      <c r="E51" s="1620" t="s">
        <v>828</v>
      </c>
      <c r="F51" s="1621"/>
      <c r="G51" s="1621"/>
      <c r="H51" s="1621"/>
      <c r="I51" s="1621"/>
      <c r="J51" s="1621"/>
      <c r="K51" s="1621"/>
      <c r="L51" s="1621"/>
      <c r="M51" s="1621"/>
      <c r="N51" s="1621"/>
      <c r="O51" s="1621"/>
      <c r="P51" s="1621"/>
      <c r="Q51" s="1621"/>
      <c r="R51" s="1621"/>
      <c r="S51" s="1621"/>
      <c r="T51" s="1621"/>
      <c r="U51" s="1621"/>
      <c r="V51" s="1621"/>
      <c r="W51" s="1622"/>
      <c r="X51" s="548"/>
      <c r="Y51" s="548"/>
      <c r="Z51" s="548"/>
      <c r="AA51" s="548"/>
      <c r="AB51" s="548"/>
      <c r="AC51" s="548"/>
      <c r="AD51" s="548"/>
      <c r="AE51" s="548"/>
      <c r="AF51" s="548"/>
      <c r="AG51" s="548"/>
      <c r="AH51" s="548"/>
      <c r="AI51" s="548"/>
      <c r="AJ51" s="548"/>
      <c r="AK51" s="548"/>
      <c r="AL51" s="548"/>
      <c r="AM51" s="548"/>
      <c r="AN51" s="548"/>
      <c r="AO51" s="548"/>
      <c r="AP51" s="548"/>
      <c r="AQ51" s="548"/>
      <c r="AR51" s="548"/>
      <c r="AS51" s="548"/>
      <c r="AT51" s="548"/>
      <c r="AU51" s="548"/>
      <c r="AV51" s="548"/>
      <c r="AW51" s="548"/>
      <c r="AX51" s="548"/>
      <c r="AY51" s="548"/>
      <c r="AZ51" s="548"/>
      <c r="BA51" s="548"/>
      <c r="BB51" s="548"/>
      <c r="BC51" s="548"/>
      <c r="BD51" s="548"/>
      <c r="BE51" s="548"/>
      <c r="BF51" s="548"/>
      <c r="BG51" s="548"/>
      <c r="BH51" s="548"/>
      <c r="BI51" s="548"/>
      <c r="BJ51" s="548"/>
    </row>
    <row r="52" spans="1:62" s="138" customFormat="1" ht="15.75" x14ac:dyDescent="0.25">
      <c r="A52" s="173" t="s">
        <v>11</v>
      </c>
      <c r="B52" s="690">
        <v>26225</v>
      </c>
      <c r="C52" s="611">
        <f t="shared" ref="C52:C58" si="22">Age(B52,G52,H52)</f>
        <v>53</v>
      </c>
      <c r="D52" s="151"/>
      <c r="E52" s="1105">
        <v>29</v>
      </c>
      <c r="F52" s="1485"/>
      <c r="G52" s="612" t="s">
        <v>482</v>
      </c>
      <c r="H52" s="612" t="s">
        <v>1177</v>
      </c>
      <c r="I52" s="1485" t="str">
        <f t="shared" ref="I52:I60" si="23">Воз_группа(A52,C52)</f>
        <v>7</v>
      </c>
      <c r="J52" s="1485"/>
      <c r="K52" s="877">
        <v>3</v>
      </c>
      <c r="L52" s="1015">
        <v>4</v>
      </c>
      <c r="M52" s="1015">
        <f>Баллы_за_упр($A52,$G52,$H52,$I52,K52,L52)</f>
        <v>40</v>
      </c>
      <c r="N52" s="877"/>
      <c r="O52" s="1016"/>
      <c r="P52" s="1015"/>
      <c r="Q52" s="615">
        <v>37</v>
      </c>
      <c r="R52" s="207">
        <v>5.48</v>
      </c>
      <c r="S52" s="617">
        <f>Баллы_за_упр($A52,G52,H52,I52,Q52,R52)</f>
        <v>47</v>
      </c>
      <c r="T52" s="617">
        <f>S52+P52+M52</f>
        <v>87</v>
      </c>
      <c r="U52" s="618" t="str">
        <f>LOOKUP(T52,{0,39,40,80,120},{"2","2","3","4","5"})</f>
        <v>4</v>
      </c>
      <c r="V52" s="1472"/>
      <c r="W52" s="397"/>
      <c r="X52" s="548"/>
      <c r="Y52" s="548"/>
      <c r="Z52" s="548"/>
      <c r="AA52" s="548"/>
      <c r="AB52" s="548"/>
      <c r="AC52" s="548"/>
      <c r="AD52" s="548"/>
      <c r="AE52" s="548"/>
      <c r="AF52" s="548"/>
      <c r="AG52" s="548"/>
      <c r="AH52" s="548"/>
      <c r="AI52" s="548"/>
      <c r="AJ52" s="548"/>
      <c r="AK52" s="548"/>
      <c r="AL52" s="548"/>
      <c r="AM52" s="548"/>
      <c r="AN52" s="548"/>
      <c r="AO52" s="548"/>
      <c r="AP52" s="548"/>
      <c r="AQ52" s="548"/>
      <c r="AR52" s="548"/>
      <c r="AS52" s="548"/>
      <c r="AT52" s="548"/>
      <c r="AU52" s="548"/>
      <c r="AV52" s="548"/>
      <c r="AW52" s="548"/>
      <c r="AX52" s="548"/>
      <c r="AY52" s="548"/>
      <c r="AZ52" s="548"/>
      <c r="BA52" s="548"/>
      <c r="BB52" s="548"/>
      <c r="BC52" s="548"/>
      <c r="BD52" s="548"/>
      <c r="BE52" s="548"/>
      <c r="BF52" s="548"/>
      <c r="BG52" s="548"/>
      <c r="BH52" s="548"/>
      <c r="BI52" s="548"/>
      <c r="BJ52" s="548"/>
    </row>
    <row r="53" spans="1:62" s="138" customFormat="1" ht="17.25" customHeight="1" x14ac:dyDescent="0.25">
      <c r="A53" s="173" t="s">
        <v>11</v>
      </c>
      <c r="B53" s="214">
        <v>28806</v>
      </c>
      <c r="C53" s="611">
        <f>Age(B53,G53,H53)</f>
        <v>45</v>
      </c>
      <c r="D53" s="151"/>
      <c r="E53" s="166">
        <v>30</v>
      </c>
      <c r="F53" s="611" t="s">
        <v>475</v>
      </c>
      <c r="G53" s="161" t="s">
        <v>482</v>
      </c>
      <c r="H53" s="349" t="s">
        <v>1224</v>
      </c>
      <c r="I53" s="1485" t="str">
        <f>Воз_группа(A53,C53)</f>
        <v>6</v>
      </c>
      <c r="J53" s="611"/>
      <c r="K53" s="877">
        <v>3</v>
      </c>
      <c r="L53" s="1015">
        <v>4</v>
      </c>
      <c r="M53" s="1015">
        <f>Баллы_за_упр($A53,$G53,$H53,$I53,K53,L53)</f>
        <v>30</v>
      </c>
      <c r="N53" s="877"/>
      <c r="O53" s="1016"/>
      <c r="P53" s="1015"/>
      <c r="Q53" s="615">
        <v>37</v>
      </c>
      <c r="R53" s="207">
        <v>5.07</v>
      </c>
      <c r="S53" s="617">
        <f>Баллы_за_упр($A53,G53,H53,I53,Q53,R53)</f>
        <v>58</v>
      </c>
      <c r="T53" s="617">
        <f>S53+P53+M53</f>
        <v>88</v>
      </c>
      <c r="U53" s="618" t="str">
        <f>LOOKUP(T53,{0,39,40,80,120},{"2","2","3","4","5"})</f>
        <v>4</v>
      </c>
      <c r="V53" s="617"/>
      <c r="W53" s="1362"/>
      <c r="X53" s="548"/>
      <c r="Y53" s="548"/>
      <c r="Z53" s="548"/>
      <c r="AA53" s="548"/>
      <c r="AB53" s="548"/>
      <c r="AC53" s="548"/>
      <c r="AD53" s="548"/>
      <c r="AE53" s="548"/>
      <c r="AF53" s="548"/>
      <c r="AG53" s="548"/>
      <c r="AH53" s="548"/>
      <c r="AI53" s="548"/>
      <c r="AJ53" s="548"/>
      <c r="AK53" s="548"/>
      <c r="AL53" s="548"/>
      <c r="AM53" s="548"/>
      <c r="AN53" s="548"/>
      <c r="AO53" s="548"/>
      <c r="AP53" s="548"/>
      <c r="AQ53" s="548"/>
      <c r="AR53" s="548"/>
      <c r="AS53" s="548"/>
      <c r="AT53" s="548"/>
      <c r="AU53" s="548"/>
      <c r="AV53" s="548"/>
      <c r="AW53" s="548"/>
      <c r="AX53" s="548"/>
      <c r="AY53" s="548"/>
      <c r="AZ53" s="548"/>
      <c r="BA53" s="548"/>
      <c r="BB53" s="548"/>
      <c r="BC53" s="548"/>
      <c r="BD53" s="548"/>
      <c r="BE53" s="548"/>
      <c r="BF53" s="548"/>
      <c r="BG53" s="548"/>
      <c r="BH53" s="548"/>
      <c r="BI53" s="548"/>
      <c r="BJ53" s="548"/>
    </row>
    <row r="54" spans="1:62" s="352" customFormat="1" ht="15.75" x14ac:dyDescent="0.25">
      <c r="A54" s="613" t="s">
        <v>11</v>
      </c>
      <c r="B54" s="610">
        <v>31381</v>
      </c>
      <c r="C54" s="613">
        <f>Age(B54,G54,H54)</f>
        <v>38</v>
      </c>
      <c r="D54" s="338"/>
      <c r="E54" s="1105">
        <v>31</v>
      </c>
      <c r="F54" s="618"/>
      <c r="G54" s="612" t="s">
        <v>590</v>
      </c>
      <c r="H54" s="612" t="s">
        <v>1365</v>
      </c>
      <c r="I54" s="408" t="str">
        <f>Воз_группа(A54,C54)</f>
        <v>4</v>
      </c>
      <c r="J54" s="618"/>
      <c r="K54" s="877">
        <v>3</v>
      </c>
      <c r="L54" s="1015">
        <v>14</v>
      </c>
      <c r="M54" s="1015">
        <f t="shared" ref="M54" si="24">Баллы_за_упр($A54,$G54,$H54,$I54,K54,L54)</f>
        <v>100</v>
      </c>
      <c r="N54" s="877">
        <v>35</v>
      </c>
      <c r="O54" s="1016">
        <v>28.5</v>
      </c>
      <c r="P54" s="1015">
        <f t="shared" ref="P54" si="25">Баллы_за_упр($A54,$G54,$H54,$I54,N54,O54)</f>
        <v>70</v>
      </c>
      <c r="Q54" s="615">
        <v>37</v>
      </c>
      <c r="R54" s="207">
        <v>4.03</v>
      </c>
      <c r="S54" s="617">
        <f t="shared" ref="S54" si="26">Баллы_за_упр($A54,G54,H54,I54,Q54,R54)</f>
        <v>52</v>
      </c>
      <c r="T54" s="617">
        <f t="shared" ref="T54" si="27">S54+P54+M54</f>
        <v>222</v>
      </c>
      <c r="U54" s="618">
        <f t="shared" ref="U54" si="28">Оценка(A54,I54,M54,P54,S54)</f>
        <v>5</v>
      </c>
      <c r="V54" s="617"/>
      <c r="W54" s="1362"/>
      <c r="X54" s="1229"/>
      <c r="Y54" s="1230"/>
      <c r="Z54" s="1230"/>
      <c r="AA54" s="1230"/>
      <c r="AB54" s="1230"/>
      <c r="AC54" s="1230"/>
      <c r="AD54" s="768"/>
      <c r="AE54" s="769"/>
      <c r="AF54" s="769"/>
      <c r="AG54" s="769"/>
      <c r="AH54" s="769"/>
      <c r="AI54" s="1114"/>
      <c r="AJ54" s="1114"/>
      <c r="AK54" s="1114"/>
      <c r="AL54" s="1114"/>
      <c r="AM54" s="1114"/>
      <c r="AN54" s="1114"/>
      <c r="AO54" s="1114"/>
      <c r="AP54" s="1114"/>
      <c r="AQ54" s="1114"/>
      <c r="AR54" s="1114"/>
    </row>
    <row r="55" spans="1:62" s="138" customFormat="1" ht="15" customHeight="1" x14ac:dyDescent="0.25">
      <c r="A55" s="173" t="s">
        <v>11</v>
      </c>
      <c r="B55" s="220">
        <v>28622</v>
      </c>
      <c r="C55" s="611">
        <f t="shared" si="22"/>
        <v>46</v>
      </c>
      <c r="D55" s="151"/>
      <c r="E55" s="166">
        <v>32</v>
      </c>
      <c r="F55" s="613" t="s">
        <v>475</v>
      </c>
      <c r="G55" s="349" t="s">
        <v>26</v>
      </c>
      <c r="H55" s="349" t="s">
        <v>829</v>
      </c>
      <c r="I55" s="1485" t="str">
        <f t="shared" si="23"/>
        <v>6</v>
      </c>
      <c r="J55" s="613"/>
      <c r="K55" s="877">
        <v>3</v>
      </c>
      <c r="L55" s="1015">
        <v>11</v>
      </c>
      <c r="M55" s="1015">
        <f>Баллы_за_упр($A55,$G55,$H55,$I55,K55,L55)</f>
        <v>100</v>
      </c>
      <c r="N55" s="877"/>
      <c r="O55" s="1016"/>
      <c r="P55" s="1015"/>
      <c r="Q55" s="615">
        <v>37</v>
      </c>
      <c r="R55" s="207">
        <v>5.04</v>
      </c>
      <c r="S55" s="617">
        <f>Баллы_за_упр($A55,G55,H55,I55,Q55,R55)</f>
        <v>62</v>
      </c>
      <c r="T55" s="617">
        <f>S55+P55+M55</f>
        <v>162</v>
      </c>
      <c r="U55" s="618" t="str">
        <f>LOOKUP(T55,{0,39,40,80,120},{"2","2","3","4","5"})</f>
        <v>5</v>
      </c>
      <c r="V55" s="617"/>
      <c r="W55" s="1362"/>
      <c r="X55" s="548"/>
      <c r="Y55" s="548"/>
      <c r="Z55" s="548"/>
      <c r="AA55" s="548"/>
      <c r="AB55" s="548"/>
      <c r="AC55" s="548"/>
      <c r="AD55" s="548"/>
      <c r="AE55" s="548"/>
      <c r="AF55" s="548"/>
      <c r="AG55" s="548"/>
      <c r="AH55" s="548"/>
      <c r="AI55" s="548"/>
      <c r="AJ55" s="548"/>
      <c r="AK55" s="548"/>
      <c r="AL55" s="548"/>
      <c r="AM55" s="548"/>
      <c r="AN55" s="548"/>
      <c r="AO55" s="548"/>
      <c r="AP55" s="548"/>
      <c r="AQ55" s="548"/>
      <c r="AR55" s="548"/>
      <c r="AS55" s="548"/>
      <c r="AT55" s="548"/>
      <c r="AU55" s="548"/>
      <c r="AV55" s="548"/>
      <c r="AW55" s="548"/>
      <c r="AX55" s="548"/>
      <c r="AY55" s="548"/>
      <c r="AZ55" s="548"/>
      <c r="BA55" s="548"/>
      <c r="BB55" s="548"/>
      <c r="BC55" s="548"/>
      <c r="BD55" s="548"/>
      <c r="BE55" s="548"/>
      <c r="BF55" s="548"/>
      <c r="BG55" s="548"/>
      <c r="BH55" s="548"/>
      <c r="BI55" s="548"/>
      <c r="BJ55" s="548"/>
    </row>
    <row r="56" spans="1:62" s="138" customFormat="1" ht="15" customHeight="1" x14ac:dyDescent="0.25">
      <c r="A56" s="173" t="s">
        <v>11</v>
      </c>
      <c r="B56" s="220">
        <v>27543</v>
      </c>
      <c r="C56" s="611">
        <f t="shared" si="22"/>
        <v>49</v>
      </c>
      <c r="D56" s="151"/>
      <c r="E56" s="1105">
        <v>33</v>
      </c>
      <c r="F56" s="613"/>
      <c r="G56" s="612" t="s">
        <v>482</v>
      </c>
      <c r="H56" s="612" t="s">
        <v>747</v>
      </c>
      <c r="I56" s="1485" t="str">
        <f t="shared" si="23"/>
        <v>6</v>
      </c>
      <c r="J56" s="613"/>
      <c r="K56" s="877"/>
      <c r="L56" s="1015"/>
      <c r="M56" s="1015"/>
      <c r="N56" s="877"/>
      <c r="O56" s="1016"/>
      <c r="P56" s="1015"/>
      <c r="Q56" s="615"/>
      <c r="R56" s="207"/>
      <c r="S56" s="617"/>
      <c r="T56" s="617"/>
      <c r="U56" s="618"/>
      <c r="V56" s="617"/>
      <c r="W56" s="1362" t="s">
        <v>1093</v>
      </c>
      <c r="X56" s="548"/>
      <c r="Y56" s="548"/>
      <c r="Z56" s="548"/>
      <c r="AA56" s="548"/>
      <c r="AB56" s="548"/>
      <c r="AC56" s="548"/>
      <c r="AD56" s="548"/>
      <c r="AE56" s="548"/>
      <c r="AF56" s="548"/>
      <c r="AG56" s="548"/>
      <c r="AH56" s="548"/>
      <c r="AI56" s="548"/>
      <c r="AJ56" s="548"/>
      <c r="AK56" s="548"/>
      <c r="AL56" s="548"/>
      <c r="AM56" s="548"/>
      <c r="AN56" s="548"/>
      <c r="AO56" s="548"/>
      <c r="AP56" s="548"/>
      <c r="AQ56" s="548"/>
      <c r="AR56" s="548"/>
      <c r="AS56" s="548"/>
      <c r="AT56" s="548"/>
      <c r="AU56" s="548"/>
      <c r="AV56" s="548"/>
      <c r="AW56" s="548"/>
      <c r="AX56" s="548"/>
      <c r="AY56" s="548"/>
      <c r="AZ56" s="548"/>
      <c r="BA56" s="548"/>
      <c r="BB56" s="548"/>
      <c r="BC56" s="548"/>
      <c r="BD56" s="548"/>
      <c r="BE56" s="548"/>
      <c r="BF56" s="548"/>
      <c r="BG56" s="548"/>
      <c r="BH56" s="548"/>
      <c r="BI56" s="548"/>
      <c r="BJ56" s="548"/>
    </row>
    <row r="57" spans="1:62" s="138" customFormat="1" ht="15.75" x14ac:dyDescent="0.25">
      <c r="A57" s="173" t="s">
        <v>470</v>
      </c>
      <c r="B57" s="214"/>
      <c r="C57" s="611"/>
      <c r="D57" s="151"/>
      <c r="E57" s="166">
        <v>34</v>
      </c>
      <c r="F57" s="611"/>
      <c r="G57" s="161" t="s">
        <v>500</v>
      </c>
      <c r="H57" s="349" t="s">
        <v>569</v>
      </c>
      <c r="I57" s="342">
        <v>4</v>
      </c>
      <c r="J57" s="611"/>
      <c r="K57" s="877">
        <v>16</v>
      </c>
      <c r="L57" s="1015">
        <v>39</v>
      </c>
      <c r="M57" s="1015">
        <f>Баллы_за_упр($A57,$G57,$H57,$I57,K57,L57)</f>
        <v>100</v>
      </c>
      <c r="N57" s="877"/>
      <c r="O57" s="1016"/>
      <c r="P57" s="1015"/>
      <c r="Q57" s="615">
        <v>37</v>
      </c>
      <c r="R57" s="207">
        <v>5.34</v>
      </c>
      <c r="S57" s="617">
        <f>Баллы_за_упр($A57,G57,H57,I57,Q57,R57)</f>
        <v>46</v>
      </c>
      <c r="T57" s="617">
        <f>S57+P57+M57</f>
        <v>146</v>
      </c>
      <c r="U57" s="618" t="str">
        <f>LOOKUP(T57,{0,39,40,80,120},{"2","2","3","4","5"})</f>
        <v>5</v>
      </c>
      <c r="V57" s="617"/>
      <c r="W57" s="1362"/>
      <c r="X57" s="548"/>
      <c r="Y57" s="548"/>
      <c r="Z57" s="548"/>
      <c r="AA57" s="548"/>
      <c r="AB57" s="548"/>
      <c r="AC57" s="548"/>
      <c r="AD57" s="548"/>
      <c r="AE57" s="548"/>
      <c r="AF57" s="548"/>
      <c r="AG57" s="548"/>
      <c r="AH57" s="548"/>
      <c r="AI57" s="548"/>
      <c r="AJ57" s="548"/>
      <c r="AK57" s="548"/>
      <c r="AL57" s="548"/>
      <c r="AM57" s="548"/>
      <c r="AN57" s="548"/>
      <c r="AO57" s="548"/>
      <c r="AP57" s="548"/>
      <c r="AQ57" s="548"/>
      <c r="AR57" s="548"/>
      <c r="AS57" s="548"/>
      <c r="AT57" s="548"/>
      <c r="AU57" s="548"/>
      <c r="AV57" s="548"/>
      <c r="AW57" s="548"/>
      <c r="AX57" s="548"/>
      <c r="AY57" s="548"/>
      <c r="AZ57" s="548"/>
      <c r="BA57" s="548"/>
      <c r="BB57" s="548"/>
      <c r="BC57" s="548"/>
      <c r="BD57" s="548"/>
      <c r="BE57" s="548"/>
      <c r="BF57" s="548"/>
      <c r="BG57" s="548"/>
      <c r="BH57" s="548"/>
      <c r="BI57" s="548"/>
      <c r="BJ57" s="548"/>
    </row>
    <row r="58" spans="1:62" s="138" customFormat="1" ht="15.75" x14ac:dyDescent="0.25">
      <c r="A58" s="173" t="s">
        <v>11</v>
      </c>
      <c r="B58" s="214">
        <v>31383</v>
      </c>
      <c r="C58" s="611">
        <f t="shared" si="22"/>
        <v>38</v>
      </c>
      <c r="D58" s="151"/>
      <c r="E58" s="1105">
        <v>35</v>
      </c>
      <c r="F58" s="1485"/>
      <c r="G58" s="349" t="s">
        <v>603</v>
      </c>
      <c r="H58" s="349" t="s">
        <v>1225</v>
      </c>
      <c r="I58" s="1485" t="str">
        <f t="shared" si="23"/>
        <v>4</v>
      </c>
      <c r="J58" s="613"/>
      <c r="K58" s="877"/>
      <c r="L58" s="1015"/>
      <c r="M58" s="1015"/>
      <c r="N58" s="877"/>
      <c r="O58" s="1016"/>
      <c r="P58" s="1015"/>
      <c r="Q58" s="615"/>
      <c r="R58" s="207"/>
      <c r="S58" s="617"/>
      <c r="T58" s="617"/>
      <c r="U58" s="618"/>
      <c r="V58" s="617"/>
      <c r="W58" s="1362" t="s">
        <v>1093</v>
      </c>
      <c r="X58" s="548"/>
      <c r="Y58" s="548"/>
      <c r="Z58" s="548"/>
      <c r="AA58" s="548"/>
      <c r="AB58" s="548"/>
      <c r="AC58" s="548"/>
      <c r="AD58" s="548"/>
      <c r="AE58" s="548"/>
      <c r="AF58" s="548"/>
      <c r="AG58" s="548"/>
      <c r="AH58" s="548"/>
      <c r="AI58" s="548"/>
      <c r="AJ58" s="548"/>
      <c r="AK58" s="548"/>
      <c r="AL58" s="548"/>
      <c r="AM58" s="548"/>
      <c r="AN58" s="548"/>
      <c r="AO58" s="548"/>
      <c r="AP58" s="548"/>
      <c r="AQ58" s="548"/>
      <c r="AR58" s="548"/>
      <c r="AS58" s="548"/>
      <c r="AT58" s="548"/>
      <c r="AU58" s="548"/>
      <c r="AV58" s="548"/>
      <c r="AW58" s="548"/>
      <c r="AX58" s="548"/>
      <c r="AY58" s="548"/>
      <c r="AZ58" s="548"/>
      <c r="BA58" s="548"/>
      <c r="BB58" s="548"/>
      <c r="BC58" s="548"/>
      <c r="BD58" s="548"/>
      <c r="BE58" s="548"/>
      <c r="BF58" s="548"/>
      <c r="BG58" s="548"/>
      <c r="BH58" s="548"/>
      <c r="BI58" s="548"/>
      <c r="BJ58" s="548"/>
    </row>
    <row r="59" spans="1:62" s="710" customFormat="1" ht="16.5" customHeight="1" x14ac:dyDescent="0.25">
      <c r="A59" s="613" t="s">
        <v>11</v>
      </c>
      <c r="B59" s="860">
        <v>32362</v>
      </c>
      <c r="C59" s="613">
        <f>Age(B59,G59,H59)</f>
        <v>36</v>
      </c>
      <c r="D59" s="1012"/>
      <c r="E59" s="166">
        <v>36</v>
      </c>
      <c r="F59" s="1485" t="s">
        <v>480</v>
      </c>
      <c r="G59" s="607" t="s">
        <v>589</v>
      </c>
      <c r="H59" s="607" t="s">
        <v>619</v>
      </c>
      <c r="I59" s="1485" t="str">
        <f t="shared" si="23"/>
        <v>4</v>
      </c>
      <c r="J59" s="613"/>
      <c r="K59" s="877"/>
      <c r="L59" s="1015"/>
      <c r="M59" s="1015"/>
      <c r="N59" s="877"/>
      <c r="O59" s="1016"/>
      <c r="P59" s="1015"/>
      <c r="Q59" s="615"/>
      <c r="R59" s="207"/>
      <c r="S59" s="617"/>
      <c r="T59" s="617"/>
      <c r="U59" s="618"/>
      <c r="V59" s="617"/>
      <c r="W59" s="1362" t="s">
        <v>1664</v>
      </c>
      <c r="X59" s="1214"/>
      <c r="Y59" s="863"/>
      <c r="Z59" s="863"/>
      <c r="AA59" s="863"/>
      <c r="AB59" s="863"/>
      <c r="AC59" s="863"/>
      <c r="AD59" s="863"/>
      <c r="AE59" s="863"/>
      <c r="AF59" s="863"/>
      <c r="AG59" s="863"/>
      <c r="AH59" s="863"/>
      <c r="AI59" s="863"/>
      <c r="AJ59" s="863"/>
      <c r="AK59" s="863"/>
      <c r="AL59" s="863"/>
      <c r="AM59" s="863"/>
      <c r="AN59" s="863"/>
      <c r="AO59" s="863"/>
      <c r="AP59" s="863"/>
      <c r="AQ59" s="863"/>
      <c r="AR59" s="863"/>
      <c r="AS59" s="863"/>
      <c r="AT59" s="863"/>
      <c r="AU59" s="863"/>
      <c r="AV59" s="863"/>
      <c r="AW59" s="863"/>
      <c r="AX59" s="863"/>
      <c r="AY59" s="863"/>
      <c r="AZ59" s="863"/>
      <c r="BA59" s="863"/>
      <c r="BB59" s="863"/>
      <c r="BC59" s="863"/>
      <c r="BD59" s="863"/>
      <c r="BE59" s="863"/>
      <c r="BF59" s="863"/>
      <c r="BG59" s="863"/>
      <c r="BH59" s="863"/>
      <c r="BI59" s="863"/>
      <c r="BJ59" s="863"/>
    </row>
    <row r="60" spans="1:62" s="275" customFormat="1" ht="15.75" customHeight="1" x14ac:dyDescent="0.25">
      <c r="A60" s="173" t="s">
        <v>11</v>
      </c>
      <c r="B60" s="214">
        <v>32016</v>
      </c>
      <c r="C60" s="611">
        <f>Age(B60,G60,H60)</f>
        <v>37</v>
      </c>
      <c r="D60" s="151"/>
      <c r="E60" s="1105">
        <v>37</v>
      </c>
      <c r="F60" s="613" t="s">
        <v>475</v>
      </c>
      <c r="G60" s="349" t="s">
        <v>565</v>
      </c>
      <c r="H60" s="349" t="s">
        <v>576</v>
      </c>
      <c r="I60" s="1485" t="str">
        <f t="shared" si="23"/>
        <v>4</v>
      </c>
      <c r="J60" s="613"/>
      <c r="K60" s="877"/>
      <c r="L60" s="1015"/>
      <c r="M60" s="1015"/>
      <c r="N60" s="877"/>
      <c r="O60" s="1016"/>
      <c r="P60" s="1015"/>
      <c r="Q60" s="615"/>
      <c r="R60" s="207"/>
      <c r="S60" s="617"/>
      <c r="T60" s="617"/>
      <c r="U60" s="618"/>
      <c r="V60" s="617"/>
      <c r="W60" s="1362" t="s">
        <v>1093</v>
      </c>
      <c r="X60" s="1109"/>
      <c r="Y60" s="719"/>
      <c r="Z60" s="719"/>
      <c r="AA60" s="719"/>
      <c r="AB60" s="719"/>
      <c r="AC60" s="719"/>
      <c r="AD60" s="719"/>
      <c r="AE60" s="719"/>
      <c r="AF60" s="719"/>
      <c r="AG60" s="719"/>
      <c r="AH60" s="719"/>
      <c r="AI60" s="719"/>
      <c r="AJ60" s="719"/>
      <c r="AK60" s="719"/>
      <c r="AL60" s="719"/>
      <c r="AM60" s="719"/>
      <c r="AN60" s="719"/>
      <c r="AO60" s="719"/>
      <c r="AP60" s="719"/>
      <c r="AQ60" s="719"/>
      <c r="AR60" s="719"/>
    </row>
    <row r="61" spans="1:62" s="138" customFormat="1" ht="15.75" x14ac:dyDescent="0.25">
      <c r="A61" s="173"/>
      <c r="B61" s="214"/>
      <c r="C61" s="611"/>
      <c r="D61" s="151"/>
      <c r="E61" s="1735" t="s">
        <v>1490</v>
      </c>
      <c r="F61" s="1736"/>
      <c r="G61" s="1736"/>
      <c r="H61" s="1736"/>
      <c r="I61" s="1736"/>
      <c r="J61" s="1736"/>
      <c r="K61" s="1736"/>
      <c r="L61" s="1736"/>
      <c r="M61" s="1736"/>
      <c r="N61" s="1736"/>
      <c r="O61" s="1736"/>
      <c r="P61" s="1736"/>
      <c r="Q61" s="1736"/>
      <c r="R61" s="1736"/>
      <c r="S61" s="1736"/>
      <c r="T61" s="1736"/>
      <c r="U61" s="1736"/>
      <c r="V61" s="1736"/>
      <c r="W61" s="1737"/>
      <c r="X61" s="548"/>
      <c r="Y61" s="548"/>
      <c r="Z61" s="548"/>
      <c r="AA61" s="548"/>
      <c r="AB61" s="548"/>
      <c r="AC61" s="548"/>
      <c r="AD61" s="548"/>
      <c r="AE61" s="548"/>
      <c r="AF61" s="548"/>
      <c r="AG61" s="548"/>
      <c r="AH61" s="548"/>
      <c r="AI61" s="548"/>
      <c r="AJ61" s="548"/>
      <c r="AK61" s="548"/>
      <c r="AL61" s="548"/>
      <c r="AM61" s="548"/>
      <c r="AN61" s="548"/>
      <c r="AO61" s="548"/>
      <c r="AP61" s="548"/>
      <c r="AQ61" s="548"/>
      <c r="AR61" s="548"/>
      <c r="AS61" s="548"/>
      <c r="AT61" s="548"/>
      <c r="AU61" s="548"/>
      <c r="AV61" s="548"/>
      <c r="AW61" s="548"/>
      <c r="AX61" s="548"/>
      <c r="AY61" s="548"/>
      <c r="AZ61" s="548"/>
      <c r="BA61" s="548"/>
      <c r="BB61" s="548"/>
      <c r="BC61" s="548"/>
      <c r="BD61" s="548"/>
      <c r="BE61" s="548"/>
      <c r="BF61" s="548"/>
      <c r="BG61" s="548"/>
      <c r="BH61" s="548"/>
      <c r="BI61" s="548"/>
      <c r="BJ61" s="548"/>
    </row>
    <row r="62" spans="1:62" s="138" customFormat="1" ht="15.75" x14ac:dyDescent="0.25">
      <c r="A62" s="173" t="s">
        <v>11</v>
      </c>
      <c r="B62" s="1135">
        <v>26501</v>
      </c>
      <c r="C62" s="611">
        <f>Age(B62,G62,H62)</f>
        <v>52</v>
      </c>
      <c r="D62" s="151"/>
      <c r="E62" s="285">
        <v>38</v>
      </c>
      <c r="F62" s="613"/>
      <c r="G62" s="612" t="s">
        <v>482</v>
      </c>
      <c r="H62" s="612" t="s">
        <v>639</v>
      </c>
      <c r="I62" s="1485" t="str">
        <f>Воз_группа(A62,C62)</f>
        <v>7</v>
      </c>
      <c r="J62" s="613"/>
      <c r="K62" s="877">
        <v>3</v>
      </c>
      <c r="L62" s="1015">
        <v>5</v>
      </c>
      <c r="M62" s="1015">
        <f>Баллы_за_упр($A62,$G62,$H62,$I62,K62,L62)</f>
        <v>50</v>
      </c>
      <c r="N62" s="877"/>
      <c r="O62" s="1016"/>
      <c r="P62" s="1015"/>
      <c r="Q62" s="615">
        <v>37</v>
      </c>
      <c r="R62" s="207">
        <v>4.53</v>
      </c>
      <c r="S62" s="617">
        <f>Баллы_за_упр($A62,G62,H62,I62,Q62,R62)</f>
        <v>144</v>
      </c>
      <c r="T62" s="617">
        <f>S62+P62+M62</f>
        <v>194</v>
      </c>
      <c r="U62" s="618" t="str">
        <f>LOOKUP(T62,{0,39,40,80,120},{"2","2","3","4","5"})</f>
        <v>5</v>
      </c>
      <c r="V62" s="1472"/>
      <c r="W62" s="397"/>
      <c r="X62" s="548"/>
      <c r="Y62" s="548"/>
      <c r="Z62" s="548"/>
      <c r="AA62" s="548"/>
      <c r="AB62" s="548"/>
      <c r="AC62" s="548"/>
      <c r="AD62" s="548"/>
      <c r="AE62" s="548"/>
      <c r="AF62" s="548"/>
      <c r="AG62" s="548"/>
      <c r="AH62" s="548"/>
      <c r="AI62" s="548"/>
      <c r="AJ62" s="548"/>
      <c r="AK62" s="548"/>
      <c r="AL62" s="548"/>
      <c r="AM62" s="548"/>
      <c r="AN62" s="548"/>
      <c r="AO62" s="548"/>
      <c r="AP62" s="548"/>
      <c r="AQ62" s="548"/>
      <c r="AR62" s="548"/>
      <c r="AS62" s="548"/>
      <c r="AT62" s="548"/>
      <c r="AU62" s="548"/>
      <c r="AV62" s="548"/>
      <c r="AW62" s="548"/>
      <c r="AX62" s="548"/>
      <c r="AY62" s="548"/>
      <c r="AZ62" s="548"/>
      <c r="BA62" s="548"/>
      <c r="BB62" s="548"/>
      <c r="BC62" s="548"/>
      <c r="BD62" s="548"/>
      <c r="BE62" s="548"/>
      <c r="BF62" s="548"/>
      <c r="BG62" s="548"/>
      <c r="BH62" s="548"/>
      <c r="BI62" s="548"/>
      <c r="BJ62" s="548"/>
    </row>
    <row r="63" spans="1:62" s="138" customFormat="1" ht="15.75" x14ac:dyDescent="0.25">
      <c r="A63" s="173"/>
      <c r="B63" s="249"/>
      <c r="C63" s="243"/>
      <c r="D63" s="151"/>
      <c r="E63" s="1620" t="s">
        <v>1491</v>
      </c>
      <c r="F63" s="1621"/>
      <c r="G63" s="1621"/>
      <c r="H63" s="1621"/>
      <c r="I63" s="1621"/>
      <c r="J63" s="1621"/>
      <c r="K63" s="1621"/>
      <c r="L63" s="1621"/>
      <c r="M63" s="1621"/>
      <c r="N63" s="1621"/>
      <c r="O63" s="1621"/>
      <c r="P63" s="1621"/>
      <c r="Q63" s="1621"/>
      <c r="R63" s="1621"/>
      <c r="S63" s="1621"/>
      <c r="T63" s="1621"/>
      <c r="U63" s="1621"/>
      <c r="V63" s="1621"/>
      <c r="W63" s="1622"/>
      <c r="X63" s="548"/>
      <c r="Y63" s="548"/>
      <c r="Z63" s="548"/>
      <c r="AA63" s="548"/>
      <c r="AB63" s="548"/>
      <c r="AC63" s="548"/>
      <c r="AD63" s="548"/>
      <c r="AE63" s="548"/>
      <c r="AF63" s="548"/>
      <c r="AG63" s="548"/>
      <c r="AH63" s="548"/>
      <c r="AI63" s="548"/>
      <c r="AJ63" s="548"/>
      <c r="AK63" s="548"/>
      <c r="AL63" s="548"/>
      <c r="AM63" s="548"/>
      <c r="AN63" s="548"/>
      <c r="AO63" s="548"/>
      <c r="AP63" s="548"/>
      <c r="AQ63" s="548"/>
      <c r="AR63" s="548"/>
      <c r="AS63" s="548"/>
      <c r="AT63" s="548"/>
      <c r="AU63" s="548"/>
      <c r="AV63" s="548"/>
      <c r="AW63" s="548"/>
      <c r="AX63" s="548"/>
      <c r="AY63" s="548"/>
      <c r="AZ63" s="548"/>
      <c r="BA63" s="548"/>
      <c r="BB63" s="548"/>
      <c r="BC63" s="548"/>
      <c r="BD63" s="548"/>
      <c r="BE63" s="548"/>
      <c r="BF63" s="548"/>
      <c r="BG63" s="548"/>
      <c r="BH63" s="548"/>
      <c r="BI63" s="548"/>
      <c r="BJ63" s="548"/>
    </row>
    <row r="64" spans="1:62" s="138" customFormat="1" ht="15.75" x14ac:dyDescent="0.25">
      <c r="A64" s="173" t="s">
        <v>11</v>
      </c>
      <c r="B64" s="214">
        <v>30736</v>
      </c>
      <c r="C64" s="611">
        <f t="shared" ref="C64:C71" si="29">Age(B64,G64,H64)</f>
        <v>40</v>
      </c>
      <c r="D64" s="151"/>
      <c r="E64" s="154">
        <v>39</v>
      </c>
      <c r="F64" s="611" t="s">
        <v>475</v>
      </c>
      <c r="G64" s="161" t="s">
        <v>590</v>
      </c>
      <c r="H64" s="349" t="s">
        <v>826</v>
      </c>
      <c r="I64" s="342" t="str">
        <f>Воз_группа(A64,C64)</f>
        <v>5</v>
      </c>
      <c r="J64" s="613"/>
      <c r="K64" s="877">
        <v>3</v>
      </c>
      <c r="L64" s="1015">
        <v>9</v>
      </c>
      <c r="M64" s="1015">
        <f t="shared" ref="M64:M65" si="30">Баллы_за_упр($A64,$G64,$H64,$I64,K64,L64)</f>
        <v>70</v>
      </c>
      <c r="N64" s="877">
        <v>35</v>
      </c>
      <c r="O64" s="1016">
        <v>28.1</v>
      </c>
      <c r="P64" s="1015">
        <f t="shared" ref="P64:P65" si="31">Баллы_за_упр($A64,$G64,$H64,$I64,N64,O64)</f>
        <v>118</v>
      </c>
      <c r="Q64" s="615">
        <v>37</v>
      </c>
      <c r="R64" s="207">
        <v>5.0199999999999996</v>
      </c>
      <c r="S64" s="617">
        <f t="shared" ref="S64:S65" si="32">Баллы_за_упр($A64,G64,H64,I64,Q64,R64)</f>
        <v>33</v>
      </c>
      <c r="T64" s="617">
        <f t="shared" ref="T64:T65" si="33">S64+P64+M64</f>
        <v>221</v>
      </c>
      <c r="U64" s="618">
        <f t="shared" ref="U64:U65" si="34">Оценка(A64,I64,M64,P64,S64)</f>
        <v>5</v>
      </c>
      <c r="V64" s="617"/>
      <c r="W64" s="1362"/>
      <c r="X64" s="548"/>
      <c r="Y64" s="548"/>
      <c r="Z64" s="548"/>
      <c r="AA64" s="548"/>
      <c r="AB64" s="548"/>
      <c r="AC64" s="548"/>
      <c r="AD64" s="548"/>
      <c r="AE64" s="548"/>
      <c r="AF64" s="548"/>
      <c r="AG64" s="548"/>
      <c r="AH64" s="548"/>
      <c r="AI64" s="548"/>
      <c r="AJ64" s="548"/>
      <c r="AK64" s="548"/>
      <c r="AL64" s="548"/>
      <c r="AM64" s="548"/>
      <c r="AN64" s="548"/>
      <c r="AO64" s="548"/>
      <c r="AP64" s="548"/>
      <c r="AQ64" s="548"/>
      <c r="AR64" s="548"/>
      <c r="AS64" s="548"/>
      <c r="AT64" s="548"/>
      <c r="AU64" s="548"/>
      <c r="AV64" s="548"/>
      <c r="AW64" s="548"/>
      <c r="AX64" s="548"/>
      <c r="AY64" s="548"/>
      <c r="AZ64" s="548"/>
      <c r="BA64" s="548"/>
      <c r="BB64" s="548"/>
      <c r="BC64" s="548"/>
      <c r="BD64" s="548"/>
      <c r="BE64" s="548"/>
      <c r="BF64" s="548"/>
      <c r="BG64" s="548"/>
      <c r="BH64" s="548"/>
      <c r="BI64" s="548"/>
      <c r="BJ64" s="548"/>
    </row>
    <row r="65" spans="1:62" s="138" customFormat="1" ht="15.75" x14ac:dyDescent="0.25">
      <c r="A65" s="173" t="s">
        <v>11</v>
      </c>
      <c r="B65" s="214">
        <v>31757</v>
      </c>
      <c r="C65" s="611">
        <f>Age(B65,G65,H65)</f>
        <v>37</v>
      </c>
      <c r="D65" s="151"/>
      <c r="E65" s="154">
        <v>40</v>
      </c>
      <c r="F65" s="613" t="s">
        <v>475</v>
      </c>
      <c r="G65" s="349" t="s">
        <v>26</v>
      </c>
      <c r="H65" s="349" t="s">
        <v>489</v>
      </c>
      <c r="I65" s="1485" t="str">
        <f>Воз_группа(A65,C65)</f>
        <v>4</v>
      </c>
      <c r="J65" s="613"/>
      <c r="K65" s="877">
        <v>3</v>
      </c>
      <c r="L65" s="1015">
        <v>7</v>
      </c>
      <c r="M65" s="1015">
        <f t="shared" si="30"/>
        <v>30</v>
      </c>
      <c r="N65" s="877">
        <v>35</v>
      </c>
      <c r="O65" s="1016">
        <v>27.9</v>
      </c>
      <c r="P65" s="1015">
        <f t="shared" si="31"/>
        <v>82</v>
      </c>
      <c r="Q65" s="615">
        <v>37</v>
      </c>
      <c r="R65" s="207">
        <v>4.25</v>
      </c>
      <c r="S65" s="617">
        <f t="shared" si="32"/>
        <v>30</v>
      </c>
      <c r="T65" s="617">
        <f t="shared" si="33"/>
        <v>142</v>
      </c>
      <c r="U65" s="618">
        <f t="shared" si="34"/>
        <v>4</v>
      </c>
      <c r="V65" s="351"/>
      <c r="W65" s="397"/>
      <c r="X65" s="548"/>
      <c r="Y65" s="548"/>
      <c r="Z65" s="548"/>
      <c r="AA65" s="548"/>
      <c r="AB65" s="548"/>
      <c r="AC65" s="548"/>
      <c r="AD65" s="548"/>
      <c r="AE65" s="548"/>
      <c r="AF65" s="548"/>
      <c r="AG65" s="548"/>
      <c r="AH65" s="548"/>
      <c r="AI65" s="548"/>
      <c r="AJ65" s="548"/>
      <c r="AK65" s="548"/>
      <c r="AL65" s="548"/>
      <c r="AM65" s="548"/>
      <c r="AN65" s="548"/>
      <c r="AO65" s="548"/>
      <c r="AP65" s="548"/>
      <c r="AQ65" s="548"/>
      <c r="AR65" s="548"/>
      <c r="AS65" s="548"/>
      <c r="AT65" s="548"/>
      <c r="AU65" s="548"/>
      <c r="AV65" s="548"/>
      <c r="AW65" s="548"/>
      <c r="AX65" s="548"/>
      <c r="AY65" s="548"/>
      <c r="AZ65" s="548"/>
      <c r="BA65" s="548"/>
      <c r="BB65" s="548"/>
      <c r="BC65" s="548"/>
      <c r="BD65" s="548"/>
      <c r="BE65" s="548"/>
      <c r="BF65" s="548"/>
      <c r="BG65" s="548"/>
      <c r="BH65" s="548"/>
      <c r="BI65" s="548"/>
      <c r="BJ65" s="548"/>
    </row>
    <row r="66" spans="1:62" s="138" customFormat="1" ht="15.75" x14ac:dyDescent="0.25">
      <c r="A66" s="173" t="s">
        <v>11</v>
      </c>
      <c r="B66" s="214">
        <v>35150</v>
      </c>
      <c r="C66" s="611">
        <f>Age(B66,G66,H66)</f>
        <v>28</v>
      </c>
      <c r="D66" s="151"/>
      <c r="E66" s="154">
        <v>41</v>
      </c>
      <c r="F66" s="613"/>
      <c r="G66" s="349" t="s">
        <v>27</v>
      </c>
      <c r="H66" s="349" t="s">
        <v>1604</v>
      </c>
      <c r="I66" s="1485" t="str">
        <f>Воз_группа(A66,C66)</f>
        <v>2</v>
      </c>
      <c r="J66" s="613"/>
      <c r="K66" s="877">
        <v>3</v>
      </c>
      <c r="L66" s="1015">
        <v>9</v>
      </c>
      <c r="M66" s="1015">
        <f t="shared" ref="M66" si="35">Баллы_за_упр($A66,$G66,$H66,$I66,K66,L66)</f>
        <v>25</v>
      </c>
      <c r="N66" s="877">
        <v>35</v>
      </c>
      <c r="O66" s="1016">
        <v>25.1</v>
      </c>
      <c r="P66" s="1015">
        <f t="shared" ref="P66" si="36">Баллы_за_упр($A66,$G66,$H66,$I66,N66,O66)</f>
        <v>78</v>
      </c>
      <c r="Q66" s="615">
        <v>37</v>
      </c>
      <c r="R66" s="207">
        <v>3.51</v>
      </c>
      <c r="S66" s="617">
        <f t="shared" ref="S66" si="37">Баллы_за_упр($A66,G66,H66,I66,Q66,R66)</f>
        <v>24</v>
      </c>
      <c r="T66" s="617">
        <f t="shared" ref="T66" si="38">S66+P66+M66</f>
        <v>127</v>
      </c>
      <c r="U66" s="618">
        <f t="shared" ref="U66" si="39">Оценка(A66,I66,M66,P66,S66)</f>
        <v>4</v>
      </c>
      <c r="V66" s="351"/>
      <c r="W66" s="397"/>
      <c r="X66" s="548"/>
      <c r="Y66" s="548"/>
      <c r="Z66" s="548"/>
      <c r="AA66" s="548"/>
      <c r="AB66" s="548"/>
      <c r="AC66" s="548"/>
      <c r="AD66" s="548"/>
      <c r="AE66" s="548"/>
      <c r="AF66" s="548"/>
      <c r="AG66" s="548"/>
      <c r="AH66" s="548"/>
      <c r="AI66" s="548"/>
      <c r="AJ66" s="548"/>
      <c r="AK66" s="548"/>
      <c r="AL66" s="548"/>
      <c r="AM66" s="548"/>
      <c r="AN66" s="548"/>
      <c r="AO66" s="548"/>
      <c r="AP66" s="548"/>
      <c r="AQ66" s="548"/>
      <c r="AR66" s="548"/>
      <c r="AS66" s="548"/>
      <c r="AT66" s="548"/>
      <c r="AU66" s="548"/>
      <c r="AV66" s="548"/>
      <c r="AW66" s="548"/>
      <c r="AX66" s="548"/>
      <c r="AY66" s="548"/>
      <c r="AZ66" s="548"/>
      <c r="BA66" s="548"/>
      <c r="BB66" s="548"/>
      <c r="BC66" s="548"/>
      <c r="BD66" s="548"/>
      <c r="BE66" s="548"/>
      <c r="BF66" s="548"/>
      <c r="BG66" s="548"/>
      <c r="BH66" s="548"/>
      <c r="BI66" s="548"/>
      <c r="BJ66" s="548"/>
    </row>
    <row r="67" spans="1:62" s="138" customFormat="1" ht="15.75" x14ac:dyDescent="0.25">
      <c r="A67" s="173" t="s">
        <v>11</v>
      </c>
      <c r="B67" s="214">
        <v>34495</v>
      </c>
      <c r="C67" s="611">
        <f t="shared" si="29"/>
        <v>30</v>
      </c>
      <c r="D67" s="151"/>
      <c r="E67" s="154">
        <v>42</v>
      </c>
      <c r="F67" s="613" t="s">
        <v>475</v>
      </c>
      <c r="G67" s="349" t="s">
        <v>27</v>
      </c>
      <c r="H67" s="349" t="s">
        <v>819</v>
      </c>
      <c r="I67" s="1485" t="str">
        <f t="shared" ref="I67:I71" si="40">Воз_группа(A67,C67)</f>
        <v>3</v>
      </c>
      <c r="J67" s="679"/>
      <c r="K67" s="877"/>
      <c r="L67" s="1015"/>
      <c r="M67" s="1015"/>
      <c r="N67" s="877"/>
      <c r="O67" s="1016"/>
      <c r="P67" s="1015"/>
      <c r="Q67" s="615"/>
      <c r="R67" s="207"/>
      <c r="S67" s="617"/>
      <c r="T67" s="617"/>
      <c r="U67" s="618"/>
      <c r="V67" s="351"/>
      <c r="W67" s="397" t="s">
        <v>1338</v>
      </c>
      <c r="X67" s="548"/>
      <c r="Y67" s="548"/>
      <c r="Z67" s="548"/>
      <c r="AA67" s="548"/>
      <c r="AB67" s="548"/>
      <c r="AC67" s="548"/>
      <c r="AD67" s="548"/>
      <c r="AE67" s="548"/>
      <c r="AF67" s="548"/>
      <c r="AG67" s="548"/>
      <c r="AH67" s="548"/>
      <c r="AI67" s="548"/>
      <c r="AJ67" s="548"/>
      <c r="AK67" s="548"/>
      <c r="AL67" s="548"/>
      <c r="AM67" s="548"/>
      <c r="AN67" s="548"/>
      <c r="AO67" s="548"/>
      <c r="AP67" s="548"/>
      <c r="AQ67" s="548"/>
      <c r="AR67" s="548"/>
      <c r="AS67" s="548"/>
      <c r="AT67" s="548"/>
      <c r="AU67" s="548"/>
      <c r="AV67" s="548"/>
      <c r="AW67" s="548"/>
      <c r="AX67" s="548"/>
      <c r="AY67" s="548"/>
      <c r="AZ67" s="548"/>
      <c r="BA67" s="548"/>
      <c r="BB67" s="548"/>
      <c r="BC67" s="548"/>
      <c r="BD67" s="548"/>
      <c r="BE67" s="548"/>
      <c r="BF67" s="548"/>
      <c r="BG67" s="548"/>
      <c r="BH67" s="548"/>
      <c r="BI67" s="548"/>
      <c r="BJ67" s="548"/>
    </row>
    <row r="68" spans="1:62" s="138" customFormat="1" ht="15.75" x14ac:dyDescent="0.25">
      <c r="A68" s="173" t="s">
        <v>11</v>
      </c>
      <c r="B68" s="214">
        <v>34578</v>
      </c>
      <c r="C68" s="611">
        <f t="shared" si="29"/>
        <v>30</v>
      </c>
      <c r="D68" s="151"/>
      <c r="E68" s="154">
        <v>43</v>
      </c>
      <c r="F68" s="613" t="s">
        <v>475</v>
      </c>
      <c r="G68" s="349" t="s">
        <v>614</v>
      </c>
      <c r="H68" s="349" t="s">
        <v>672</v>
      </c>
      <c r="I68" s="1485" t="str">
        <f t="shared" si="40"/>
        <v>3</v>
      </c>
      <c r="J68" s="679"/>
      <c r="K68" s="877"/>
      <c r="L68" s="1015"/>
      <c r="M68" s="1015"/>
      <c r="N68" s="877"/>
      <c r="O68" s="1016"/>
      <c r="P68" s="1015"/>
      <c r="Q68" s="615"/>
      <c r="R68" s="207"/>
      <c r="S68" s="617"/>
      <c r="T68" s="617"/>
      <c r="U68" s="618"/>
      <c r="V68" s="617"/>
      <c r="W68" s="397" t="s">
        <v>1093</v>
      </c>
      <c r="X68" s="548"/>
      <c r="Y68" s="548"/>
      <c r="Z68" s="548"/>
      <c r="AA68" s="548"/>
      <c r="AB68" s="548"/>
      <c r="AC68" s="548"/>
      <c r="AD68" s="548"/>
      <c r="AE68" s="548"/>
      <c r="AF68" s="548"/>
      <c r="AG68" s="548"/>
      <c r="AH68" s="548"/>
      <c r="AI68" s="548"/>
      <c r="AJ68" s="548"/>
      <c r="AK68" s="548"/>
      <c r="AL68" s="548"/>
      <c r="AM68" s="548"/>
      <c r="AN68" s="548"/>
      <c r="AO68" s="548"/>
      <c r="AP68" s="548"/>
      <c r="AQ68" s="548"/>
      <c r="AR68" s="548"/>
      <c r="AS68" s="548"/>
      <c r="AT68" s="548"/>
      <c r="AU68" s="548"/>
      <c r="AV68" s="548"/>
      <c r="AW68" s="548"/>
      <c r="AX68" s="548"/>
      <c r="AY68" s="548"/>
      <c r="AZ68" s="548"/>
      <c r="BA68" s="548"/>
      <c r="BB68" s="548"/>
      <c r="BC68" s="548"/>
      <c r="BD68" s="548"/>
      <c r="BE68" s="548"/>
      <c r="BF68" s="548"/>
      <c r="BG68" s="548"/>
      <c r="BH68" s="548"/>
      <c r="BI68" s="548"/>
      <c r="BJ68" s="548"/>
    </row>
    <row r="69" spans="1:62" s="138" customFormat="1" ht="15.75" x14ac:dyDescent="0.25">
      <c r="A69" s="173" t="s">
        <v>11</v>
      </c>
      <c r="B69" s="214">
        <v>31401</v>
      </c>
      <c r="C69" s="611">
        <f t="shared" si="29"/>
        <v>38</v>
      </c>
      <c r="D69" s="151"/>
      <c r="E69" s="154">
        <v>44</v>
      </c>
      <c r="F69" s="613"/>
      <c r="G69" s="349" t="s">
        <v>742</v>
      </c>
      <c r="H69" s="349" t="s">
        <v>1113</v>
      </c>
      <c r="I69" s="1485" t="str">
        <f t="shared" si="40"/>
        <v>4</v>
      </c>
      <c r="J69" s="613"/>
      <c r="K69" s="877">
        <v>3</v>
      </c>
      <c r="L69" s="1015">
        <v>6</v>
      </c>
      <c r="M69" s="1015">
        <f t="shared" ref="M69" si="41">Баллы_за_упр($A69,$G69,$H69,$I69,K69,L69)</f>
        <v>20</v>
      </c>
      <c r="N69" s="877">
        <v>35</v>
      </c>
      <c r="O69" s="1016">
        <v>27.8</v>
      </c>
      <c r="P69" s="1015">
        <f t="shared" ref="P69" si="42">Баллы_за_упр($A69,$G69,$H69,$I69,N69,O69)</f>
        <v>84</v>
      </c>
      <c r="Q69" s="615">
        <v>37</v>
      </c>
      <c r="R69" s="207">
        <v>4.22</v>
      </c>
      <c r="S69" s="617">
        <f t="shared" ref="S69" si="43">Баллы_за_упр($A69,G69,H69,I69,Q69,R69)</f>
        <v>33</v>
      </c>
      <c r="T69" s="617">
        <f t="shared" ref="T69" si="44">S69+P69+M69</f>
        <v>137</v>
      </c>
      <c r="U69" s="618">
        <f t="shared" ref="U69" si="45">Оценка(A69,I69,M69,P69,S69)</f>
        <v>4</v>
      </c>
      <c r="V69" s="617"/>
      <c r="W69" s="397"/>
      <c r="X69" s="548"/>
      <c r="Y69" s="548"/>
      <c r="Z69" s="548"/>
      <c r="AA69" s="548"/>
      <c r="AB69" s="548"/>
      <c r="AC69" s="548"/>
      <c r="AD69" s="548"/>
      <c r="AE69" s="548"/>
      <c r="AF69" s="548"/>
      <c r="AG69" s="548"/>
      <c r="AH69" s="548"/>
      <c r="AI69" s="548"/>
      <c r="AJ69" s="548"/>
      <c r="AK69" s="548"/>
      <c r="AL69" s="548"/>
      <c r="AM69" s="548"/>
      <c r="AN69" s="548"/>
      <c r="AO69" s="548"/>
      <c r="AP69" s="548"/>
      <c r="AQ69" s="548"/>
      <c r="AR69" s="548"/>
      <c r="AS69" s="548"/>
      <c r="AT69" s="548"/>
      <c r="AU69" s="548"/>
      <c r="AV69" s="548"/>
      <c r="AW69" s="548"/>
      <c r="AX69" s="548"/>
      <c r="AY69" s="548"/>
      <c r="AZ69" s="548"/>
      <c r="BA69" s="548"/>
      <c r="BB69" s="548"/>
      <c r="BC69" s="548"/>
      <c r="BD69" s="548"/>
      <c r="BE69" s="548"/>
      <c r="BF69" s="548"/>
      <c r="BG69" s="548"/>
      <c r="BH69" s="548"/>
      <c r="BI69" s="548"/>
      <c r="BJ69" s="548"/>
    </row>
    <row r="70" spans="1:62" s="138" customFormat="1" ht="15.75" x14ac:dyDescent="0.25">
      <c r="A70" s="173" t="s">
        <v>11</v>
      </c>
      <c r="B70" s="214">
        <v>35212</v>
      </c>
      <c r="C70" s="611">
        <f>Age(B70,G70,H70)</f>
        <v>28</v>
      </c>
      <c r="D70" s="151"/>
      <c r="E70" s="154">
        <v>45</v>
      </c>
      <c r="F70" s="611" t="s">
        <v>475</v>
      </c>
      <c r="G70" s="230" t="s">
        <v>500</v>
      </c>
      <c r="H70" s="232" t="s">
        <v>702</v>
      </c>
      <c r="I70" s="342" t="str">
        <f>Воз_группа(A70,C70)</f>
        <v>2</v>
      </c>
      <c r="J70" s="618"/>
      <c r="K70" s="877">
        <v>3</v>
      </c>
      <c r="L70" s="1015">
        <v>17</v>
      </c>
      <c r="M70" s="1015">
        <f t="shared" ref="M70" si="46">Баллы_за_упр($A70,$G70,$H70,$I70,K70,L70)</f>
        <v>70</v>
      </c>
      <c r="N70" s="877">
        <v>35</v>
      </c>
      <c r="O70" s="1016">
        <v>27.1</v>
      </c>
      <c r="P70" s="1015">
        <f t="shared" ref="P70" si="47">Баллы_за_упр($A70,$G70,$H70,$I70,N70,O70)</f>
        <v>38</v>
      </c>
      <c r="Q70" s="615">
        <v>37</v>
      </c>
      <c r="R70" s="207">
        <v>3.41</v>
      </c>
      <c r="S70" s="617">
        <f t="shared" ref="S70" si="48">Баллы_за_упр($A70,G70,H70,I70,Q70,R70)</f>
        <v>34</v>
      </c>
      <c r="T70" s="617">
        <f t="shared" ref="T70" si="49">S70+P70+M70</f>
        <v>142</v>
      </c>
      <c r="U70" s="618">
        <f t="shared" ref="U70" si="50">Оценка(A70,I70,M70,P70,S70)</f>
        <v>4</v>
      </c>
      <c r="V70" s="617"/>
      <c r="W70" s="1362"/>
      <c r="X70" s="548"/>
      <c r="Y70" s="548"/>
      <c r="Z70" s="548"/>
      <c r="AA70" s="548"/>
      <c r="AB70" s="548"/>
      <c r="AC70" s="548"/>
      <c r="AD70" s="548"/>
      <c r="AE70" s="548"/>
      <c r="AF70" s="548"/>
      <c r="AG70" s="548"/>
      <c r="AH70" s="548"/>
      <c r="AI70" s="548"/>
      <c r="AJ70" s="548"/>
      <c r="AK70" s="548"/>
      <c r="AL70" s="548"/>
      <c r="AM70" s="548"/>
      <c r="AN70" s="548"/>
      <c r="AO70" s="548"/>
      <c r="AP70" s="548"/>
      <c r="AQ70" s="548"/>
      <c r="AR70" s="548"/>
      <c r="AS70" s="548"/>
      <c r="AT70" s="548"/>
      <c r="AU70" s="548"/>
      <c r="AV70" s="548"/>
      <c r="AW70" s="548"/>
      <c r="AX70" s="548"/>
      <c r="AY70" s="548"/>
      <c r="AZ70" s="548"/>
      <c r="BA70" s="548"/>
      <c r="BB70" s="548"/>
      <c r="BC70" s="548"/>
      <c r="BD70" s="548"/>
      <c r="BE70" s="548"/>
      <c r="BF70" s="548"/>
      <c r="BG70" s="548"/>
      <c r="BH70" s="548"/>
      <c r="BI70" s="548"/>
      <c r="BJ70" s="548"/>
    </row>
    <row r="71" spans="1:62" s="138" customFormat="1" ht="15.75" x14ac:dyDescent="0.25">
      <c r="A71" s="173" t="s">
        <v>11</v>
      </c>
      <c r="B71" s="214">
        <v>29833</v>
      </c>
      <c r="C71" s="611">
        <f t="shared" si="29"/>
        <v>43</v>
      </c>
      <c r="D71" s="151"/>
      <c r="E71" s="154">
        <v>46</v>
      </c>
      <c r="F71" s="613"/>
      <c r="G71" s="612" t="s">
        <v>1188</v>
      </c>
      <c r="H71" s="612" t="s">
        <v>1104</v>
      </c>
      <c r="I71" s="1485" t="str">
        <f t="shared" si="40"/>
        <v>5</v>
      </c>
      <c r="J71" s="613"/>
      <c r="K71" s="877">
        <v>3</v>
      </c>
      <c r="L71" s="1015">
        <v>12</v>
      </c>
      <c r="M71" s="1015">
        <f t="shared" ref="M71" si="51">Баллы_за_упр($A71,$G71,$H71,$I71,K71,L71)</f>
        <v>100</v>
      </c>
      <c r="N71" s="877">
        <v>35</v>
      </c>
      <c r="O71" s="1016">
        <v>29.2</v>
      </c>
      <c r="P71" s="1015">
        <f t="shared" ref="P71" si="52">Баллы_за_упр($A71,$G71,$H71,$I71,N71,O71)</f>
        <v>96</v>
      </c>
      <c r="Q71" s="615">
        <v>37</v>
      </c>
      <c r="R71" s="207">
        <v>4.3499999999999996</v>
      </c>
      <c r="S71" s="617">
        <f t="shared" ref="S71" si="53">Баллы_за_упр($A71,G71,H71,I71,Q71,R71)</f>
        <v>60</v>
      </c>
      <c r="T71" s="617">
        <f t="shared" ref="T71" si="54">S71+P71+M71</f>
        <v>256</v>
      </c>
      <c r="U71" s="618">
        <f t="shared" ref="U71" si="55">Оценка(A71,I71,M71,P71,S71)</f>
        <v>5</v>
      </c>
      <c r="V71" s="351"/>
      <c r="W71" s="397"/>
      <c r="X71" s="548"/>
      <c r="Y71" s="548"/>
      <c r="Z71" s="548"/>
      <c r="AA71" s="548"/>
      <c r="AB71" s="548"/>
      <c r="AC71" s="548"/>
      <c r="AD71" s="548"/>
      <c r="AE71" s="548"/>
      <c r="AF71" s="548"/>
      <c r="AG71" s="548"/>
      <c r="AH71" s="548"/>
      <c r="AI71" s="548"/>
      <c r="AJ71" s="548"/>
      <c r="AK71" s="548"/>
      <c r="AL71" s="548"/>
      <c r="AM71" s="548"/>
      <c r="AN71" s="548"/>
      <c r="AO71" s="548"/>
      <c r="AP71" s="548"/>
      <c r="AQ71" s="548"/>
      <c r="AR71" s="548"/>
    </row>
    <row r="72" spans="1:62" s="138" customFormat="1" ht="15.75" x14ac:dyDescent="0.25">
      <c r="A72" s="173"/>
      <c r="B72" s="214"/>
      <c r="C72" s="611"/>
      <c r="D72" s="151"/>
      <c r="E72" s="1735" t="s">
        <v>1492</v>
      </c>
      <c r="F72" s="1736"/>
      <c r="G72" s="1736"/>
      <c r="H72" s="1736"/>
      <c r="I72" s="1736"/>
      <c r="J72" s="1736"/>
      <c r="K72" s="1736"/>
      <c r="L72" s="1736"/>
      <c r="M72" s="1736"/>
      <c r="N72" s="1736"/>
      <c r="O72" s="1736"/>
      <c r="P72" s="1736"/>
      <c r="Q72" s="1736"/>
      <c r="R72" s="1736"/>
      <c r="S72" s="1736"/>
      <c r="T72" s="1736"/>
      <c r="U72" s="1736"/>
      <c r="V72" s="1736"/>
      <c r="W72" s="1737"/>
      <c r="X72" s="548"/>
      <c r="Y72" s="548"/>
      <c r="Z72" s="548"/>
      <c r="AA72" s="548"/>
      <c r="AB72" s="548"/>
      <c r="AC72" s="548"/>
      <c r="AD72" s="548"/>
      <c r="AE72" s="548"/>
      <c r="AF72" s="548"/>
      <c r="AG72" s="548"/>
      <c r="AH72" s="548"/>
      <c r="AI72" s="548"/>
      <c r="AJ72" s="548"/>
      <c r="AK72" s="548"/>
      <c r="AL72" s="548"/>
      <c r="AM72" s="548"/>
      <c r="AN72" s="548"/>
      <c r="AO72" s="548"/>
      <c r="AP72" s="548"/>
      <c r="AQ72" s="548"/>
      <c r="AR72" s="548"/>
      <c r="AS72" s="548"/>
      <c r="AT72" s="548"/>
      <c r="AU72" s="548"/>
      <c r="AV72" s="548"/>
      <c r="AW72" s="548"/>
      <c r="AX72" s="548"/>
      <c r="AY72" s="548"/>
      <c r="AZ72" s="548"/>
      <c r="BA72" s="548"/>
      <c r="BB72" s="548"/>
      <c r="BC72" s="548"/>
      <c r="BD72" s="548"/>
      <c r="BE72" s="548"/>
      <c r="BF72" s="548"/>
      <c r="BG72" s="548"/>
      <c r="BH72" s="548"/>
      <c r="BI72" s="548"/>
      <c r="BJ72" s="548"/>
    </row>
    <row r="73" spans="1:62" s="138" customFormat="1" ht="15.75" x14ac:dyDescent="0.25">
      <c r="A73" s="173" t="s">
        <v>11</v>
      </c>
      <c r="B73" s="214">
        <v>34404</v>
      </c>
      <c r="C73" s="611">
        <f>Age(B73,G73,H73)</f>
        <v>30</v>
      </c>
      <c r="D73" s="151"/>
      <c r="E73" s="154">
        <v>47</v>
      </c>
      <c r="F73" s="611"/>
      <c r="G73" s="161" t="s">
        <v>27</v>
      </c>
      <c r="H73" s="349" t="s">
        <v>982</v>
      </c>
      <c r="I73" s="342" t="str">
        <f>Воз_группа(A73,C73)</f>
        <v>3</v>
      </c>
      <c r="J73" s="611"/>
      <c r="K73" s="877">
        <v>3</v>
      </c>
      <c r="L73" s="1015">
        <v>8</v>
      </c>
      <c r="M73" s="1015">
        <f t="shared" ref="M73" si="56">Баллы_за_упр($A73,$G73,$H73,$I73,K73,L73)</f>
        <v>25</v>
      </c>
      <c r="N73" s="877">
        <v>35</v>
      </c>
      <c r="O73" s="1016">
        <v>27.2</v>
      </c>
      <c r="P73" s="1015">
        <f t="shared" ref="P73" si="57">Баллы_за_упр($A73,$G73,$H73,$I73,N73,O73)</f>
        <v>76</v>
      </c>
      <c r="Q73" s="615">
        <v>37</v>
      </c>
      <c r="R73" s="207">
        <v>4</v>
      </c>
      <c r="S73" s="617">
        <f t="shared" ref="S73" si="58">Баллы_за_упр($A73,G73,H73,I73,Q73,R73)</f>
        <v>35</v>
      </c>
      <c r="T73" s="617">
        <f t="shared" ref="T73" si="59">S73+P73+M73</f>
        <v>136</v>
      </c>
      <c r="U73" s="618">
        <f t="shared" ref="U73" si="60">Оценка(A73,I73,M73,P73,S73)</f>
        <v>4</v>
      </c>
      <c r="V73" s="607"/>
      <c r="W73" s="397"/>
      <c r="X73" s="548"/>
      <c r="Y73" s="548"/>
      <c r="Z73" s="548"/>
      <c r="AA73" s="548"/>
      <c r="AB73" s="548"/>
      <c r="AC73" s="548"/>
      <c r="AD73" s="548"/>
      <c r="AE73" s="548"/>
      <c r="AF73" s="548"/>
      <c r="AG73" s="548"/>
      <c r="AH73" s="548"/>
      <c r="AI73" s="548"/>
      <c r="AJ73" s="548"/>
      <c r="AK73" s="548"/>
      <c r="AL73" s="548"/>
      <c r="AM73" s="548"/>
      <c r="AN73" s="548"/>
      <c r="AO73" s="548"/>
      <c r="AP73" s="548"/>
      <c r="AQ73" s="548"/>
      <c r="AR73" s="548"/>
      <c r="AS73" s="548"/>
      <c r="AT73" s="548"/>
      <c r="AU73" s="548"/>
      <c r="AV73" s="548"/>
      <c r="AW73" s="548"/>
      <c r="AX73" s="548"/>
      <c r="AY73" s="548"/>
      <c r="AZ73" s="548"/>
      <c r="BA73" s="548"/>
      <c r="BB73" s="548"/>
      <c r="BC73" s="548"/>
      <c r="BD73" s="548"/>
      <c r="BE73" s="548"/>
      <c r="BF73" s="548"/>
      <c r="BG73" s="548"/>
      <c r="BH73" s="548"/>
      <c r="BI73" s="548"/>
      <c r="BJ73" s="548"/>
    </row>
    <row r="74" spans="1:62" s="138" customFormat="1" ht="16.5" thickBot="1" x14ac:dyDescent="0.3">
      <c r="A74" s="173" t="s">
        <v>11</v>
      </c>
      <c r="B74" s="214">
        <v>34782</v>
      </c>
      <c r="C74" s="611">
        <f>Age(B74,G74,H74)</f>
        <v>29</v>
      </c>
      <c r="D74" s="151"/>
      <c r="E74" s="158">
        <v>78</v>
      </c>
      <c r="F74" s="157"/>
      <c r="G74" s="162" t="s">
        <v>27</v>
      </c>
      <c r="H74" s="744" t="s">
        <v>817</v>
      </c>
      <c r="I74" s="159" t="str">
        <f>Воз_группа(A74,C74)</f>
        <v>2</v>
      </c>
      <c r="J74" s="340"/>
      <c r="K74" s="1040"/>
      <c r="L74" s="1041"/>
      <c r="M74" s="1041"/>
      <c r="N74" s="1040"/>
      <c r="O74" s="1042"/>
      <c r="P74" s="1041"/>
      <c r="Q74" s="300"/>
      <c r="R74" s="1224"/>
      <c r="S74" s="302"/>
      <c r="T74" s="302"/>
      <c r="U74" s="303"/>
      <c r="V74" s="566"/>
      <c r="W74" s="435" t="s">
        <v>1338</v>
      </c>
      <c r="X74" s="548"/>
      <c r="Y74" s="548"/>
      <c r="Z74" s="548"/>
      <c r="AA74" s="548"/>
      <c r="AB74" s="548"/>
      <c r="AC74" s="548"/>
      <c r="AD74" s="548"/>
      <c r="AE74" s="548"/>
      <c r="AF74" s="548"/>
      <c r="AG74" s="548"/>
      <c r="AH74" s="548"/>
      <c r="AI74" s="548"/>
      <c r="AJ74" s="548"/>
      <c r="AK74" s="548"/>
      <c r="AL74" s="548"/>
      <c r="AM74" s="548"/>
      <c r="AN74" s="548"/>
      <c r="AO74" s="548"/>
      <c r="AP74" s="548"/>
      <c r="AQ74" s="548"/>
      <c r="AR74" s="548"/>
      <c r="AS74" s="548"/>
      <c r="AT74" s="548"/>
      <c r="AU74" s="548"/>
      <c r="AV74" s="548"/>
      <c r="AW74" s="548"/>
      <c r="AX74" s="548"/>
      <c r="AY74" s="548"/>
      <c r="AZ74" s="548"/>
      <c r="BA74" s="548"/>
      <c r="BB74" s="548"/>
      <c r="BC74" s="548"/>
      <c r="BD74" s="548"/>
      <c r="BE74" s="548"/>
      <c r="BF74" s="548"/>
      <c r="BG74" s="548"/>
      <c r="BH74" s="548"/>
      <c r="BI74" s="548"/>
      <c r="BJ74" s="548"/>
    </row>
    <row r="75" spans="1:62" s="138" customFormat="1" ht="15.75" x14ac:dyDescent="0.25">
      <c r="A75" s="1768" t="s">
        <v>1</v>
      </c>
      <c r="B75" s="1768" t="s">
        <v>81</v>
      </c>
      <c r="C75" s="1768" t="s">
        <v>82</v>
      </c>
      <c r="D75" s="1066"/>
      <c r="E75" s="1774" t="s">
        <v>2</v>
      </c>
      <c r="F75" s="1474"/>
      <c r="G75" s="1776" t="s">
        <v>3</v>
      </c>
      <c r="H75" s="1776" t="s">
        <v>4</v>
      </c>
      <c r="I75" s="1778" t="s">
        <v>5</v>
      </c>
      <c r="J75" s="1778" t="s">
        <v>6</v>
      </c>
      <c r="K75" s="1782" t="s">
        <v>180</v>
      </c>
      <c r="L75" s="1782"/>
      <c r="M75" s="1782"/>
      <c r="N75" s="1776"/>
      <c r="O75" s="1776"/>
      <c r="P75" s="1776"/>
      <c r="Q75" s="1776"/>
      <c r="R75" s="1776"/>
      <c r="S75" s="1776"/>
      <c r="T75" s="1783" t="s">
        <v>25</v>
      </c>
      <c r="U75" s="1778" t="s">
        <v>998</v>
      </c>
      <c r="V75" s="1778" t="s">
        <v>7</v>
      </c>
      <c r="W75" s="1786" t="s">
        <v>285</v>
      </c>
      <c r="X75" s="548"/>
      <c r="Y75" s="548"/>
      <c r="Z75" s="548"/>
      <c r="AA75" s="548"/>
      <c r="AB75" s="548"/>
      <c r="AC75" s="548"/>
      <c r="AD75" s="548"/>
      <c r="AE75" s="548"/>
      <c r="AF75" s="548"/>
      <c r="AG75" s="548"/>
      <c r="AH75" s="548"/>
      <c r="AI75" s="548"/>
      <c r="AJ75" s="548"/>
      <c r="AK75" s="548"/>
      <c r="AL75" s="548"/>
      <c r="AM75" s="548"/>
      <c r="AN75" s="548"/>
      <c r="AO75" s="548"/>
      <c r="AP75" s="548"/>
      <c r="AQ75" s="548"/>
      <c r="AR75" s="548"/>
      <c r="AS75" s="548"/>
      <c r="AT75" s="548"/>
      <c r="AU75" s="548"/>
      <c r="AV75" s="548"/>
      <c r="AW75" s="548"/>
      <c r="AX75" s="548"/>
      <c r="AY75" s="548"/>
      <c r="AZ75" s="548"/>
      <c r="BA75" s="548"/>
      <c r="BB75" s="548"/>
      <c r="BC75" s="548"/>
      <c r="BD75" s="548"/>
      <c r="BE75" s="548"/>
      <c r="BF75" s="548"/>
      <c r="BG75" s="548"/>
      <c r="BH75" s="548"/>
      <c r="BI75" s="548"/>
      <c r="BJ75" s="548"/>
    </row>
    <row r="76" spans="1:62" s="200" customFormat="1" ht="17.25" customHeight="1" x14ac:dyDescent="0.25">
      <c r="A76" s="1768"/>
      <c r="B76" s="1768"/>
      <c r="C76" s="1768"/>
      <c r="D76" s="1066"/>
      <c r="E76" s="1604"/>
      <c r="F76" s="1468"/>
      <c r="G76" s="1605"/>
      <c r="H76" s="1605"/>
      <c r="I76" s="1779"/>
      <c r="J76" s="1781"/>
      <c r="K76" s="455"/>
      <c r="L76" s="1490">
        <v>1</v>
      </c>
      <c r="M76" s="1068"/>
      <c r="N76" s="1788">
        <v>2</v>
      </c>
      <c r="O76" s="1605"/>
      <c r="P76" s="1605"/>
      <c r="Q76" s="1789">
        <v>3</v>
      </c>
      <c r="R76" s="1789"/>
      <c r="S76" s="1789"/>
      <c r="T76" s="1784"/>
      <c r="U76" s="1779"/>
      <c r="V76" s="1779"/>
      <c r="W76" s="1724"/>
      <c r="X76" s="1834"/>
      <c r="Y76" s="1790"/>
      <c r="Z76" s="1790"/>
      <c r="AA76" s="1790"/>
      <c r="AB76" s="1790"/>
      <c r="AC76" s="1790"/>
      <c r="AD76" s="1749"/>
      <c r="AE76" s="1749"/>
      <c r="AF76" s="1749"/>
      <c r="AG76" s="1749"/>
      <c r="AH76" s="1749"/>
      <c r="AI76" s="576"/>
      <c r="AJ76" s="576"/>
      <c r="AK76" s="576"/>
      <c r="AL76" s="576"/>
      <c r="AM76" s="576"/>
      <c r="AN76" s="576"/>
      <c r="AO76" s="576"/>
      <c r="AP76" s="576"/>
      <c r="AQ76" s="576"/>
      <c r="AR76" s="576"/>
      <c r="AS76" s="576"/>
      <c r="AT76" s="576"/>
      <c r="AU76" s="576"/>
      <c r="AV76" s="576"/>
      <c r="AW76" s="576"/>
      <c r="AX76" s="576"/>
      <c r="AY76" s="576"/>
      <c r="AZ76" s="576"/>
      <c r="BA76" s="576"/>
      <c r="BB76" s="576"/>
      <c r="BC76" s="576"/>
      <c r="BD76" s="576"/>
      <c r="BE76" s="576"/>
      <c r="BF76" s="576"/>
      <c r="BG76" s="576"/>
      <c r="BH76" s="576"/>
      <c r="BI76" s="576"/>
      <c r="BJ76" s="576"/>
    </row>
    <row r="77" spans="1:62" s="200" customFormat="1" ht="75" customHeight="1" thickBot="1" x14ac:dyDescent="0.3">
      <c r="A77" s="1768"/>
      <c r="B77" s="1768"/>
      <c r="C77" s="1768"/>
      <c r="D77" s="1066"/>
      <c r="E77" s="1775"/>
      <c r="F77" s="1475"/>
      <c r="G77" s="1777"/>
      <c r="H77" s="1777"/>
      <c r="I77" s="1780"/>
      <c r="J77" s="1780"/>
      <c r="K77" s="1491" t="s">
        <v>8</v>
      </c>
      <c r="L77" s="1491" t="s">
        <v>9</v>
      </c>
      <c r="M77" s="1491" t="s">
        <v>10</v>
      </c>
      <c r="N77" s="1476" t="s">
        <v>8</v>
      </c>
      <c r="O77" s="1476" t="s">
        <v>9</v>
      </c>
      <c r="P77" s="1476" t="s">
        <v>10</v>
      </c>
      <c r="Q77" s="1476" t="s">
        <v>8</v>
      </c>
      <c r="R77" s="1067" t="s">
        <v>9</v>
      </c>
      <c r="S77" s="1476" t="s">
        <v>10</v>
      </c>
      <c r="T77" s="1785"/>
      <c r="U77" s="1780"/>
      <c r="V77" s="1780"/>
      <c r="W77" s="1787"/>
      <c r="X77" s="1834"/>
      <c r="Y77" s="1790"/>
      <c r="Z77" s="1790"/>
      <c r="AA77" s="1790"/>
      <c r="AB77" s="1790"/>
      <c r="AC77" s="1790"/>
      <c r="AD77" s="1749"/>
      <c r="AE77" s="1749"/>
      <c r="AF77" s="1749"/>
      <c r="AG77" s="1749"/>
      <c r="AH77" s="1749"/>
      <c r="AI77" s="576"/>
      <c r="AJ77" s="576"/>
      <c r="AK77" s="576"/>
      <c r="AL77" s="576"/>
      <c r="AM77" s="576"/>
      <c r="AN77" s="576"/>
      <c r="AO77" s="576"/>
      <c r="AP77" s="576"/>
      <c r="AQ77" s="576"/>
      <c r="AR77" s="576"/>
      <c r="AS77" s="576"/>
      <c r="AT77" s="576"/>
      <c r="AU77" s="576"/>
      <c r="AV77" s="576"/>
      <c r="AW77" s="576"/>
      <c r="AX77" s="576"/>
      <c r="AY77" s="576"/>
      <c r="AZ77" s="576"/>
      <c r="BA77" s="576"/>
      <c r="BB77" s="576"/>
      <c r="BC77" s="576"/>
      <c r="BD77" s="576"/>
      <c r="BE77" s="576"/>
      <c r="BF77" s="576"/>
      <c r="BG77" s="576"/>
      <c r="BH77" s="576"/>
      <c r="BI77" s="576"/>
      <c r="BJ77" s="576"/>
    </row>
    <row r="78" spans="1:62" s="200" customFormat="1" ht="16.5" thickTop="1" x14ac:dyDescent="0.25">
      <c r="A78" s="173" t="s">
        <v>11</v>
      </c>
      <c r="B78" s="214">
        <v>34637</v>
      </c>
      <c r="C78" s="611">
        <f>Age(B78,G78,H78)</f>
        <v>29</v>
      </c>
      <c r="D78" s="151"/>
      <c r="E78" s="154">
        <v>49</v>
      </c>
      <c r="F78" s="611" t="s">
        <v>475</v>
      </c>
      <c r="G78" s="161" t="s">
        <v>27</v>
      </c>
      <c r="H78" s="349" t="s">
        <v>813</v>
      </c>
      <c r="I78" s="342" t="str">
        <f>Воз_группа(A78,C78)</f>
        <v>2</v>
      </c>
      <c r="J78" s="611"/>
      <c r="K78" s="877">
        <v>3</v>
      </c>
      <c r="L78" s="1015">
        <v>15</v>
      </c>
      <c r="M78" s="1015">
        <f t="shared" ref="M78:M82" si="61">Баллы_за_упр($A78,$G78,$H78,$I78,K78,L78)</f>
        <v>55</v>
      </c>
      <c r="N78" s="877">
        <v>35</v>
      </c>
      <c r="O78" s="1016">
        <v>26.8</v>
      </c>
      <c r="P78" s="1015">
        <f t="shared" ref="P78:P82" si="62">Баллы_за_упр($A78,$G78,$H78,$I78,N78,O78)</f>
        <v>44</v>
      </c>
      <c r="Q78" s="615">
        <v>37</v>
      </c>
      <c r="R78" s="207">
        <v>3.36</v>
      </c>
      <c r="S78" s="617">
        <f t="shared" ref="S78:S82" si="63">Баллы_за_упр($A78,G78,H78,I78,Q78,R78)</f>
        <v>39</v>
      </c>
      <c r="T78" s="617">
        <f t="shared" ref="T78:T82" si="64">S78+P78+M78</f>
        <v>138</v>
      </c>
      <c r="U78" s="618">
        <f t="shared" ref="U78:U82" si="65">Оценка(A78,I78,M78,P78,S78)</f>
        <v>4</v>
      </c>
      <c r="V78" s="617"/>
      <c r="W78" s="397"/>
      <c r="X78" s="1834"/>
      <c r="Y78" s="1790"/>
      <c r="Z78" s="1790"/>
      <c r="AA78" s="1790"/>
      <c r="AB78" s="1790"/>
      <c r="AC78" s="1790"/>
      <c r="AD78" s="1749"/>
      <c r="AE78" s="1749"/>
      <c r="AF78" s="1749"/>
      <c r="AG78" s="1749"/>
      <c r="AH78" s="1749"/>
      <c r="AI78" s="576"/>
      <c r="AJ78" s="576"/>
      <c r="AK78" s="576"/>
      <c r="AL78" s="576"/>
      <c r="AM78" s="576"/>
      <c r="AN78" s="576"/>
      <c r="AO78" s="576"/>
      <c r="AP78" s="576"/>
      <c r="AQ78" s="576"/>
      <c r="AR78" s="576"/>
      <c r="AS78" s="576"/>
      <c r="AT78" s="576"/>
      <c r="AU78" s="576"/>
      <c r="AV78" s="576"/>
      <c r="AW78" s="576"/>
      <c r="AX78" s="576"/>
      <c r="AY78" s="576"/>
      <c r="AZ78" s="576"/>
      <c r="BA78" s="576"/>
      <c r="BB78" s="576"/>
      <c r="BC78" s="576"/>
      <c r="BD78" s="576"/>
      <c r="BE78" s="576"/>
      <c r="BF78" s="576"/>
      <c r="BG78" s="576"/>
      <c r="BH78" s="576"/>
      <c r="BI78" s="576"/>
      <c r="BJ78" s="576"/>
    </row>
    <row r="79" spans="1:62" s="138" customFormat="1" ht="15.75" x14ac:dyDescent="0.25">
      <c r="A79" s="173" t="s">
        <v>11</v>
      </c>
      <c r="B79" s="214">
        <v>36782</v>
      </c>
      <c r="C79" s="611">
        <f>Age(B79,G79,H79)</f>
        <v>24</v>
      </c>
      <c r="D79" s="151"/>
      <c r="E79" s="154">
        <v>50</v>
      </c>
      <c r="F79" s="611"/>
      <c r="G79" s="349" t="s">
        <v>614</v>
      </c>
      <c r="H79" s="349" t="s">
        <v>1393</v>
      </c>
      <c r="I79" s="342" t="str">
        <f>Воз_группа(A79,C79)</f>
        <v>1</v>
      </c>
      <c r="J79" s="611"/>
      <c r="K79" s="877">
        <v>3</v>
      </c>
      <c r="L79" s="1015">
        <v>12</v>
      </c>
      <c r="M79" s="1015">
        <f t="shared" si="61"/>
        <v>35</v>
      </c>
      <c r="N79" s="877">
        <v>35</v>
      </c>
      <c r="O79" s="1016">
        <v>25.2</v>
      </c>
      <c r="P79" s="1015">
        <f t="shared" si="62"/>
        <v>56</v>
      </c>
      <c r="Q79" s="615">
        <v>37</v>
      </c>
      <c r="R79" s="207">
        <v>3.4</v>
      </c>
      <c r="S79" s="617">
        <f t="shared" si="63"/>
        <v>30</v>
      </c>
      <c r="T79" s="617">
        <f t="shared" si="64"/>
        <v>121</v>
      </c>
      <c r="U79" s="618">
        <f t="shared" si="65"/>
        <v>4</v>
      </c>
      <c r="V79" s="617"/>
      <c r="W79" s="397"/>
      <c r="X79" s="548"/>
      <c r="Y79" s="548"/>
      <c r="Z79" s="548"/>
      <c r="AA79" s="548"/>
      <c r="AB79" s="548"/>
      <c r="AC79" s="548"/>
      <c r="AD79" s="548"/>
      <c r="AE79" s="548"/>
      <c r="AF79" s="548"/>
      <c r="AG79" s="548"/>
      <c r="AH79" s="548"/>
      <c r="AI79" s="548"/>
      <c r="AJ79" s="548"/>
      <c r="AK79" s="548"/>
      <c r="AL79" s="548"/>
      <c r="AM79" s="548"/>
      <c r="AN79" s="548"/>
      <c r="AO79" s="548"/>
      <c r="AP79" s="548"/>
      <c r="AQ79" s="548"/>
      <c r="AR79" s="548"/>
      <c r="AS79" s="548"/>
      <c r="AT79" s="548"/>
      <c r="AU79" s="548"/>
      <c r="AV79" s="548"/>
      <c r="AW79" s="548"/>
      <c r="AX79" s="548"/>
      <c r="AY79" s="548"/>
      <c r="AZ79" s="548"/>
      <c r="BA79" s="548"/>
      <c r="BB79" s="548"/>
      <c r="BC79" s="548"/>
      <c r="BD79" s="548"/>
      <c r="BE79" s="548"/>
      <c r="BF79" s="548"/>
      <c r="BG79" s="548"/>
      <c r="BH79" s="548"/>
      <c r="BI79" s="548"/>
      <c r="BJ79" s="548"/>
    </row>
    <row r="80" spans="1:62" s="138" customFormat="1" ht="15.75" x14ac:dyDescent="0.25">
      <c r="A80" s="173" t="s">
        <v>11</v>
      </c>
      <c r="B80" s="214">
        <v>36156</v>
      </c>
      <c r="C80" s="611">
        <f>Age(B80,G80,H80)</f>
        <v>25</v>
      </c>
      <c r="D80" s="151"/>
      <c r="E80" s="154">
        <v>51</v>
      </c>
      <c r="F80" s="553"/>
      <c r="G80" s="349" t="s">
        <v>614</v>
      </c>
      <c r="H80" s="349" t="s">
        <v>1605</v>
      </c>
      <c r="I80" s="342" t="str">
        <f>Воз_группа(A80,C80)</f>
        <v>2</v>
      </c>
      <c r="J80" s="611"/>
      <c r="K80" s="877"/>
      <c r="L80" s="1015"/>
      <c r="M80" s="1015"/>
      <c r="N80" s="877"/>
      <c r="O80" s="1016"/>
      <c r="P80" s="1015"/>
      <c r="Q80" s="615"/>
      <c r="R80" s="207"/>
      <c r="S80" s="617"/>
      <c r="T80" s="617"/>
      <c r="U80" s="618"/>
      <c r="V80" s="617"/>
      <c r="W80" s="397" t="s">
        <v>1093</v>
      </c>
      <c r="X80" s="548"/>
      <c r="Y80" s="548"/>
      <c r="Z80" s="548"/>
      <c r="AA80" s="548"/>
      <c r="AB80" s="548"/>
      <c r="AC80" s="548"/>
      <c r="AD80" s="548"/>
      <c r="AE80" s="548"/>
      <c r="AF80" s="548"/>
      <c r="AG80" s="548"/>
      <c r="AH80" s="548"/>
      <c r="AI80" s="548"/>
      <c r="AJ80" s="548"/>
      <c r="AK80" s="548"/>
      <c r="AL80" s="548"/>
      <c r="AM80" s="548"/>
      <c r="AN80" s="548"/>
      <c r="AO80" s="548"/>
      <c r="AP80" s="548"/>
      <c r="AQ80" s="548"/>
      <c r="AR80" s="548"/>
      <c r="AS80" s="548"/>
      <c r="AT80" s="548"/>
      <c r="AU80" s="548"/>
      <c r="AV80" s="548"/>
      <c r="AW80" s="548"/>
      <c r="AX80" s="548"/>
      <c r="AY80" s="548"/>
      <c r="AZ80" s="548"/>
      <c r="BA80" s="548"/>
      <c r="BB80" s="548"/>
      <c r="BC80" s="548"/>
      <c r="BD80" s="548"/>
      <c r="BE80" s="548"/>
      <c r="BF80" s="548"/>
      <c r="BG80" s="548"/>
      <c r="BH80" s="548"/>
      <c r="BI80" s="548"/>
      <c r="BJ80" s="548"/>
    </row>
    <row r="81" spans="1:62" s="138" customFormat="1" ht="15.75" x14ac:dyDescent="0.25">
      <c r="A81" s="173" t="s">
        <v>11</v>
      </c>
      <c r="B81" s="214">
        <v>32509</v>
      </c>
      <c r="C81" s="611">
        <f>Age(B81,G81,H81)</f>
        <v>35</v>
      </c>
      <c r="D81" s="151"/>
      <c r="E81" s="154">
        <v>52</v>
      </c>
      <c r="F81" s="553"/>
      <c r="G81" s="230" t="s">
        <v>27</v>
      </c>
      <c r="H81" s="232" t="s">
        <v>1545</v>
      </c>
      <c r="I81" s="342" t="str">
        <f>Воз_группа(A81,C81)</f>
        <v>4</v>
      </c>
      <c r="J81" s="611"/>
      <c r="K81" s="877">
        <v>3</v>
      </c>
      <c r="L81" s="1015">
        <v>9</v>
      </c>
      <c r="M81" s="1015">
        <f t="shared" si="61"/>
        <v>50</v>
      </c>
      <c r="N81" s="877">
        <v>35</v>
      </c>
      <c r="O81" s="1016">
        <v>27.1</v>
      </c>
      <c r="P81" s="1015">
        <f t="shared" si="62"/>
        <v>98</v>
      </c>
      <c r="Q81" s="615">
        <v>37</v>
      </c>
      <c r="R81" s="207">
        <v>4.3099999999999996</v>
      </c>
      <c r="S81" s="617">
        <f t="shared" si="63"/>
        <v>24</v>
      </c>
      <c r="T81" s="617">
        <f t="shared" si="64"/>
        <v>172</v>
      </c>
      <c r="U81" s="618">
        <f t="shared" si="65"/>
        <v>4</v>
      </c>
      <c r="V81" s="617"/>
      <c r="W81" s="1362"/>
      <c r="X81" s="548"/>
      <c r="Y81" s="548"/>
      <c r="Z81" s="548"/>
      <c r="AA81" s="548"/>
      <c r="AB81" s="548"/>
      <c r="AC81" s="548"/>
      <c r="AD81" s="548"/>
      <c r="AE81" s="548"/>
      <c r="AF81" s="548"/>
      <c r="AG81" s="548"/>
      <c r="AH81" s="548"/>
      <c r="AI81" s="548"/>
      <c r="AJ81" s="548"/>
      <c r="AK81" s="548"/>
      <c r="AL81" s="548"/>
      <c r="AM81" s="548"/>
      <c r="AN81" s="548"/>
      <c r="AO81" s="548"/>
      <c r="AP81" s="548"/>
      <c r="AQ81" s="548"/>
      <c r="AR81" s="548"/>
      <c r="AS81" s="548"/>
      <c r="AT81" s="548"/>
      <c r="AU81" s="548"/>
      <c r="AV81" s="548"/>
      <c r="AW81" s="548"/>
      <c r="AX81" s="548"/>
      <c r="AY81" s="548"/>
      <c r="AZ81" s="548"/>
      <c r="BA81" s="548"/>
      <c r="BB81" s="548"/>
      <c r="BC81" s="548"/>
      <c r="BD81" s="548"/>
      <c r="BE81" s="548"/>
      <c r="BF81" s="548"/>
      <c r="BG81" s="548"/>
      <c r="BH81" s="548"/>
      <c r="BI81" s="548"/>
      <c r="BJ81" s="548"/>
    </row>
    <row r="82" spans="1:62" s="138" customFormat="1" ht="15.75" x14ac:dyDescent="0.25">
      <c r="A82" s="173" t="s">
        <v>11</v>
      </c>
      <c r="B82" s="214">
        <v>33987</v>
      </c>
      <c r="C82" s="611">
        <f>Age(B82,G82,H82)</f>
        <v>31</v>
      </c>
      <c r="D82" s="151"/>
      <c r="E82" s="154">
        <v>53</v>
      </c>
      <c r="F82" s="611"/>
      <c r="G82" s="528" t="s">
        <v>603</v>
      </c>
      <c r="H82" s="629" t="s">
        <v>820</v>
      </c>
      <c r="I82" s="1485" t="str">
        <f>Воз_группа(A82,C82)</f>
        <v>3</v>
      </c>
      <c r="J82" s="613"/>
      <c r="K82" s="877">
        <v>3</v>
      </c>
      <c r="L82" s="1015">
        <v>22</v>
      </c>
      <c r="M82" s="1015">
        <f t="shared" si="61"/>
        <v>115</v>
      </c>
      <c r="N82" s="877">
        <v>35</v>
      </c>
      <c r="O82" s="1016">
        <v>26.7</v>
      </c>
      <c r="P82" s="1015">
        <f t="shared" si="62"/>
        <v>86</v>
      </c>
      <c r="Q82" s="615">
        <v>37</v>
      </c>
      <c r="R82" s="207">
        <v>3.37</v>
      </c>
      <c r="S82" s="617">
        <f t="shared" si="63"/>
        <v>96</v>
      </c>
      <c r="T82" s="617">
        <f t="shared" si="64"/>
        <v>297</v>
      </c>
      <c r="U82" s="618">
        <f t="shared" si="65"/>
        <v>5</v>
      </c>
      <c r="V82" s="617"/>
      <c r="W82" s="1362"/>
      <c r="X82" s="548"/>
      <c r="Y82" s="548"/>
      <c r="Z82" s="548"/>
      <c r="AA82" s="548"/>
      <c r="AB82" s="548"/>
      <c r="AC82" s="548"/>
      <c r="AD82" s="548"/>
      <c r="AE82" s="548"/>
      <c r="AF82" s="548"/>
      <c r="AG82" s="548"/>
      <c r="AH82" s="548"/>
      <c r="AI82" s="548"/>
      <c r="AJ82" s="548"/>
      <c r="AK82" s="548"/>
      <c r="AL82" s="548"/>
      <c r="AM82" s="548"/>
      <c r="AN82" s="548"/>
      <c r="AO82" s="548"/>
      <c r="AP82" s="548"/>
      <c r="AQ82" s="548"/>
      <c r="AR82" s="548"/>
      <c r="AS82" s="548"/>
      <c r="AT82" s="548"/>
      <c r="AU82" s="548"/>
      <c r="AV82" s="548"/>
      <c r="AW82" s="548"/>
      <c r="AX82" s="548"/>
      <c r="AY82" s="548"/>
      <c r="AZ82" s="548"/>
      <c r="BA82" s="548"/>
      <c r="BB82" s="548"/>
      <c r="BC82" s="548"/>
      <c r="BD82" s="548"/>
      <c r="BE82" s="548"/>
      <c r="BF82" s="548"/>
      <c r="BG82" s="548"/>
      <c r="BH82" s="548"/>
      <c r="BI82" s="548"/>
      <c r="BJ82" s="548"/>
    </row>
    <row r="83" spans="1:62" s="138" customFormat="1" ht="15.75" x14ac:dyDescent="0.25">
      <c r="A83" s="173"/>
      <c r="B83" s="249"/>
      <c r="C83" s="243"/>
      <c r="D83" s="151"/>
      <c r="E83" s="1620" t="s">
        <v>783</v>
      </c>
      <c r="F83" s="1621"/>
      <c r="G83" s="1621"/>
      <c r="H83" s="1621"/>
      <c r="I83" s="1621"/>
      <c r="J83" s="1621"/>
      <c r="K83" s="1621"/>
      <c r="L83" s="1621"/>
      <c r="M83" s="1621"/>
      <c r="N83" s="1621"/>
      <c r="O83" s="1621"/>
      <c r="P83" s="1621"/>
      <c r="Q83" s="1621"/>
      <c r="R83" s="1621"/>
      <c r="S83" s="1621"/>
      <c r="T83" s="1621"/>
      <c r="U83" s="1621"/>
      <c r="V83" s="1621"/>
      <c r="W83" s="1622"/>
      <c r="X83" s="548"/>
      <c r="Y83" s="548"/>
      <c r="Z83" s="548"/>
      <c r="AA83" s="548"/>
      <c r="AB83" s="548"/>
      <c r="AC83" s="548"/>
      <c r="AD83" s="548"/>
      <c r="AE83" s="548"/>
      <c r="AF83" s="548"/>
      <c r="AG83" s="548"/>
      <c r="AH83" s="548"/>
      <c r="AI83" s="548"/>
      <c r="AJ83" s="548"/>
      <c r="AK83" s="548"/>
      <c r="AL83" s="548"/>
      <c r="AM83" s="548"/>
      <c r="AN83" s="548"/>
      <c r="AO83" s="548"/>
      <c r="AP83" s="548"/>
      <c r="AQ83" s="548"/>
      <c r="AR83" s="548"/>
      <c r="AS83" s="548"/>
      <c r="AT83" s="548"/>
      <c r="AU83" s="548"/>
      <c r="AV83" s="548"/>
      <c r="AW83" s="548"/>
      <c r="AX83" s="548"/>
      <c r="AY83" s="548"/>
      <c r="AZ83" s="548"/>
      <c r="BA83" s="548"/>
      <c r="BB83" s="548"/>
      <c r="BC83" s="548"/>
      <c r="BD83" s="548"/>
      <c r="BE83" s="548"/>
      <c r="BF83" s="548"/>
      <c r="BG83" s="548"/>
      <c r="BH83" s="548"/>
      <c r="BI83" s="548"/>
      <c r="BJ83" s="548"/>
    </row>
    <row r="84" spans="1:62" s="138" customFormat="1" ht="15.75" x14ac:dyDescent="0.25">
      <c r="A84" s="173" t="s">
        <v>11</v>
      </c>
      <c r="B84" s="214">
        <v>34624</v>
      </c>
      <c r="C84" s="611">
        <f>Age(B84,G84,H84)</f>
        <v>30</v>
      </c>
      <c r="D84" s="151"/>
      <c r="E84" s="154">
        <v>54</v>
      </c>
      <c r="F84" s="611" t="s">
        <v>475</v>
      </c>
      <c r="G84" s="161" t="s">
        <v>742</v>
      </c>
      <c r="H84" s="349" t="s">
        <v>830</v>
      </c>
      <c r="I84" s="1485" t="str">
        <f>Воз_группа(A84,C84)</f>
        <v>3</v>
      </c>
      <c r="J84" s="613"/>
      <c r="K84" s="877">
        <v>3</v>
      </c>
      <c r="L84" s="1015">
        <v>16</v>
      </c>
      <c r="M84" s="1015">
        <f t="shared" ref="M84:M85" si="66">Баллы_за_упр($A84,$G84,$H84,$I84,K84,L84)</f>
        <v>70</v>
      </c>
      <c r="N84" s="877">
        <v>35</v>
      </c>
      <c r="O84" s="1016">
        <v>25.1</v>
      </c>
      <c r="P84" s="1015">
        <f t="shared" ref="P84:P85" si="67">Баллы_за_упр($A84,$G84,$H84,$I84,N84,O84)</f>
        <v>118</v>
      </c>
      <c r="Q84" s="615">
        <v>37</v>
      </c>
      <c r="R84" s="207">
        <v>3.32</v>
      </c>
      <c r="S84" s="617">
        <f t="shared" ref="S84:S85" si="68">Баллы_за_упр($A84,G84,H84,I84,Q84,R84)</f>
        <v>106</v>
      </c>
      <c r="T84" s="617">
        <f t="shared" ref="T84:T89" si="69">S84+P84+M84</f>
        <v>294</v>
      </c>
      <c r="U84" s="618">
        <f t="shared" ref="U84:U85" si="70">Оценка(A84,I84,M84,P84,S84)</f>
        <v>5</v>
      </c>
      <c r="V84" s="351"/>
      <c r="W84" s="397"/>
      <c r="X84" s="548"/>
      <c r="Y84" s="548"/>
      <c r="Z84" s="548"/>
      <c r="AA84" s="548"/>
      <c r="AB84" s="548"/>
      <c r="AC84" s="548"/>
      <c r="AD84" s="548"/>
      <c r="AE84" s="548"/>
      <c r="AF84" s="548"/>
      <c r="AG84" s="548"/>
      <c r="AH84" s="548"/>
      <c r="AI84" s="548"/>
      <c r="AJ84" s="548"/>
      <c r="AK84" s="548"/>
      <c r="AL84" s="548"/>
      <c r="AM84" s="548"/>
      <c r="AN84" s="548"/>
      <c r="AO84" s="548"/>
      <c r="AP84" s="548"/>
      <c r="AQ84" s="548"/>
      <c r="AR84" s="548"/>
      <c r="AS84" s="548"/>
      <c r="AT84" s="548"/>
      <c r="AU84" s="548"/>
      <c r="AV84" s="548"/>
      <c r="AW84" s="548"/>
      <c r="AX84" s="548"/>
      <c r="AY84" s="548"/>
      <c r="AZ84" s="548"/>
      <c r="BA84" s="548"/>
      <c r="BB84" s="548"/>
      <c r="BC84" s="548"/>
      <c r="BD84" s="548"/>
      <c r="BE84" s="548"/>
      <c r="BF84" s="548"/>
      <c r="BG84" s="548"/>
      <c r="BH84" s="548"/>
      <c r="BI84" s="548"/>
      <c r="BJ84" s="548"/>
    </row>
    <row r="85" spans="1:62" s="138" customFormat="1" ht="15.75" x14ac:dyDescent="0.25">
      <c r="A85" s="173" t="s">
        <v>11</v>
      </c>
      <c r="B85" s="610">
        <v>34942</v>
      </c>
      <c r="C85" s="611">
        <f>Age(B85,G85,H85)</f>
        <v>29</v>
      </c>
      <c r="D85" s="609"/>
      <c r="E85" s="154">
        <v>55</v>
      </c>
      <c r="F85" s="809" t="s">
        <v>915</v>
      </c>
      <c r="G85" s="1495" t="s">
        <v>500</v>
      </c>
      <c r="H85" s="1495" t="s">
        <v>714</v>
      </c>
      <c r="I85" s="1492" t="str">
        <f>Воз_группа(A85,C85)</f>
        <v>2</v>
      </c>
      <c r="J85" s="613"/>
      <c r="K85" s="877">
        <v>3</v>
      </c>
      <c r="L85" s="1015">
        <v>15</v>
      </c>
      <c r="M85" s="1015">
        <f t="shared" si="66"/>
        <v>55</v>
      </c>
      <c r="N85" s="877">
        <v>35</v>
      </c>
      <c r="O85" s="1016">
        <v>25</v>
      </c>
      <c r="P85" s="1015">
        <f t="shared" si="67"/>
        <v>80</v>
      </c>
      <c r="Q85" s="615">
        <v>37</v>
      </c>
      <c r="R85" s="207">
        <v>3.41</v>
      </c>
      <c r="S85" s="617">
        <f t="shared" si="68"/>
        <v>34</v>
      </c>
      <c r="T85" s="617">
        <f t="shared" si="69"/>
        <v>169</v>
      </c>
      <c r="U85" s="618">
        <f t="shared" si="70"/>
        <v>4</v>
      </c>
      <c r="V85" s="351"/>
      <c r="W85" s="397"/>
      <c r="X85" s="548"/>
      <c r="Y85" s="548"/>
      <c r="Z85" s="548"/>
      <c r="AA85" s="548"/>
      <c r="AB85" s="548"/>
      <c r="AC85" s="548"/>
      <c r="AD85" s="548"/>
      <c r="AE85" s="548"/>
      <c r="AF85" s="548"/>
      <c r="AG85" s="548"/>
      <c r="AH85" s="548"/>
      <c r="AI85" s="548"/>
      <c r="AJ85" s="548"/>
      <c r="AK85" s="548"/>
      <c r="AL85" s="548"/>
      <c r="AM85" s="548"/>
      <c r="AN85" s="548"/>
      <c r="AO85" s="548"/>
      <c r="AP85" s="548"/>
      <c r="AQ85" s="548"/>
      <c r="AR85" s="548"/>
      <c r="AS85" s="548"/>
      <c r="AT85" s="548"/>
      <c r="AU85" s="548"/>
      <c r="AV85" s="548"/>
      <c r="AW85" s="548"/>
      <c r="AX85" s="548"/>
      <c r="AY85" s="548"/>
      <c r="AZ85" s="548"/>
      <c r="BA85" s="548"/>
      <c r="BB85" s="548"/>
      <c r="BC85" s="548"/>
      <c r="BD85" s="548"/>
      <c r="BE85" s="548"/>
      <c r="BF85" s="548"/>
      <c r="BG85" s="548"/>
      <c r="BH85" s="548"/>
      <c r="BI85" s="548"/>
      <c r="BJ85" s="548"/>
    </row>
    <row r="86" spans="1:62" s="138" customFormat="1" ht="15.75" x14ac:dyDescent="0.25">
      <c r="A86" s="173"/>
      <c r="B86" s="610"/>
      <c r="C86" s="611"/>
      <c r="D86" s="609"/>
      <c r="E86" s="154">
        <v>56</v>
      </c>
      <c r="F86" s="1494"/>
      <c r="G86" s="213" t="s">
        <v>1037</v>
      </c>
      <c r="H86" s="213" t="s">
        <v>1631</v>
      </c>
      <c r="I86" s="1466" t="s">
        <v>1643</v>
      </c>
      <c r="J86" s="339"/>
      <c r="K86" s="877">
        <v>3</v>
      </c>
      <c r="L86" s="1015">
        <v>15</v>
      </c>
      <c r="M86" s="1015">
        <v>60</v>
      </c>
      <c r="N86" s="877">
        <v>35</v>
      </c>
      <c r="O86" s="1016">
        <v>26.7</v>
      </c>
      <c r="P86" s="1015">
        <v>72</v>
      </c>
      <c r="Q86" s="615">
        <v>37</v>
      </c>
      <c r="R86" s="207">
        <v>3.53</v>
      </c>
      <c r="S86" s="617">
        <v>34</v>
      </c>
      <c r="T86" s="617">
        <f t="shared" si="69"/>
        <v>166</v>
      </c>
      <c r="U86" s="618">
        <v>4</v>
      </c>
      <c r="V86" s="351"/>
      <c r="W86" s="397"/>
      <c r="X86" s="548"/>
      <c r="Y86" s="548"/>
      <c r="Z86" s="548"/>
      <c r="AA86" s="548"/>
      <c r="AB86" s="548"/>
      <c r="AC86" s="548"/>
      <c r="AD86" s="548"/>
      <c r="AE86" s="548"/>
      <c r="AF86" s="548"/>
      <c r="AG86" s="548"/>
      <c r="AH86" s="548"/>
      <c r="AI86" s="548"/>
      <c r="AJ86" s="548"/>
      <c r="AK86" s="548"/>
      <c r="AL86" s="548"/>
      <c r="AM86" s="548"/>
      <c r="AN86" s="548"/>
      <c r="AO86" s="548"/>
      <c r="AP86" s="548"/>
      <c r="AQ86" s="548"/>
      <c r="AR86" s="548"/>
      <c r="AS86" s="548"/>
      <c r="AT86" s="548"/>
      <c r="AU86" s="548"/>
      <c r="AV86" s="548"/>
      <c r="AW86" s="548"/>
      <c r="AX86" s="548"/>
      <c r="AY86" s="548"/>
      <c r="AZ86" s="548"/>
      <c r="BA86" s="548"/>
      <c r="BB86" s="548"/>
      <c r="BC86" s="548"/>
      <c r="BD86" s="548"/>
      <c r="BE86" s="548"/>
      <c r="BF86" s="548"/>
      <c r="BG86" s="548"/>
      <c r="BH86" s="548"/>
      <c r="BI86" s="548"/>
      <c r="BJ86" s="548"/>
    </row>
    <row r="87" spans="1:62" s="138" customFormat="1" ht="15.75" x14ac:dyDescent="0.25">
      <c r="A87" s="173"/>
      <c r="B87" s="610"/>
      <c r="C87" s="611"/>
      <c r="D87" s="609"/>
      <c r="E87" s="154">
        <v>57</v>
      </c>
      <c r="F87" s="1494"/>
      <c r="G87" s="213" t="s">
        <v>1037</v>
      </c>
      <c r="H87" s="213" t="s">
        <v>1632</v>
      </c>
      <c r="I87" s="1466" t="s">
        <v>1643</v>
      </c>
      <c r="J87" s="339"/>
      <c r="K87" s="877">
        <v>3</v>
      </c>
      <c r="L87" s="1015">
        <v>13</v>
      </c>
      <c r="M87" s="1015">
        <v>50</v>
      </c>
      <c r="N87" s="877">
        <v>35</v>
      </c>
      <c r="O87" s="1016">
        <v>27.4</v>
      </c>
      <c r="P87" s="1015">
        <v>52</v>
      </c>
      <c r="Q87" s="615">
        <v>37</v>
      </c>
      <c r="R87" s="207">
        <v>4.22</v>
      </c>
      <c r="S87" s="617">
        <v>0</v>
      </c>
      <c r="T87" s="617">
        <v>0</v>
      </c>
      <c r="U87" s="618">
        <v>2</v>
      </c>
      <c r="V87" s="351"/>
      <c r="W87" s="397"/>
      <c r="X87" s="548"/>
      <c r="Y87" s="548"/>
      <c r="Z87" s="548"/>
      <c r="AA87" s="548"/>
      <c r="AB87" s="548"/>
      <c r="AC87" s="548"/>
      <c r="AD87" s="548"/>
      <c r="AE87" s="548"/>
      <c r="AF87" s="548"/>
      <c r="AG87" s="548"/>
      <c r="AH87" s="548"/>
      <c r="AI87" s="548"/>
      <c r="AJ87" s="548"/>
      <c r="AK87" s="548"/>
      <c r="AL87" s="548"/>
      <c r="AM87" s="548"/>
      <c r="AN87" s="548"/>
      <c r="AO87" s="548"/>
      <c r="AP87" s="548"/>
      <c r="AQ87" s="548"/>
      <c r="AR87" s="548"/>
      <c r="AS87" s="548"/>
      <c r="AT87" s="548"/>
      <c r="AU87" s="548"/>
      <c r="AV87" s="548"/>
      <c r="AW87" s="548"/>
      <c r="AX87" s="548"/>
      <c r="AY87" s="548"/>
      <c r="AZ87" s="548"/>
      <c r="BA87" s="548"/>
      <c r="BB87" s="548"/>
      <c r="BC87" s="548"/>
      <c r="BD87" s="548"/>
      <c r="BE87" s="548"/>
      <c r="BF87" s="548"/>
      <c r="BG87" s="548"/>
      <c r="BH87" s="548"/>
      <c r="BI87" s="548"/>
      <c r="BJ87" s="548"/>
    </row>
    <row r="88" spans="1:62" s="138" customFormat="1" ht="15.75" x14ac:dyDescent="0.25">
      <c r="A88" s="173"/>
      <c r="B88" s="610"/>
      <c r="C88" s="611"/>
      <c r="D88" s="609"/>
      <c r="E88" s="154">
        <v>58</v>
      </c>
      <c r="F88" s="1494"/>
      <c r="G88" s="213" t="s">
        <v>1037</v>
      </c>
      <c r="H88" s="213" t="s">
        <v>1633</v>
      </c>
      <c r="I88" s="1466" t="s">
        <v>1643</v>
      </c>
      <c r="J88" s="339"/>
      <c r="K88" s="877"/>
      <c r="L88" s="1015"/>
      <c r="M88" s="1015"/>
      <c r="N88" s="877"/>
      <c r="O88" s="1016"/>
      <c r="P88" s="1015"/>
      <c r="Q88" s="615"/>
      <c r="R88" s="207"/>
      <c r="S88" s="617"/>
      <c r="T88" s="617"/>
      <c r="U88" s="618"/>
      <c r="V88" s="351"/>
      <c r="W88" s="397" t="s">
        <v>1171</v>
      </c>
      <c r="X88" s="548"/>
      <c r="Y88" s="548"/>
      <c r="Z88" s="548"/>
      <c r="AA88" s="548"/>
      <c r="AB88" s="548"/>
      <c r="AC88" s="548"/>
      <c r="AD88" s="548"/>
      <c r="AE88" s="548"/>
      <c r="AF88" s="548"/>
      <c r="AG88" s="548"/>
      <c r="AH88" s="548"/>
      <c r="AI88" s="548"/>
      <c r="AJ88" s="548"/>
      <c r="AK88" s="548"/>
      <c r="AL88" s="548"/>
      <c r="AM88" s="548"/>
      <c r="AN88" s="548"/>
      <c r="AO88" s="548"/>
      <c r="AP88" s="548"/>
      <c r="AQ88" s="548"/>
      <c r="AR88" s="548"/>
      <c r="AS88" s="548"/>
      <c r="AT88" s="548"/>
      <c r="AU88" s="548"/>
      <c r="AV88" s="548"/>
      <c r="AW88" s="548"/>
      <c r="AX88" s="548"/>
      <c r="AY88" s="548"/>
      <c r="AZ88" s="548"/>
      <c r="BA88" s="548"/>
      <c r="BB88" s="548"/>
      <c r="BC88" s="548"/>
      <c r="BD88" s="548"/>
      <c r="BE88" s="548"/>
      <c r="BF88" s="548"/>
      <c r="BG88" s="548"/>
      <c r="BH88" s="548"/>
      <c r="BI88" s="548"/>
      <c r="BJ88" s="548"/>
    </row>
    <row r="89" spans="1:62" s="138" customFormat="1" ht="15.75" x14ac:dyDescent="0.25">
      <c r="A89" s="173"/>
      <c r="B89" s="610"/>
      <c r="C89" s="611"/>
      <c r="D89" s="609"/>
      <c r="E89" s="154">
        <v>59</v>
      </c>
      <c r="F89" s="1494"/>
      <c r="G89" s="213" t="s">
        <v>1037</v>
      </c>
      <c r="H89" s="213" t="s">
        <v>1634</v>
      </c>
      <c r="I89" s="1466" t="s">
        <v>1643</v>
      </c>
      <c r="J89" s="339"/>
      <c r="K89" s="877">
        <v>3</v>
      </c>
      <c r="L89" s="1015">
        <v>9</v>
      </c>
      <c r="M89" s="1015">
        <v>30</v>
      </c>
      <c r="N89" s="877">
        <v>35</v>
      </c>
      <c r="O89" s="1016">
        <v>28.5</v>
      </c>
      <c r="P89" s="1015">
        <v>30</v>
      </c>
      <c r="Q89" s="615">
        <v>37</v>
      </c>
      <c r="R89" s="207">
        <v>3.55</v>
      </c>
      <c r="S89" s="617">
        <v>30</v>
      </c>
      <c r="T89" s="617">
        <f t="shared" si="69"/>
        <v>90</v>
      </c>
      <c r="U89" s="618">
        <v>3</v>
      </c>
      <c r="V89" s="351"/>
      <c r="W89" s="397"/>
      <c r="X89" s="548"/>
      <c r="Y89" s="548"/>
      <c r="Z89" s="548"/>
      <c r="AA89" s="548"/>
      <c r="AB89" s="548"/>
      <c r="AC89" s="548"/>
      <c r="AD89" s="548"/>
      <c r="AE89" s="548"/>
      <c r="AF89" s="548"/>
      <c r="AG89" s="548"/>
      <c r="AH89" s="548"/>
      <c r="AI89" s="548"/>
      <c r="AJ89" s="548"/>
      <c r="AK89" s="548"/>
      <c r="AL89" s="548"/>
      <c r="AM89" s="548"/>
      <c r="AN89" s="548"/>
      <c r="AO89" s="548"/>
      <c r="AP89" s="548"/>
      <c r="AQ89" s="548"/>
      <c r="AR89" s="548"/>
      <c r="AS89" s="548"/>
      <c r="AT89" s="548"/>
      <c r="AU89" s="548"/>
      <c r="AV89" s="548"/>
      <c r="AW89" s="548"/>
      <c r="AX89" s="548"/>
      <c r="AY89" s="548"/>
      <c r="AZ89" s="548"/>
      <c r="BA89" s="548"/>
      <c r="BB89" s="548"/>
      <c r="BC89" s="548"/>
      <c r="BD89" s="548"/>
      <c r="BE89" s="548"/>
      <c r="BF89" s="548"/>
      <c r="BG89" s="548"/>
      <c r="BH89" s="548"/>
      <c r="BI89" s="548"/>
      <c r="BJ89" s="548"/>
    </row>
    <row r="90" spans="1:62" s="138" customFormat="1" ht="15.75" x14ac:dyDescent="0.25">
      <c r="A90" s="173"/>
      <c r="B90" s="610"/>
      <c r="C90" s="611"/>
      <c r="D90" s="609"/>
      <c r="E90" s="154">
        <v>60</v>
      </c>
      <c r="F90" s="1494"/>
      <c r="G90" s="213" t="s">
        <v>1037</v>
      </c>
      <c r="H90" s="213" t="s">
        <v>1635</v>
      </c>
      <c r="I90" s="1466" t="s">
        <v>1643</v>
      </c>
      <c r="J90" s="339"/>
      <c r="K90" s="877"/>
      <c r="L90" s="1015"/>
      <c r="M90" s="1015"/>
      <c r="N90" s="877"/>
      <c r="O90" s="1016"/>
      <c r="P90" s="1015"/>
      <c r="Q90" s="615"/>
      <c r="R90" s="207"/>
      <c r="S90" s="617"/>
      <c r="T90" s="617"/>
      <c r="U90" s="618"/>
      <c r="V90" s="351"/>
      <c r="W90" s="397" t="s">
        <v>1171</v>
      </c>
      <c r="X90" s="548"/>
      <c r="Y90" s="548"/>
      <c r="Z90" s="548"/>
      <c r="AA90" s="548"/>
      <c r="AB90" s="548"/>
      <c r="AC90" s="548"/>
      <c r="AD90" s="548"/>
      <c r="AE90" s="548"/>
      <c r="AF90" s="548"/>
      <c r="AG90" s="548"/>
      <c r="AH90" s="548"/>
      <c r="AI90" s="548"/>
      <c r="AJ90" s="548"/>
      <c r="AK90" s="548"/>
      <c r="AL90" s="548"/>
      <c r="AM90" s="548"/>
      <c r="AN90" s="548"/>
      <c r="AO90" s="548"/>
      <c r="AP90" s="548"/>
      <c r="AQ90" s="548"/>
      <c r="AR90" s="548"/>
      <c r="AS90" s="548"/>
      <c r="AT90" s="548"/>
      <c r="AU90" s="548"/>
      <c r="AV90" s="548"/>
      <c r="AW90" s="548"/>
      <c r="AX90" s="548"/>
      <c r="AY90" s="548"/>
      <c r="AZ90" s="548"/>
      <c r="BA90" s="548"/>
      <c r="BB90" s="548"/>
      <c r="BC90" s="548"/>
      <c r="BD90" s="548"/>
      <c r="BE90" s="548"/>
      <c r="BF90" s="548"/>
      <c r="BG90" s="548"/>
      <c r="BH90" s="548"/>
      <c r="BI90" s="548"/>
      <c r="BJ90" s="548"/>
    </row>
    <row r="91" spans="1:62" s="138" customFormat="1" ht="15.75" x14ac:dyDescent="0.25">
      <c r="A91" s="173"/>
      <c r="B91" s="610"/>
      <c r="C91" s="611"/>
      <c r="D91" s="609"/>
      <c r="E91" s="154">
        <v>61</v>
      </c>
      <c r="F91" s="1494"/>
      <c r="G91" s="213" t="s">
        <v>1037</v>
      </c>
      <c r="H91" s="213" t="s">
        <v>1636</v>
      </c>
      <c r="I91" s="1466" t="s">
        <v>1643</v>
      </c>
      <c r="J91" s="339"/>
      <c r="K91" s="877"/>
      <c r="L91" s="1015"/>
      <c r="M91" s="1015"/>
      <c r="N91" s="877"/>
      <c r="O91" s="1016"/>
      <c r="P91" s="1015"/>
      <c r="Q91" s="615"/>
      <c r="R91" s="207"/>
      <c r="S91" s="617"/>
      <c r="T91" s="617"/>
      <c r="U91" s="618"/>
      <c r="V91" s="351"/>
      <c r="W91" s="397" t="s">
        <v>1171</v>
      </c>
      <c r="X91" s="548"/>
      <c r="Y91" s="548"/>
      <c r="Z91" s="548"/>
      <c r="AA91" s="548"/>
      <c r="AB91" s="548"/>
      <c r="AC91" s="548"/>
      <c r="AD91" s="548"/>
      <c r="AE91" s="548"/>
      <c r="AF91" s="548"/>
      <c r="AG91" s="548"/>
      <c r="AH91" s="548"/>
      <c r="AI91" s="548"/>
      <c r="AJ91" s="548"/>
      <c r="AK91" s="548"/>
      <c r="AL91" s="548"/>
      <c r="AM91" s="548"/>
      <c r="AN91" s="548"/>
      <c r="AO91" s="548"/>
      <c r="AP91" s="548"/>
      <c r="AQ91" s="548"/>
      <c r="AR91" s="548"/>
      <c r="AS91" s="548"/>
      <c r="AT91" s="548"/>
      <c r="AU91" s="548"/>
      <c r="AV91" s="548"/>
      <c r="AW91" s="548"/>
      <c r="AX91" s="548"/>
      <c r="AY91" s="548"/>
      <c r="AZ91" s="548"/>
      <c r="BA91" s="548"/>
      <c r="BB91" s="548"/>
      <c r="BC91" s="548"/>
      <c r="BD91" s="548"/>
      <c r="BE91" s="548"/>
      <c r="BF91" s="548"/>
      <c r="BG91" s="548"/>
      <c r="BH91" s="548"/>
      <c r="BI91" s="548"/>
      <c r="BJ91" s="548"/>
    </row>
    <row r="92" spans="1:62" s="138" customFormat="1" ht="15.75" x14ac:dyDescent="0.25">
      <c r="A92" s="173"/>
      <c r="B92" s="610"/>
      <c r="C92" s="611"/>
      <c r="D92" s="609"/>
      <c r="E92" s="154">
        <v>62</v>
      </c>
      <c r="F92" s="1494"/>
      <c r="G92" s="213" t="s">
        <v>1037</v>
      </c>
      <c r="H92" s="213" t="s">
        <v>1637</v>
      </c>
      <c r="I92" s="1466" t="s">
        <v>1643</v>
      </c>
      <c r="J92" s="339"/>
      <c r="K92" s="877">
        <v>3</v>
      </c>
      <c r="L92" s="1015">
        <v>17</v>
      </c>
      <c r="M92" s="1015">
        <v>70</v>
      </c>
      <c r="N92" s="877">
        <v>35</v>
      </c>
      <c r="O92" s="1016">
        <v>27.2</v>
      </c>
      <c r="P92" s="1015">
        <v>56</v>
      </c>
      <c r="Q92" s="615">
        <v>37</v>
      </c>
      <c r="R92" s="207">
        <v>4.13</v>
      </c>
      <c r="S92" s="617">
        <v>0</v>
      </c>
      <c r="T92" s="617">
        <v>0</v>
      </c>
      <c r="U92" s="618">
        <v>2</v>
      </c>
      <c r="V92" s="351"/>
      <c r="W92" s="397"/>
      <c r="X92" s="548"/>
      <c r="Y92" s="548"/>
      <c r="Z92" s="548"/>
      <c r="AA92" s="548"/>
      <c r="AB92" s="548"/>
      <c r="AC92" s="548"/>
      <c r="AD92" s="548"/>
      <c r="AE92" s="548"/>
      <c r="AF92" s="548"/>
      <c r="AG92" s="548"/>
      <c r="AH92" s="548"/>
      <c r="AI92" s="548"/>
      <c r="AJ92" s="548"/>
      <c r="AK92" s="548"/>
      <c r="AL92" s="548"/>
      <c r="AM92" s="548"/>
      <c r="AN92" s="548"/>
      <c r="AO92" s="548"/>
      <c r="AP92" s="548"/>
      <c r="AQ92" s="548"/>
      <c r="AR92" s="548"/>
      <c r="AS92" s="548"/>
      <c r="AT92" s="548"/>
      <c r="AU92" s="548"/>
      <c r="AV92" s="548"/>
      <c r="AW92" s="548"/>
      <c r="AX92" s="548"/>
      <c r="AY92" s="548"/>
      <c r="AZ92" s="548"/>
      <c r="BA92" s="548"/>
      <c r="BB92" s="548"/>
      <c r="BC92" s="548"/>
      <c r="BD92" s="548"/>
      <c r="BE92" s="548"/>
      <c r="BF92" s="548"/>
      <c r="BG92" s="548"/>
      <c r="BH92" s="548"/>
      <c r="BI92" s="548"/>
      <c r="BJ92" s="548"/>
    </row>
    <row r="93" spans="1:62" s="138" customFormat="1" ht="15.75" x14ac:dyDescent="0.25">
      <c r="A93" s="173"/>
      <c r="B93" s="610"/>
      <c r="C93" s="611"/>
      <c r="D93" s="609"/>
      <c r="E93" s="154">
        <v>63</v>
      </c>
      <c r="F93" s="1494"/>
      <c r="G93" s="213" t="s">
        <v>1037</v>
      </c>
      <c r="H93" s="213" t="s">
        <v>1638</v>
      </c>
      <c r="I93" s="1466" t="s">
        <v>1643</v>
      </c>
      <c r="J93" s="339"/>
      <c r="K93" s="877"/>
      <c r="L93" s="1015"/>
      <c r="M93" s="1015"/>
      <c r="N93" s="877"/>
      <c r="O93" s="1016"/>
      <c r="P93" s="1015"/>
      <c r="Q93" s="615"/>
      <c r="R93" s="207"/>
      <c r="S93" s="617"/>
      <c r="T93" s="617"/>
      <c r="U93" s="618"/>
      <c r="V93" s="351"/>
      <c r="W93" s="397" t="s">
        <v>1171</v>
      </c>
      <c r="X93" s="548"/>
      <c r="Y93" s="548"/>
      <c r="Z93" s="548"/>
      <c r="AA93" s="548"/>
      <c r="AB93" s="548"/>
      <c r="AC93" s="548"/>
      <c r="AD93" s="548"/>
      <c r="AE93" s="548"/>
      <c r="AF93" s="548"/>
      <c r="AG93" s="548"/>
      <c r="AH93" s="548"/>
      <c r="AI93" s="548"/>
      <c r="AJ93" s="548"/>
      <c r="AK93" s="548"/>
      <c r="AL93" s="548"/>
      <c r="AM93" s="548"/>
      <c r="AN93" s="548"/>
      <c r="AO93" s="548"/>
      <c r="AP93" s="548"/>
      <c r="AQ93" s="548"/>
      <c r="AR93" s="548"/>
      <c r="AS93" s="548"/>
      <c r="AT93" s="548"/>
      <c r="AU93" s="548"/>
      <c r="AV93" s="548"/>
      <c r="AW93" s="548"/>
      <c r="AX93" s="548"/>
      <c r="AY93" s="548"/>
      <c r="AZ93" s="548"/>
      <c r="BA93" s="548"/>
      <c r="BB93" s="548"/>
      <c r="BC93" s="548"/>
      <c r="BD93" s="548"/>
      <c r="BE93" s="548"/>
      <c r="BF93" s="548"/>
      <c r="BG93" s="548"/>
      <c r="BH93" s="548"/>
      <c r="BI93" s="548"/>
      <c r="BJ93" s="548"/>
    </row>
    <row r="94" spans="1:62" s="138" customFormat="1" ht="15.75" x14ac:dyDescent="0.25">
      <c r="A94" s="173"/>
      <c r="B94" s="610"/>
      <c r="C94" s="611"/>
      <c r="D94" s="609"/>
      <c r="E94" s="154">
        <v>64</v>
      </c>
      <c r="F94" s="1494"/>
      <c r="G94" s="213" t="s">
        <v>1037</v>
      </c>
      <c r="H94" s="213" t="s">
        <v>1639</v>
      </c>
      <c r="I94" s="1466" t="s">
        <v>1643</v>
      </c>
      <c r="J94" s="339"/>
      <c r="K94" s="877"/>
      <c r="L94" s="1015"/>
      <c r="M94" s="1015"/>
      <c r="N94" s="877"/>
      <c r="O94" s="1016"/>
      <c r="P94" s="1015"/>
      <c r="Q94" s="615"/>
      <c r="R94" s="207"/>
      <c r="S94" s="617"/>
      <c r="T94" s="617"/>
      <c r="U94" s="618"/>
      <c r="V94" s="351"/>
      <c r="W94" s="397" t="s">
        <v>1171</v>
      </c>
      <c r="X94" s="548"/>
      <c r="Y94" s="548"/>
      <c r="Z94" s="548"/>
      <c r="AA94" s="548"/>
      <c r="AB94" s="548"/>
      <c r="AC94" s="548"/>
      <c r="AD94" s="548"/>
      <c r="AE94" s="548"/>
      <c r="AF94" s="548"/>
      <c r="AG94" s="548"/>
      <c r="AH94" s="548"/>
      <c r="AI94" s="548"/>
      <c r="AJ94" s="548"/>
      <c r="AK94" s="548"/>
      <c r="AL94" s="548"/>
      <c r="AM94" s="548"/>
      <c r="AN94" s="548"/>
      <c r="AO94" s="548"/>
      <c r="AP94" s="548"/>
      <c r="AQ94" s="548"/>
      <c r="AR94" s="548"/>
      <c r="AS94" s="548"/>
      <c r="AT94" s="548"/>
      <c r="AU94" s="548"/>
      <c r="AV94" s="548"/>
      <c r="AW94" s="548"/>
      <c r="AX94" s="548"/>
      <c r="AY94" s="548"/>
      <c r="AZ94" s="548"/>
      <c r="BA94" s="548"/>
      <c r="BB94" s="548"/>
      <c r="BC94" s="548"/>
      <c r="BD94" s="548"/>
      <c r="BE94" s="548"/>
      <c r="BF94" s="548"/>
      <c r="BG94" s="548"/>
      <c r="BH94" s="548"/>
      <c r="BI94" s="548"/>
      <c r="BJ94" s="548"/>
    </row>
    <row r="95" spans="1:62" s="138" customFormat="1" ht="15.75" x14ac:dyDescent="0.25">
      <c r="A95" s="173"/>
      <c r="B95" s="610"/>
      <c r="C95" s="611"/>
      <c r="D95" s="609"/>
      <c r="E95" s="154">
        <v>65</v>
      </c>
      <c r="F95" s="1494"/>
      <c r="G95" s="213" t="s">
        <v>1037</v>
      </c>
      <c r="H95" s="213" t="s">
        <v>1640</v>
      </c>
      <c r="I95" s="1466" t="s">
        <v>1643</v>
      </c>
      <c r="J95" s="339"/>
      <c r="K95" s="877">
        <v>3</v>
      </c>
      <c r="L95" s="1015">
        <v>12</v>
      </c>
      <c r="M95" s="1015">
        <v>45</v>
      </c>
      <c r="N95" s="877">
        <v>35</v>
      </c>
      <c r="O95" s="1016">
        <v>27.2</v>
      </c>
      <c r="P95" s="1015">
        <v>56</v>
      </c>
      <c r="Q95" s="615">
        <v>37</v>
      </c>
      <c r="R95" s="207">
        <v>4.13</v>
      </c>
      <c r="S95" s="617">
        <v>0</v>
      </c>
      <c r="T95" s="617">
        <v>0</v>
      </c>
      <c r="U95" s="618">
        <v>2</v>
      </c>
      <c r="V95" s="351"/>
      <c r="W95" s="397"/>
      <c r="X95" s="548"/>
      <c r="Y95" s="548"/>
      <c r="Z95" s="548"/>
      <c r="AA95" s="548"/>
      <c r="AB95" s="548"/>
      <c r="AC95" s="548"/>
      <c r="AD95" s="548"/>
      <c r="AE95" s="548"/>
      <c r="AF95" s="548"/>
      <c r="AG95" s="548"/>
      <c r="AH95" s="548"/>
      <c r="AI95" s="548"/>
      <c r="AJ95" s="548"/>
      <c r="AK95" s="548"/>
      <c r="AL95" s="548"/>
      <c r="AM95" s="548"/>
      <c r="AN95" s="548"/>
      <c r="AO95" s="548"/>
      <c r="AP95" s="548"/>
      <c r="AQ95" s="548"/>
      <c r="AR95" s="548"/>
      <c r="AS95" s="548"/>
      <c r="AT95" s="548"/>
      <c r="AU95" s="548"/>
      <c r="AV95" s="548"/>
      <c r="AW95" s="548"/>
      <c r="AX95" s="548"/>
      <c r="AY95" s="548"/>
      <c r="AZ95" s="548"/>
      <c r="BA95" s="548"/>
      <c r="BB95" s="548"/>
      <c r="BC95" s="548"/>
      <c r="BD95" s="548"/>
      <c r="BE95" s="548"/>
      <c r="BF95" s="548"/>
      <c r="BG95" s="548"/>
      <c r="BH95" s="548"/>
      <c r="BI95" s="548"/>
      <c r="BJ95" s="548"/>
    </row>
    <row r="96" spans="1:62" s="138" customFormat="1" ht="16.5" thickBot="1" x14ac:dyDescent="0.3">
      <c r="A96" s="173"/>
      <c r="B96" s="610"/>
      <c r="C96" s="611"/>
      <c r="D96" s="609"/>
      <c r="E96" s="158">
        <v>66</v>
      </c>
      <c r="F96" s="1496"/>
      <c r="G96" s="297" t="s">
        <v>1037</v>
      </c>
      <c r="H96" s="297" t="s">
        <v>1641</v>
      </c>
      <c r="I96" s="828" t="s">
        <v>1643</v>
      </c>
      <c r="J96" s="1497"/>
      <c r="K96" s="1040"/>
      <c r="L96" s="1041"/>
      <c r="M96" s="1041"/>
      <c r="N96" s="1040"/>
      <c r="O96" s="1042"/>
      <c r="P96" s="1041"/>
      <c r="Q96" s="300"/>
      <c r="R96" s="1224"/>
      <c r="S96" s="302"/>
      <c r="T96" s="302"/>
      <c r="U96" s="303"/>
      <c r="V96" s="381"/>
      <c r="W96" s="435" t="s">
        <v>1171</v>
      </c>
      <c r="X96" s="548"/>
      <c r="Y96" s="548"/>
      <c r="Z96" s="548"/>
      <c r="AA96" s="548"/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  <c r="AL96" s="548"/>
      <c r="AM96" s="548"/>
      <c r="AN96" s="548"/>
      <c r="AO96" s="548"/>
      <c r="AP96" s="548"/>
      <c r="AQ96" s="548"/>
      <c r="AR96" s="548"/>
      <c r="AS96" s="548"/>
      <c r="AT96" s="548"/>
      <c r="AU96" s="548"/>
      <c r="AV96" s="548"/>
      <c r="AW96" s="548"/>
      <c r="AX96" s="548"/>
      <c r="AY96" s="548"/>
      <c r="AZ96" s="548"/>
      <c r="BA96" s="548"/>
      <c r="BB96" s="548"/>
      <c r="BC96" s="548"/>
      <c r="BD96" s="548"/>
      <c r="BE96" s="548"/>
      <c r="BF96" s="548"/>
      <c r="BG96" s="548"/>
      <c r="BH96" s="548"/>
      <c r="BI96" s="548"/>
      <c r="BJ96" s="548"/>
    </row>
    <row r="97" spans="1:62" s="138" customFormat="1" ht="15.75" x14ac:dyDescent="0.25">
      <c r="A97" s="259"/>
      <c r="B97" s="260"/>
      <c r="C97" s="260"/>
      <c r="D97" s="260"/>
      <c r="E97" s="171"/>
      <c r="F97" s="171"/>
      <c r="G97" s="171"/>
      <c r="H97" s="567"/>
      <c r="I97" s="172"/>
      <c r="J97" s="172"/>
      <c r="K97" s="172"/>
      <c r="L97" s="172"/>
      <c r="M97" s="172"/>
      <c r="N97" s="172"/>
      <c r="O97" s="693"/>
      <c r="P97" s="172"/>
      <c r="Q97" s="172"/>
      <c r="R97" s="418"/>
      <c r="S97" s="172"/>
      <c r="T97" s="172"/>
      <c r="U97" s="172"/>
      <c r="V97" s="172"/>
      <c r="W97" s="1030"/>
      <c r="X97" s="548"/>
      <c r="Y97" s="548"/>
      <c r="Z97" s="548"/>
      <c r="AA97" s="548"/>
      <c r="AB97" s="548"/>
      <c r="AC97" s="548"/>
      <c r="AD97" s="548"/>
      <c r="AE97" s="548"/>
      <c r="AF97" s="548"/>
      <c r="AG97" s="548"/>
      <c r="AH97" s="548"/>
      <c r="AI97" s="548"/>
      <c r="AJ97" s="548"/>
      <c r="AK97" s="548"/>
      <c r="AL97" s="548"/>
      <c r="AM97" s="548"/>
      <c r="AN97" s="548"/>
      <c r="AO97" s="548"/>
      <c r="AP97" s="548"/>
      <c r="AQ97" s="548"/>
      <c r="AR97" s="548"/>
      <c r="AS97" s="548"/>
      <c r="AT97" s="548"/>
      <c r="AU97" s="548"/>
      <c r="AV97" s="548"/>
      <c r="AW97" s="548"/>
      <c r="AX97" s="548"/>
      <c r="AY97" s="548"/>
      <c r="AZ97" s="548"/>
      <c r="BA97" s="548"/>
      <c r="BB97" s="548"/>
      <c r="BC97" s="548"/>
      <c r="BD97" s="548"/>
      <c r="BE97" s="548"/>
      <c r="BF97" s="548"/>
      <c r="BG97" s="548"/>
      <c r="BH97" s="548"/>
      <c r="BI97" s="548"/>
      <c r="BJ97" s="548"/>
    </row>
    <row r="98" spans="1:62" s="138" customFormat="1" ht="15.75" hidden="1" x14ac:dyDescent="0.25">
      <c r="A98" s="609"/>
      <c r="B98" s="151"/>
      <c r="C98" s="151"/>
      <c r="D98" s="151"/>
      <c r="E98" s="171"/>
      <c r="F98" s="171"/>
      <c r="G98" s="171"/>
      <c r="H98" s="567"/>
      <c r="I98" s="172"/>
      <c r="J98" s="172"/>
      <c r="K98" s="172"/>
      <c r="L98" s="172"/>
      <c r="M98" s="172"/>
      <c r="N98" s="172"/>
      <c r="O98" s="693"/>
      <c r="P98" s="261" t="s">
        <v>769</v>
      </c>
      <c r="Q98" s="261"/>
      <c r="R98" s="262"/>
      <c r="S98" s="261"/>
      <c r="T98" s="263"/>
      <c r="U98" s="1818">
        <f>SUM(T14:T96)</f>
        <v>6735</v>
      </c>
      <c r="V98" s="1819"/>
      <c r="W98" s="1030"/>
      <c r="X98" s="548"/>
      <c r="Y98" s="548"/>
      <c r="Z98" s="548"/>
      <c r="AA98" s="548"/>
      <c r="AB98" s="548"/>
      <c r="AC98" s="548"/>
      <c r="AD98" s="548"/>
      <c r="AE98" s="548"/>
      <c r="AF98" s="548"/>
      <c r="AG98" s="548"/>
      <c r="AH98" s="548"/>
      <c r="AI98" s="548"/>
      <c r="AJ98" s="548"/>
      <c r="AK98" s="548"/>
      <c r="AL98" s="548"/>
      <c r="AM98" s="548"/>
      <c r="AN98" s="548"/>
      <c r="AO98" s="548"/>
      <c r="AP98" s="548"/>
      <c r="AQ98" s="548"/>
      <c r="AR98" s="548"/>
      <c r="AS98" s="548"/>
      <c r="AT98" s="548"/>
      <c r="AU98" s="548"/>
      <c r="AV98" s="548"/>
      <c r="AW98" s="548"/>
      <c r="AX98" s="548"/>
      <c r="AY98" s="548"/>
      <c r="AZ98" s="548"/>
      <c r="BA98" s="548"/>
      <c r="BB98" s="548"/>
      <c r="BC98" s="548"/>
      <c r="BD98" s="548"/>
      <c r="BE98" s="548"/>
      <c r="BF98" s="548"/>
      <c r="BG98" s="548"/>
      <c r="BH98" s="548"/>
      <c r="BI98" s="548"/>
      <c r="BJ98" s="548"/>
    </row>
    <row r="99" spans="1:62" ht="15.75" hidden="1" x14ac:dyDescent="0.25">
      <c r="A99" s="609"/>
      <c r="B99" s="151"/>
      <c r="C99" s="151"/>
      <c r="D99" s="151"/>
      <c r="E99" s="171"/>
      <c r="F99" s="171"/>
      <c r="G99" s="171"/>
      <c r="H99" s="567"/>
      <c r="I99" s="172"/>
      <c r="J99" s="172"/>
      <c r="K99" s="172"/>
      <c r="L99" s="172"/>
      <c r="M99" s="172"/>
      <c r="N99" s="172"/>
      <c r="O99" s="693"/>
      <c r="P99" s="261" t="s">
        <v>770</v>
      </c>
      <c r="Q99" s="261"/>
      <c r="R99" s="262"/>
      <c r="S99" s="261"/>
      <c r="T99" s="263"/>
      <c r="U99" s="1820">
        <f>U98/I117</f>
        <v>156.62790697674419</v>
      </c>
      <c r="V99" s="1820"/>
      <c r="W99" s="1030"/>
    </row>
    <row r="100" spans="1:62" ht="16.5" thickBot="1" x14ac:dyDescent="0.3">
      <c r="A100" s="609"/>
      <c r="B100" s="151"/>
      <c r="C100" s="151"/>
      <c r="D100" s="151"/>
      <c r="E100" s="171"/>
      <c r="F100" s="171"/>
      <c r="G100" s="1821" t="s">
        <v>1306</v>
      </c>
      <c r="H100" s="1821"/>
      <c r="I100" s="1822" t="s">
        <v>1642</v>
      </c>
      <c r="J100" s="1822"/>
      <c r="K100" s="1822"/>
      <c r="L100" s="1822"/>
      <c r="M100" s="1822"/>
      <c r="N100" s="1822"/>
      <c r="O100" s="1822"/>
      <c r="P100" s="1822"/>
      <c r="Q100" s="1822"/>
      <c r="R100" s="1822"/>
      <c r="S100" s="1822"/>
      <c r="T100" s="1822"/>
      <c r="U100" s="267"/>
      <c r="V100" s="267"/>
      <c r="W100" s="1030"/>
    </row>
    <row r="101" spans="1:62" ht="16.5" thickTop="1" x14ac:dyDescent="0.25">
      <c r="A101" s="609"/>
      <c r="B101" s="151"/>
      <c r="C101" s="151"/>
      <c r="D101" s="151"/>
      <c r="E101" s="171"/>
      <c r="F101" s="171"/>
      <c r="G101" s="171"/>
      <c r="H101" s="567"/>
      <c r="I101" s="172"/>
      <c r="J101" s="172"/>
      <c r="K101" s="172"/>
      <c r="L101" s="172"/>
      <c r="M101" s="172"/>
      <c r="N101" s="172"/>
      <c r="O101" s="693"/>
      <c r="P101" s="261"/>
      <c r="Q101" s="261"/>
      <c r="R101" s="262"/>
      <c r="S101" s="261"/>
      <c r="T101" s="263"/>
      <c r="U101" s="267"/>
      <c r="V101" s="267"/>
      <c r="W101" s="1030"/>
    </row>
    <row r="102" spans="1:62" ht="15.75" x14ac:dyDescent="0.25">
      <c r="A102" s="609"/>
      <c r="B102" s="151"/>
      <c r="C102" s="151"/>
      <c r="D102" s="151"/>
      <c r="E102" s="171"/>
      <c r="F102" s="171"/>
      <c r="G102" s="171"/>
      <c r="H102" s="567"/>
      <c r="I102" s="172"/>
      <c r="J102" s="172"/>
      <c r="K102" s="172"/>
      <c r="L102" s="172"/>
      <c r="M102" s="172"/>
      <c r="N102" s="172"/>
      <c r="O102" s="693"/>
      <c r="P102" s="261"/>
      <c r="Q102" s="261"/>
      <c r="R102" s="262"/>
      <c r="S102" s="261"/>
      <c r="T102" s="263"/>
      <c r="U102" s="267"/>
      <c r="V102" s="267"/>
      <c r="W102" s="1030"/>
    </row>
    <row r="103" spans="1:62" ht="15.75" x14ac:dyDescent="0.25">
      <c r="A103" s="609"/>
      <c r="B103" s="151"/>
      <c r="C103" s="151"/>
      <c r="D103" s="151"/>
      <c r="E103" s="171"/>
      <c r="F103" s="171"/>
      <c r="G103" s="171"/>
      <c r="H103" s="567"/>
      <c r="I103" s="172"/>
      <c r="J103" s="172"/>
      <c r="K103" s="172"/>
      <c r="L103" s="172"/>
      <c r="M103" s="172"/>
      <c r="N103" s="172"/>
      <c r="O103" s="693"/>
      <c r="P103" s="261"/>
      <c r="Q103" s="261"/>
      <c r="R103" s="262"/>
      <c r="S103" s="261"/>
      <c r="T103" s="263"/>
      <c r="U103" s="267"/>
      <c r="V103" s="267"/>
      <c r="W103" s="1030"/>
    </row>
    <row r="104" spans="1:62" ht="15.75" x14ac:dyDescent="0.25">
      <c r="A104" s="609"/>
      <c r="B104" s="151"/>
      <c r="C104" s="151"/>
      <c r="D104" s="151"/>
      <c r="E104" s="171"/>
      <c r="F104" s="171"/>
      <c r="G104" s="171"/>
      <c r="H104" s="567"/>
      <c r="I104" s="172"/>
      <c r="J104" s="172"/>
      <c r="K104" s="172"/>
      <c r="L104" s="172"/>
      <c r="M104" s="172"/>
      <c r="N104" s="172"/>
      <c r="O104" s="693"/>
      <c r="P104" s="261"/>
      <c r="Q104" s="261"/>
      <c r="R104" s="262"/>
      <c r="S104" s="261"/>
      <c r="T104" s="263"/>
      <c r="U104" s="267"/>
      <c r="V104" s="267"/>
      <c r="W104" s="1030"/>
    </row>
    <row r="105" spans="1:62" ht="15.75" x14ac:dyDescent="0.25">
      <c r="A105" s="609"/>
      <c r="B105" s="151"/>
      <c r="C105" s="151"/>
      <c r="D105" s="151"/>
      <c r="E105" s="171"/>
      <c r="F105" s="171"/>
      <c r="G105" s="171"/>
      <c r="H105" s="567"/>
      <c r="I105" s="172"/>
      <c r="J105" s="172"/>
      <c r="K105" s="172"/>
      <c r="L105" s="172"/>
      <c r="M105" s="172"/>
      <c r="N105" s="172"/>
      <c r="O105" s="693"/>
      <c r="P105" s="261"/>
      <c r="Q105" s="261"/>
      <c r="R105" s="262"/>
      <c r="S105" s="261"/>
      <c r="T105" s="263"/>
      <c r="U105" s="267"/>
      <c r="V105" s="267"/>
      <c r="W105" s="1030"/>
    </row>
    <row r="106" spans="1:62" ht="15.75" x14ac:dyDescent="0.25">
      <c r="A106" s="609"/>
      <c r="B106" s="151"/>
      <c r="C106" s="151"/>
      <c r="D106" s="151"/>
      <c r="E106" s="171"/>
      <c r="F106" s="171"/>
      <c r="G106" s="171"/>
      <c r="H106" s="567"/>
      <c r="I106" s="172"/>
      <c r="J106" s="172"/>
      <c r="K106" s="172"/>
      <c r="L106" s="172"/>
      <c r="M106" s="172"/>
      <c r="N106" s="172"/>
      <c r="O106" s="693"/>
      <c r="P106" s="261"/>
      <c r="Q106" s="261"/>
      <c r="R106" s="262"/>
      <c r="S106" s="261"/>
      <c r="T106" s="263"/>
      <c r="U106" s="267"/>
      <c r="V106" s="267"/>
      <c r="W106" s="1030"/>
    </row>
    <row r="107" spans="1:62" ht="15.75" x14ac:dyDescent="0.25">
      <c r="A107" s="609"/>
      <c r="B107" s="151"/>
      <c r="C107" s="151"/>
      <c r="D107" s="151"/>
      <c r="E107" s="171"/>
      <c r="F107" s="171"/>
      <c r="G107" s="171"/>
      <c r="H107" s="567"/>
      <c r="I107" s="172"/>
      <c r="J107" s="172"/>
      <c r="K107" s="172"/>
      <c r="L107" s="172"/>
      <c r="M107" s="172"/>
      <c r="N107" s="172"/>
      <c r="O107" s="693"/>
      <c r="P107" s="261"/>
      <c r="Q107" s="261"/>
      <c r="R107" s="262"/>
      <c r="S107" s="261"/>
      <c r="T107" s="263"/>
      <c r="U107" s="267"/>
      <c r="V107" s="267"/>
      <c r="W107" s="1030"/>
    </row>
    <row r="108" spans="1:62" ht="15.75" x14ac:dyDescent="0.25">
      <c r="A108" s="609"/>
      <c r="B108" s="151"/>
      <c r="C108" s="151"/>
      <c r="D108" s="151"/>
      <c r="E108" s="171"/>
      <c r="F108" s="171"/>
      <c r="G108" s="171"/>
      <c r="H108" s="567"/>
      <c r="I108" s="172"/>
      <c r="J108" s="172"/>
      <c r="K108" s="172"/>
      <c r="L108" s="172"/>
      <c r="M108" s="172"/>
      <c r="N108" s="172"/>
      <c r="O108" s="693"/>
      <c r="P108" s="261"/>
      <c r="Q108" s="261"/>
      <c r="R108" s="262"/>
      <c r="S108" s="261"/>
      <c r="T108" s="263"/>
      <c r="U108" s="267"/>
      <c r="V108" s="267"/>
      <c r="W108" s="1030"/>
    </row>
    <row r="109" spans="1:62" ht="15.75" x14ac:dyDescent="0.25">
      <c r="A109" s="609"/>
      <c r="B109" s="151"/>
      <c r="C109" s="151"/>
      <c r="D109" s="151"/>
      <c r="E109" s="171"/>
      <c r="F109" s="171"/>
      <c r="G109" s="171"/>
      <c r="H109" s="567"/>
      <c r="I109" s="172"/>
      <c r="J109" s="172"/>
      <c r="K109" s="172"/>
      <c r="L109" s="172"/>
      <c r="M109" s="172"/>
      <c r="N109" s="172"/>
      <c r="O109" s="693"/>
      <c r="P109" s="261"/>
      <c r="Q109" s="261"/>
      <c r="R109" s="262"/>
      <c r="S109" s="261"/>
      <c r="T109" s="263"/>
      <c r="U109" s="267"/>
      <c r="V109" s="267"/>
      <c r="W109" s="1030"/>
    </row>
    <row r="110" spans="1:62" ht="15.75" x14ac:dyDescent="0.25">
      <c r="A110" s="609"/>
      <c r="B110" s="151"/>
      <c r="C110" s="151"/>
      <c r="D110" s="151"/>
      <c r="E110" s="171"/>
      <c r="F110" s="171"/>
      <c r="G110" s="171"/>
      <c r="H110" s="567"/>
      <c r="I110" s="172"/>
      <c r="J110" s="172"/>
      <c r="K110" s="172"/>
      <c r="L110" s="172"/>
      <c r="M110" s="172"/>
      <c r="N110" s="172"/>
      <c r="O110" s="693"/>
      <c r="P110" s="261"/>
      <c r="Q110" s="261"/>
      <c r="R110" s="262"/>
      <c r="S110" s="261"/>
      <c r="T110" s="263"/>
      <c r="U110" s="267"/>
      <c r="V110" s="267"/>
      <c r="W110" s="1030"/>
    </row>
    <row r="111" spans="1:62" ht="15.75" x14ac:dyDescent="0.25">
      <c r="A111" s="609"/>
      <c r="B111" s="151"/>
      <c r="C111" s="151"/>
      <c r="D111" s="151"/>
      <c r="E111" s="171"/>
      <c r="F111" s="171"/>
      <c r="G111" s="171"/>
      <c r="H111" s="567"/>
      <c r="I111" s="172"/>
      <c r="J111" s="172"/>
      <c r="K111" s="172"/>
      <c r="L111" s="172"/>
      <c r="M111" s="172"/>
      <c r="N111" s="172"/>
      <c r="O111" s="693"/>
      <c r="P111" s="261"/>
      <c r="Q111" s="261"/>
      <c r="R111" s="262"/>
      <c r="S111" s="261"/>
      <c r="T111" s="263"/>
      <c r="U111" s="267"/>
      <c r="V111" s="267"/>
      <c r="W111" s="1030"/>
    </row>
    <row r="112" spans="1:62" ht="15.75" x14ac:dyDescent="0.25">
      <c r="A112" s="609"/>
      <c r="B112" s="151"/>
      <c r="C112" s="151"/>
      <c r="D112" s="151"/>
      <c r="E112" s="171"/>
      <c r="F112" s="171"/>
      <c r="G112" s="171"/>
      <c r="H112" s="567"/>
      <c r="I112" s="172"/>
      <c r="J112" s="172"/>
      <c r="K112" s="172"/>
      <c r="L112" s="172"/>
      <c r="M112" s="172"/>
      <c r="N112" s="172"/>
      <c r="O112" s="693"/>
      <c r="P112" s="261"/>
      <c r="Q112" s="261"/>
      <c r="R112" s="262"/>
      <c r="S112" s="261"/>
      <c r="T112" s="263"/>
      <c r="U112" s="267"/>
      <c r="V112" s="267"/>
      <c r="W112" s="1030"/>
    </row>
    <row r="113" spans="1:23" ht="15.75" x14ac:dyDescent="0.25">
      <c r="A113" s="609"/>
      <c r="B113" s="151"/>
      <c r="C113" s="151"/>
      <c r="D113" s="151"/>
      <c r="E113" s="171"/>
      <c r="F113" s="171"/>
      <c r="G113" s="171"/>
      <c r="H113" s="567"/>
      <c r="I113" s="172"/>
      <c r="J113" s="172"/>
      <c r="K113" s="172"/>
      <c r="L113" s="172"/>
      <c r="M113" s="172"/>
      <c r="N113" s="172"/>
      <c r="O113" s="693"/>
      <c r="P113" s="261"/>
      <c r="Q113" s="261"/>
      <c r="R113" s="262"/>
      <c r="S113" s="261"/>
      <c r="T113" s="263"/>
      <c r="U113" s="267"/>
      <c r="V113" s="267"/>
      <c r="W113" s="1030"/>
    </row>
    <row r="114" spans="1:23" ht="15.75" x14ac:dyDescent="0.25">
      <c r="A114" s="609"/>
      <c r="B114" s="151"/>
      <c r="C114" s="151"/>
      <c r="D114" s="151"/>
      <c r="E114" s="171"/>
      <c r="F114" s="171"/>
      <c r="G114" s="171"/>
      <c r="H114" s="567"/>
      <c r="I114" s="172"/>
      <c r="J114" s="172"/>
      <c r="K114" s="172"/>
      <c r="L114" s="172"/>
      <c r="M114" s="172"/>
      <c r="N114" s="172"/>
      <c r="O114" s="693"/>
      <c r="P114" s="261"/>
      <c r="Q114" s="261"/>
      <c r="R114" s="262"/>
      <c r="S114" s="261"/>
      <c r="T114" s="263"/>
      <c r="U114" s="267"/>
      <c r="V114" s="267"/>
      <c r="W114" s="1030"/>
    </row>
    <row r="115" spans="1:23" ht="15.75" x14ac:dyDescent="0.25">
      <c r="A115" s="609"/>
      <c r="B115" s="151"/>
      <c r="C115" s="151"/>
      <c r="D115" s="151"/>
      <c r="E115" s="171"/>
      <c r="F115" s="171"/>
      <c r="G115" s="171"/>
      <c r="H115" s="567"/>
      <c r="I115" s="172"/>
      <c r="J115" s="172"/>
      <c r="K115" s="172"/>
      <c r="L115" s="172"/>
      <c r="M115" s="172"/>
      <c r="N115" s="172"/>
      <c r="O115" s="693"/>
      <c r="P115" s="261"/>
      <c r="Q115" s="261"/>
      <c r="R115" s="262"/>
      <c r="S115" s="261"/>
      <c r="T115" s="263"/>
      <c r="U115" s="267"/>
      <c r="V115" s="267"/>
      <c r="W115" s="1030"/>
    </row>
    <row r="116" spans="1:23" ht="15.75" x14ac:dyDescent="0.25">
      <c r="A116" s="136"/>
      <c r="B116" s="136"/>
      <c r="C116" s="136"/>
      <c r="D116" s="136"/>
      <c r="E116" s="178"/>
      <c r="F116" s="178"/>
      <c r="G116" s="1593" t="s">
        <v>12</v>
      </c>
      <c r="H116" s="1593"/>
      <c r="I116" s="701">
        <f>M116-I126</f>
        <v>62</v>
      </c>
      <c r="J116" s="51" t="s">
        <v>13</v>
      </c>
      <c r="K116" s="438"/>
      <c r="L116" s="51"/>
      <c r="M116" s="192">
        <f>COUNT(E$13:E96)</f>
        <v>66</v>
      </c>
      <c r="N116" s="51"/>
      <c r="O116" s="668"/>
      <c r="P116" s="51"/>
      <c r="Q116" s="51"/>
      <c r="R116" s="420"/>
      <c r="S116" s="51"/>
      <c r="T116" s="136"/>
      <c r="U116" s="136"/>
      <c r="V116" s="136"/>
    </row>
    <row r="117" spans="1:23" ht="15.75" x14ac:dyDescent="0.25">
      <c r="A117" s="136"/>
      <c r="B117" s="136"/>
      <c r="C117" s="136"/>
      <c r="D117" s="136"/>
      <c r="E117" s="178"/>
      <c r="F117" s="178"/>
      <c r="G117" s="1593" t="s">
        <v>14</v>
      </c>
      <c r="H117" s="1593"/>
      <c r="I117" s="206">
        <f>SUM(I120:I123)</f>
        <v>43</v>
      </c>
      <c r="J117" s="51" t="s">
        <v>13</v>
      </c>
      <c r="K117" s="459">
        <f>ROUND($I$117/$I$116*100,1)</f>
        <v>69.400000000000006</v>
      </c>
      <c r="L117" s="143" t="s">
        <v>15</v>
      </c>
      <c r="M117" s="200"/>
      <c r="N117" s="51"/>
      <c r="O117" s="1652"/>
      <c r="P117" s="1652"/>
      <c r="Q117" s="1652"/>
      <c r="R117" s="1652"/>
      <c r="S117" s="136"/>
      <c r="T117" s="136"/>
      <c r="U117" s="136"/>
    </row>
    <row r="118" spans="1:23" ht="15.75" x14ac:dyDescent="0.25">
      <c r="A118" s="136"/>
      <c r="B118" s="136"/>
      <c r="C118" s="136"/>
      <c r="D118" s="136"/>
      <c r="E118" s="178"/>
      <c r="F118" s="178"/>
      <c r="G118" s="179"/>
      <c r="H118" s="712"/>
      <c r="I118" s="686"/>
      <c r="J118" s="136"/>
      <c r="K118" s="460"/>
      <c r="L118" s="136"/>
      <c r="M118" s="200"/>
      <c r="N118" s="51"/>
      <c r="O118" s="669"/>
      <c r="P118" s="136"/>
      <c r="Q118" s="136"/>
    </row>
    <row r="119" spans="1:23" ht="15.75" x14ac:dyDescent="0.25">
      <c r="A119" s="136"/>
      <c r="B119" s="136"/>
      <c r="C119" s="136"/>
      <c r="D119" s="136"/>
      <c r="E119" s="178"/>
      <c r="F119" s="178"/>
      <c r="G119" s="1582" t="s">
        <v>16</v>
      </c>
      <c r="H119" s="1582"/>
      <c r="I119" s="686"/>
      <c r="J119" s="51"/>
      <c r="K119" s="460"/>
      <c r="L119" s="51"/>
      <c r="N119" s="51"/>
      <c r="O119" s="669"/>
      <c r="P119" s="136"/>
      <c r="Q119" s="136"/>
    </row>
    <row r="120" spans="1:23" ht="11.25" customHeight="1" x14ac:dyDescent="0.25">
      <c r="A120" s="136"/>
      <c r="B120" s="136"/>
      <c r="C120" s="136"/>
      <c r="D120" s="136"/>
      <c r="E120" s="178"/>
      <c r="F120" s="178"/>
      <c r="G120" s="1582" t="s">
        <v>17</v>
      </c>
      <c r="H120" s="1582"/>
      <c r="I120" s="181">
        <f>COUNTIF(U13:U96,5)</f>
        <v>25</v>
      </c>
      <c r="J120" s="51" t="s">
        <v>13</v>
      </c>
      <c r="K120" s="184">
        <f>ROUND(I120/$I$117*100,1)</f>
        <v>58.1</v>
      </c>
      <c r="L120" s="143" t="s">
        <v>15</v>
      </c>
      <c r="R120" s="50"/>
    </row>
    <row r="121" spans="1:23" ht="15.75" x14ac:dyDescent="0.25">
      <c r="A121" s="136"/>
      <c r="B121" s="136"/>
      <c r="C121" s="136"/>
      <c r="D121" s="136"/>
      <c r="E121" s="178"/>
      <c r="F121" s="178"/>
      <c r="G121" s="1582" t="s">
        <v>18</v>
      </c>
      <c r="H121" s="1582"/>
      <c r="I121" s="181">
        <f>COUNTIF(U13:U96,4)</f>
        <v>14</v>
      </c>
      <c r="J121" s="51" t="s">
        <v>13</v>
      </c>
      <c r="K121" s="184">
        <f>ROUND(I121/$I$117*100,1)</f>
        <v>32.6</v>
      </c>
      <c r="L121" s="143" t="s">
        <v>15</v>
      </c>
      <c r="N121" s="144"/>
      <c r="O121" s="669"/>
      <c r="P121" s="136"/>
      <c r="Q121" s="136"/>
    </row>
    <row r="122" spans="1:23" ht="18.75" x14ac:dyDescent="0.3">
      <c r="A122" s="136"/>
      <c r="B122" s="136"/>
      <c r="C122" s="136"/>
      <c r="D122" s="136"/>
      <c r="E122" s="178"/>
      <c r="F122" s="178"/>
      <c r="G122" s="1582" t="s">
        <v>19</v>
      </c>
      <c r="H122" s="1582"/>
      <c r="I122" s="181">
        <f>COUNTIF(U13:U96,3)</f>
        <v>1</v>
      </c>
      <c r="J122" s="51" t="s">
        <v>13</v>
      </c>
      <c r="K122" s="184">
        <f>ROUND(I122/$I$117*100,1)</f>
        <v>2.2999999999999998</v>
      </c>
      <c r="L122" s="143" t="s">
        <v>15</v>
      </c>
      <c r="M122" s="572"/>
      <c r="N122" s="529"/>
      <c r="O122" s="670"/>
      <c r="P122" s="474"/>
      <c r="Q122" s="474"/>
      <c r="R122" s="475"/>
      <c r="S122" s="475"/>
      <c r="T122" s="475"/>
      <c r="U122" s="475"/>
      <c r="V122" s="475"/>
      <c r="W122" s="1032"/>
    </row>
    <row r="123" spans="1:23" ht="15.75" x14ac:dyDescent="0.25">
      <c r="A123" s="136"/>
      <c r="B123" s="136"/>
      <c r="C123" s="136"/>
      <c r="D123" s="136"/>
      <c r="E123" s="178"/>
      <c r="F123" s="178"/>
      <c r="G123" s="1582" t="s">
        <v>20</v>
      </c>
      <c r="H123" s="1582"/>
      <c r="I123" s="181">
        <f>COUNTIF(U13:U96,2)</f>
        <v>3</v>
      </c>
      <c r="J123" s="51" t="s">
        <v>13</v>
      </c>
      <c r="K123" s="184">
        <f>I123/$I$117*100</f>
        <v>6.9767441860465116</v>
      </c>
      <c r="L123" s="143" t="s">
        <v>15</v>
      </c>
      <c r="M123" s="335"/>
      <c r="N123" s="573"/>
      <c r="O123" s="671"/>
      <c r="P123" s="335"/>
      <c r="Q123" s="335"/>
      <c r="R123" s="574"/>
      <c r="S123" s="335"/>
      <c r="T123" s="575"/>
      <c r="U123" s="575"/>
      <c r="V123" s="575"/>
      <c r="W123" s="1033"/>
    </row>
    <row r="124" spans="1:23" ht="18.75" x14ac:dyDescent="0.3">
      <c r="A124" s="136"/>
      <c r="B124" s="136"/>
      <c r="C124" s="136"/>
      <c r="D124" s="136"/>
      <c r="E124" s="1582" t="s">
        <v>21</v>
      </c>
      <c r="F124" s="1582"/>
      <c r="G124" s="1582"/>
      <c r="H124" s="1582"/>
      <c r="I124" s="182">
        <f>SUM(I120:I122)</f>
        <v>40</v>
      </c>
      <c r="J124" s="51" t="s">
        <v>13</v>
      </c>
      <c r="K124" s="184">
        <f>I124/$I$117*100</f>
        <v>93.023255813953483</v>
      </c>
      <c r="L124" s="143" t="s">
        <v>15</v>
      </c>
      <c r="M124" s="572"/>
      <c r="N124" s="529"/>
      <c r="O124" s="670"/>
      <c r="P124" s="474"/>
      <c r="Q124" s="474"/>
      <c r="R124" s="1660"/>
      <c r="S124" s="1660"/>
      <c r="T124" s="1660"/>
      <c r="U124" s="1660"/>
      <c r="V124" s="1660"/>
      <c r="W124" s="1660"/>
    </row>
    <row r="125" spans="1:23" ht="15.75" x14ac:dyDescent="0.25">
      <c r="A125" s="136"/>
      <c r="B125" s="136"/>
      <c r="C125" s="136"/>
      <c r="D125" s="136"/>
      <c r="E125" s="1582" t="s">
        <v>772</v>
      </c>
      <c r="F125" s="1582"/>
      <c r="G125" s="1582"/>
      <c r="H125" s="1582"/>
      <c r="I125" s="728">
        <f>COUNTIF(W$13:W96,"*ЛФК*")+COUNTIF(W$13:W96,"*освоб.*")+COUNTIF(W$13:W96,"*справка*")</f>
        <v>3</v>
      </c>
      <c r="J125" s="51" t="s">
        <v>13</v>
      </c>
      <c r="K125" s="461">
        <f>I125/$I$116*100</f>
        <v>4.838709677419355</v>
      </c>
      <c r="L125" s="143" t="s">
        <v>15</v>
      </c>
      <c r="M125" s="572"/>
      <c r="N125" s="572"/>
      <c r="O125" s="672"/>
      <c r="P125" s="572"/>
      <c r="Q125" s="572"/>
      <c r="R125" s="577"/>
      <c r="S125" s="578"/>
      <c r="T125" s="578"/>
      <c r="U125" s="579"/>
      <c r="V125" s="580"/>
      <c r="W125" s="1034"/>
    </row>
    <row r="126" spans="1:23" ht="15.75" customHeight="1" x14ac:dyDescent="0.3">
      <c r="A126" s="136"/>
      <c r="B126" s="136"/>
      <c r="C126" s="136"/>
      <c r="D126" s="136"/>
      <c r="E126" s="1582" t="s">
        <v>775</v>
      </c>
      <c r="F126" s="1582"/>
      <c r="G126" s="1582"/>
      <c r="H126" s="1582"/>
      <c r="I126" s="728">
        <f>COUNTIF(W$13:W96,"*ком-ка*")+COUNTIF(W$13:W96,"*декрет*")+COUNTIF(W$13:W96,"*уч.отпуск*")</f>
        <v>4</v>
      </c>
      <c r="J126" s="51" t="s">
        <v>768</v>
      </c>
      <c r="K126" s="462"/>
      <c r="L126" s="143"/>
      <c r="M126" s="572"/>
      <c r="N126" s="572"/>
      <c r="O126" s="672"/>
      <c r="P126" s="572"/>
      <c r="Q126" s="572"/>
      <c r="R126" s="1660"/>
      <c r="S126" s="1660"/>
      <c r="T126" s="1660"/>
      <c r="U126" s="1660"/>
      <c r="V126" s="1660"/>
      <c r="W126" s="1660"/>
    </row>
    <row r="127" spans="1:23" ht="18.75" hidden="1" customHeight="1" x14ac:dyDescent="0.3">
      <c r="A127" s="136"/>
      <c r="B127" s="136"/>
      <c r="C127" s="136"/>
      <c r="D127" s="136"/>
      <c r="E127" s="1582"/>
      <c r="F127" s="1582"/>
      <c r="G127" s="1582"/>
      <c r="H127" s="1582"/>
      <c r="I127" s="208"/>
      <c r="J127" s="51"/>
      <c r="K127" s="190"/>
      <c r="L127" s="1662" t="s">
        <v>22</v>
      </c>
      <c r="M127" s="1662"/>
      <c r="N127" s="1662"/>
      <c r="O127" s="1662"/>
      <c r="P127" s="1662"/>
      <c r="Q127" s="1662"/>
      <c r="R127" s="1654" t="str">
        <f>Оценка_подр(K117,K124,K120,K121)</f>
        <v>неудовлетворительно</v>
      </c>
      <c r="S127" s="1654"/>
      <c r="T127" s="1654"/>
      <c r="U127" s="1654"/>
      <c r="V127" s="572"/>
      <c r="W127" s="1033"/>
    </row>
    <row r="128" spans="1:23" ht="17.25" customHeight="1" x14ac:dyDescent="0.25">
      <c r="A128" s="136"/>
      <c r="B128" s="136"/>
      <c r="C128" s="136"/>
      <c r="D128" s="136"/>
      <c r="E128" s="209"/>
      <c r="F128" s="209"/>
      <c r="G128" s="209"/>
      <c r="H128" s="736"/>
      <c r="I128" s="174"/>
      <c r="J128" s="51"/>
      <c r="K128" s="190"/>
      <c r="L128" s="143"/>
      <c r="N128" s="145"/>
      <c r="O128" s="668"/>
      <c r="P128" s="51"/>
      <c r="Q128" s="51"/>
      <c r="R128" s="420"/>
      <c r="S128" s="51"/>
      <c r="T128" s="136"/>
      <c r="U128" s="136"/>
      <c r="V128" s="136"/>
    </row>
    <row r="129" spans="1:44" s="1336" customFormat="1" ht="24.75" customHeight="1" x14ac:dyDescent="0.3">
      <c r="A129" s="1334"/>
      <c r="B129" s="1334"/>
      <c r="C129" s="1334"/>
      <c r="D129" s="1334"/>
      <c r="E129" s="1206"/>
      <c r="F129" s="1206"/>
      <c r="G129" s="1740" t="s">
        <v>1078</v>
      </c>
      <c r="H129" s="1740"/>
      <c r="I129" s="1721" t="s">
        <v>1166</v>
      </c>
      <c r="J129" s="1721"/>
      <c r="K129" s="1721"/>
      <c r="L129" s="1721"/>
      <c r="M129" s="1721"/>
      <c r="N129" s="1721"/>
      <c r="O129" s="1721"/>
      <c r="P129" s="1721"/>
      <c r="Q129" s="1721"/>
      <c r="R129" s="1721"/>
      <c r="S129" s="1721"/>
      <c r="T129" s="1168"/>
      <c r="U129" s="1168"/>
      <c r="V129" s="868"/>
      <c r="W129" s="1335"/>
      <c r="AE129" s="1337"/>
      <c r="AF129" s="1337"/>
      <c r="AG129" s="1337"/>
      <c r="AH129" s="1337"/>
    </row>
    <row r="130" spans="1:44" s="1337" customFormat="1" ht="24.75" customHeight="1" x14ac:dyDescent="0.3">
      <c r="G130" s="1740" t="s">
        <v>1503</v>
      </c>
      <c r="H130" s="1740"/>
      <c r="I130" s="1721" t="s">
        <v>1528</v>
      </c>
      <c r="J130" s="1721"/>
      <c r="K130" s="1721"/>
      <c r="L130" s="1721"/>
      <c r="M130" s="1721"/>
      <c r="N130" s="1721"/>
      <c r="O130" s="1721"/>
      <c r="P130" s="1721"/>
      <c r="Q130" s="1721"/>
      <c r="R130" s="1721"/>
      <c r="S130" s="1721"/>
      <c r="W130" s="1338"/>
    </row>
    <row r="131" spans="1:44" s="1337" customFormat="1" ht="24.75" customHeight="1" x14ac:dyDescent="0.25">
      <c r="I131" s="1721" t="s">
        <v>1529</v>
      </c>
      <c r="J131" s="1721"/>
      <c r="K131" s="1721"/>
      <c r="L131" s="1721"/>
      <c r="M131" s="1721"/>
      <c r="N131" s="1721"/>
      <c r="O131" s="1721"/>
      <c r="P131" s="1721"/>
      <c r="Q131" s="1721"/>
      <c r="R131" s="1721"/>
      <c r="S131" s="1721"/>
      <c r="W131" s="1338"/>
    </row>
    <row r="132" spans="1:44" s="1337" customFormat="1" ht="24.75" customHeight="1" x14ac:dyDescent="0.25">
      <c r="A132" s="50"/>
      <c r="B132" s="50"/>
      <c r="C132" s="50"/>
      <c r="D132" s="50"/>
      <c r="E132" s="50"/>
      <c r="F132" s="50"/>
      <c r="G132" s="50"/>
      <c r="H132" s="710"/>
      <c r="I132" s="50"/>
      <c r="J132" s="50"/>
      <c r="K132" s="50"/>
      <c r="L132" s="50"/>
      <c r="M132" s="50"/>
      <c r="N132" s="50"/>
      <c r="O132" s="673"/>
      <c r="P132" s="50"/>
      <c r="Q132" s="50"/>
      <c r="R132" s="421"/>
      <c r="S132" s="50"/>
      <c r="T132" s="50"/>
      <c r="U132" s="50"/>
      <c r="V132" s="50"/>
      <c r="W132" s="1031"/>
      <c r="X132" s="1434"/>
      <c r="Y132" s="1434"/>
      <c r="Z132" s="1434"/>
      <c r="AA132" s="1434"/>
      <c r="AB132" s="1434"/>
      <c r="AC132" s="1434"/>
      <c r="AD132" s="1434"/>
      <c r="AE132" s="1434"/>
      <c r="AF132" s="1434"/>
      <c r="AG132" s="1434"/>
      <c r="AH132" s="1434"/>
      <c r="AI132" s="1434"/>
      <c r="AJ132" s="1434"/>
      <c r="AK132" s="1434"/>
      <c r="AL132" s="1434"/>
      <c r="AM132" s="1434"/>
      <c r="AN132" s="1434"/>
      <c r="AO132" s="1434"/>
      <c r="AP132" s="1434"/>
      <c r="AQ132" s="1434"/>
      <c r="AR132" s="1434"/>
    </row>
    <row r="133" spans="1:44" s="1337" customFormat="1" ht="24.75" customHeight="1" x14ac:dyDescent="0.25">
      <c r="A133" s="50"/>
      <c r="B133" s="50"/>
      <c r="C133" s="50"/>
      <c r="D133" s="50"/>
      <c r="E133" s="50"/>
      <c r="F133" s="50"/>
      <c r="G133" s="50"/>
      <c r="H133" s="710"/>
      <c r="I133" s="50"/>
      <c r="J133" s="50"/>
      <c r="K133" s="50"/>
      <c r="L133" s="50"/>
      <c r="M133" s="50"/>
      <c r="N133" s="50"/>
      <c r="O133" s="673"/>
      <c r="P133" s="50"/>
      <c r="Q133" s="50"/>
      <c r="R133" s="421"/>
      <c r="S133" s="50"/>
      <c r="T133" s="50"/>
      <c r="U133" s="50"/>
      <c r="V133" s="50"/>
      <c r="W133" s="1031"/>
      <c r="X133" s="1434"/>
      <c r="Y133" s="1434"/>
      <c r="Z133" s="1434"/>
      <c r="AA133" s="1434"/>
      <c r="AB133" s="1434"/>
      <c r="AC133" s="1434"/>
      <c r="AD133" s="1434"/>
      <c r="AE133" s="1434"/>
      <c r="AF133" s="1434"/>
      <c r="AG133" s="1434"/>
      <c r="AH133" s="1434"/>
      <c r="AI133" s="1434"/>
      <c r="AJ133" s="1434"/>
      <c r="AK133" s="1434"/>
      <c r="AL133" s="1434"/>
      <c r="AM133" s="1434"/>
      <c r="AN133" s="1434"/>
      <c r="AO133" s="1434"/>
      <c r="AP133" s="1434"/>
      <c r="AQ133" s="1434"/>
      <c r="AR133" s="1434"/>
    </row>
    <row r="134" spans="1:44" x14ac:dyDescent="0.25">
      <c r="H134" s="710" t="s">
        <v>1398</v>
      </c>
      <c r="I134" s="275">
        <f>COUNTIF(W$13:W96,"*не приб.*")+COUNTIF(W$13:W96,"*не сдавал*")</f>
        <v>2</v>
      </c>
    </row>
  </sheetData>
  <mergeCells count="111">
    <mergeCell ref="AE76:AE78"/>
    <mergeCell ref="AF76:AF78"/>
    <mergeCell ref="AG76:AG78"/>
    <mergeCell ref="AH76:AH78"/>
    <mergeCell ref="N76:P76"/>
    <mergeCell ref="Q76:S76"/>
    <mergeCell ref="T75:T77"/>
    <mergeCell ref="U75:U77"/>
    <mergeCell ref="V75:V77"/>
    <mergeCell ref="W75:W77"/>
    <mergeCell ref="X76:X78"/>
    <mergeCell ref="Y76:Y78"/>
    <mergeCell ref="Z76:Z78"/>
    <mergeCell ref="AA76:AA78"/>
    <mergeCell ref="AB76:AB78"/>
    <mergeCell ref="AC76:AC78"/>
    <mergeCell ref="AD76:AD78"/>
    <mergeCell ref="A75:A77"/>
    <mergeCell ref="B75:B77"/>
    <mergeCell ref="C75:C77"/>
    <mergeCell ref="E75:E77"/>
    <mergeCell ref="G75:G77"/>
    <mergeCell ref="H75:H77"/>
    <mergeCell ref="I75:I77"/>
    <mergeCell ref="J75:J77"/>
    <mergeCell ref="K75:S75"/>
    <mergeCell ref="AA40:AA42"/>
    <mergeCell ref="AB40:AB42"/>
    <mergeCell ref="AC40:AC42"/>
    <mergeCell ref="AD40:AD42"/>
    <mergeCell ref="AE40:AE42"/>
    <mergeCell ref="AF40:AF42"/>
    <mergeCell ref="A40:A42"/>
    <mergeCell ref="B40:B42"/>
    <mergeCell ref="C40:C42"/>
    <mergeCell ref="E40:E42"/>
    <mergeCell ref="G40:G42"/>
    <mergeCell ref="H40:H42"/>
    <mergeCell ref="I40:I42"/>
    <mergeCell ref="J40:J42"/>
    <mergeCell ref="K40:S40"/>
    <mergeCell ref="G122:H122"/>
    <mergeCell ref="U98:V98"/>
    <mergeCell ref="U99:V99"/>
    <mergeCell ref="G100:H100"/>
    <mergeCell ref="I100:T100"/>
    <mergeCell ref="G129:H129"/>
    <mergeCell ref="E124:H124"/>
    <mergeCell ref="R124:W124"/>
    <mergeCell ref="E125:H125"/>
    <mergeCell ref="E126:H126"/>
    <mergeCell ref="R126:W126"/>
    <mergeCell ref="E127:H127"/>
    <mergeCell ref="L127:Q127"/>
    <mergeCell ref="R127:U127"/>
    <mergeCell ref="I129:S129"/>
    <mergeCell ref="E43:W43"/>
    <mergeCell ref="E51:W51"/>
    <mergeCell ref="E83:W83"/>
    <mergeCell ref="G116:H116"/>
    <mergeCell ref="G117:H117"/>
    <mergeCell ref="O117:R117"/>
    <mergeCell ref="G119:H119"/>
    <mergeCell ref="G120:H120"/>
    <mergeCell ref="G121:H121"/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Q1:W1"/>
    <mergeCell ref="T3:W3"/>
    <mergeCell ref="I9:I11"/>
    <mergeCell ref="J9:J11"/>
    <mergeCell ref="K9:S9"/>
    <mergeCell ref="T9:T11"/>
    <mergeCell ref="U9:U11"/>
    <mergeCell ref="V9:V11"/>
    <mergeCell ref="H9:H11"/>
    <mergeCell ref="W9:W11"/>
    <mergeCell ref="K10:M10"/>
    <mergeCell ref="N10:P10"/>
    <mergeCell ref="Q10:S10"/>
    <mergeCell ref="AH40:AH42"/>
    <mergeCell ref="AG40:AG42"/>
    <mergeCell ref="Z40:Z42"/>
    <mergeCell ref="Y40:Y42"/>
    <mergeCell ref="X40:X42"/>
    <mergeCell ref="G130:H130"/>
    <mergeCell ref="I130:S130"/>
    <mergeCell ref="I131:S131"/>
    <mergeCell ref="E12:W12"/>
    <mergeCell ref="E19:W19"/>
    <mergeCell ref="E28:W28"/>
    <mergeCell ref="E30:W30"/>
    <mergeCell ref="E35:W35"/>
    <mergeCell ref="E63:W63"/>
    <mergeCell ref="E61:W61"/>
    <mergeCell ref="E72:W72"/>
    <mergeCell ref="T40:T42"/>
    <mergeCell ref="E15:W15"/>
    <mergeCell ref="U40:U42"/>
    <mergeCell ref="V40:V42"/>
    <mergeCell ref="W40:W42"/>
    <mergeCell ref="Q41:S41"/>
    <mergeCell ref="N41:P41"/>
    <mergeCell ref="G123:H123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2" fitToHeight="2" orientation="landscape" r:id="rId1"/>
  <rowBreaks count="2" manualBreakCount="2">
    <brk id="39" min="3" max="22" man="1"/>
    <brk id="74" min="3" max="22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rgb="FFFFFF00"/>
  </sheetPr>
  <dimension ref="A1:AH116"/>
  <sheetViews>
    <sheetView view="pageBreakPreview" topLeftCell="A37" zoomScale="85" zoomScaleSheetLayoutView="85" workbookViewId="0">
      <selection activeCell="A50" sqref="A50:XFD50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6" width="6.85546875" style="50" customWidth="1"/>
    <col min="7" max="7" width="20.85546875" style="50" customWidth="1"/>
    <col min="8" max="8" width="23.140625" style="200" customWidth="1"/>
    <col min="9" max="9" width="5.5703125" style="50" customWidth="1"/>
    <col min="10" max="10" width="5.42578125" style="50" customWidth="1"/>
    <col min="11" max="13" width="6.42578125" style="50" customWidth="1"/>
    <col min="14" max="14" width="6.28515625" style="50" customWidth="1"/>
    <col min="15" max="15" width="6.42578125" style="673" customWidth="1"/>
    <col min="16" max="16" width="6.28515625" style="50" customWidth="1"/>
    <col min="17" max="17" width="6.7109375" style="50" customWidth="1"/>
    <col min="18" max="18" width="5.85546875" style="421" customWidth="1"/>
    <col min="19" max="19" width="6.28515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5.42578125" style="200" bestFit="1" customWidth="1"/>
    <col min="24" max="16384" width="9.140625" style="50"/>
  </cols>
  <sheetData>
    <row r="1" spans="1:30" ht="15.75" x14ac:dyDescent="0.25">
      <c r="A1" s="1644"/>
      <c r="B1" s="1644"/>
      <c r="C1" s="164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14" t="s">
        <v>1280</v>
      </c>
      <c r="R1" s="1714"/>
      <c r="S1" s="1714"/>
      <c r="T1" s="1714"/>
      <c r="U1" s="1714"/>
      <c r="V1" s="1714"/>
      <c r="W1" s="1714"/>
      <c r="X1" s="680"/>
      <c r="Y1" s="680"/>
      <c r="Z1" s="680"/>
      <c r="AA1" s="680"/>
      <c r="AB1" s="680"/>
      <c r="AC1" s="680"/>
      <c r="AD1" s="680"/>
    </row>
    <row r="2" spans="1:30" ht="6" customHeight="1" x14ac:dyDescent="0.25">
      <c r="A2" s="1644"/>
      <c r="B2" s="1644"/>
      <c r="C2" s="164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8.75" x14ac:dyDescent="0.25">
      <c r="A3" s="1644"/>
      <c r="B3" s="1644"/>
      <c r="C3" s="164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1281</v>
      </c>
      <c r="Q3" s="817"/>
      <c r="R3" s="817"/>
      <c r="S3" s="817"/>
      <c r="T3" s="817"/>
      <c r="U3" s="817"/>
      <c r="V3" s="817"/>
      <c r="W3" s="817"/>
      <c r="X3" s="680"/>
      <c r="Y3" s="680"/>
      <c r="Z3" s="680"/>
      <c r="AA3" s="680"/>
      <c r="AB3" s="680"/>
      <c r="AC3" s="680"/>
      <c r="AD3" s="680"/>
    </row>
    <row r="4" spans="1:30" x14ac:dyDescent="0.25">
      <c r="A4" s="1644"/>
      <c r="B4" s="1644"/>
      <c r="C4" s="164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48" t="s">
        <v>774</v>
      </c>
      <c r="S4" s="1648"/>
      <c r="T4" s="1648"/>
      <c r="U4" s="1648"/>
      <c r="V4" s="1648"/>
      <c r="W4" s="1648"/>
      <c r="X4" s="680"/>
      <c r="Y4" s="680"/>
      <c r="Z4" s="680"/>
      <c r="AA4" s="680"/>
      <c r="AB4" s="680"/>
      <c r="AC4" s="680"/>
      <c r="AD4" s="680"/>
    </row>
    <row r="5" spans="1:30" ht="10.5" customHeight="1" x14ac:dyDescent="0.25">
      <c r="A5" s="1644"/>
      <c r="B5" s="1644"/>
      <c r="C5" s="164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680"/>
      <c r="Y6" s="680"/>
      <c r="Z6" s="680"/>
      <c r="AA6" s="680"/>
      <c r="AB6" s="680"/>
      <c r="AC6" s="680"/>
      <c r="AD6" s="680"/>
    </row>
    <row r="7" spans="1:30" ht="21.75" customHeight="1" x14ac:dyDescent="0.25">
      <c r="A7" s="1645"/>
      <c r="B7" s="1645"/>
      <c r="C7" s="1645"/>
      <c r="D7" s="136"/>
      <c r="E7" s="1651" t="s">
        <v>1282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">
      <c r="A8" s="839"/>
      <c r="B8" s="839"/>
      <c r="C8" s="839"/>
      <c r="D8" s="136"/>
      <c r="E8" s="211"/>
      <c r="F8" s="211"/>
      <c r="G8" s="211"/>
      <c r="H8" s="431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850"/>
      <c r="G9" s="1576" t="s">
        <v>3</v>
      </c>
      <c r="H9" s="1776" t="s">
        <v>4</v>
      </c>
      <c r="I9" s="1570" t="s">
        <v>5</v>
      </c>
      <c r="J9" s="1570" t="s">
        <v>6</v>
      </c>
      <c r="K9" s="1576" t="s">
        <v>180</v>
      </c>
      <c r="L9" s="1576"/>
      <c r="M9" s="1576"/>
      <c r="N9" s="1576"/>
      <c r="O9" s="1576"/>
      <c r="P9" s="1576"/>
      <c r="Q9" s="1576"/>
      <c r="R9" s="1576"/>
      <c r="S9" s="1576"/>
      <c r="T9" s="1577" t="s">
        <v>25</v>
      </c>
      <c r="U9" s="1570" t="s">
        <v>998</v>
      </c>
      <c r="V9" s="1570" t="s">
        <v>7</v>
      </c>
      <c r="W9" s="1573" t="s">
        <v>285</v>
      </c>
    </row>
    <row r="10" spans="1:30" ht="15.75" x14ac:dyDescent="0.25">
      <c r="A10" s="1594"/>
      <c r="B10" s="1594"/>
      <c r="C10" s="1594"/>
      <c r="D10" s="256"/>
      <c r="E10" s="1596"/>
      <c r="F10" s="848"/>
      <c r="G10" s="1598"/>
      <c r="H10" s="1605"/>
      <c r="I10" s="1571"/>
      <c r="J10" s="1571"/>
      <c r="K10" s="1598">
        <v>1</v>
      </c>
      <c r="L10" s="1598"/>
      <c r="M10" s="1598"/>
      <c r="N10" s="1598">
        <v>2</v>
      </c>
      <c r="O10" s="1598"/>
      <c r="P10" s="1598"/>
      <c r="Q10" s="1658">
        <v>3</v>
      </c>
      <c r="R10" s="1658"/>
      <c r="S10" s="1658"/>
      <c r="T10" s="1578"/>
      <c r="U10" s="1571"/>
      <c r="V10" s="1571"/>
      <c r="W10" s="1574"/>
    </row>
    <row r="11" spans="1:30" ht="77.25" customHeight="1" thickBot="1" x14ac:dyDescent="0.3">
      <c r="A11" s="1594"/>
      <c r="B11" s="1594"/>
      <c r="C11" s="1594"/>
      <c r="D11" s="256"/>
      <c r="E11" s="1597"/>
      <c r="F11" s="834"/>
      <c r="G11" s="1599"/>
      <c r="H11" s="1777"/>
      <c r="I11" s="1572"/>
      <c r="J11" s="1572"/>
      <c r="K11" s="844" t="s">
        <v>8</v>
      </c>
      <c r="L11" s="844" t="s">
        <v>9</v>
      </c>
      <c r="M11" s="137" t="s">
        <v>10</v>
      </c>
      <c r="N11" s="844" t="s">
        <v>8</v>
      </c>
      <c r="O11" s="748" t="s">
        <v>9</v>
      </c>
      <c r="P11" s="137" t="s">
        <v>10</v>
      </c>
      <c r="Q11" s="844" t="s">
        <v>8</v>
      </c>
      <c r="R11" s="412" t="s">
        <v>9</v>
      </c>
      <c r="S11" s="137" t="s">
        <v>10</v>
      </c>
      <c r="T11" s="1579"/>
      <c r="U11" s="1572"/>
      <c r="V11" s="1572"/>
      <c r="W11" s="1575"/>
    </row>
    <row r="12" spans="1:30" s="138" customFormat="1" ht="16.5" thickTop="1" x14ac:dyDescent="0.25">
      <c r="A12" s="173"/>
      <c r="B12" s="249"/>
      <c r="C12" s="243"/>
      <c r="D12" s="151"/>
      <c r="E12" s="1618" t="s">
        <v>1214</v>
      </c>
      <c r="F12" s="1835"/>
      <c r="G12" s="1607"/>
      <c r="H12" s="1607"/>
      <c r="I12" s="1607"/>
      <c r="J12" s="1607"/>
      <c r="K12" s="1607"/>
      <c r="L12" s="1607"/>
      <c r="M12" s="1607"/>
      <c r="N12" s="1607"/>
      <c r="O12" s="1607"/>
      <c r="P12" s="1607"/>
      <c r="Q12" s="1607"/>
      <c r="R12" s="1607"/>
      <c r="S12" s="1607"/>
      <c r="T12" s="1607"/>
      <c r="U12" s="1607"/>
      <c r="V12" s="1607"/>
      <c r="W12" s="1619"/>
    </row>
    <row r="13" spans="1:30" s="138" customFormat="1" ht="15.75" x14ac:dyDescent="0.25">
      <c r="A13" s="173" t="s">
        <v>11</v>
      </c>
      <c r="B13" s="214">
        <v>25418</v>
      </c>
      <c r="C13" s="611">
        <f>Age(B13,G13,H13)</f>
        <v>55</v>
      </c>
      <c r="D13" s="151"/>
      <c r="E13" s="287">
        <v>1</v>
      </c>
      <c r="F13" s="835"/>
      <c r="G13" s="230" t="s">
        <v>482</v>
      </c>
      <c r="H13" s="232" t="s">
        <v>663</v>
      </c>
      <c r="I13" s="342" t="str">
        <f>Воз_группа(A13,C13)</f>
        <v>8</v>
      </c>
      <c r="J13" s="173"/>
      <c r="K13" s="611"/>
      <c r="L13" s="156"/>
      <c r="M13" s="614"/>
      <c r="N13" s="611"/>
      <c r="O13" s="423"/>
      <c r="P13" s="614"/>
      <c r="Q13" s="615"/>
      <c r="R13" s="409"/>
      <c r="S13" s="616"/>
      <c r="T13" s="617"/>
      <c r="U13" s="618"/>
      <c r="V13" s="257"/>
      <c r="W13" s="849" t="s">
        <v>750</v>
      </c>
    </row>
    <row r="14" spans="1:30" s="138" customFormat="1" ht="15.75" x14ac:dyDescent="0.25">
      <c r="A14" s="173" t="s">
        <v>470</v>
      </c>
      <c r="B14" s="214">
        <v>25873</v>
      </c>
      <c r="C14" s="611">
        <f>Age(B14,G14,H14)</f>
        <v>53</v>
      </c>
      <c r="D14" s="151"/>
      <c r="E14" s="287">
        <v>2</v>
      </c>
      <c r="F14" s="835"/>
      <c r="G14" s="230" t="s">
        <v>26</v>
      </c>
      <c r="H14" s="232" t="s">
        <v>657</v>
      </c>
      <c r="I14" s="342" t="str">
        <f>Воз_группа(A14,C14)</f>
        <v>5</v>
      </c>
      <c r="J14" s="173"/>
      <c r="K14" s="611"/>
      <c r="L14" s="156"/>
      <c r="M14" s="614"/>
      <c r="N14" s="611"/>
      <c r="O14" s="423"/>
      <c r="P14" s="614"/>
      <c r="Q14" s="615"/>
      <c r="R14" s="409"/>
      <c r="S14" s="616"/>
      <c r="T14" s="617"/>
      <c r="U14" s="618"/>
      <c r="V14" s="257"/>
      <c r="W14" s="849" t="s">
        <v>750</v>
      </c>
    </row>
    <row r="15" spans="1:30" s="138" customFormat="1" ht="15.75" x14ac:dyDescent="0.25">
      <c r="A15" s="611" t="s">
        <v>470</v>
      </c>
      <c r="B15" s="168">
        <v>34651</v>
      </c>
      <c r="C15" s="611">
        <f>Age(B15,G15,H15)</f>
        <v>29</v>
      </c>
      <c r="D15" s="160"/>
      <c r="E15" s="154">
        <v>84</v>
      </c>
      <c r="F15" s="611" t="s">
        <v>475</v>
      </c>
      <c r="G15" s="55" t="s">
        <v>474</v>
      </c>
      <c r="H15" s="349" t="s">
        <v>986</v>
      </c>
      <c r="I15" s="342" t="str">
        <f>Воз_группа(A15,C15)</f>
        <v>2</v>
      </c>
      <c r="J15" s="173">
        <v>7</v>
      </c>
      <c r="K15" s="611">
        <v>16</v>
      </c>
      <c r="L15" s="156">
        <v>31</v>
      </c>
      <c r="M15" s="614">
        <f>Баллы_за_упр($A15,$G15,$H15,$I15,K15,L15)</f>
        <v>65</v>
      </c>
      <c r="N15" s="611">
        <v>34</v>
      </c>
      <c r="O15" s="423">
        <v>17.7</v>
      </c>
      <c r="P15" s="614">
        <f>Баллы_за_упр($A15,$G15,$H15,$I15,N15,O15)</f>
        <v>39</v>
      </c>
      <c r="Q15" s="615">
        <v>37</v>
      </c>
      <c r="R15" s="409">
        <v>5.0999999999999996</v>
      </c>
      <c r="S15" s="616">
        <f>Баллы_за_упр($A15,$G15,$H15,$I15,Q15,R15)</f>
        <v>20</v>
      </c>
      <c r="T15" s="617">
        <f>Сумма_баллов(A15,I15,M15,P15,S15)</f>
        <v>124</v>
      </c>
      <c r="U15" s="618">
        <f>Оценка(A15,I15,M15,P15,S15)</f>
        <v>4</v>
      </c>
      <c r="V15" s="257"/>
      <c r="W15" s="286"/>
    </row>
    <row r="16" spans="1:30" s="138" customFormat="1" ht="15.75" x14ac:dyDescent="0.25">
      <c r="A16" s="173"/>
      <c r="B16" s="249"/>
      <c r="C16" s="243"/>
      <c r="D16" s="151"/>
      <c r="E16" s="1584" t="s">
        <v>810</v>
      </c>
      <c r="F16" s="1836"/>
      <c r="G16" s="1585"/>
      <c r="H16" s="1585"/>
      <c r="I16" s="1585"/>
      <c r="J16" s="1585"/>
      <c r="K16" s="1585"/>
      <c r="L16" s="1585"/>
      <c r="M16" s="1585"/>
      <c r="N16" s="1585"/>
      <c r="O16" s="1585"/>
      <c r="P16" s="1585"/>
      <c r="Q16" s="1585"/>
      <c r="R16" s="1585"/>
      <c r="S16" s="1585"/>
      <c r="T16" s="1585"/>
      <c r="U16" s="1585"/>
      <c r="V16" s="1585"/>
      <c r="W16" s="1586"/>
    </row>
    <row r="17" spans="1:23" s="138" customFormat="1" ht="15.75" x14ac:dyDescent="0.25">
      <c r="A17" s="173" t="s">
        <v>11</v>
      </c>
      <c r="B17" s="214">
        <v>28240</v>
      </c>
      <c r="C17" s="611">
        <f>Age(B17,G17,H17)</f>
        <v>47</v>
      </c>
      <c r="D17" s="151"/>
      <c r="E17" s="487">
        <v>49</v>
      </c>
      <c r="F17" s="611" t="s">
        <v>475</v>
      </c>
      <c r="G17" s="230" t="s">
        <v>482</v>
      </c>
      <c r="H17" s="232" t="s">
        <v>661</v>
      </c>
      <c r="I17" s="342" t="str">
        <f>Воз_группа(A17,C17)</f>
        <v>6</v>
      </c>
      <c r="J17" s="173">
        <v>4</v>
      </c>
      <c r="K17" s="611">
        <v>3</v>
      </c>
      <c r="L17" s="156">
        <v>8</v>
      </c>
      <c r="M17" s="614">
        <f>Баллы_за_упр($A17,$G17,$H17,$I17,K17,L17)</f>
        <v>70</v>
      </c>
      <c r="N17" s="611">
        <v>34</v>
      </c>
      <c r="O17" s="423">
        <v>16.100000000000001</v>
      </c>
      <c r="P17" s="614" t="e">
        <f>Баллы_за_упр($A17,$G17,$H17,$I17,N17,O17)</f>
        <v>#VALUE!</v>
      </c>
      <c r="Q17" s="615">
        <v>37</v>
      </c>
      <c r="R17" s="409">
        <v>4.34</v>
      </c>
      <c r="S17" s="616">
        <f>Баллы_за_упр($A17,$G17,$H17,$I17,Q17,R17)</f>
        <v>120</v>
      </c>
      <c r="T17" s="617" t="e">
        <f>Сумма_баллов(A17,I17,M17,P17,S17)</f>
        <v>#VALUE!</v>
      </c>
      <c r="U17" s="618" t="e">
        <f>Оценка(A17,I17,M17,P17,S17)</f>
        <v>#VALUE!</v>
      </c>
      <c r="V17" s="257"/>
      <c r="W17" s="849"/>
    </row>
    <row r="18" spans="1:23" s="138" customFormat="1" ht="15.75" x14ac:dyDescent="0.25">
      <c r="A18" s="173" t="s">
        <v>470</v>
      </c>
      <c r="B18" s="214">
        <v>33843</v>
      </c>
      <c r="C18" s="611">
        <f>Age(B18,G18,H18)</f>
        <v>32</v>
      </c>
      <c r="D18" s="151"/>
      <c r="E18" s="487">
        <v>69</v>
      </c>
      <c r="F18" s="611" t="s">
        <v>475</v>
      </c>
      <c r="G18" s="230" t="s">
        <v>27</v>
      </c>
      <c r="H18" s="232" t="s">
        <v>1215</v>
      </c>
      <c r="I18" s="342" t="str">
        <f>Воз_группа(A18,C18)</f>
        <v>3</v>
      </c>
      <c r="J18" s="173">
        <v>9</v>
      </c>
      <c r="K18" s="611">
        <v>16</v>
      </c>
      <c r="L18" s="156">
        <v>31</v>
      </c>
      <c r="M18" s="614">
        <f>Баллы_за_упр($A18,$G18,$H18,$I18,K18,L18)</f>
        <v>85</v>
      </c>
      <c r="N18" s="611">
        <v>34</v>
      </c>
      <c r="O18" s="423">
        <v>16.899999999999999</v>
      </c>
      <c r="P18" s="614" t="e">
        <f>Баллы_за_упр($A18,$G18,$H18,$I18,N18,O18)</f>
        <v>#VALUE!</v>
      </c>
      <c r="Q18" s="615">
        <v>37</v>
      </c>
      <c r="R18" s="409">
        <v>4.38</v>
      </c>
      <c r="S18" s="616">
        <f>Баллы_за_упр($A18,$G18,$H18,$I18,Q18,R18)</f>
        <v>84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849"/>
    </row>
    <row r="19" spans="1:23" s="138" customFormat="1" ht="15.75" x14ac:dyDescent="0.25">
      <c r="A19" s="173" t="s">
        <v>11</v>
      </c>
      <c r="B19" s="214">
        <v>27543</v>
      </c>
      <c r="C19" s="611">
        <f>Age(B19,G19,H19)</f>
        <v>49</v>
      </c>
      <c r="D19" s="151"/>
      <c r="E19" s="287">
        <v>6</v>
      </c>
      <c r="F19" s="835"/>
      <c r="G19" s="230" t="s">
        <v>590</v>
      </c>
      <c r="H19" s="232" t="s">
        <v>747</v>
      </c>
      <c r="I19" s="342" t="str">
        <f>Воз_группа(A19,C19)</f>
        <v>6</v>
      </c>
      <c r="J19" s="173"/>
      <c r="K19" s="611"/>
      <c r="L19" s="156"/>
      <c r="M19" s="614"/>
      <c r="N19" s="611"/>
      <c r="O19" s="423"/>
      <c r="P19" s="614"/>
      <c r="Q19" s="615"/>
      <c r="R19" s="409"/>
      <c r="S19" s="616"/>
      <c r="T19" s="617"/>
      <c r="U19" s="618"/>
      <c r="V19" s="257"/>
      <c r="W19" s="849" t="s">
        <v>750</v>
      </c>
    </row>
    <row r="20" spans="1:23" s="138" customFormat="1" ht="15.75" x14ac:dyDescent="0.25">
      <c r="A20" s="173"/>
      <c r="B20" s="249"/>
      <c r="C20" s="243"/>
      <c r="D20" s="151"/>
      <c r="E20" s="1584" t="s">
        <v>777</v>
      </c>
      <c r="F20" s="1836"/>
      <c r="G20" s="1585"/>
      <c r="H20" s="1585"/>
      <c r="I20" s="1585"/>
      <c r="J20" s="1585"/>
      <c r="K20" s="1585"/>
      <c r="L20" s="1585"/>
      <c r="M20" s="1585"/>
      <c r="N20" s="1585"/>
      <c r="O20" s="1585"/>
      <c r="P20" s="1585"/>
      <c r="Q20" s="1585"/>
      <c r="R20" s="1585"/>
      <c r="S20" s="1585"/>
      <c r="T20" s="1585"/>
      <c r="U20" s="1585"/>
      <c r="V20" s="1585"/>
      <c r="W20" s="1586"/>
    </row>
    <row r="21" spans="1:23" s="138" customFormat="1" ht="15.75" x14ac:dyDescent="0.25">
      <c r="A21" s="173" t="s">
        <v>11</v>
      </c>
      <c r="B21" s="214">
        <v>34365</v>
      </c>
      <c r="C21" s="611">
        <f>Age(B21,G21,H21)</f>
        <v>30</v>
      </c>
      <c r="D21" s="151"/>
      <c r="E21" s="487">
        <v>71</v>
      </c>
      <c r="F21" s="611" t="s">
        <v>475</v>
      </c>
      <c r="G21" s="230" t="s">
        <v>1216</v>
      </c>
      <c r="H21" s="232" t="s">
        <v>586</v>
      </c>
      <c r="I21" s="342" t="str">
        <f>Воз_группа(A21,C21)</f>
        <v>3</v>
      </c>
      <c r="J21" s="173">
        <v>86</v>
      </c>
      <c r="K21" s="611">
        <v>3</v>
      </c>
      <c r="L21" s="156">
        <v>13</v>
      </c>
      <c r="M21" s="614">
        <f>Баллы_за_упр($A21,$G21,$H21,$I21,K21,L21)</f>
        <v>50</v>
      </c>
      <c r="N21" s="611">
        <v>34</v>
      </c>
      <c r="O21" s="423">
        <v>13.3</v>
      </c>
      <c r="P21" s="614">
        <f>Баллы_за_упр($A21,$G21,$H21,$I21,N21,O21)</f>
        <v>116</v>
      </c>
      <c r="Q21" s="615">
        <v>37</v>
      </c>
      <c r="R21" s="409">
        <v>3.32</v>
      </c>
      <c r="S21" s="616">
        <f>Баллы_за_упр($A21,$G21,$H21,$I21,Q21,R21)</f>
        <v>106</v>
      </c>
      <c r="T21" s="617">
        <f>Сумма_баллов(A21,I21,M21,P21,S21)</f>
        <v>272</v>
      </c>
      <c r="U21" s="618">
        <f>Оценка(A21,I21,M21,P21,S21)</f>
        <v>5</v>
      </c>
      <c r="V21" s="257"/>
      <c r="W21" s="849"/>
    </row>
    <row r="22" spans="1:23" s="138" customFormat="1" ht="15.75" x14ac:dyDescent="0.25">
      <c r="A22" s="173" t="s">
        <v>11</v>
      </c>
      <c r="B22" s="214">
        <v>34782</v>
      </c>
      <c r="C22" s="611">
        <f>Age(B22,G22,H22)</f>
        <v>29</v>
      </c>
      <c r="D22" s="151"/>
      <c r="E22" s="287">
        <v>8</v>
      </c>
      <c r="F22" s="835"/>
      <c r="G22" s="230" t="s">
        <v>1216</v>
      </c>
      <c r="H22" s="232" t="s">
        <v>817</v>
      </c>
      <c r="I22" s="342" t="str">
        <f>Воз_группа(A22,C22)</f>
        <v>2</v>
      </c>
      <c r="J22" s="173"/>
      <c r="K22" s="428"/>
      <c r="L22" s="156"/>
      <c r="M22" s="614"/>
      <c r="N22" s="611"/>
      <c r="O22" s="423"/>
      <c r="P22" s="614"/>
      <c r="Q22" s="615"/>
      <c r="R22" s="409"/>
      <c r="S22" s="616"/>
      <c r="T22" s="617"/>
      <c r="U22" s="618"/>
      <c r="V22" s="257"/>
      <c r="W22" s="849"/>
    </row>
    <row r="23" spans="1:23" s="138" customFormat="1" ht="15.75" x14ac:dyDescent="0.25">
      <c r="A23" s="173"/>
      <c r="B23" s="249"/>
      <c r="C23" s="243"/>
      <c r="D23" s="151"/>
      <c r="E23" s="1584" t="s">
        <v>1217</v>
      </c>
      <c r="F23" s="1836"/>
      <c r="G23" s="1585"/>
      <c r="H23" s="1585"/>
      <c r="I23" s="1585"/>
      <c r="J23" s="1607"/>
      <c r="K23" s="1607"/>
      <c r="L23" s="1607"/>
      <c r="M23" s="1607"/>
      <c r="N23" s="1607"/>
      <c r="O23" s="1607"/>
      <c r="P23" s="1607"/>
      <c r="Q23" s="1607"/>
      <c r="R23" s="1607"/>
      <c r="S23" s="1607"/>
      <c r="T23" s="1585"/>
      <c r="U23" s="1585"/>
      <c r="V23" s="1585"/>
      <c r="W23" s="1586"/>
    </row>
    <row r="24" spans="1:23" s="138" customFormat="1" ht="15.75" x14ac:dyDescent="0.25">
      <c r="A24" s="173" t="s">
        <v>11</v>
      </c>
      <c r="B24" s="214">
        <v>34637</v>
      </c>
      <c r="C24" s="611">
        <f>Age(B24,G24,H24)</f>
        <v>29</v>
      </c>
      <c r="D24" s="151"/>
      <c r="E24" s="154">
        <v>72</v>
      </c>
      <c r="F24" s="611" t="s">
        <v>475</v>
      </c>
      <c r="G24" s="230" t="s">
        <v>1216</v>
      </c>
      <c r="H24" s="232" t="s">
        <v>813</v>
      </c>
      <c r="I24" s="342" t="str">
        <f>Воз_группа(A24,C24)</f>
        <v>2</v>
      </c>
      <c r="J24" s="173">
        <v>95</v>
      </c>
      <c r="K24" s="611">
        <v>3</v>
      </c>
      <c r="L24" s="156">
        <v>22</v>
      </c>
      <c r="M24" s="614">
        <f>Баллы_за_упр($A24,$G24,$H24,$I24,K24,L24)</f>
        <v>110</v>
      </c>
      <c r="N24" s="611">
        <v>34</v>
      </c>
      <c r="O24" s="423">
        <v>13</v>
      </c>
      <c r="P24" s="614">
        <f>Баллы_за_упр($A24,$G24,$H24,$I24,N24,O24)</f>
        <v>92</v>
      </c>
      <c r="Q24" s="615">
        <v>37</v>
      </c>
      <c r="R24" s="409">
        <v>3.27</v>
      </c>
      <c r="S24" s="616">
        <f>Баллы_за_упр($A24,$G24,$H24,$I24,Q24,R24)</f>
        <v>56</v>
      </c>
      <c r="T24" s="617">
        <f>Сумма_баллов(A24,I24,M24,P24,S24)</f>
        <v>258</v>
      </c>
      <c r="U24" s="618">
        <f>Оценка(A24,I24,M24,P24,S24)</f>
        <v>5</v>
      </c>
      <c r="V24" s="257"/>
      <c r="W24" s="849"/>
    </row>
    <row r="25" spans="1:23" s="138" customFormat="1" ht="15.75" x14ac:dyDescent="0.25">
      <c r="A25" s="173" t="s">
        <v>11</v>
      </c>
      <c r="B25" s="214">
        <v>35563</v>
      </c>
      <c r="C25" s="611">
        <f>Age(B25,G25,H25)</f>
        <v>27</v>
      </c>
      <c r="D25" s="151"/>
      <c r="E25" s="287">
        <v>10</v>
      </c>
      <c r="F25" s="835"/>
      <c r="G25" s="230" t="s">
        <v>500</v>
      </c>
      <c r="H25" s="232" t="s">
        <v>762</v>
      </c>
      <c r="I25" s="342" t="str">
        <f>Воз_группа(A25,C25)</f>
        <v>2</v>
      </c>
      <c r="J25" s="173"/>
      <c r="K25" s="611"/>
      <c r="L25" s="156"/>
      <c r="M25" s="614"/>
      <c r="N25" s="611"/>
      <c r="O25" s="423"/>
      <c r="P25" s="614"/>
      <c r="Q25" s="615"/>
      <c r="R25" s="409"/>
      <c r="S25" s="616"/>
      <c r="T25" s="617"/>
      <c r="U25" s="618"/>
      <c r="V25" s="257"/>
      <c r="W25" s="849" t="s">
        <v>763</v>
      </c>
    </row>
    <row r="26" spans="1:23" s="138" customFormat="1" ht="15.75" x14ac:dyDescent="0.25">
      <c r="A26" s="173"/>
      <c r="B26" s="249"/>
      <c r="C26" s="243"/>
      <c r="D26" s="151"/>
      <c r="E26" s="1584" t="s">
        <v>814</v>
      </c>
      <c r="F26" s="1836"/>
      <c r="G26" s="1585"/>
      <c r="H26" s="1585"/>
      <c r="I26" s="1585"/>
      <c r="J26" s="1585"/>
      <c r="K26" s="1585"/>
      <c r="L26" s="1585"/>
      <c r="M26" s="1585"/>
      <c r="N26" s="1585"/>
      <c r="O26" s="1585"/>
      <c r="P26" s="1585"/>
      <c r="Q26" s="1585"/>
      <c r="R26" s="1585"/>
      <c r="S26" s="1585"/>
      <c r="T26" s="1585"/>
      <c r="U26" s="1585"/>
      <c r="V26" s="1585"/>
      <c r="W26" s="1586"/>
    </row>
    <row r="27" spans="1:23" s="138" customFormat="1" ht="15.75" x14ac:dyDescent="0.25">
      <c r="A27" s="173" t="s">
        <v>11</v>
      </c>
      <c r="B27" s="214">
        <v>34503</v>
      </c>
      <c r="C27" s="611">
        <f>Age(B27,G27,H27)</f>
        <v>30</v>
      </c>
      <c r="D27" s="151"/>
      <c r="E27" s="287">
        <v>11</v>
      </c>
      <c r="F27" s="835"/>
      <c r="G27" s="230" t="s">
        <v>1216</v>
      </c>
      <c r="H27" s="232" t="s">
        <v>578</v>
      </c>
      <c r="I27" s="342" t="str">
        <f>Воз_группа(A27,C27)</f>
        <v>3</v>
      </c>
      <c r="J27" s="173"/>
      <c r="K27" s="611"/>
      <c r="L27" s="156"/>
      <c r="M27" s="614"/>
      <c r="N27" s="611"/>
      <c r="O27" s="423"/>
      <c r="P27" s="614"/>
      <c r="Q27" s="615"/>
      <c r="R27" s="409"/>
      <c r="S27" s="616"/>
      <c r="T27" s="617"/>
      <c r="U27" s="618"/>
      <c r="V27" s="257"/>
      <c r="W27" s="849"/>
    </row>
    <row r="28" spans="1:23" s="138" customFormat="1" ht="15.75" x14ac:dyDescent="0.25">
      <c r="A28" s="173" t="s">
        <v>11</v>
      </c>
      <c r="B28" s="214">
        <v>34354</v>
      </c>
      <c r="C28" s="611">
        <f>Age(B28,G28,H28)</f>
        <v>30</v>
      </c>
      <c r="D28" s="151"/>
      <c r="E28" s="287">
        <v>12</v>
      </c>
      <c r="F28" s="835"/>
      <c r="G28" s="230" t="s">
        <v>1216</v>
      </c>
      <c r="H28" s="232" t="s">
        <v>669</v>
      </c>
      <c r="I28" s="342" t="str">
        <f>Воз_группа(A28,C28)</f>
        <v>3</v>
      </c>
      <c r="J28" s="173"/>
      <c r="K28" s="428"/>
      <c r="L28" s="156"/>
      <c r="M28" s="614"/>
      <c r="N28" s="611"/>
      <c r="O28" s="423"/>
      <c r="P28" s="614"/>
      <c r="Q28" s="615"/>
      <c r="R28" s="409"/>
      <c r="S28" s="616"/>
      <c r="T28" s="617"/>
      <c r="U28" s="618"/>
      <c r="V28" s="257"/>
      <c r="W28" s="849"/>
    </row>
    <row r="29" spans="1:23" s="138" customFormat="1" ht="15.75" x14ac:dyDescent="0.25">
      <c r="A29" s="173"/>
      <c r="B29" s="249"/>
      <c r="C29" s="243"/>
      <c r="D29" s="151"/>
      <c r="E29" s="1584" t="s">
        <v>816</v>
      </c>
      <c r="F29" s="1836"/>
      <c r="G29" s="1585"/>
      <c r="H29" s="1585"/>
      <c r="I29" s="1585"/>
      <c r="J29" s="1585"/>
      <c r="K29" s="1585"/>
      <c r="L29" s="1585"/>
      <c r="M29" s="1585"/>
      <c r="N29" s="1585"/>
      <c r="O29" s="1585"/>
      <c r="P29" s="1585"/>
      <c r="Q29" s="1585"/>
      <c r="R29" s="1585"/>
      <c r="S29" s="1585"/>
      <c r="T29" s="1585"/>
      <c r="U29" s="1585"/>
      <c r="V29" s="1585"/>
      <c r="W29" s="1586"/>
    </row>
    <row r="30" spans="1:23" s="138" customFormat="1" ht="15.75" x14ac:dyDescent="0.25">
      <c r="A30" s="173" t="s">
        <v>11</v>
      </c>
      <c r="B30" s="214">
        <v>34404</v>
      </c>
      <c r="C30" s="611">
        <f>Age(B30,G30,H30)</f>
        <v>30</v>
      </c>
      <c r="D30" s="151"/>
      <c r="E30" s="287">
        <v>14</v>
      </c>
      <c r="F30" s="835"/>
      <c r="G30" s="230" t="s">
        <v>1216</v>
      </c>
      <c r="H30" s="232" t="s">
        <v>982</v>
      </c>
      <c r="I30" s="342" t="str">
        <f>Воз_группа(A30,C30)</f>
        <v>3</v>
      </c>
      <c r="J30" s="173"/>
      <c r="K30" s="611"/>
      <c r="L30" s="156"/>
      <c r="M30" s="614"/>
      <c r="N30" s="611"/>
      <c r="O30" s="423"/>
      <c r="P30" s="614"/>
      <c r="Q30" s="615"/>
      <c r="R30" s="409"/>
      <c r="S30" s="616"/>
      <c r="T30" s="617"/>
      <c r="U30" s="618"/>
      <c r="V30" s="257"/>
      <c r="W30" s="849"/>
    </row>
    <row r="31" spans="1:23" s="138" customFormat="1" ht="15.75" x14ac:dyDescent="0.25">
      <c r="A31" s="173" t="s">
        <v>11</v>
      </c>
      <c r="B31" s="214">
        <v>34404</v>
      </c>
      <c r="C31" s="611">
        <f>Age(B31,G31,H31)</f>
        <v>30</v>
      </c>
      <c r="D31" s="151"/>
      <c r="E31" s="287">
        <v>15</v>
      </c>
      <c r="F31" s="835"/>
      <c r="G31" s="230" t="s">
        <v>742</v>
      </c>
      <c r="H31" s="232" t="s">
        <v>672</v>
      </c>
      <c r="I31" s="342">
        <v>3</v>
      </c>
      <c r="J31" s="173"/>
      <c r="K31" s="611"/>
      <c r="L31" s="156"/>
      <c r="M31" s="614"/>
      <c r="N31" s="611"/>
      <c r="O31" s="423"/>
      <c r="P31" s="614"/>
      <c r="Q31" s="615"/>
      <c r="R31" s="409"/>
      <c r="S31" s="616"/>
      <c r="T31" s="617"/>
      <c r="U31" s="618"/>
      <c r="V31" s="257"/>
      <c r="W31" s="849"/>
    </row>
    <row r="32" spans="1:23" s="138" customFormat="1" ht="15.75" x14ac:dyDescent="0.25">
      <c r="A32" s="173" t="s">
        <v>11</v>
      </c>
      <c r="B32" s="214">
        <v>34404</v>
      </c>
      <c r="C32" s="611">
        <f>Age(B32,G32,H32)</f>
        <v>30</v>
      </c>
      <c r="D32" s="151"/>
      <c r="E32" s="154">
        <v>74</v>
      </c>
      <c r="F32" s="611" t="s">
        <v>475</v>
      </c>
      <c r="G32" s="230" t="s">
        <v>742</v>
      </c>
      <c r="H32" s="232" t="s">
        <v>672</v>
      </c>
      <c r="I32" s="342">
        <v>3</v>
      </c>
      <c r="J32" s="173">
        <v>55</v>
      </c>
      <c r="K32" s="611">
        <v>3</v>
      </c>
      <c r="L32" s="156">
        <v>10</v>
      </c>
      <c r="M32" s="614">
        <f>Баллы_за_упр($A32,$G32,$H32,$I32,K32,L32)</f>
        <v>35</v>
      </c>
      <c r="N32" s="611">
        <v>34</v>
      </c>
      <c r="O32" s="423">
        <v>13.4</v>
      </c>
      <c r="P32" s="614">
        <f>Баллы_за_упр($A32,$G32,$H32,$I32,N32,O32)</f>
        <v>112</v>
      </c>
      <c r="Q32" s="615">
        <v>37</v>
      </c>
      <c r="R32" s="409">
        <v>3.59</v>
      </c>
      <c r="S32" s="616">
        <f>Баллы_за_упр($A32,$G32,$H32,$I32,Q32,R32)</f>
        <v>36</v>
      </c>
      <c r="T32" s="617">
        <f>Сумма_баллов(A32,I32,M32,P32,S32)</f>
        <v>183</v>
      </c>
      <c r="U32" s="618">
        <f>Оценка(A32,I32,M32,P32,S32)</f>
        <v>5</v>
      </c>
      <c r="V32" s="257"/>
      <c r="W32" s="849"/>
    </row>
    <row r="33" spans="1:34" s="138" customFormat="1" ht="15.75" x14ac:dyDescent="0.25">
      <c r="A33" s="173"/>
      <c r="B33" s="249"/>
      <c r="C33" s="243"/>
      <c r="D33" s="151"/>
      <c r="E33" s="1584" t="s">
        <v>818</v>
      </c>
      <c r="F33" s="1836"/>
      <c r="G33" s="1585"/>
      <c r="H33" s="1585"/>
      <c r="I33" s="1585"/>
      <c r="J33" s="1585"/>
      <c r="K33" s="1585"/>
      <c r="L33" s="1585"/>
      <c r="M33" s="1585"/>
      <c r="N33" s="1585"/>
      <c r="O33" s="1585"/>
      <c r="P33" s="1585"/>
      <c r="Q33" s="1585"/>
      <c r="R33" s="1585"/>
      <c r="S33" s="1585"/>
      <c r="T33" s="1585"/>
      <c r="U33" s="1585"/>
      <c r="V33" s="1585"/>
      <c r="W33" s="1586"/>
    </row>
    <row r="34" spans="1:34" s="138" customFormat="1" ht="15.75" x14ac:dyDescent="0.25">
      <c r="A34" s="173" t="s">
        <v>11</v>
      </c>
      <c r="B34" s="214">
        <v>34495</v>
      </c>
      <c r="C34" s="611">
        <f>Age(B34,G34,H34)</f>
        <v>30</v>
      </c>
      <c r="D34" s="151"/>
      <c r="E34" s="487">
        <v>73</v>
      </c>
      <c r="F34" s="611" t="s">
        <v>475</v>
      </c>
      <c r="G34" s="230" t="s">
        <v>1216</v>
      </c>
      <c r="H34" s="232" t="s">
        <v>819</v>
      </c>
      <c r="I34" s="342" t="str">
        <f>Воз_группа(A34,C34)</f>
        <v>3</v>
      </c>
      <c r="J34" s="173">
        <v>98</v>
      </c>
      <c r="K34" s="611">
        <v>3</v>
      </c>
      <c r="L34" s="156">
        <v>11</v>
      </c>
      <c r="M34" s="614">
        <f>Баллы_за_упр($A34,$G34,$H34,$I34,K34,L34)</f>
        <v>40</v>
      </c>
      <c r="N34" s="611">
        <v>34</v>
      </c>
      <c r="O34" s="423">
        <v>12.8</v>
      </c>
      <c r="P34" s="614">
        <f>Баллы_за_упр($A34,$G34,$H34,$I34,N34,O34)</f>
        <v>136</v>
      </c>
      <c r="Q34" s="615">
        <v>37</v>
      </c>
      <c r="R34" s="409">
        <v>3.55</v>
      </c>
      <c r="S34" s="616">
        <f>Баллы_за_упр($A34,$G34,$H34,$I34,Q34,R34)</f>
        <v>40</v>
      </c>
      <c r="T34" s="617">
        <v>155</v>
      </c>
      <c r="U34" s="618">
        <f>Оценка(A34,I34,M34,P34,S34)</f>
        <v>5</v>
      </c>
      <c r="V34" s="257"/>
      <c r="W34" s="849"/>
    </row>
    <row r="35" spans="1:34" s="138" customFormat="1" ht="16.5" thickBot="1" x14ac:dyDescent="0.3">
      <c r="A35" s="173" t="s">
        <v>11</v>
      </c>
      <c r="B35" s="214">
        <v>31757</v>
      </c>
      <c r="C35" s="611">
        <f>Age(B35,G35,H35)</f>
        <v>37</v>
      </c>
      <c r="D35" s="151"/>
      <c r="E35" s="154">
        <v>70</v>
      </c>
      <c r="F35" s="611" t="s">
        <v>475</v>
      </c>
      <c r="G35" s="230" t="s">
        <v>27</v>
      </c>
      <c r="H35" s="232" t="s">
        <v>489</v>
      </c>
      <c r="I35" s="342" t="str">
        <f>Воз_группа(A35,C35)</f>
        <v>4</v>
      </c>
      <c r="J35" s="173">
        <v>86</v>
      </c>
      <c r="K35" s="611">
        <v>3</v>
      </c>
      <c r="L35" s="156">
        <v>7</v>
      </c>
      <c r="M35" s="614">
        <f>Баллы_за_упр($A35,$G35,$H35,$I35,K35,L35)</f>
        <v>30</v>
      </c>
      <c r="N35" s="611">
        <v>34</v>
      </c>
      <c r="O35" s="423">
        <v>14.2</v>
      </c>
      <c r="P35" s="614">
        <f>Баллы_за_упр($A35,$G35,$H35,$I35,N35,O35)</f>
        <v>104</v>
      </c>
      <c r="Q35" s="615">
        <v>37</v>
      </c>
      <c r="R35" s="409">
        <v>4.0999999999999996</v>
      </c>
      <c r="S35" s="616">
        <f>Баллы_за_упр($A35,$G35,$H35,$I35,Q35,R35)</f>
        <v>45</v>
      </c>
      <c r="T35" s="617">
        <f>Сумма_баллов(A35,I35,M35,P35,S35)</f>
        <v>179</v>
      </c>
      <c r="U35" s="618">
        <f>Оценка(A35,I35,M35,P35,S35)</f>
        <v>4</v>
      </c>
      <c r="V35" s="257"/>
      <c r="W35" s="849"/>
    </row>
    <row r="36" spans="1:34" ht="17.25" customHeight="1" x14ac:dyDescent="0.25">
      <c r="A36" s="1594" t="s">
        <v>1</v>
      </c>
      <c r="B36" s="1594" t="s">
        <v>81</v>
      </c>
      <c r="C36" s="1594" t="s">
        <v>82</v>
      </c>
      <c r="D36" s="256"/>
      <c r="E36" s="1691" t="s">
        <v>2</v>
      </c>
      <c r="F36" s="811"/>
      <c r="G36" s="1809" t="s">
        <v>3</v>
      </c>
      <c r="H36" s="1771" t="s">
        <v>4</v>
      </c>
      <c r="I36" s="1600" t="s">
        <v>5</v>
      </c>
      <c r="J36" s="1600" t="s">
        <v>6</v>
      </c>
      <c r="K36" s="1843" t="s">
        <v>180</v>
      </c>
      <c r="L36" s="1843"/>
      <c r="M36" s="1843"/>
      <c r="N36" s="1809"/>
      <c r="O36" s="1809"/>
      <c r="P36" s="1809"/>
      <c r="Q36" s="1809"/>
      <c r="R36" s="1809"/>
      <c r="S36" s="1809"/>
      <c r="T36" s="1811" t="s">
        <v>25</v>
      </c>
      <c r="U36" s="1600" t="s">
        <v>998</v>
      </c>
      <c r="V36" s="1600" t="s">
        <v>7</v>
      </c>
      <c r="W36" s="1573" t="s">
        <v>285</v>
      </c>
      <c r="X36" s="1837" t="s">
        <v>14</v>
      </c>
      <c r="Y36" s="1838" t="s">
        <v>1204</v>
      </c>
      <c r="Z36" s="1838" t="s">
        <v>1205</v>
      </c>
      <c r="AA36" s="1838" t="s">
        <v>1206</v>
      </c>
      <c r="AB36" s="1838" t="s">
        <v>1207</v>
      </c>
      <c r="AC36" s="1838" t="s">
        <v>1208</v>
      </c>
      <c r="AD36" s="1754" t="s">
        <v>1209</v>
      </c>
      <c r="AE36" s="1754" t="s">
        <v>1210</v>
      </c>
      <c r="AF36" s="1754" t="s">
        <v>1211</v>
      </c>
      <c r="AG36" s="1754" t="s">
        <v>1212</v>
      </c>
      <c r="AH36" s="1754" t="s">
        <v>1213</v>
      </c>
    </row>
    <row r="37" spans="1:34" ht="15.75" x14ac:dyDescent="0.25">
      <c r="A37" s="1594"/>
      <c r="B37" s="1594"/>
      <c r="C37" s="1594"/>
      <c r="D37" s="256"/>
      <c r="E37" s="1620"/>
      <c r="F37" s="847"/>
      <c r="G37" s="1621"/>
      <c r="H37" s="1736"/>
      <c r="I37" s="1601"/>
      <c r="J37" s="1842"/>
      <c r="K37" s="754"/>
      <c r="L37" s="756">
        <v>1</v>
      </c>
      <c r="M37" s="755"/>
      <c r="N37" s="1621">
        <v>2</v>
      </c>
      <c r="O37" s="1621"/>
      <c r="P37" s="1621"/>
      <c r="Q37" s="1817">
        <v>3</v>
      </c>
      <c r="R37" s="1817"/>
      <c r="S37" s="1817"/>
      <c r="T37" s="1812"/>
      <c r="U37" s="1601"/>
      <c r="V37" s="1601"/>
      <c r="W37" s="1574"/>
      <c r="X37" s="1837"/>
      <c r="Y37" s="1839"/>
      <c r="Z37" s="1839"/>
      <c r="AA37" s="1839"/>
      <c r="AB37" s="1839"/>
      <c r="AC37" s="1839"/>
      <c r="AD37" s="1755"/>
      <c r="AE37" s="1755"/>
      <c r="AF37" s="1755"/>
      <c r="AG37" s="1755"/>
      <c r="AH37" s="1755"/>
    </row>
    <row r="38" spans="1:34" ht="89.25" customHeight="1" thickBot="1" x14ac:dyDescent="0.3">
      <c r="A38" s="1594"/>
      <c r="B38" s="1594"/>
      <c r="C38" s="1594"/>
      <c r="D38" s="256"/>
      <c r="E38" s="1692"/>
      <c r="F38" s="812"/>
      <c r="G38" s="1810"/>
      <c r="H38" s="1772"/>
      <c r="I38" s="1602"/>
      <c r="J38" s="1602"/>
      <c r="K38" s="757" t="s">
        <v>8</v>
      </c>
      <c r="L38" s="851" t="s">
        <v>9</v>
      </c>
      <c r="M38" s="851" t="s">
        <v>10</v>
      </c>
      <c r="N38" s="841" t="s">
        <v>8</v>
      </c>
      <c r="O38" s="841" t="s">
        <v>9</v>
      </c>
      <c r="P38" s="841" t="s">
        <v>10</v>
      </c>
      <c r="Q38" s="841" t="s">
        <v>8</v>
      </c>
      <c r="R38" s="746" t="s">
        <v>9</v>
      </c>
      <c r="S38" s="841" t="s">
        <v>10</v>
      </c>
      <c r="T38" s="1813"/>
      <c r="U38" s="1602"/>
      <c r="V38" s="1602"/>
      <c r="W38" s="1575"/>
      <c r="X38" s="1837"/>
      <c r="Y38" s="1840"/>
      <c r="Z38" s="1840"/>
      <c r="AA38" s="1840"/>
      <c r="AB38" s="1840"/>
      <c r="AC38" s="1840"/>
      <c r="AD38" s="1756"/>
      <c r="AE38" s="1756"/>
      <c r="AF38" s="1756"/>
      <c r="AG38" s="1756"/>
      <c r="AH38" s="1756"/>
    </row>
    <row r="39" spans="1:34" s="138" customFormat="1" ht="16.5" thickTop="1" x14ac:dyDescent="0.25">
      <c r="A39" s="173" t="s">
        <v>11</v>
      </c>
      <c r="B39" s="214">
        <v>33987</v>
      </c>
      <c r="C39" s="611">
        <f>Age(B39,G39,H39)</f>
        <v>31</v>
      </c>
      <c r="D39" s="151"/>
      <c r="E39" s="287">
        <v>19</v>
      </c>
      <c r="F39" s="835"/>
      <c r="G39" s="232" t="s">
        <v>1185</v>
      </c>
      <c r="H39" s="232" t="s">
        <v>820</v>
      </c>
      <c r="I39" s="342" t="str">
        <f>Воз_группа(A39,C39)</f>
        <v>3</v>
      </c>
      <c r="J39" s="173"/>
      <c r="K39" s="611"/>
      <c r="L39" s="156"/>
      <c r="M39" s="614"/>
      <c r="N39" s="611"/>
      <c r="O39" s="423"/>
      <c r="P39" s="614"/>
      <c r="Q39" s="615"/>
      <c r="R39" s="409"/>
      <c r="S39" s="616"/>
      <c r="T39" s="617"/>
      <c r="U39" s="618"/>
      <c r="V39" s="257"/>
      <c r="W39" s="849"/>
    </row>
    <row r="40" spans="1:34" s="138" customFormat="1" ht="15.75" x14ac:dyDescent="0.25">
      <c r="A40" s="173"/>
      <c r="B40" s="249"/>
      <c r="C40" s="243"/>
      <c r="D40" s="151"/>
      <c r="E40" s="1584" t="s">
        <v>821</v>
      </c>
      <c r="F40" s="1836"/>
      <c r="G40" s="1585"/>
      <c r="H40" s="1585"/>
      <c r="I40" s="1585"/>
      <c r="J40" s="1585"/>
      <c r="K40" s="1585"/>
      <c r="L40" s="1585"/>
      <c r="M40" s="1585"/>
      <c r="N40" s="1585"/>
      <c r="O40" s="1585"/>
      <c r="P40" s="1585"/>
      <c r="Q40" s="1585"/>
      <c r="R40" s="1585"/>
      <c r="S40" s="1585"/>
      <c r="T40" s="1585"/>
      <c r="U40" s="1585"/>
      <c r="V40" s="1585"/>
      <c r="W40" s="1586"/>
    </row>
    <row r="41" spans="1:34" s="138" customFormat="1" ht="15.75" x14ac:dyDescent="0.25">
      <c r="A41" s="173" t="s">
        <v>11</v>
      </c>
      <c r="B41" s="214">
        <v>32004</v>
      </c>
      <c r="C41" s="611">
        <f>Age(B41,G41,H41)</f>
        <v>37</v>
      </c>
      <c r="D41" s="151"/>
      <c r="E41" s="487">
        <v>67</v>
      </c>
      <c r="F41" s="611" t="s">
        <v>475</v>
      </c>
      <c r="G41" s="230" t="s">
        <v>26</v>
      </c>
      <c r="H41" s="232" t="s">
        <v>662</v>
      </c>
      <c r="I41" s="342" t="str">
        <f>Воз_группа(A41,C41)</f>
        <v>4</v>
      </c>
      <c r="J41" s="173">
        <v>81</v>
      </c>
      <c r="K41" s="611">
        <v>3</v>
      </c>
      <c r="L41" s="156">
        <v>11</v>
      </c>
      <c r="M41" s="614">
        <f>Баллы_за_упр($A41,$G41,$H41,$I41,K41,L41)</f>
        <v>70</v>
      </c>
      <c r="N41" s="611">
        <v>34</v>
      </c>
      <c r="O41" s="423">
        <v>14.3</v>
      </c>
      <c r="P41" s="614">
        <f>Баллы_за_упр($A41,$G41,$H41,$I41,N41,O41)</f>
        <v>100</v>
      </c>
      <c r="Q41" s="615">
        <v>37</v>
      </c>
      <c r="R41" s="409">
        <v>4.1500000000000004</v>
      </c>
      <c r="S41" s="616">
        <f>Баллы_за_упр($A41,$G41,$H41,$I41,Q41,R41)</f>
        <v>40</v>
      </c>
      <c r="T41" s="617">
        <f>Сумма_баллов(A41,I41,M41,P41,S41)</f>
        <v>210</v>
      </c>
      <c r="U41" s="618">
        <f>Оценка(A41,I41,M41,P41,S41)</f>
        <v>5</v>
      </c>
      <c r="V41" s="257"/>
      <c r="W41" s="849"/>
    </row>
    <row r="42" spans="1:34" s="138" customFormat="1" ht="15.75" x14ac:dyDescent="0.25">
      <c r="A42" s="173" t="s">
        <v>470</v>
      </c>
      <c r="B42" s="214">
        <v>32245</v>
      </c>
      <c r="C42" s="611">
        <f>Age(B42,G42,H42)</f>
        <v>36</v>
      </c>
      <c r="D42" s="151"/>
      <c r="E42" s="154">
        <v>78</v>
      </c>
      <c r="F42" s="611" t="s">
        <v>475</v>
      </c>
      <c r="G42" s="230" t="s">
        <v>500</v>
      </c>
      <c r="H42" s="232" t="s">
        <v>573</v>
      </c>
      <c r="I42" s="342" t="str">
        <f>Воз_группа(A42,C42)</f>
        <v>4</v>
      </c>
      <c r="J42" s="173">
        <v>44</v>
      </c>
      <c r="K42" s="611">
        <v>16</v>
      </c>
      <c r="L42" s="156">
        <v>30</v>
      </c>
      <c r="M42" s="614">
        <f>Баллы_за_упр($A42,$G42,$H42,$I42,K42,L42)</f>
        <v>100</v>
      </c>
      <c r="N42" s="611"/>
      <c r="O42" s="423"/>
      <c r="P42" s="614"/>
      <c r="Q42" s="615">
        <v>37</v>
      </c>
      <c r="R42" s="409">
        <v>5.15</v>
      </c>
      <c r="S42" s="616">
        <f>Баллы_за_упр($A42,$G42,$H42,$I42,Q42,R42)</f>
        <v>70</v>
      </c>
      <c r="T42" s="617">
        <v>115</v>
      </c>
      <c r="U42" s="618">
        <v>4</v>
      </c>
      <c r="V42" s="257"/>
      <c r="W42" s="849"/>
    </row>
    <row r="43" spans="1:34" s="138" customFormat="1" ht="15.75" x14ac:dyDescent="0.25">
      <c r="A43" s="611" t="s">
        <v>11</v>
      </c>
      <c r="B43" s="214">
        <v>35349</v>
      </c>
      <c r="C43" s="611">
        <f>Age(B43,G43,H43)</f>
        <v>28</v>
      </c>
      <c r="D43" s="160"/>
      <c r="E43" s="487">
        <v>85</v>
      </c>
      <c r="F43" s="611" t="s">
        <v>475</v>
      </c>
      <c r="G43" s="161" t="s">
        <v>474</v>
      </c>
      <c r="H43" s="349" t="s">
        <v>1043</v>
      </c>
      <c r="I43" s="342">
        <v>1</v>
      </c>
      <c r="J43" s="611">
        <v>60</v>
      </c>
      <c r="K43" s="613">
        <v>3</v>
      </c>
      <c r="L43" s="621">
        <v>10</v>
      </c>
      <c r="M43" s="621">
        <f>Баллы_за_упр($A43,G43,H43,I43,K43,L43)</f>
        <v>25</v>
      </c>
      <c r="N43" s="611">
        <v>34</v>
      </c>
      <c r="O43" s="423">
        <v>13.2</v>
      </c>
      <c r="P43" s="621">
        <f>Баллы_за_упр($A43,G43,H43,I43,N43,O43)</f>
        <v>80</v>
      </c>
      <c r="Q43" s="621">
        <v>37</v>
      </c>
      <c r="R43" s="409">
        <v>3.48</v>
      </c>
      <c r="S43" s="351">
        <f>Баллы_за_упр($A43,G43,H43,I43,Q43,R43)</f>
        <v>22</v>
      </c>
      <c r="T43" s="617">
        <f>Сумма_баллов(A43,I43,M43,P43,S43)</f>
        <v>127</v>
      </c>
      <c r="U43" s="613">
        <f>Оценка(A43,I43,M43,P43,S43)</f>
        <v>4</v>
      </c>
      <c r="V43" s="155"/>
      <c r="W43" s="286"/>
      <c r="X43" s="766"/>
      <c r="Y43" s="767"/>
      <c r="Z43" s="767"/>
      <c r="AA43" s="767"/>
      <c r="AB43" s="767"/>
      <c r="AC43" s="767"/>
      <c r="AD43" s="768">
        <v>15</v>
      </c>
      <c r="AE43" s="769"/>
      <c r="AF43" s="769"/>
      <c r="AG43" s="769"/>
      <c r="AH43" s="769"/>
    </row>
    <row r="44" spans="1:34" s="138" customFormat="1" ht="15.75" x14ac:dyDescent="0.25">
      <c r="A44" s="173" t="s">
        <v>11</v>
      </c>
      <c r="B44" s="214">
        <v>34254</v>
      </c>
      <c r="C44" s="611">
        <f>Age(B44,G44,H44)</f>
        <v>31</v>
      </c>
      <c r="D44" s="151"/>
      <c r="E44" s="487">
        <v>79</v>
      </c>
      <c r="F44" s="611" t="s">
        <v>475</v>
      </c>
      <c r="G44" s="230" t="s">
        <v>500</v>
      </c>
      <c r="H44" s="232" t="s">
        <v>692</v>
      </c>
      <c r="I44" s="342" t="str">
        <f>Воз_группа(A44,C44)</f>
        <v>3</v>
      </c>
      <c r="J44" s="611">
        <v>83</v>
      </c>
      <c r="K44" s="613">
        <v>3</v>
      </c>
      <c r="L44" s="621">
        <v>22</v>
      </c>
      <c r="M44" s="621">
        <f>Баллы_за_упр($A44,G44,H44,I44,K44,L44)</f>
        <v>115</v>
      </c>
      <c r="N44" s="611">
        <v>34</v>
      </c>
      <c r="O44" s="423">
        <v>13.2</v>
      </c>
      <c r="P44" s="621">
        <f>Баллы_за_упр($A44,G44,H44,I44,N44,O44)</f>
        <v>120</v>
      </c>
      <c r="Q44" s="621">
        <v>37</v>
      </c>
      <c r="R44" s="409">
        <v>3.55</v>
      </c>
      <c r="S44" s="351">
        <f>Баллы_за_упр($A44,G44,H44,I44,Q44,R44)</f>
        <v>40</v>
      </c>
      <c r="T44" s="617">
        <f>Сумма_баллов(A44,I44,M44,P44,S44)</f>
        <v>275</v>
      </c>
      <c r="U44" s="613">
        <f>Оценка(A44,I44,M44,P44,S44)</f>
        <v>5</v>
      </c>
      <c r="V44" s="257"/>
      <c r="W44" s="849"/>
    </row>
    <row r="45" spans="1:34" s="138" customFormat="1" ht="15.75" x14ac:dyDescent="0.25">
      <c r="A45" s="173"/>
      <c r="B45" s="249"/>
      <c r="C45" s="243"/>
      <c r="D45" s="151"/>
      <c r="E45" s="1584" t="s">
        <v>822</v>
      </c>
      <c r="F45" s="1836"/>
      <c r="G45" s="1585"/>
      <c r="H45" s="1585"/>
      <c r="I45" s="1585"/>
      <c r="J45" s="1585"/>
      <c r="K45" s="1585"/>
      <c r="L45" s="1585"/>
      <c r="M45" s="1585"/>
      <c r="N45" s="1585"/>
      <c r="O45" s="1585"/>
      <c r="P45" s="1585"/>
      <c r="Q45" s="1585"/>
      <c r="R45" s="1585"/>
      <c r="S45" s="1585"/>
      <c r="T45" s="1585"/>
      <c r="U45" s="1585"/>
      <c r="V45" s="1585"/>
      <c r="W45" s="1586"/>
    </row>
    <row r="46" spans="1:34" s="138" customFormat="1" ht="15.75" x14ac:dyDescent="0.25">
      <c r="A46" s="173" t="s">
        <v>470</v>
      </c>
      <c r="B46" s="214">
        <v>27630</v>
      </c>
      <c r="C46" s="611">
        <f>Age(B46,G46,H46)</f>
        <v>49</v>
      </c>
      <c r="D46" s="151"/>
      <c r="E46" s="154">
        <v>64</v>
      </c>
      <c r="F46" s="611" t="s">
        <v>475</v>
      </c>
      <c r="G46" s="230" t="s">
        <v>26</v>
      </c>
      <c r="H46" s="232" t="s">
        <v>611</v>
      </c>
      <c r="I46" s="342" t="str">
        <f>Воз_группа(A46,C46)</f>
        <v>5</v>
      </c>
      <c r="J46" s="836">
        <v>98</v>
      </c>
      <c r="K46" s="836">
        <v>16</v>
      </c>
      <c r="L46" s="836">
        <v>28</v>
      </c>
      <c r="M46" s="614">
        <f>Баллы_за_упр($A46,$G46,$H46,$I46,K46,L46)</f>
        <v>100</v>
      </c>
      <c r="N46" s="611"/>
      <c r="O46" s="423"/>
      <c r="P46" s="614"/>
      <c r="Q46" s="615">
        <v>37</v>
      </c>
      <c r="R46" s="409">
        <v>6.09</v>
      </c>
      <c r="S46" s="616">
        <f>Баллы_за_упр($A46,$G46,$H46,$I46,Q46,R46)</f>
        <v>41</v>
      </c>
      <c r="T46" s="617">
        <v>141</v>
      </c>
      <c r="U46" s="618">
        <v>5</v>
      </c>
      <c r="V46" s="836"/>
      <c r="W46" s="747"/>
    </row>
    <row r="47" spans="1:34" s="138" customFormat="1" ht="15.75" x14ac:dyDescent="0.25">
      <c r="A47" s="173" t="s">
        <v>470</v>
      </c>
      <c r="B47" s="214">
        <v>30545</v>
      </c>
      <c r="C47" s="611">
        <f>Age(B47,G47,H47)</f>
        <v>41</v>
      </c>
      <c r="D47" s="151"/>
      <c r="E47" s="287">
        <v>25</v>
      </c>
      <c r="F47" s="835"/>
      <c r="G47" s="230" t="s">
        <v>1186</v>
      </c>
      <c r="H47" s="232" t="s">
        <v>668</v>
      </c>
      <c r="I47" s="342" t="str">
        <f>Воз_группа(A47,C47)</f>
        <v>5</v>
      </c>
      <c r="J47" s="173"/>
      <c r="K47" s="611"/>
      <c r="L47" s="156"/>
      <c r="M47" s="614"/>
      <c r="N47" s="611"/>
      <c r="O47" s="423"/>
      <c r="P47" s="614"/>
      <c r="Q47" s="615"/>
      <c r="R47" s="409"/>
      <c r="S47" s="616"/>
      <c r="T47" s="617"/>
      <c r="U47" s="618"/>
      <c r="V47" s="257"/>
      <c r="W47" s="849" t="s">
        <v>754</v>
      </c>
    </row>
    <row r="48" spans="1:34" s="138" customFormat="1" ht="15.75" x14ac:dyDescent="0.25">
      <c r="A48" s="173" t="s">
        <v>470</v>
      </c>
      <c r="B48" s="214">
        <v>30090</v>
      </c>
      <c r="C48" s="611">
        <f>Age(B48,G48,H48)</f>
        <v>42</v>
      </c>
      <c r="D48" s="151"/>
      <c r="E48" s="154">
        <v>80</v>
      </c>
      <c r="F48" s="611" t="s">
        <v>475</v>
      </c>
      <c r="G48" s="230" t="s">
        <v>500</v>
      </c>
      <c r="H48" s="232" t="s">
        <v>572</v>
      </c>
      <c r="I48" s="342" t="str">
        <f>Воз_группа(A48,C48)</f>
        <v>5</v>
      </c>
      <c r="J48" s="173">
        <v>65</v>
      </c>
      <c r="K48" s="611">
        <v>16</v>
      </c>
      <c r="L48" s="156">
        <v>27</v>
      </c>
      <c r="M48" s="614">
        <f>Баллы_за_упр($A48,$G48,$H48,$I48,K48,L48)</f>
        <v>100</v>
      </c>
      <c r="N48" s="611"/>
      <c r="O48" s="423"/>
      <c r="P48" s="614"/>
      <c r="Q48" s="615">
        <v>37</v>
      </c>
      <c r="R48" s="409">
        <v>5.58</v>
      </c>
      <c r="S48" s="616">
        <f>Баллы_за_упр($A48,$G48,$H48,$I48,Q48,R48)</f>
        <v>52</v>
      </c>
      <c r="T48" s="617">
        <v>107</v>
      </c>
      <c r="U48" s="618">
        <v>4</v>
      </c>
      <c r="V48" s="257"/>
      <c r="W48" s="849"/>
    </row>
    <row r="49" spans="1:34" s="138" customFormat="1" ht="15.75" x14ac:dyDescent="0.25">
      <c r="A49" s="173" t="s">
        <v>470</v>
      </c>
      <c r="B49" s="214">
        <v>29727</v>
      </c>
      <c r="C49" s="611">
        <f>Age(B49,G49,H49)</f>
        <v>43</v>
      </c>
      <c r="D49" s="151"/>
      <c r="E49" s="487">
        <v>81</v>
      </c>
      <c r="F49" s="611" t="s">
        <v>475</v>
      </c>
      <c r="G49" s="230" t="s">
        <v>500</v>
      </c>
      <c r="H49" s="232" t="s">
        <v>981</v>
      </c>
      <c r="I49" s="342" t="str">
        <f>Воз_группа(A49,C49)</f>
        <v>5</v>
      </c>
      <c r="J49" s="173">
        <v>55</v>
      </c>
      <c r="K49" s="611">
        <v>16</v>
      </c>
      <c r="L49" s="156">
        <v>18</v>
      </c>
      <c r="M49" s="614">
        <f>Баллы_за_упр($A49,$G49,$H49,$I49,K49,L49)</f>
        <v>60</v>
      </c>
      <c r="N49" s="611"/>
      <c r="O49" s="423"/>
      <c r="P49" s="614"/>
      <c r="Q49" s="615">
        <v>37</v>
      </c>
      <c r="R49" s="409">
        <v>5.55</v>
      </c>
      <c r="S49" s="616">
        <f>Баллы_за_упр($A49,$G49,$H49,$I49,Q49,R49)</f>
        <v>55</v>
      </c>
      <c r="T49" s="617">
        <v>115</v>
      </c>
      <c r="U49" s="618">
        <v>4</v>
      </c>
      <c r="V49" s="257"/>
      <c r="W49" s="849"/>
    </row>
    <row r="50" spans="1:34" s="138" customFormat="1" ht="15.75" x14ac:dyDescent="0.25">
      <c r="A50" s="173" t="s">
        <v>11</v>
      </c>
      <c r="B50" s="214">
        <v>35212</v>
      </c>
      <c r="C50" s="611">
        <f>Age(B50,G50,H50)</f>
        <v>28</v>
      </c>
      <c r="D50" s="151"/>
      <c r="E50" s="154">
        <v>82</v>
      </c>
      <c r="F50" s="611" t="s">
        <v>475</v>
      </c>
      <c r="G50" s="230" t="s">
        <v>500</v>
      </c>
      <c r="H50" s="232" t="s">
        <v>702</v>
      </c>
      <c r="I50" s="342" t="str">
        <f>Воз_группа(A50,C50)</f>
        <v>2</v>
      </c>
      <c r="J50" s="173">
        <v>64</v>
      </c>
      <c r="K50" s="611">
        <v>3</v>
      </c>
      <c r="L50" s="156">
        <v>16</v>
      </c>
      <c r="M50" s="614">
        <f>Баллы_за_упр($A50,$G50,$H50,$I50,K50,L50)</f>
        <v>60</v>
      </c>
      <c r="N50" s="611">
        <v>34</v>
      </c>
      <c r="O50" s="423">
        <v>13.9</v>
      </c>
      <c r="P50" s="614">
        <f>Баллы_за_упр($A50,$G50,$H50,$I50,N50,O50)</f>
        <v>56</v>
      </c>
      <c r="Q50" s="615">
        <v>37</v>
      </c>
      <c r="R50" s="409">
        <v>3.42</v>
      </c>
      <c r="S50" s="616">
        <f>Баллы_за_упр($A50,$G50,$H50,$I50,Q50,R50)</f>
        <v>33</v>
      </c>
      <c r="T50" s="617">
        <f>Сумма_баллов(A50,I50,M50,P50,S50)</f>
        <v>149</v>
      </c>
      <c r="U50" s="618">
        <f>Оценка(A50,I50,M50,P50,S50)</f>
        <v>4</v>
      </c>
      <c r="V50" s="257"/>
      <c r="W50" s="849"/>
      <c r="X50" s="824"/>
      <c r="Y50" s="823"/>
      <c r="Z50" s="823"/>
      <c r="AA50" s="823"/>
      <c r="AB50" s="823"/>
      <c r="AC50" s="823"/>
      <c r="AD50" s="823"/>
      <c r="AE50" s="823"/>
      <c r="AF50" s="823"/>
      <c r="AG50" s="823"/>
      <c r="AH50" s="823"/>
    </row>
    <row r="51" spans="1:34" s="138" customFormat="1" ht="15.75" x14ac:dyDescent="0.25">
      <c r="A51" s="173"/>
      <c r="B51" s="249"/>
      <c r="C51" s="243"/>
      <c r="D51" s="151"/>
      <c r="E51" s="1590" t="s">
        <v>776</v>
      </c>
      <c r="F51" s="1841"/>
      <c r="G51" s="1591"/>
      <c r="H51" s="1591"/>
      <c r="I51" s="1591"/>
      <c r="J51" s="1591"/>
      <c r="K51" s="1591"/>
      <c r="L51" s="1591"/>
      <c r="M51" s="1591"/>
      <c r="N51" s="1591"/>
      <c r="O51" s="1591"/>
      <c r="P51" s="1591"/>
      <c r="Q51" s="1591"/>
      <c r="R51" s="1591"/>
      <c r="S51" s="1591"/>
      <c r="T51" s="1591"/>
      <c r="U51" s="1591"/>
      <c r="V51" s="1591"/>
      <c r="W51" s="1592"/>
    </row>
    <row r="52" spans="1:34" s="138" customFormat="1" ht="15.75" x14ac:dyDescent="0.25">
      <c r="A52" s="173" t="s">
        <v>11</v>
      </c>
      <c r="B52" s="214">
        <v>26479</v>
      </c>
      <c r="C52" s="611">
        <f>Age(B52,G52,H52)</f>
        <v>52</v>
      </c>
      <c r="D52" s="151"/>
      <c r="E52" s="154">
        <v>50</v>
      </c>
      <c r="F52" s="611" t="s">
        <v>475</v>
      </c>
      <c r="G52" s="230" t="s">
        <v>482</v>
      </c>
      <c r="H52" s="232" t="s">
        <v>658</v>
      </c>
      <c r="I52" s="342" t="str">
        <f>Воз_группа(A52,C52)</f>
        <v>7</v>
      </c>
      <c r="J52" s="173">
        <v>41</v>
      </c>
      <c r="K52" s="611">
        <v>3</v>
      </c>
      <c r="L52" s="156">
        <v>5</v>
      </c>
      <c r="M52" s="614">
        <f>Баллы_за_упр($A52,$J52,$K52,$L52,K52,L52)</f>
        <v>30</v>
      </c>
      <c r="N52" s="611"/>
      <c r="O52" s="423"/>
      <c r="P52" s="614"/>
      <c r="Q52" s="615">
        <v>37</v>
      </c>
      <c r="R52" s="619">
        <v>4.34</v>
      </c>
      <c r="S52" s="616">
        <f>Баллы_за_упр($A52,$J52,$K52,$L52,Q52,R52)</f>
        <v>62</v>
      </c>
      <c r="T52" s="617">
        <f>Сумма_баллов($A52,$L52,M52,P52,S52)</f>
        <v>92</v>
      </c>
      <c r="U52" s="618">
        <v>5</v>
      </c>
      <c r="V52" s="257"/>
      <c r="W52" s="849"/>
    </row>
    <row r="53" spans="1:34" s="138" customFormat="1" ht="15.75" x14ac:dyDescent="0.25">
      <c r="A53" s="173"/>
      <c r="B53" s="249"/>
      <c r="C53" s="243"/>
      <c r="D53" s="151"/>
      <c r="E53" s="1584" t="s">
        <v>823</v>
      </c>
      <c r="F53" s="1836"/>
      <c r="G53" s="1585"/>
      <c r="H53" s="1585"/>
      <c r="I53" s="1585"/>
      <c r="J53" s="1585"/>
      <c r="K53" s="1585"/>
      <c r="L53" s="1585"/>
      <c r="M53" s="1585"/>
      <c r="N53" s="1585"/>
      <c r="O53" s="1585"/>
      <c r="P53" s="1585"/>
      <c r="Q53" s="1585"/>
      <c r="R53" s="1585"/>
      <c r="S53" s="1585"/>
      <c r="T53" s="1585"/>
      <c r="U53" s="1585"/>
      <c r="V53" s="1585"/>
      <c r="W53" s="1586"/>
    </row>
    <row r="54" spans="1:34" s="138" customFormat="1" ht="15.75" x14ac:dyDescent="0.25">
      <c r="A54" s="173" t="s">
        <v>11</v>
      </c>
      <c r="B54" s="214">
        <v>28108</v>
      </c>
      <c r="C54" s="611">
        <f>Age(B54,G54,H54)</f>
        <v>47</v>
      </c>
      <c r="D54" s="151"/>
      <c r="E54" s="287">
        <v>30</v>
      </c>
      <c r="F54" s="835"/>
      <c r="G54" s="230" t="s">
        <v>482</v>
      </c>
      <c r="H54" s="232" t="s">
        <v>802</v>
      </c>
      <c r="I54" s="342" t="str">
        <f>Воз_группа(A54,C54)</f>
        <v>6</v>
      </c>
      <c r="J54" s="173"/>
      <c r="K54" s="428"/>
      <c r="L54" s="156"/>
      <c r="M54" s="614"/>
      <c r="N54" s="611"/>
      <c r="O54" s="423"/>
      <c r="P54" s="614"/>
      <c r="Q54" s="615"/>
      <c r="R54" s="409"/>
      <c r="S54" s="616"/>
      <c r="T54" s="617"/>
      <c r="U54" s="618"/>
      <c r="V54" s="257"/>
      <c r="W54" s="849"/>
    </row>
    <row r="55" spans="1:34" s="138" customFormat="1" ht="15.75" x14ac:dyDescent="0.25">
      <c r="A55" s="173" t="s">
        <v>11</v>
      </c>
      <c r="B55" s="214">
        <v>26345</v>
      </c>
      <c r="C55" s="611">
        <f>Age(B55,G55,H55)</f>
        <v>52</v>
      </c>
      <c r="D55" s="151"/>
      <c r="E55" s="487">
        <v>51</v>
      </c>
      <c r="F55" s="611" t="s">
        <v>475</v>
      </c>
      <c r="G55" s="689" t="s">
        <v>482</v>
      </c>
      <c r="H55" s="349" t="s">
        <v>545</v>
      </c>
      <c r="I55" s="342" t="str">
        <f>Воз_группа(A55,C55)</f>
        <v>7</v>
      </c>
      <c r="J55" s="173">
        <v>47</v>
      </c>
      <c r="K55" s="611">
        <v>3</v>
      </c>
      <c r="L55" s="156">
        <v>7</v>
      </c>
      <c r="M55" s="614">
        <f>Баллы_за_упр($A55,$J55,$K55,$L55,K55,L55)</f>
        <v>70</v>
      </c>
      <c r="N55" s="611"/>
      <c r="O55" s="423"/>
      <c r="P55" s="614"/>
      <c r="Q55" s="615">
        <v>37</v>
      </c>
      <c r="R55" s="619">
        <v>5.38</v>
      </c>
      <c r="S55" s="616">
        <f>Баллы_за_упр($A55,$J55,$K55,$L55,Q55,R55)</f>
        <v>57</v>
      </c>
      <c r="T55" s="617">
        <f>Сумма_баллов($A55,$L55,M55,P55,S55)</f>
        <v>127</v>
      </c>
      <c r="U55" s="618">
        <v>5</v>
      </c>
      <c r="V55" s="257"/>
      <c r="W55" s="849"/>
    </row>
    <row r="56" spans="1:34" s="138" customFormat="1" ht="15.75" x14ac:dyDescent="0.25">
      <c r="A56" s="173" t="s">
        <v>11</v>
      </c>
      <c r="B56" s="214">
        <v>29861</v>
      </c>
      <c r="C56" s="611">
        <f>Age(B56,G56,H56)</f>
        <v>43</v>
      </c>
      <c r="D56" s="151"/>
      <c r="E56" s="154">
        <v>60</v>
      </c>
      <c r="F56" s="611" t="s">
        <v>475</v>
      </c>
      <c r="G56" s="230" t="s">
        <v>590</v>
      </c>
      <c r="H56" s="232" t="s">
        <v>803</v>
      </c>
      <c r="I56" s="342" t="str">
        <f>Воз_группа(A56,C56)</f>
        <v>5</v>
      </c>
      <c r="J56" s="173">
        <v>48</v>
      </c>
      <c r="K56" s="613">
        <v>3</v>
      </c>
      <c r="L56" s="156">
        <v>12</v>
      </c>
      <c r="M56" s="614">
        <f>Баллы_за_упр($A56,$G56,$H56,$I56,K56,L56)</f>
        <v>100</v>
      </c>
      <c r="N56" s="611">
        <v>34</v>
      </c>
      <c r="O56" s="423">
        <v>15.3</v>
      </c>
      <c r="P56" s="614">
        <f>Баллы_за_упр($A56,$G56,$H56,$I56,N56,O56)</f>
        <v>76</v>
      </c>
      <c r="Q56" s="615">
        <v>37</v>
      </c>
      <c r="R56" s="409">
        <v>4.1100000000000003</v>
      </c>
      <c r="S56" s="616">
        <f>Баллы_за_упр($A56,$G56,$H56,$I56,Q56,R56)</f>
        <v>108</v>
      </c>
      <c r="T56" s="617">
        <f>Сумма_баллов(A56,I56,M56,P56,S56)</f>
        <v>284</v>
      </c>
      <c r="U56" s="618">
        <f>Оценка(A56,I56,M56,P56,S56)</f>
        <v>5</v>
      </c>
      <c r="V56" s="257"/>
      <c r="W56" s="849"/>
    </row>
    <row r="57" spans="1:34" s="138" customFormat="1" ht="15.75" x14ac:dyDescent="0.25">
      <c r="A57" s="173" t="s">
        <v>11</v>
      </c>
      <c r="B57" s="214">
        <v>27494</v>
      </c>
      <c r="C57" s="611">
        <f>Age(B57,G57,H57)</f>
        <v>49</v>
      </c>
      <c r="D57" s="151"/>
      <c r="E57" s="487">
        <v>61</v>
      </c>
      <c r="F57" s="611" t="s">
        <v>475</v>
      </c>
      <c r="G57" s="230" t="s">
        <v>590</v>
      </c>
      <c r="H57" s="232" t="s">
        <v>1218</v>
      </c>
      <c r="I57" s="342" t="str">
        <f>Воз_группа(A57,C57)</f>
        <v>6</v>
      </c>
      <c r="J57" s="173">
        <v>4</v>
      </c>
      <c r="K57" s="611">
        <v>3</v>
      </c>
      <c r="L57" s="156">
        <v>12</v>
      </c>
      <c r="M57" s="614">
        <f>Баллы_за_упр($A57,$G57,$H57,$I57,K57,L57)</f>
        <v>105</v>
      </c>
      <c r="N57" s="611"/>
      <c r="O57" s="423"/>
      <c r="P57" s="614"/>
      <c r="Q57" s="615">
        <v>37</v>
      </c>
      <c r="R57" s="619">
        <v>4.45</v>
      </c>
      <c r="S57" s="616">
        <f>Баллы_за_упр($A57,$G57,$H57,$I57,Q57,R57)</f>
        <v>98</v>
      </c>
      <c r="T57" s="617">
        <f>Сумма_баллов($A57,$L57,M57,P57,S57)</f>
        <v>203</v>
      </c>
      <c r="U57" s="618">
        <v>5</v>
      </c>
      <c r="V57" s="257"/>
      <c r="W57" s="849"/>
    </row>
    <row r="58" spans="1:34" s="138" customFormat="1" ht="15.75" x14ac:dyDescent="0.25">
      <c r="A58" s="173"/>
      <c r="B58" s="249"/>
      <c r="C58" s="243"/>
      <c r="D58" s="151"/>
      <c r="E58" s="1584" t="s">
        <v>805</v>
      </c>
      <c r="F58" s="1836"/>
      <c r="G58" s="1585"/>
      <c r="H58" s="1585"/>
      <c r="I58" s="1585"/>
      <c r="J58" s="1585"/>
      <c r="K58" s="1585"/>
      <c r="L58" s="1585"/>
      <c r="M58" s="1585"/>
      <c r="N58" s="1585"/>
      <c r="O58" s="1585"/>
      <c r="P58" s="1585"/>
      <c r="Q58" s="1585"/>
      <c r="R58" s="1585"/>
      <c r="S58" s="1585"/>
      <c r="T58" s="1585"/>
      <c r="U58" s="1585"/>
      <c r="V58" s="1585"/>
      <c r="W58" s="1586"/>
    </row>
    <row r="59" spans="1:34" s="138" customFormat="1" ht="15.75" x14ac:dyDescent="0.25">
      <c r="A59" s="173" t="s">
        <v>11</v>
      </c>
      <c r="B59" s="214">
        <v>27494</v>
      </c>
      <c r="C59" s="611">
        <f t="shared" ref="C59:C64" si="0">Age(B59,G59,H59)</f>
        <v>49</v>
      </c>
      <c r="D59" s="151"/>
      <c r="E59" s="287">
        <v>34</v>
      </c>
      <c r="F59" s="835"/>
      <c r="G59" s="230" t="s">
        <v>482</v>
      </c>
      <c r="H59" s="232" t="s">
        <v>660</v>
      </c>
      <c r="I59" s="342" t="str">
        <f t="shared" ref="I59:I64" si="1">Воз_группа(A59,C59)</f>
        <v>6</v>
      </c>
      <c r="J59" s="173"/>
      <c r="K59" s="611"/>
      <c r="L59" s="156"/>
      <c r="M59" s="614"/>
      <c r="N59" s="611"/>
      <c r="O59" s="423"/>
      <c r="P59" s="614"/>
      <c r="Q59" s="615"/>
      <c r="R59" s="409"/>
      <c r="S59" s="616"/>
      <c r="T59" s="617"/>
      <c r="U59" s="618"/>
      <c r="V59" s="257"/>
      <c r="W59" s="849"/>
    </row>
    <row r="60" spans="1:34" s="138" customFormat="1" ht="15.75" x14ac:dyDescent="0.25">
      <c r="A60" s="173" t="s">
        <v>11</v>
      </c>
      <c r="B60" s="836" t="s">
        <v>824</v>
      </c>
      <c r="C60" s="611">
        <f t="shared" si="0"/>
        <v>47</v>
      </c>
      <c r="D60" s="151"/>
      <c r="E60" s="154">
        <v>52</v>
      </c>
      <c r="F60" s="611" t="s">
        <v>475</v>
      </c>
      <c r="G60" s="230" t="s">
        <v>482</v>
      </c>
      <c r="H60" s="232" t="s">
        <v>584</v>
      </c>
      <c r="I60" s="342" t="str">
        <f t="shared" si="1"/>
        <v>6</v>
      </c>
      <c r="J60" s="173">
        <v>60</v>
      </c>
      <c r="K60" s="611">
        <v>3</v>
      </c>
      <c r="L60" s="156">
        <v>10</v>
      </c>
      <c r="M60" s="614">
        <f>Баллы_за_упр($A60,$G60,$H60,$I60,K60,L60)</f>
        <v>90</v>
      </c>
      <c r="N60" s="611">
        <v>34</v>
      </c>
      <c r="O60" s="423">
        <v>15.6</v>
      </c>
      <c r="P60" s="614" t="e">
        <f>Баллы_за_упр($A60,$G60,$H60,$I60,N60,O60)</f>
        <v>#VALUE!</v>
      </c>
      <c r="Q60" s="615">
        <v>37</v>
      </c>
      <c r="R60" s="619">
        <v>3.57</v>
      </c>
      <c r="S60" s="616">
        <f>Баллы_за_упр($A60,$G60,$H60,$I60,Q60,R60)</f>
        <v>194</v>
      </c>
      <c r="T60" s="617" t="e">
        <f>Сумма_баллов($A60,$L60,M60,P60,S60)</f>
        <v>#VALUE!</v>
      </c>
      <c r="U60" s="618">
        <v>5</v>
      </c>
      <c r="V60" s="257"/>
      <c r="W60" s="849"/>
    </row>
    <row r="61" spans="1:34" s="138" customFormat="1" ht="15.75" x14ac:dyDescent="0.25">
      <c r="A61" s="173" t="s">
        <v>470</v>
      </c>
      <c r="B61" s="214">
        <v>26984</v>
      </c>
      <c r="C61" s="611">
        <f t="shared" si="0"/>
        <v>50</v>
      </c>
      <c r="D61" s="151"/>
      <c r="E61" s="487">
        <v>53</v>
      </c>
      <c r="F61" s="611" t="s">
        <v>475</v>
      </c>
      <c r="G61" s="230" t="s">
        <v>482</v>
      </c>
      <c r="H61" s="232" t="s">
        <v>748</v>
      </c>
      <c r="I61" s="342" t="str">
        <f t="shared" si="1"/>
        <v>5</v>
      </c>
      <c r="J61" s="173">
        <v>48</v>
      </c>
      <c r="K61" s="611">
        <v>16</v>
      </c>
      <c r="L61" s="156">
        <v>23</v>
      </c>
      <c r="M61" s="614">
        <f>Баллы_за_упр($A61,$G61,$H61,$I61,K61,L61)</f>
        <v>85</v>
      </c>
      <c r="N61" s="611"/>
      <c r="O61" s="423"/>
      <c r="P61" s="614"/>
      <c r="Q61" s="615">
        <v>37</v>
      </c>
      <c r="R61" s="409">
        <v>6.21</v>
      </c>
      <c r="S61" s="616">
        <f>Баллы_за_упр($A61,$G61,$H61,$I61,Q61,R61)</f>
        <v>29</v>
      </c>
      <c r="T61" s="617">
        <v>114</v>
      </c>
      <c r="U61" s="618">
        <v>4</v>
      </c>
      <c r="V61" s="257"/>
      <c r="W61" s="849"/>
    </row>
    <row r="62" spans="1:34" s="138" customFormat="1" ht="15.75" x14ac:dyDescent="0.25">
      <c r="A62" s="173" t="s">
        <v>11</v>
      </c>
      <c r="B62" s="214">
        <v>24038</v>
      </c>
      <c r="C62" s="611">
        <f t="shared" si="0"/>
        <v>58</v>
      </c>
      <c r="D62" s="151"/>
      <c r="E62" s="487">
        <v>59</v>
      </c>
      <c r="F62" s="611" t="s">
        <v>475</v>
      </c>
      <c r="G62" s="230" t="s">
        <v>482</v>
      </c>
      <c r="H62" s="232" t="s">
        <v>659</v>
      </c>
      <c r="I62" s="342" t="str">
        <f t="shared" si="1"/>
        <v>8</v>
      </c>
      <c r="J62" s="173"/>
      <c r="K62" s="611">
        <v>3</v>
      </c>
      <c r="L62" s="156">
        <v>4</v>
      </c>
      <c r="M62" s="614">
        <f>Баллы_за_упр($A62,$G62,$H62,$I62,K62,L62)</f>
        <v>60</v>
      </c>
      <c r="N62" s="611"/>
      <c r="O62" s="423"/>
      <c r="P62" s="614"/>
      <c r="Q62" s="615">
        <v>37</v>
      </c>
      <c r="R62" s="619">
        <v>5.51</v>
      </c>
      <c r="S62" s="616">
        <f>Баллы_за_упр($A62,$G62,$H62,$I62,Q62,R62)</f>
        <v>68</v>
      </c>
      <c r="T62" s="617">
        <f>Сумма_баллов($A62,$L62,M62,P62,S62)</f>
        <v>128</v>
      </c>
      <c r="U62" s="618">
        <v>5</v>
      </c>
      <c r="V62" s="257"/>
      <c r="W62" s="849"/>
    </row>
    <row r="63" spans="1:34" s="138" customFormat="1" ht="15.75" x14ac:dyDescent="0.25">
      <c r="A63" s="173" t="s">
        <v>470</v>
      </c>
      <c r="B63" s="214">
        <v>27284</v>
      </c>
      <c r="C63" s="611">
        <f t="shared" si="0"/>
        <v>50</v>
      </c>
      <c r="D63" s="151"/>
      <c r="E63" s="287">
        <v>38</v>
      </c>
      <c r="F63" s="835"/>
      <c r="G63" s="230" t="s">
        <v>26</v>
      </c>
      <c r="H63" s="232" t="s">
        <v>476</v>
      </c>
      <c r="I63" s="342" t="str">
        <f t="shared" si="1"/>
        <v>5</v>
      </c>
      <c r="J63" s="173"/>
      <c r="K63" s="611"/>
      <c r="L63" s="156"/>
      <c r="M63" s="614"/>
      <c r="N63" s="611"/>
      <c r="O63" s="423"/>
      <c r="P63" s="614"/>
      <c r="Q63" s="615"/>
      <c r="R63" s="409"/>
      <c r="S63" s="616"/>
      <c r="T63" s="617"/>
      <c r="U63" s="618"/>
      <c r="V63" s="257"/>
      <c r="W63" s="849"/>
    </row>
    <row r="64" spans="1:34" s="138" customFormat="1" ht="15.75" x14ac:dyDescent="0.25">
      <c r="A64" s="173" t="s">
        <v>470</v>
      </c>
      <c r="B64" s="214">
        <v>30760</v>
      </c>
      <c r="C64" s="611">
        <f t="shared" si="0"/>
        <v>40</v>
      </c>
      <c r="D64" s="151"/>
      <c r="E64" s="154">
        <v>62</v>
      </c>
      <c r="F64" s="611" t="s">
        <v>475</v>
      </c>
      <c r="G64" s="232" t="s">
        <v>590</v>
      </c>
      <c r="H64" s="232" t="s">
        <v>806</v>
      </c>
      <c r="I64" s="342" t="str">
        <f t="shared" si="1"/>
        <v>5</v>
      </c>
      <c r="J64" s="173">
        <v>15</v>
      </c>
      <c r="K64" s="611">
        <v>16</v>
      </c>
      <c r="L64" s="156">
        <v>25</v>
      </c>
      <c r="M64" s="614">
        <f>Баллы_за_упр($A64,$G64,$H64,$I64,K64,L64)</f>
        <v>95</v>
      </c>
      <c r="N64" s="611"/>
      <c r="O64" s="423"/>
      <c r="P64" s="614"/>
      <c r="Q64" s="615">
        <v>37</v>
      </c>
      <c r="R64" s="409">
        <v>5.31</v>
      </c>
      <c r="S64" s="616">
        <f>Баллы_за_упр($A64,$G64,$H64,$I64,Q64,R64)</f>
        <v>98</v>
      </c>
      <c r="T64" s="617">
        <v>124</v>
      </c>
      <c r="U64" s="618">
        <v>5</v>
      </c>
      <c r="V64" s="257"/>
      <c r="W64" s="849"/>
    </row>
    <row r="65" spans="1:34" s="138" customFormat="1" ht="15.75" x14ac:dyDescent="0.25">
      <c r="A65" s="173"/>
      <c r="B65" s="249"/>
      <c r="C65" s="243"/>
      <c r="D65" s="151"/>
      <c r="E65" s="1584" t="s">
        <v>825</v>
      </c>
      <c r="F65" s="1836"/>
      <c r="G65" s="1585"/>
      <c r="H65" s="1585"/>
      <c r="I65" s="1585"/>
      <c r="J65" s="1585"/>
      <c r="K65" s="1585"/>
      <c r="L65" s="1585"/>
      <c r="M65" s="1585"/>
      <c r="N65" s="1585"/>
      <c r="O65" s="1585"/>
      <c r="P65" s="1585"/>
      <c r="Q65" s="1585"/>
      <c r="R65" s="1585"/>
      <c r="S65" s="1585"/>
      <c r="T65" s="1585"/>
      <c r="U65" s="1585"/>
      <c r="V65" s="1585"/>
      <c r="W65" s="1586"/>
    </row>
    <row r="66" spans="1:34" s="138" customFormat="1" ht="15.75" x14ac:dyDescent="0.25">
      <c r="A66" s="173" t="s">
        <v>11</v>
      </c>
      <c r="B66" s="690">
        <v>25994</v>
      </c>
      <c r="C66" s="611">
        <f>Age(B66,G66,H66)</f>
        <v>53</v>
      </c>
      <c r="D66" s="151"/>
      <c r="E66" s="154">
        <v>54</v>
      </c>
      <c r="F66" s="611" t="s">
        <v>475</v>
      </c>
      <c r="G66" s="230" t="s">
        <v>482</v>
      </c>
      <c r="H66" s="230" t="s">
        <v>1287</v>
      </c>
      <c r="I66" s="342" t="str">
        <f>Воз_группа(A66,C66)</f>
        <v>7</v>
      </c>
      <c r="J66" s="173">
        <v>2</v>
      </c>
      <c r="K66" s="611">
        <v>3</v>
      </c>
      <c r="L66" s="156">
        <v>14</v>
      </c>
      <c r="M66" s="614">
        <f>Баллы_за_упр($A66,$G66,$H66,$I66,K66,L66)</f>
        <v>120</v>
      </c>
      <c r="N66" s="611"/>
      <c r="O66" s="423"/>
      <c r="P66" s="614"/>
      <c r="Q66" s="615">
        <v>37</v>
      </c>
      <c r="R66" s="619">
        <v>3.57</v>
      </c>
      <c r="S66" s="616">
        <f>Баллы_за_упр($A66,$G66,$H66,$I66,Q66,R66)</f>
        <v>256</v>
      </c>
      <c r="T66" s="617">
        <f>Сумма_баллов($A66,$L66,M66,P66,S66)</f>
        <v>376</v>
      </c>
      <c r="U66" s="618">
        <v>5</v>
      </c>
      <c r="V66" s="842"/>
      <c r="W66" s="843"/>
    </row>
    <row r="67" spans="1:34" s="138" customFormat="1" ht="15.75" x14ac:dyDescent="0.25">
      <c r="A67" s="173" t="s">
        <v>11</v>
      </c>
      <c r="B67" s="214">
        <v>26628</v>
      </c>
      <c r="C67" s="611">
        <f>Age(B67,G67,H67)</f>
        <v>51</v>
      </c>
      <c r="D67" s="151"/>
      <c r="E67" s="287">
        <v>40</v>
      </c>
      <c r="F67" s="835"/>
      <c r="G67" s="161" t="s">
        <v>26</v>
      </c>
      <c r="H67" s="349" t="s">
        <v>1033</v>
      </c>
      <c r="I67" s="342" t="str">
        <f>Воз_группа(A67,C67)</f>
        <v>7</v>
      </c>
      <c r="J67" s="173"/>
      <c r="K67" s="613"/>
      <c r="L67" s="156"/>
      <c r="M67" s="614"/>
      <c r="N67" s="611"/>
      <c r="O67" s="423"/>
      <c r="P67" s="614"/>
      <c r="Q67" s="615"/>
      <c r="R67" s="409"/>
      <c r="S67" s="616"/>
      <c r="T67" s="617"/>
      <c r="U67" s="618"/>
      <c r="V67" s="257"/>
      <c r="W67" s="849"/>
    </row>
    <row r="68" spans="1:34" s="138" customFormat="1" ht="15.75" x14ac:dyDescent="0.25">
      <c r="A68" s="173" t="s">
        <v>11</v>
      </c>
      <c r="B68" s="214">
        <v>30736</v>
      </c>
      <c r="C68" s="611">
        <f>Age(B68,G68,H68)</f>
        <v>40</v>
      </c>
      <c r="D68" s="151"/>
      <c r="E68" s="487">
        <v>65</v>
      </c>
      <c r="F68" s="611" t="s">
        <v>475</v>
      </c>
      <c r="G68" s="230" t="s">
        <v>26</v>
      </c>
      <c r="H68" s="232" t="s">
        <v>826</v>
      </c>
      <c r="I68" s="342" t="str">
        <f>Воз_группа(A68,C68)</f>
        <v>5</v>
      </c>
      <c r="J68" s="173">
        <v>44</v>
      </c>
      <c r="K68" s="613">
        <v>3</v>
      </c>
      <c r="L68" s="156">
        <v>10</v>
      </c>
      <c r="M68" s="614">
        <f>Баллы_за_упр($A68,$G68,$H68,$I68,K68,L68)</f>
        <v>80</v>
      </c>
      <c r="N68" s="611">
        <v>34</v>
      </c>
      <c r="O68" s="423">
        <v>14.4</v>
      </c>
      <c r="P68" s="614">
        <f>Баллы_за_упр($A68,$G68,$H68,$I68,N68,O68)</f>
        <v>112</v>
      </c>
      <c r="Q68" s="615">
        <v>37</v>
      </c>
      <c r="R68" s="409">
        <v>4.3499999999999996</v>
      </c>
      <c r="S68" s="616">
        <f>Баллы_за_упр($A68,$G68,$H68,$I68,Q68,R68)</f>
        <v>60</v>
      </c>
      <c r="T68" s="617">
        <f>Сумма_баллов(A68,I68,M68,P68,S68)</f>
        <v>252</v>
      </c>
      <c r="U68" s="618">
        <v>4</v>
      </c>
      <c r="V68" s="257"/>
      <c r="W68" s="849"/>
    </row>
    <row r="69" spans="1:34" s="138" customFormat="1" ht="16.5" thickBot="1" x14ac:dyDescent="0.3">
      <c r="A69" s="173" t="s">
        <v>470</v>
      </c>
      <c r="B69" s="214">
        <v>33746</v>
      </c>
      <c r="C69" s="611">
        <f>Age(B69,G69,H69)</f>
        <v>32</v>
      </c>
      <c r="D69" s="151"/>
      <c r="E69" s="287">
        <v>42</v>
      </c>
      <c r="F69" s="835"/>
      <c r="G69" s="230" t="s">
        <v>614</v>
      </c>
      <c r="H69" s="232" t="s">
        <v>733</v>
      </c>
      <c r="I69" s="342" t="str">
        <f>Воз_группа(A69,C69)</f>
        <v>3</v>
      </c>
      <c r="J69" s="173"/>
      <c r="K69" s="613"/>
      <c r="L69" s="156"/>
      <c r="M69" s="614"/>
      <c r="N69" s="611"/>
      <c r="O69" s="423"/>
      <c r="P69" s="614"/>
      <c r="Q69" s="615"/>
      <c r="R69" s="409"/>
      <c r="S69" s="616"/>
      <c r="T69" s="617"/>
      <c r="U69" s="618"/>
      <c r="V69" s="257"/>
      <c r="W69" s="849"/>
    </row>
    <row r="70" spans="1:34" ht="17.25" customHeight="1" x14ac:dyDescent="0.25">
      <c r="A70" s="1594" t="s">
        <v>1</v>
      </c>
      <c r="B70" s="1594" t="s">
        <v>81</v>
      </c>
      <c r="C70" s="1594" t="s">
        <v>82</v>
      </c>
      <c r="D70" s="256"/>
      <c r="E70" s="1691" t="s">
        <v>2</v>
      </c>
      <c r="F70" s="811"/>
      <c r="G70" s="1809" t="s">
        <v>3</v>
      </c>
      <c r="H70" s="1771" t="s">
        <v>4</v>
      </c>
      <c r="I70" s="1600" t="s">
        <v>5</v>
      </c>
      <c r="J70" s="1600" t="s">
        <v>6</v>
      </c>
      <c r="K70" s="1843" t="s">
        <v>180</v>
      </c>
      <c r="L70" s="1843"/>
      <c r="M70" s="1843"/>
      <c r="N70" s="1809"/>
      <c r="O70" s="1809"/>
      <c r="P70" s="1809"/>
      <c r="Q70" s="1809"/>
      <c r="R70" s="1809"/>
      <c r="S70" s="1809"/>
      <c r="T70" s="1811" t="s">
        <v>25</v>
      </c>
      <c r="U70" s="1600" t="s">
        <v>998</v>
      </c>
      <c r="V70" s="1600" t="s">
        <v>7</v>
      </c>
      <c r="W70" s="1573" t="s">
        <v>285</v>
      </c>
      <c r="X70" s="1837" t="s">
        <v>14</v>
      </c>
      <c r="Y70" s="1838" t="s">
        <v>1204</v>
      </c>
      <c r="Z70" s="1838" t="s">
        <v>1205</v>
      </c>
      <c r="AA70" s="1838" t="s">
        <v>1206</v>
      </c>
      <c r="AB70" s="1838" t="s">
        <v>1207</v>
      </c>
      <c r="AC70" s="1838" t="s">
        <v>1208</v>
      </c>
      <c r="AD70" s="1754" t="s">
        <v>1209</v>
      </c>
      <c r="AE70" s="1754" t="s">
        <v>1210</v>
      </c>
      <c r="AF70" s="1754" t="s">
        <v>1211</v>
      </c>
      <c r="AG70" s="1754" t="s">
        <v>1212</v>
      </c>
      <c r="AH70" s="1754" t="s">
        <v>1213</v>
      </c>
    </row>
    <row r="71" spans="1:34" ht="15.75" x14ac:dyDescent="0.25">
      <c r="A71" s="1594"/>
      <c r="B71" s="1594"/>
      <c r="C71" s="1594"/>
      <c r="D71" s="256"/>
      <c r="E71" s="1620"/>
      <c r="F71" s="847"/>
      <c r="G71" s="1621"/>
      <c r="H71" s="1736"/>
      <c r="I71" s="1601"/>
      <c r="J71" s="1842"/>
      <c r="K71" s="754"/>
      <c r="L71" s="756">
        <v>1</v>
      </c>
      <c r="M71" s="755"/>
      <c r="N71" s="1621">
        <v>2</v>
      </c>
      <c r="O71" s="1621"/>
      <c r="P71" s="1621"/>
      <c r="Q71" s="1817">
        <v>3</v>
      </c>
      <c r="R71" s="1817"/>
      <c r="S71" s="1817"/>
      <c r="T71" s="1812"/>
      <c r="U71" s="1601"/>
      <c r="V71" s="1601"/>
      <c r="W71" s="1574"/>
      <c r="X71" s="1837"/>
      <c r="Y71" s="1839"/>
      <c r="Z71" s="1839"/>
      <c r="AA71" s="1839"/>
      <c r="AB71" s="1839"/>
      <c r="AC71" s="1839"/>
      <c r="AD71" s="1755"/>
      <c r="AE71" s="1755"/>
      <c r="AF71" s="1755"/>
      <c r="AG71" s="1755"/>
      <c r="AH71" s="1755"/>
    </row>
    <row r="72" spans="1:34" ht="89.25" customHeight="1" thickBot="1" x14ac:dyDescent="0.3">
      <c r="A72" s="1594"/>
      <c r="B72" s="1594"/>
      <c r="C72" s="1594"/>
      <c r="D72" s="256"/>
      <c r="E72" s="1692"/>
      <c r="F72" s="812"/>
      <c r="G72" s="1810"/>
      <c r="H72" s="1772"/>
      <c r="I72" s="1602"/>
      <c r="J72" s="1602"/>
      <c r="K72" s="757" t="s">
        <v>8</v>
      </c>
      <c r="L72" s="851" t="s">
        <v>9</v>
      </c>
      <c r="M72" s="851" t="s">
        <v>10</v>
      </c>
      <c r="N72" s="841" t="s">
        <v>8</v>
      </c>
      <c r="O72" s="841" t="s">
        <v>9</v>
      </c>
      <c r="P72" s="841" t="s">
        <v>10</v>
      </c>
      <c r="Q72" s="841" t="s">
        <v>8</v>
      </c>
      <c r="R72" s="746" t="s">
        <v>9</v>
      </c>
      <c r="S72" s="841" t="s">
        <v>10</v>
      </c>
      <c r="T72" s="1813"/>
      <c r="U72" s="1602"/>
      <c r="V72" s="1602"/>
      <c r="W72" s="1575"/>
      <c r="X72" s="1837"/>
      <c r="Y72" s="1840"/>
      <c r="Z72" s="1840"/>
      <c r="AA72" s="1840"/>
      <c r="AB72" s="1840"/>
      <c r="AC72" s="1840"/>
      <c r="AD72" s="1756"/>
      <c r="AE72" s="1756"/>
      <c r="AF72" s="1756"/>
      <c r="AG72" s="1756"/>
      <c r="AH72" s="1756"/>
    </row>
    <row r="73" spans="1:34" s="138" customFormat="1" ht="16.5" thickTop="1" x14ac:dyDescent="0.25">
      <c r="A73" s="173"/>
      <c r="B73" s="249"/>
      <c r="C73" s="243"/>
      <c r="D73" s="151"/>
      <c r="E73" s="1584" t="s">
        <v>807</v>
      </c>
      <c r="F73" s="1836"/>
      <c r="G73" s="1585"/>
      <c r="H73" s="1585"/>
      <c r="I73" s="1585"/>
      <c r="J73" s="1585"/>
      <c r="K73" s="1585"/>
      <c r="L73" s="1585"/>
      <c r="M73" s="1585"/>
      <c r="N73" s="1585"/>
      <c r="O73" s="1585"/>
      <c r="P73" s="1585"/>
      <c r="Q73" s="1585"/>
      <c r="R73" s="1585"/>
      <c r="S73" s="1585"/>
      <c r="T73" s="1585"/>
      <c r="U73" s="1585"/>
      <c r="V73" s="1585"/>
      <c r="W73" s="1586"/>
    </row>
    <row r="74" spans="1:34" s="138" customFormat="1" ht="15.75" x14ac:dyDescent="0.25">
      <c r="A74" s="173" t="s">
        <v>11</v>
      </c>
      <c r="B74" s="214">
        <v>25843</v>
      </c>
      <c r="C74" s="611">
        <f>Age(B74,G74,H74)</f>
        <v>54</v>
      </c>
      <c r="D74" s="151"/>
      <c r="E74" s="487">
        <v>55</v>
      </c>
      <c r="F74" s="611" t="s">
        <v>475</v>
      </c>
      <c r="G74" s="161" t="s">
        <v>482</v>
      </c>
      <c r="H74" s="349" t="s">
        <v>517</v>
      </c>
      <c r="I74" s="342" t="str">
        <f>Воз_группа(A74,C74)</f>
        <v>7</v>
      </c>
      <c r="J74" s="173">
        <v>11</v>
      </c>
      <c r="K74" s="611">
        <v>3</v>
      </c>
      <c r="L74" s="156">
        <v>7</v>
      </c>
      <c r="M74" s="614">
        <f>Баллы_за_упр($A74,$G74,$H74,$I74,K74,L74)</f>
        <v>70</v>
      </c>
      <c r="N74" s="611"/>
      <c r="O74" s="423"/>
      <c r="P74" s="614"/>
      <c r="Q74" s="615">
        <v>37</v>
      </c>
      <c r="R74" s="409">
        <v>5.12</v>
      </c>
      <c r="S74" s="616">
        <f>Баллы_за_упр($A74,$G74,$H74,$I74,Q74,R74)</f>
        <v>106</v>
      </c>
      <c r="T74" s="617">
        <f>Сумма_баллов(A74,I74,M74,P74,S74)</f>
        <v>176</v>
      </c>
      <c r="U74" s="618">
        <v>5</v>
      </c>
      <c r="V74" s="257"/>
      <c r="W74" s="849"/>
    </row>
    <row r="75" spans="1:34" s="138" customFormat="1" ht="15.75" x14ac:dyDescent="0.25">
      <c r="A75" s="173"/>
      <c r="B75" s="249"/>
      <c r="C75" s="243"/>
      <c r="D75" s="151"/>
      <c r="E75" s="1584" t="s">
        <v>827</v>
      </c>
      <c r="F75" s="1836"/>
      <c r="G75" s="1585"/>
      <c r="H75" s="1585"/>
      <c r="I75" s="1585"/>
      <c r="J75" s="1585"/>
      <c r="K75" s="1585"/>
      <c r="L75" s="1585"/>
      <c r="M75" s="1585"/>
      <c r="N75" s="1585"/>
      <c r="O75" s="1585"/>
      <c r="P75" s="1585"/>
      <c r="Q75" s="1585"/>
      <c r="R75" s="1585"/>
      <c r="S75" s="1585"/>
      <c r="T75" s="1585"/>
      <c r="U75" s="1585"/>
      <c r="V75" s="1585"/>
      <c r="W75" s="1586"/>
    </row>
    <row r="76" spans="1:34" s="138" customFormat="1" ht="15.75" x14ac:dyDescent="0.25">
      <c r="A76" s="173" t="s">
        <v>11</v>
      </c>
      <c r="B76" s="690">
        <v>26688</v>
      </c>
      <c r="C76" s="611">
        <f t="shared" ref="C76:C89" si="2">Age(B76,G76,H76)</f>
        <v>51</v>
      </c>
      <c r="D76" s="151"/>
      <c r="E76" s="288">
        <v>44</v>
      </c>
      <c r="F76" s="838"/>
      <c r="G76" s="230" t="s">
        <v>482</v>
      </c>
      <c r="H76" s="232" t="s">
        <v>743</v>
      </c>
      <c r="I76" s="342" t="str">
        <f t="shared" ref="I76:I81" si="3">Воз_группа(A76,C76)</f>
        <v>7</v>
      </c>
      <c r="J76" s="842"/>
      <c r="K76" s="836"/>
      <c r="L76" s="836"/>
      <c r="M76" s="614"/>
      <c r="N76" s="836"/>
      <c r="O76" s="837"/>
      <c r="P76" s="614"/>
      <c r="Q76" s="836"/>
      <c r="R76" s="836"/>
      <c r="S76" s="616"/>
      <c r="T76" s="617"/>
      <c r="U76" s="618"/>
      <c r="V76" s="842"/>
      <c r="W76" s="747" t="s">
        <v>750</v>
      </c>
    </row>
    <row r="77" spans="1:34" s="138" customFormat="1" ht="15.75" x14ac:dyDescent="0.25">
      <c r="A77" s="173" t="s">
        <v>11</v>
      </c>
      <c r="B77" s="690"/>
      <c r="C77" s="611"/>
      <c r="D77" s="151"/>
      <c r="E77" s="288">
        <v>45</v>
      </c>
      <c r="F77" s="838"/>
      <c r="G77" s="230" t="s">
        <v>1278</v>
      </c>
      <c r="H77" s="232" t="s">
        <v>1279</v>
      </c>
      <c r="I77" s="342">
        <v>5</v>
      </c>
      <c r="J77" s="173"/>
      <c r="K77" s="611"/>
      <c r="L77" s="156"/>
      <c r="M77" s="614"/>
      <c r="N77" s="611"/>
      <c r="O77" s="423"/>
      <c r="P77" s="614"/>
      <c r="Q77" s="615"/>
      <c r="R77" s="409"/>
      <c r="S77" s="616"/>
      <c r="T77" s="617"/>
      <c r="U77" s="618"/>
      <c r="V77" s="842"/>
      <c r="W77" s="747"/>
    </row>
    <row r="78" spans="1:34" s="138" customFormat="1" ht="15.75" x14ac:dyDescent="0.25">
      <c r="A78" s="173" t="s">
        <v>11</v>
      </c>
      <c r="B78" s="690">
        <v>28622</v>
      </c>
      <c r="C78" s="611">
        <f>Age(B78,G78,H78)</f>
        <v>46</v>
      </c>
      <c r="D78" s="151"/>
      <c r="E78" s="154">
        <v>58</v>
      </c>
      <c r="F78" s="611" t="s">
        <v>475</v>
      </c>
      <c r="G78" s="230" t="s">
        <v>482</v>
      </c>
      <c r="H78" s="232" t="s">
        <v>1219</v>
      </c>
      <c r="I78" s="342" t="str">
        <f>Воз_группа(A78,C78)</f>
        <v>6</v>
      </c>
      <c r="J78" s="173">
        <v>44</v>
      </c>
      <c r="K78" s="611">
        <v>3</v>
      </c>
      <c r="L78" s="156">
        <v>5</v>
      </c>
      <c r="M78" s="614">
        <f>Баллы_за_упр($A78,$G78,$H78,$I78,K78,L78)</f>
        <v>40</v>
      </c>
      <c r="N78" s="611">
        <v>34</v>
      </c>
      <c r="O78" s="423">
        <v>15.6</v>
      </c>
      <c r="P78" s="614" t="e">
        <f>Баллы_за_упр($A78,$G78,$H78,$I78,N78,O78)</f>
        <v>#VALUE!</v>
      </c>
      <c r="Q78" s="615">
        <v>37</v>
      </c>
      <c r="R78" s="409">
        <v>4.21</v>
      </c>
      <c r="S78" s="616">
        <f>Баллы_за_упр($A78,$G78,$H78,$I78,Q78,R78)</f>
        <v>146</v>
      </c>
      <c r="T78" s="617" t="e">
        <f>Сумма_баллов(A78,I78,M78,P78,S78)</f>
        <v>#VALUE!</v>
      </c>
      <c r="U78" s="618" t="e">
        <f>Оценка(A78,I78,M78,P78,S78)</f>
        <v>#VALUE!</v>
      </c>
      <c r="V78" s="842"/>
      <c r="W78" s="747"/>
    </row>
    <row r="79" spans="1:34" s="138" customFormat="1" ht="15.75" x14ac:dyDescent="0.25">
      <c r="A79" s="173" t="s">
        <v>11</v>
      </c>
      <c r="B79" s="214">
        <v>25370</v>
      </c>
      <c r="C79" s="611">
        <f t="shared" si="2"/>
        <v>55</v>
      </c>
      <c r="D79" s="151"/>
      <c r="E79" s="288">
        <v>47</v>
      </c>
      <c r="F79" s="838"/>
      <c r="G79" s="230" t="s">
        <v>482</v>
      </c>
      <c r="H79" s="232" t="s">
        <v>497</v>
      </c>
      <c r="I79" s="608" t="str">
        <f t="shared" si="3"/>
        <v>8</v>
      </c>
      <c r="J79" s="618"/>
      <c r="K79" s="613"/>
      <c r="L79" s="621"/>
      <c r="M79" s="614"/>
      <c r="N79" s="613"/>
      <c r="O79" s="622"/>
      <c r="P79" s="614"/>
      <c r="Q79" s="615"/>
      <c r="R79" s="619"/>
      <c r="S79" s="616"/>
      <c r="T79" s="617"/>
      <c r="U79" s="618"/>
      <c r="V79" s="617"/>
      <c r="W79" s="849" t="s">
        <v>750</v>
      </c>
    </row>
    <row r="80" spans="1:34" s="138" customFormat="1" ht="15.75" x14ac:dyDescent="0.25">
      <c r="A80" s="173" t="s">
        <v>11</v>
      </c>
      <c r="B80" s="214">
        <v>28377</v>
      </c>
      <c r="C80" s="611">
        <f t="shared" si="2"/>
        <v>47</v>
      </c>
      <c r="D80" s="151"/>
      <c r="E80" s="154">
        <v>56</v>
      </c>
      <c r="F80" s="611" t="s">
        <v>475</v>
      </c>
      <c r="G80" s="230" t="s">
        <v>482</v>
      </c>
      <c r="H80" s="232" t="s">
        <v>1035</v>
      </c>
      <c r="I80" s="608" t="str">
        <f t="shared" si="3"/>
        <v>6</v>
      </c>
      <c r="J80" s="173">
        <v>55</v>
      </c>
      <c r="K80" s="611">
        <v>3</v>
      </c>
      <c r="L80" s="156">
        <v>7</v>
      </c>
      <c r="M80" s="614">
        <f>Баллы_за_упр($A80,$G80,$H80,$I80,K80,L80)</f>
        <v>60</v>
      </c>
      <c r="N80" s="611">
        <v>34</v>
      </c>
      <c r="O80" s="423">
        <v>15.6</v>
      </c>
      <c r="P80" s="614" t="e">
        <f>Баллы_за_упр($A80,$G80,$H80,$I80,N80,O80)</f>
        <v>#VALUE!</v>
      </c>
      <c r="Q80" s="615">
        <v>37</v>
      </c>
      <c r="R80" s="409">
        <v>4</v>
      </c>
      <c r="S80" s="616">
        <f>Баллы_за_упр($A80,$G80,$H80,$I80,Q80,R80)</f>
        <v>188</v>
      </c>
      <c r="T80" s="617" t="e">
        <f>Сумма_баллов(A80,I80,M80,P80,S80)</f>
        <v>#VALUE!</v>
      </c>
      <c r="U80" s="618" t="e">
        <f>Оценка(A80,I80,M80,P80,S80)</f>
        <v>#VALUE!</v>
      </c>
      <c r="V80" s="617"/>
      <c r="W80" s="849"/>
    </row>
    <row r="81" spans="1:34" s="138" customFormat="1" ht="15.75" x14ac:dyDescent="0.25">
      <c r="A81" s="173" t="s">
        <v>11</v>
      </c>
      <c r="B81" s="214">
        <v>31908</v>
      </c>
      <c r="C81" s="611">
        <f t="shared" si="2"/>
        <v>37</v>
      </c>
      <c r="D81" s="151"/>
      <c r="E81" s="154">
        <v>68</v>
      </c>
      <c r="F81" s="611" t="s">
        <v>475</v>
      </c>
      <c r="G81" s="232" t="s">
        <v>1220</v>
      </c>
      <c r="H81" s="232" t="s">
        <v>1221</v>
      </c>
      <c r="I81" s="342" t="str">
        <f t="shared" si="3"/>
        <v>4</v>
      </c>
      <c r="J81" s="173">
        <v>93</v>
      </c>
      <c r="K81" s="613">
        <v>3</v>
      </c>
      <c r="L81" s="156">
        <v>14</v>
      </c>
      <c r="M81" s="614">
        <f>Баллы_за_упр($A81,$G81,$H81,$I81,K81,L81)</f>
        <v>100</v>
      </c>
      <c r="N81" s="611">
        <v>34</v>
      </c>
      <c r="O81" s="423">
        <v>14.4</v>
      </c>
      <c r="P81" s="614">
        <f>Баллы_за_упр($A81,$G81,$H81,$I81,N81,O81)</f>
        <v>96</v>
      </c>
      <c r="Q81" s="615">
        <v>37</v>
      </c>
      <c r="R81" s="409">
        <v>4.0599999999999996</v>
      </c>
      <c r="S81" s="616">
        <f>Баллы_за_упр($A81,$G81,$H81,$I81,Q81,R81)</f>
        <v>49</v>
      </c>
      <c r="T81" s="617">
        <f>Сумма_баллов(A81,I81,M81,P81,S81)</f>
        <v>245</v>
      </c>
      <c r="U81" s="618">
        <f>Оценка(A81,I81,M81,P81,S81)</f>
        <v>5</v>
      </c>
      <c r="V81" s="257"/>
      <c r="W81" s="849"/>
    </row>
    <row r="82" spans="1:34" s="138" customFormat="1" ht="15.75" x14ac:dyDescent="0.25">
      <c r="A82" s="173"/>
      <c r="B82" s="249"/>
      <c r="C82" s="243"/>
      <c r="D82" s="151"/>
      <c r="E82" s="1584" t="s">
        <v>828</v>
      </c>
      <c r="F82" s="1836"/>
      <c r="G82" s="1585"/>
      <c r="H82" s="1585"/>
      <c r="I82" s="1585"/>
      <c r="J82" s="1585"/>
      <c r="K82" s="1585"/>
      <c r="L82" s="1585"/>
      <c r="M82" s="1585"/>
      <c r="N82" s="1585"/>
      <c r="O82" s="1585"/>
      <c r="P82" s="1585"/>
      <c r="Q82" s="1585"/>
      <c r="R82" s="1585"/>
      <c r="S82" s="1585"/>
      <c r="T82" s="1585"/>
      <c r="U82" s="1585"/>
      <c r="V82" s="1585"/>
      <c r="W82" s="1586"/>
    </row>
    <row r="83" spans="1:34" s="138" customFormat="1" ht="15.75" x14ac:dyDescent="0.25">
      <c r="A83" s="173" t="s">
        <v>11</v>
      </c>
      <c r="B83" s="690">
        <v>33486</v>
      </c>
      <c r="C83" s="611">
        <f t="shared" si="2"/>
        <v>33</v>
      </c>
      <c r="D83" s="151"/>
      <c r="E83" s="288">
        <v>50</v>
      </c>
      <c r="F83" s="838"/>
      <c r="G83" s="230" t="s">
        <v>27</v>
      </c>
      <c r="H83" s="232" t="s">
        <v>1222</v>
      </c>
      <c r="I83" s="342" t="str">
        <f t="shared" ref="I83:I93" si="4">Воз_группа(A83,C83)</f>
        <v>3</v>
      </c>
      <c r="J83" s="842"/>
      <c r="K83" s="428"/>
      <c r="L83" s="156"/>
      <c r="M83" s="614"/>
      <c r="N83" s="611"/>
      <c r="O83" s="423"/>
      <c r="P83" s="614"/>
      <c r="Q83" s="615"/>
      <c r="R83" s="409"/>
      <c r="S83" s="616"/>
      <c r="T83" s="617"/>
      <c r="U83" s="618"/>
      <c r="V83" s="257"/>
      <c r="W83" s="849"/>
    </row>
    <row r="84" spans="1:34" s="138" customFormat="1" ht="15.75" x14ac:dyDescent="0.25">
      <c r="A84" s="173" t="s">
        <v>11</v>
      </c>
      <c r="B84" s="214">
        <v>28943</v>
      </c>
      <c r="C84" s="611">
        <f t="shared" si="2"/>
        <v>45</v>
      </c>
      <c r="D84" s="151"/>
      <c r="E84" s="287">
        <v>51</v>
      </c>
      <c r="F84" s="835"/>
      <c r="G84" s="230" t="s">
        <v>26</v>
      </c>
      <c r="H84" s="232" t="s">
        <v>666</v>
      </c>
      <c r="I84" s="342" t="str">
        <f t="shared" si="4"/>
        <v>6</v>
      </c>
      <c r="J84" s="173"/>
      <c r="K84" s="611"/>
      <c r="L84" s="156"/>
      <c r="M84" s="614"/>
      <c r="N84" s="611"/>
      <c r="O84" s="423"/>
      <c r="P84" s="614"/>
      <c r="Q84" s="615"/>
      <c r="R84" s="409"/>
      <c r="S84" s="616"/>
      <c r="T84" s="617"/>
      <c r="U84" s="618"/>
      <c r="V84" s="257"/>
      <c r="W84" s="849"/>
    </row>
    <row r="85" spans="1:34" s="138" customFormat="1" ht="15.75" x14ac:dyDescent="0.25">
      <c r="A85" s="173" t="s">
        <v>11</v>
      </c>
      <c r="B85" s="690"/>
      <c r="C85" s="611"/>
      <c r="D85" s="151"/>
      <c r="E85" s="487">
        <v>57</v>
      </c>
      <c r="F85" s="611" t="s">
        <v>475</v>
      </c>
      <c r="G85" s="230" t="s">
        <v>1278</v>
      </c>
      <c r="H85" s="232" t="s">
        <v>1279</v>
      </c>
      <c r="I85" s="342">
        <v>5</v>
      </c>
      <c r="J85" s="173">
        <v>94</v>
      </c>
      <c r="K85" s="611">
        <v>3</v>
      </c>
      <c r="L85" s="156">
        <v>7</v>
      </c>
      <c r="M85" s="614">
        <f>Баллы_за_упр($A85,$G85,$H85,$I85,K85,L85)</f>
        <v>50</v>
      </c>
      <c r="N85" s="611">
        <v>34</v>
      </c>
      <c r="O85" s="423">
        <v>16.7</v>
      </c>
      <c r="P85" s="614">
        <f>Баллы_за_упр($A85,$G85,$H85,$I85,N85,O85)</f>
        <v>31</v>
      </c>
      <c r="Q85" s="615">
        <v>37</v>
      </c>
      <c r="R85" s="409">
        <v>4.34</v>
      </c>
      <c r="S85" s="616">
        <f>Баллы_за_упр($A85,$G85,$H85,$I85,Q85,R85)</f>
        <v>62</v>
      </c>
      <c r="T85" s="617">
        <f>Сумма_баллов(A85,I85,M85,P85,S85)</f>
        <v>143</v>
      </c>
      <c r="U85" s="618">
        <f>Оценка(A85,I85,M85,P85,S85)</f>
        <v>4</v>
      </c>
      <c r="V85" s="842"/>
      <c r="W85" s="747"/>
      <c r="X85" s="548"/>
      <c r="Y85" s="548"/>
      <c r="Z85" s="548"/>
      <c r="AA85" s="548"/>
      <c r="AB85" s="548"/>
      <c r="AC85" s="548"/>
      <c r="AD85" s="548"/>
      <c r="AE85" s="548"/>
      <c r="AF85" s="548"/>
      <c r="AG85" s="548"/>
      <c r="AH85" s="548"/>
    </row>
    <row r="86" spans="1:34" s="138" customFormat="1" ht="15.75" x14ac:dyDescent="0.25">
      <c r="A86" s="173" t="s">
        <v>11</v>
      </c>
      <c r="B86" s="214">
        <v>28658</v>
      </c>
      <c r="C86" s="611">
        <f t="shared" si="2"/>
        <v>46</v>
      </c>
      <c r="D86" s="151"/>
      <c r="E86" s="288">
        <v>52</v>
      </c>
      <c r="F86" s="838"/>
      <c r="G86" s="230" t="s">
        <v>590</v>
      </c>
      <c r="H86" s="232" t="s">
        <v>1223</v>
      </c>
      <c r="I86" s="342" t="str">
        <f t="shared" si="4"/>
        <v>6</v>
      </c>
      <c r="J86" s="173"/>
      <c r="K86" s="611"/>
      <c r="L86" s="156"/>
      <c r="M86" s="614"/>
      <c r="N86" s="611"/>
      <c r="O86" s="423"/>
      <c r="P86" s="614"/>
      <c r="Q86" s="615"/>
      <c r="R86" s="409"/>
      <c r="S86" s="616"/>
      <c r="T86" s="617"/>
      <c r="U86" s="618"/>
      <c r="V86" s="257"/>
      <c r="W86" s="849"/>
    </row>
    <row r="87" spans="1:34" s="138" customFormat="1" ht="15" customHeight="1" x14ac:dyDescent="0.25">
      <c r="A87" s="173" t="s">
        <v>11</v>
      </c>
      <c r="B87" s="220">
        <v>28622</v>
      </c>
      <c r="C87" s="611">
        <f t="shared" si="2"/>
        <v>46</v>
      </c>
      <c r="D87" s="151"/>
      <c r="E87" s="154">
        <v>66</v>
      </c>
      <c r="F87" s="611" t="s">
        <v>475</v>
      </c>
      <c r="G87" s="230" t="s">
        <v>26</v>
      </c>
      <c r="H87" s="232" t="s">
        <v>829</v>
      </c>
      <c r="I87" s="342" t="str">
        <f t="shared" si="4"/>
        <v>6</v>
      </c>
      <c r="J87" s="173">
        <v>3</v>
      </c>
      <c r="K87" s="611">
        <v>3</v>
      </c>
      <c r="L87" s="156">
        <v>10</v>
      </c>
      <c r="M87" s="614">
        <f>Баллы_за_упр($A87,$G87,$H87,$I87,K87,L87)</f>
        <v>90</v>
      </c>
      <c r="N87" s="611">
        <v>34</v>
      </c>
      <c r="O87" s="423">
        <v>16.899999999999999</v>
      </c>
      <c r="P87" s="614" t="e">
        <f>Баллы_за_упр($A87,$G87,$H87,$I87,N87,O87)</f>
        <v>#VALUE!</v>
      </c>
      <c r="Q87" s="615">
        <v>37</v>
      </c>
      <c r="R87" s="409">
        <v>4.55</v>
      </c>
      <c r="S87" s="616">
        <f>Баллы_за_упр($A87,$G87,$H87,$I87,Q87,R87)</f>
        <v>80</v>
      </c>
      <c r="T87" s="617" t="e">
        <f>Сумма_баллов(A87,I87,M87,P87,S87)</f>
        <v>#VALUE!</v>
      </c>
      <c r="U87" s="618" t="e">
        <f>Оценка(A87,I87,M87,P87,S87)</f>
        <v>#VALUE!</v>
      </c>
      <c r="V87" s="257"/>
      <c r="W87" s="849"/>
    </row>
    <row r="88" spans="1:34" s="138" customFormat="1" ht="15.75" x14ac:dyDescent="0.25">
      <c r="A88" s="173" t="s">
        <v>11</v>
      </c>
      <c r="B88" s="214">
        <v>30786</v>
      </c>
      <c r="C88" s="611">
        <f t="shared" si="2"/>
        <v>40</v>
      </c>
      <c r="D88" s="151"/>
      <c r="E88" s="288">
        <v>54</v>
      </c>
      <c r="F88" s="838"/>
      <c r="G88" s="230" t="s">
        <v>590</v>
      </c>
      <c r="H88" s="232" t="s">
        <v>739</v>
      </c>
      <c r="I88" s="342" t="str">
        <f t="shared" si="4"/>
        <v>5</v>
      </c>
      <c r="J88" s="173"/>
      <c r="K88" s="611"/>
      <c r="L88" s="156"/>
      <c r="M88" s="614"/>
      <c r="N88" s="611"/>
      <c r="O88" s="423"/>
      <c r="P88" s="614"/>
      <c r="Q88" s="615"/>
      <c r="R88" s="409"/>
      <c r="S88" s="616"/>
      <c r="T88" s="617"/>
      <c r="U88" s="618"/>
      <c r="V88" s="257"/>
      <c r="W88" s="849"/>
    </row>
    <row r="89" spans="1:34" s="138" customFormat="1" ht="17.25" customHeight="1" x14ac:dyDescent="0.25">
      <c r="A89" s="173" t="s">
        <v>11</v>
      </c>
      <c r="B89" s="214">
        <v>28811</v>
      </c>
      <c r="C89" s="611">
        <f t="shared" si="2"/>
        <v>45</v>
      </c>
      <c r="D89" s="151"/>
      <c r="E89" s="487">
        <v>63</v>
      </c>
      <c r="F89" s="611" t="s">
        <v>475</v>
      </c>
      <c r="G89" s="230" t="s">
        <v>590</v>
      </c>
      <c r="H89" s="232" t="s">
        <v>1224</v>
      </c>
      <c r="I89" s="342" t="str">
        <f t="shared" si="4"/>
        <v>6</v>
      </c>
      <c r="J89" s="173">
        <v>81</v>
      </c>
      <c r="K89" s="611">
        <v>3</v>
      </c>
      <c r="L89" s="156">
        <v>6</v>
      </c>
      <c r="M89" s="614">
        <f>Баллы_за_упр($A89,$G89,$H89,$I89,K89,L89)</f>
        <v>50</v>
      </c>
      <c r="N89" s="611">
        <v>34</v>
      </c>
      <c r="O89" s="423">
        <v>16.8</v>
      </c>
      <c r="P89" s="614" t="e">
        <f>Баллы_за_упр($A89,$G89,$H89,$I89,N89,O89)</f>
        <v>#VALUE!</v>
      </c>
      <c r="Q89" s="615">
        <v>37</v>
      </c>
      <c r="R89" s="409">
        <v>5</v>
      </c>
      <c r="S89" s="616">
        <f>Баллы_за_упр($A89,$G89,$H89,$I89,Q89,R89)</f>
        <v>70</v>
      </c>
      <c r="T89" s="617" t="e">
        <f>Сумма_баллов(A89,I89,M89,P89,S89)</f>
        <v>#VALUE!</v>
      </c>
      <c r="U89" s="618" t="e">
        <f>Оценка(A89,I89,M89,P89,S89)</f>
        <v>#VALUE!</v>
      </c>
      <c r="V89" s="257"/>
      <c r="W89" s="849"/>
    </row>
    <row r="90" spans="1:34" s="138" customFormat="1" ht="15.75" x14ac:dyDescent="0.25">
      <c r="A90" s="173" t="s">
        <v>11</v>
      </c>
      <c r="B90" s="214">
        <v>31383</v>
      </c>
      <c r="C90" s="611">
        <f>Age(B32,G32,H32)</f>
        <v>30</v>
      </c>
      <c r="D90" s="151"/>
      <c r="E90" s="288">
        <v>56</v>
      </c>
      <c r="F90" s="838"/>
      <c r="G90" s="230" t="s">
        <v>1186</v>
      </c>
      <c r="H90" s="232" t="s">
        <v>1225</v>
      </c>
      <c r="I90" s="342" t="str">
        <f t="shared" si="4"/>
        <v>3</v>
      </c>
      <c r="J90" s="173"/>
      <c r="K90" s="611"/>
      <c r="L90" s="156"/>
      <c r="M90" s="614"/>
      <c r="N90" s="611"/>
      <c r="O90" s="423"/>
      <c r="P90" s="614"/>
      <c r="Q90" s="615"/>
      <c r="R90" s="409"/>
      <c r="S90" s="616"/>
      <c r="T90" s="617"/>
      <c r="U90" s="618"/>
      <c r="V90" s="257"/>
      <c r="W90" s="849"/>
    </row>
    <row r="91" spans="1:34" s="138" customFormat="1" ht="15.75" x14ac:dyDescent="0.25">
      <c r="A91" s="173" t="s">
        <v>470</v>
      </c>
      <c r="B91" s="214">
        <v>29566</v>
      </c>
      <c r="C91" s="611">
        <f>Age(B91,G91,H91)</f>
        <v>43</v>
      </c>
      <c r="D91" s="151"/>
      <c r="E91" s="487">
        <v>75</v>
      </c>
      <c r="F91" s="611" t="s">
        <v>475</v>
      </c>
      <c r="G91" s="230" t="s">
        <v>1185</v>
      </c>
      <c r="H91" s="232" t="s">
        <v>667</v>
      </c>
      <c r="I91" s="342" t="str">
        <f t="shared" si="4"/>
        <v>5</v>
      </c>
      <c r="J91" s="173">
        <v>55</v>
      </c>
      <c r="K91" s="611">
        <v>16</v>
      </c>
      <c r="L91" s="156">
        <v>18</v>
      </c>
      <c r="M91" s="614">
        <f>Баллы_за_упр($A91,$G91,$H91,$I91,K91,L91)</f>
        <v>60</v>
      </c>
      <c r="N91" s="611"/>
      <c r="O91" s="423"/>
      <c r="P91" s="614"/>
      <c r="Q91" s="615">
        <v>37</v>
      </c>
      <c r="R91" s="409">
        <v>6.24</v>
      </c>
      <c r="S91" s="616">
        <f>Баллы_за_упр($A91,$G91,$H91,$I91,Q91,R91)</f>
        <v>26</v>
      </c>
      <c r="T91" s="617">
        <v>86</v>
      </c>
      <c r="U91" s="618">
        <v>4</v>
      </c>
      <c r="V91" s="257"/>
      <c r="W91" s="849"/>
    </row>
    <row r="92" spans="1:34" s="138" customFormat="1" ht="15.75" x14ac:dyDescent="0.25">
      <c r="A92" s="173" t="s">
        <v>11</v>
      </c>
      <c r="B92" s="214">
        <v>34624</v>
      </c>
      <c r="C92" s="611">
        <f>Age(B92,G92,H92)</f>
        <v>30</v>
      </c>
      <c r="D92" s="151"/>
      <c r="E92" s="154">
        <v>76</v>
      </c>
      <c r="F92" s="611" t="s">
        <v>475</v>
      </c>
      <c r="G92" s="230" t="s">
        <v>1186</v>
      </c>
      <c r="H92" s="232" t="s">
        <v>830</v>
      </c>
      <c r="I92" s="342" t="str">
        <f t="shared" si="4"/>
        <v>3</v>
      </c>
      <c r="J92" s="173">
        <v>60</v>
      </c>
      <c r="K92" s="611">
        <v>3</v>
      </c>
      <c r="L92" s="156">
        <v>13</v>
      </c>
      <c r="M92" s="614">
        <f>Баллы_за_упр($A92,$G92,$H92,$I92,K92,L92)</f>
        <v>50</v>
      </c>
      <c r="N92" s="611">
        <v>34</v>
      </c>
      <c r="O92" s="423">
        <v>13.3</v>
      </c>
      <c r="P92" s="614">
        <f>Баллы_за_упр($A92,$G92,$H92,$I92,N92,O92)</f>
        <v>116</v>
      </c>
      <c r="Q92" s="615">
        <v>37</v>
      </c>
      <c r="R92" s="409">
        <v>3.44</v>
      </c>
      <c r="S92" s="616">
        <f>Баллы_за_упр($A92,$G92,$H92,$I92,Q92,R92)</f>
        <v>82</v>
      </c>
      <c r="T92" s="617">
        <f>Сумма_баллов(A92,I92,M92,P92,S92)</f>
        <v>248</v>
      </c>
      <c r="U92" s="618">
        <f>Оценка(A92,I92,M92,P92,S92)</f>
        <v>5</v>
      </c>
      <c r="V92" s="257"/>
      <c r="W92" s="849"/>
    </row>
    <row r="93" spans="1:34" s="138" customFormat="1" ht="15.75" x14ac:dyDescent="0.25">
      <c r="A93" s="173" t="s">
        <v>11</v>
      </c>
      <c r="B93" s="214">
        <v>32016</v>
      </c>
      <c r="C93" s="611">
        <f>Age(B93,G93,H93)</f>
        <v>37</v>
      </c>
      <c r="D93" s="151"/>
      <c r="E93" s="487">
        <v>77</v>
      </c>
      <c r="F93" s="611" t="s">
        <v>475</v>
      </c>
      <c r="G93" s="230" t="s">
        <v>1186</v>
      </c>
      <c r="H93" s="232" t="s">
        <v>576</v>
      </c>
      <c r="I93" s="342" t="str">
        <f t="shared" si="4"/>
        <v>4</v>
      </c>
      <c r="J93" s="173">
        <v>64</v>
      </c>
      <c r="K93" s="611">
        <v>3</v>
      </c>
      <c r="L93" s="156">
        <v>10</v>
      </c>
      <c r="M93" s="614">
        <f>Баллы_за_упр($A93,$G93,$H93,$I93,K93,L93)</f>
        <v>60</v>
      </c>
      <c r="N93" s="611">
        <v>34</v>
      </c>
      <c r="O93" s="423">
        <v>14.5</v>
      </c>
      <c r="P93" s="614">
        <f>Баллы_за_упр($A93,$G93,$H93,$I93,N93,O93)</f>
        <v>92</v>
      </c>
      <c r="Q93" s="615">
        <v>37</v>
      </c>
      <c r="R93" s="409">
        <v>4.1500000000000004</v>
      </c>
      <c r="S93" s="616">
        <f>Баллы_за_упр($A93,$G93,$H93,$I93,Q93,R93)</f>
        <v>40</v>
      </c>
      <c r="T93" s="617">
        <f>Сумма_баллов(A93,I93,M93,P93,S93)</f>
        <v>192</v>
      </c>
      <c r="U93" s="618">
        <f>Оценка(A93,I93,M93,P93,S93)</f>
        <v>5</v>
      </c>
      <c r="V93" s="257"/>
      <c r="W93" s="849"/>
    </row>
    <row r="94" spans="1:34" s="138" customFormat="1" ht="15.75" x14ac:dyDescent="0.25">
      <c r="A94" s="173"/>
      <c r="B94" s="249"/>
      <c r="C94" s="243"/>
      <c r="D94" s="151"/>
      <c r="E94" s="1584" t="s">
        <v>783</v>
      </c>
      <c r="F94" s="1836"/>
      <c r="G94" s="1585"/>
      <c r="H94" s="1585"/>
      <c r="I94" s="1585"/>
      <c r="J94" s="1585"/>
      <c r="K94" s="1585"/>
      <c r="L94" s="1585"/>
      <c r="M94" s="1585"/>
      <c r="N94" s="1585"/>
      <c r="O94" s="1585"/>
      <c r="P94" s="1585"/>
      <c r="Q94" s="1585"/>
      <c r="R94" s="1585"/>
      <c r="S94" s="1585"/>
      <c r="T94" s="1585"/>
      <c r="U94" s="1585"/>
      <c r="V94" s="1585"/>
      <c r="W94" s="1586"/>
    </row>
    <row r="95" spans="1:34" s="138" customFormat="1" ht="15.75" x14ac:dyDescent="0.25">
      <c r="A95" s="173" t="s">
        <v>11</v>
      </c>
      <c r="B95" s="214">
        <v>31637</v>
      </c>
      <c r="C95" s="611">
        <f>Age(B95,G95,H95)</f>
        <v>38</v>
      </c>
      <c r="D95" s="151"/>
      <c r="E95" s="287">
        <v>60</v>
      </c>
      <c r="F95" s="835"/>
      <c r="G95" s="230" t="s">
        <v>614</v>
      </c>
      <c r="H95" s="232" t="s">
        <v>703</v>
      </c>
      <c r="I95" s="342" t="str">
        <f>Воз_группа(A95,C95)</f>
        <v>4</v>
      </c>
      <c r="J95" s="173"/>
      <c r="K95" s="613"/>
      <c r="L95" s="156"/>
      <c r="M95" s="614"/>
      <c r="N95" s="611"/>
      <c r="O95" s="423"/>
      <c r="P95" s="614"/>
      <c r="Q95" s="615"/>
      <c r="R95" s="409"/>
      <c r="S95" s="616"/>
      <c r="T95" s="617"/>
      <c r="U95" s="618"/>
      <c r="V95" s="257"/>
      <c r="W95" s="849"/>
    </row>
    <row r="96" spans="1:34" s="138" customFormat="1" ht="15.75" x14ac:dyDescent="0.25">
      <c r="A96" s="173" t="s">
        <v>11</v>
      </c>
      <c r="B96" s="214">
        <v>31079</v>
      </c>
      <c r="C96" s="611">
        <f>Age(B96,G96,H96)</f>
        <v>39</v>
      </c>
      <c r="D96" s="151"/>
      <c r="E96" s="487">
        <v>83</v>
      </c>
      <c r="F96" s="611" t="s">
        <v>475</v>
      </c>
      <c r="G96" s="230" t="s">
        <v>500</v>
      </c>
      <c r="H96" s="232" t="s">
        <v>831</v>
      </c>
      <c r="I96" s="342" t="str">
        <f>Воз_группа(A96,C96)</f>
        <v>4</v>
      </c>
      <c r="J96" s="173">
        <v>2</v>
      </c>
      <c r="K96" s="613">
        <v>3</v>
      </c>
      <c r="L96" s="156">
        <v>7</v>
      </c>
      <c r="M96" s="614">
        <f>Баллы_за_упр($A96,$G96,$H96,$I96,K96,L96)</f>
        <v>30</v>
      </c>
      <c r="N96" s="611">
        <v>34</v>
      </c>
      <c r="O96" s="423">
        <v>15.1</v>
      </c>
      <c r="P96" s="614">
        <f>Баллы_за_упр($A96,$G96,$H96,$I96,N96,O96)</f>
        <v>68</v>
      </c>
      <c r="Q96" s="615">
        <v>37</v>
      </c>
      <c r="R96" s="409">
        <v>4.3</v>
      </c>
      <c r="S96" s="616">
        <f>Баллы_за_упр($A96,$G96,$H96,$I96,Q96,R96)</f>
        <v>25</v>
      </c>
      <c r="T96" s="617">
        <f>Сумма_баллов(A96,I96,M96,P96,S96)</f>
        <v>123</v>
      </c>
      <c r="U96" s="618">
        <f>Оценка(A96,I96,M96,P96,S96)</f>
        <v>4</v>
      </c>
      <c r="V96" s="257"/>
      <c r="W96" s="849"/>
    </row>
    <row r="97" spans="1:23" ht="15.75" x14ac:dyDescent="0.25">
      <c r="A97" s="259"/>
      <c r="B97" s="260"/>
      <c r="C97" s="260"/>
      <c r="D97" s="260"/>
      <c r="E97" s="171"/>
      <c r="F97" s="171"/>
      <c r="G97" s="171"/>
      <c r="H97" s="567"/>
      <c r="I97" s="172"/>
      <c r="J97" s="172"/>
      <c r="K97" s="172"/>
      <c r="L97" s="172"/>
      <c r="M97" s="172"/>
      <c r="N97" s="172"/>
      <c r="O97" s="693"/>
      <c r="P97" s="172"/>
      <c r="Q97" s="172"/>
      <c r="R97" s="418"/>
      <c r="S97" s="172"/>
      <c r="T97" s="172"/>
      <c r="U97" s="172"/>
      <c r="V97" s="172"/>
      <c r="W97" s="437"/>
    </row>
    <row r="98" spans="1:23" ht="15.75" x14ac:dyDescent="0.25">
      <c r="A98" s="259"/>
      <c r="B98" s="260"/>
      <c r="C98" s="260"/>
      <c r="D98" s="260"/>
      <c r="E98" s="171"/>
      <c r="F98" s="171"/>
      <c r="G98" s="171"/>
      <c r="H98" s="567"/>
      <c r="I98" s="172"/>
      <c r="J98" s="172"/>
      <c r="K98" s="172"/>
      <c r="L98" s="172"/>
      <c r="M98" s="172"/>
      <c r="N98" s="172"/>
      <c r="O98" s="693"/>
      <c r="P98" s="172"/>
      <c r="Q98" s="172"/>
      <c r="R98" s="418"/>
      <c r="S98" s="172"/>
      <c r="T98" s="172"/>
      <c r="U98" s="172"/>
      <c r="V98" s="172"/>
      <c r="W98" s="437"/>
    </row>
    <row r="99" spans="1:23" ht="15.75" x14ac:dyDescent="0.25">
      <c r="A99" s="136"/>
      <c r="B99" s="136"/>
      <c r="C99" s="136"/>
      <c r="D99" s="136"/>
      <c r="E99" s="178"/>
      <c r="F99" s="178"/>
      <c r="G99" s="1593" t="s">
        <v>12</v>
      </c>
      <c r="H99" s="1593"/>
      <c r="I99" s="205">
        <f>E96-I109</f>
        <v>82</v>
      </c>
      <c r="J99" s="51" t="s">
        <v>13</v>
      </c>
      <c r="K99" s="438"/>
      <c r="L99" s="51"/>
      <c r="M99" s="192">
        <f>COUNT(E$12:E96)</f>
        <v>62</v>
      </c>
      <c r="N99" s="51"/>
      <c r="O99" s="668"/>
      <c r="P99" s="51"/>
      <c r="Q99" s="51"/>
      <c r="R99" s="420"/>
      <c r="S99" s="51"/>
      <c r="T99" s="136"/>
      <c r="U99" s="136"/>
      <c r="V99" s="136"/>
    </row>
    <row r="100" spans="1:23" ht="15.75" x14ac:dyDescent="0.25">
      <c r="A100" s="136"/>
      <c r="B100" s="136"/>
      <c r="C100" s="136"/>
      <c r="D100" s="136"/>
      <c r="E100" s="178"/>
      <c r="F100" s="178"/>
      <c r="G100" s="1593" t="s">
        <v>14</v>
      </c>
      <c r="H100" s="1593"/>
      <c r="I100" s="206">
        <f>SUM(I103:I106)</f>
        <v>31</v>
      </c>
      <c r="J100" s="51" t="s">
        <v>13</v>
      </c>
      <c r="K100" s="459">
        <f>ROUND($I$100/$I$99*100,1)</f>
        <v>37.799999999999997</v>
      </c>
      <c r="L100" s="143" t="s">
        <v>15</v>
      </c>
      <c r="M100" s="200"/>
      <c r="N100" s="51"/>
      <c r="O100" s="1652"/>
      <c r="P100" s="1652"/>
      <c r="Q100" s="1652"/>
      <c r="R100" s="1652"/>
      <c r="S100" s="136"/>
      <c r="T100" s="136"/>
      <c r="U100" s="136"/>
    </row>
    <row r="101" spans="1:23" ht="11.25" customHeight="1" x14ac:dyDescent="0.25">
      <c r="A101" s="136"/>
      <c r="B101" s="136"/>
      <c r="C101" s="136"/>
      <c r="D101" s="136"/>
      <c r="E101" s="178"/>
      <c r="F101" s="178"/>
      <c r="G101" s="179"/>
      <c r="H101" s="568"/>
      <c r="I101" s="840"/>
      <c r="J101" s="136"/>
      <c r="K101" s="460"/>
      <c r="L101" s="136"/>
      <c r="M101" s="200"/>
      <c r="N101" s="51"/>
      <c r="O101" s="669"/>
      <c r="P101" s="136"/>
      <c r="Q101" s="136"/>
    </row>
    <row r="102" spans="1:23" ht="15.75" x14ac:dyDescent="0.25">
      <c r="A102" s="136"/>
      <c r="B102" s="136"/>
      <c r="C102" s="136"/>
      <c r="D102" s="136"/>
      <c r="E102" s="178"/>
      <c r="F102" s="178"/>
      <c r="G102" s="1582" t="s">
        <v>16</v>
      </c>
      <c r="H102" s="1582"/>
      <c r="I102" s="840"/>
      <c r="J102" s="51"/>
      <c r="K102" s="460"/>
      <c r="L102" s="51"/>
      <c r="N102" s="51"/>
      <c r="O102" s="669"/>
      <c r="P102" s="136"/>
      <c r="Q102" s="136"/>
    </row>
    <row r="103" spans="1:23" ht="15.75" x14ac:dyDescent="0.25">
      <c r="A103" s="136"/>
      <c r="B103" s="136"/>
      <c r="C103" s="136"/>
      <c r="D103" s="136"/>
      <c r="E103" s="178"/>
      <c r="F103" s="178"/>
      <c r="G103" s="1582" t="s">
        <v>17</v>
      </c>
      <c r="H103" s="1582"/>
      <c r="I103" s="181">
        <f>COUNTIF(U13:U96,5)</f>
        <v>19</v>
      </c>
      <c r="J103" s="51" t="s">
        <v>13</v>
      </c>
      <c r="K103" s="184">
        <f>ROUND(I103/$I$100*100,1)</f>
        <v>61.3</v>
      </c>
      <c r="L103" s="143" t="s">
        <v>15</v>
      </c>
      <c r="R103" s="50"/>
    </row>
    <row r="104" spans="1:23" ht="15.75" x14ac:dyDescent="0.25">
      <c r="A104" s="136"/>
      <c r="B104" s="136"/>
      <c r="C104" s="136"/>
      <c r="D104" s="136"/>
      <c r="E104" s="178"/>
      <c r="F104" s="178"/>
      <c r="G104" s="1582" t="s">
        <v>18</v>
      </c>
      <c r="H104" s="1582"/>
      <c r="I104" s="181">
        <f>COUNTIF(U13:U96,4)</f>
        <v>12</v>
      </c>
      <c r="J104" s="51" t="s">
        <v>13</v>
      </c>
      <c r="K104" s="184">
        <f>ROUND(I104/$I$100*100,1)</f>
        <v>38.700000000000003</v>
      </c>
      <c r="L104" s="143" t="s">
        <v>15</v>
      </c>
      <c r="N104" s="144"/>
      <c r="O104" s="669"/>
      <c r="P104" s="136"/>
      <c r="Q104" s="136"/>
    </row>
    <row r="105" spans="1:23" ht="18.75" x14ac:dyDescent="0.3">
      <c r="A105" s="136"/>
      <c r="B105" s="136"/>
      <c r="C105" s="136"/>
      <c r="D105" s="136"/>
      <c r="E105" s="178"/>
      <c r="F105" s="178"/>
      <c r="G105" s="1582" t="s">
        <v>19</v>
      </c>
      <c r="H105" s="1582"/>
      <c r="I105" s="181">
        <f>COUNTIF(U13:U96,3)</f>
        <v>0</v>
      </c>
      <c r="J105" s="51" t="s">
        <v>13</v>
      </c>
      <c r="K105" s="184">
        <f>ROUND(I105/$I$100*100,1)</f>
        <v>0</v>
      </c>
      <c r="L105" s="143" t="s">
        <v>15</v>
      </c>
      <c r="M105" s="572"/>
      <c r="N105" s="529"/>
      <c r="O105" s="670"/>
      <c r="P105" s="474"/>
      <c r="Q105" s="474"/>
      <c r="R105" s="1660"/>
      <c r="S105" s="1660"/>
      <c r="T105" s="1660"/>
      <c r="U105" s="1660"/>
      <c r="V105" s="1660"/>
      <c r="W105" s="1660"/>
    </row>
    <row r="106" spans="1:23" ht="15.75" x14ac:dyDescent="0.25">
      <c r="A106" s="136"/>
      <c r="B106" s="136"/>
      <c r="C106" s="136"/>
      <c r="D106" s="136"/>
      <c r="E106" s="178"/>
      <c r="F106" s="178"/>
      <c r="G106" s="1582" t="s">
        <v>20</v>
      </c>
      <c r="H106" s="1582"/>
      <c r="I106" s="181">
        <f>COUNTIF(U13:U96,2)</f>
        <v>0</v>
      </c>
      <c r="J106" s="51" t="s">
        <v>13</v>
      </c>
      <c r="K106" s="184">
        <f>I106/$I$100*100</f>
        <v>0</v>
      </c>
      <c r="L106" s="143" t="s">
        <v>15</v>
      </c>
      <c r="M106" s="335"/>
      <c r="N106" s="573"/>
      <c r="O106" s="671"/>
      <c r="P106" s="335"/>
      <c r="Q106" s="335"/>
      <c r="R106" s="574"/>
      <c r="S106" s="335"/>
      <c r="T106" s="575"/>
      <c r="U106" s="575"/>
      <c r="V106" s="575"/>
      <c r="W106" s="576"/>
    </row>
    <row r="107" spans="1:23" ht="15.75" customHeight="1" x14ac:dyDescent="0.3">
      <c r="A107" s="136"/>
      <c r="B107" s="136"/>
      <c r="C107" s="136"/>
      <c r="D107" s="136"/>
      <c r="E107" s="1582" t="s">
        <v>21</v>
      </c>
      <c r="F107" s="1582"/>
      <c r="G107" s="1582"/>
      <c r="H107" s="1582"/>
      <c r="I107" s="182">
        <f>SUM(I103:I105)</f>
        <v>31</v>
      </c>
      <c r="J107" s="51" t="s">
        <v>13</v>
      </c>
      <c r="K107" s="184">
        <f>I107/$I$100*100</f>
        <v>100</v>
      </c>
      <c r="L107" s="143" t="s">
        <v>15</v>
      </c>
      <c r="M107" s="572"/>
      <c r="N107" s="529"/>
      <c r="O107" s="670"/>
      <c r="P107" s="474"/>
      <c r="Q107" s="474"/>
      <c r="R107" s="1660"/>
      <c r="S107" s="1660"/>
      <c r="T107" s="1660"/>
      <c r="U107" s="1660"/>
      <c r="V107" s="1660"/>
      <c r="W107" s="1660"/>
    </row>
    <row r="108" spans="1:23" ht="18.75" customHeight="1" x14ac:dyDescent="0.25">
      <c r="A108" s="136"/>
      <c r="B108" s="136"/>
      <c r="C108" s="136"/>
      <c r="D108" s="136"/>
      <c r="E108" s="1582" t="s">
        <v>772</v>
      </c>
      <c r="F108" s="1582"/>
      <c r="G108" s="1582"/>
      <c r="H108" s="1582"/>
      <c r="I108" s="183">
        <f>COUNTIF(W$12:W96,"*ЛФК*")+COUNTIF(W$12:W93,"*Освобождение*")+COUNTIF(W$12:W93,"*Справка*")+COUNTIF(W$12:W93,"*Вакцинация*")</f>
        <v>5</v>
      </c>
      <c r="J108" s="51" t="s">
        <v>13</v>
      </c>
      <c r="K108" s="461">
        <f>I108/$I$99*100</f>
        <v>6.0975609756097562</v>
      </c>
      <c r="L108" s="143" t="s">
        <v>15</v>
      </c>
      <c r="M108" s="572"/>
      <c r="N108" s="572"/>
      <c r="O108" s="672"/>
      <c r="P108" s="572"/>
      <c r="Q108" s="572"/>
      <c r="R108" s="577"/>
      <c r="S108" s="578"/>
      <c r="T108" s="578"/>
      <c r="U108" s="579"/>
      <c r="V108" s="580"/>
      <c r="W108" s="581"/>
    </row>
    <row r="109" spans="1:23" ht="17.25" customHeight="1" x14ac:dyDescent="0.3">
      <c r="A109" s="136"/>
      <c r="B109" s="136"/>
      <c r="C109" s="136"/>
      <c r="D109" s="136"/>
      <c r="E109" s="1582" t="s">
        <v>775</v>
      </c>
      <c r="F109" s="1582"/>
      <c r="G109" s="1582"/>
      <c r="H109" s="1582"/>
      <c r="I109" s="183">
        <f>COUNTIF(W$12:W96,"*Ком-ка*")+COUNTIF(W$12:W93,"*Декрет*")+COUNTIF(W$12:W93,"*Уч.отпуск*")+COUNTIF(W$12:W93,"*Отпуск*")+COUNTIF(W$12:W93,"*Отпуск по болезни*")</f>
        <v>1</v>
      </c>
      <c r="J109" s="51" t="s">
        <v>768</v>
      </c>
      <c r="K109" s="462"/>
      <c r="L109" s="143"/>
      <c r="M109" s="572"/>
      <c r="N109" s="572"/>
      <c r="O109" s="672"/>
      <c r="P109" s="572"/>
      <c r="Q109" s="572"/>
      <c r="R109" s="1660"/>
      <c r="S109" s="1660"/>
      <c r="T109" s="1660"/>
      <c r="U109" s="1660"/>
      <c r="V109" s="1660"/>
      <c r="W109" s="1660"/>
    </row>
    <row r="110" spans="1:23" ht="18" customHeight="1" x14ac:dyDescent="0.3">
      <c r="A110" s="136"/>
      <c r="B110" s="136"/>
      <c r="C110" s="136"/>
      <c r="D110" s="136"/>
      <c r="E110" s="1582"/>
      <c r="F110" s="1582"/>
      <c r="G110" s="1582"/>
      <c r="H110" s="1582"/>
      <c r="I110" s="208"/>
      <c r="J110" s="51"/>
      <c r="K110" s="190"/>
      <c r="L110" s="1662" t="s">
        <v>22</v>
      </c>
      <c r="M110" s="1662"/>
      <c r="N110" s="1662"/>
      <c r="O110" s="1662"/>
      <c r="P110" s="1662"/>
      <c r="Q110" s="1662"/>
      <c r="R110" s="1654" t="str">
        <f>Оценка_подр(K100,K107,K103,K104)</f>
        <v>неудовлетворительно</v>
      </c>
      <c r="S110" s="1654"/>
      <c r="T110" s="1654"/>
      <c r="U110" s="1654"/>
      <c r="V110" s="572"/>
      <c r="W110" s="576"/>
    </row>
    <row r="111" spans="1:23" ht="18.75" customHeight="1" x14ac:dyDescent="0.25">
      <c r="A111" s="136"/>
      <c r="B111" s="136"/>
      <c r="C111" s="136"/>
      <c r="D111" s="136"/>
      <c r="E111" s="209"/>
      <c r="F111" s="209"/>
      <c r="G111" s="209"/>
      <c r="H111" s="458"/>
      <c r="I111" s="174"/>
      <c r="J111" s="51"/>
      <c r="K111" s="190"/>
      <c r="L111" s="143"/>
      <c r="N111" s="145"/>
      <c r="O111" s="668"/>
      <c r="P111" s="51"/>
      <c r="Q111" s="51"/>
      <c r="R111" s="420"/>
      <c r="S111" s="51"/>
      <c r="T111" s="136"/>
      <c r="U111" s="136"/>
      <c r="V111" s="136"/>
    </row>
    <row r="112" spans="1:23" ht="21.75" customHeight="1" x14ac:dyDescent="0.25">
      <c r="A112" s="260"/>
      <c r="B112" s="136"/>
      <c r="C112" s="136"/>
      <c r="D112" s="136"/>
      <c r="E112" s="845"/>
      <c r="F112" s="845"/>
      <c r="G112" s="1663" t="s">
        <v>1071</v>
      </c>
      <c r="H112" s="1663"/>
      <c r="I112" s="1647" t="s">
        <v>1226</v>
      </c>
      <c r="J112" s="1647"/>
      <c r="K112" s="1647"/>
      <c r="L112" s="1647"/>
      <c r="M112" s="1647"/>
      <c r="N112" s="1647"/>
      <c r="O112" s="1647"/>
      <c r="P112" s="1647"/>
      <c r="Q112" s="1647"/>
      <c r="R112" s="1647"/>
      <c r="S112" s="1647"/>
      <c r="T112" s="51"/>
      <c r="U112" s="51"/>
      <c r="V112" s="136"/>
    </row>
    <row r="113" spans="1:34" ht="13.5" customHeight="1" x14ac:dyDescent="0.25">
      <c r="A113" s="260"/>
      <c r="B113" s="136"/>
      <c r="C113" s="136"/>
      <c r="D113" s="136"/>
      <c r="E113" s="845"/>
      <c r="F113" s="845"/>
      <c r="G113" s="846"/>
      <c r="H113" s="846"/>
      <c r="I113" s="815"/>
      <c r="J113" s="815"/>
      <c r="K113" s="815"/>
      <c r="L113" s="815"/>
      <c r="M113" s="815"/>
      <c r="N113" s="815"/>
      <c r="O113" s="751"/>
      <c r="P113" s="815"/>
      <c r="Q113" s="815"/>
      <c r="R113" s="815"/>
      <c r="S113" s="815"/>
      <c r="T113" s="51"/>
      <c r="U113" s="51"/>
      <c r="V113" s="136"/>
    </row>
    <row r="114" spans="1:34" s="680" customFormat="1" ht="18.75" x14ac:dyDescent="0.3">
      <c r="A114" s="136"/>
      <c r="B114" s="136"/>
      <c r="C114" s="136"/>
      <c r="D114" s="136"/>
      <c r="E114" s="807"/>
      <c r="F114" s="807"/>
      <c r="G114" s="1845" t="s">
        <v>1290</v>
      </c>
      <c r="H114" s="1845"/>
      <c r="I114" s="1846" t="s">
        <v>1259</v>
      </c>
      <c r="J114" s="1846"/>
      <c r="K114" s="1846"/>
      <c r="L114" s="1846"/>
      <c r="M114" s="1846"/>
      <c r="N114" s="1846"/>
      <c r="O114" s="1846"/>
      <c r="P114" s="1846"/>
      <c r="Q114" s="1846"/>
      <c r="R114" s="1846"/>
      <c r="S114" s="1846"/>
      <c r="T114" s="702"/>
      <c r="U114" s="702"/>
      <c r="V114" s="253"/>
      <c r="W114" s="200"/>
      <c r="AE114" s="50"/>
      <c r="AF114" s="50"/>
      <c r="AG114" s="50"/>
      <c r="AH114" s="50"/>
    </row>
    <row r="115" spans="1:34" s="680" customFormat="1" ht="18.75" x14ac:dyDescent="0.3">
      <c r="A115" s="136"/>
      <c r="B115" s="136"/>
      <c r="C115" s="136"/>
      <c r="D115" s="136"/>
      <c r="E115" s="807"/>
      <c r="F115" s="807"/>
      <c r="G115" s="1847" t="s">
        <v>1291</v>
      </c>
      <c r="H115" s="1847"/>
      <c r="I115" s="1844" t="s">
        <v>1292</v>
      </c>
      <c r="J115" s="1844"/>
      <c r="K115" s="1844"/>
      <c r="L115" s="1844"/>
      <c r="M115" s="829"/>
      <c r="N115" s="830"/>
      <c r="O115" s="829"/>
      <c r="P115" s="829"/>
      <c r="Q115" s="831" t="s">
        <v>1293</v>
      </c>
      <c r="R115" s="832"/>
      <c r="S115" s="832"/>
      <c r="T115" s="253"/>
      <c r="U115" s="253"/>
      <c r="V115" s="253"/>
      <c r="W115" s="200"/>
      <c r="AE115" s="50"/>
      <c r="AF115" s="50"/>
      <c r="AG115" s="50"/>
      <c r="AH115" s="50"/>
    </row>
    <row r="116" spans="1:34" ht="18.75" x14ac:dyDescent="0.3">
      <c r="E116" s="275"/>
      <c r="F116" s="275"/>
      <c r="G116" s="275"/>
      <c r="H116" s="710"/>
      <c r="I116" s="1844" t="s">
        <v>1294</v>
      </c>
      <c r="J116" s="1844"/>
      <c r="K116" s="1844"/>
      <c r="L116" s="1844"/>
      <c r="M116" s="833"/>
      <c r="N116" s="833"/>
      <c r="O116" s="833"/>
      <c r="P116" s="833"/>
      <c r="Q116" s="1844" t="s">
        <v>1295</v>
      </c>
      <c r="R116" s="1844"/>
      <c r="S116" s="1844"/>
      <c r="T116" s="275"/>
      <c r="U116" s="275"/>
      <c r="V116" s="275"/>
      <c r="X116" s="680"/>
      <c r="Y116" s="680"/>
      <c r="Z116" s="680"/>
      <c r="AA116" s="680"/>
      <c r="AB116" s="680"/>
      <c r="AC116" s="680"/>
      <c r="AD116" s="680"/>
    </row>
  </sheetData>
  <mergeCells count="115">
    <mergeCell ref="I116:L116"/>
    <mergeCell ref="Q116:S116"/>
    <mergeCell ref="G112:H112"/>
    <mergeCell ref="I112:S112"/>
    <mergeCell ref="G114:H114"/>
    <mergeCell ref="I114:S114"/>
    <mergeCell ref="G115:H115"/>
    <mergeCell ref="I115:L115"/>
    <mergeCell ref="E107:H107"/>
    <mergeCell ref="R107:W107"/>
    <mergeCell ref="E108:H108"/>
    <mergeCell ref="E109:H109"/>
    <mergeCell ref="R109:W109"/>
    <mergeCell ref="E110:H110"/>
    <mergeCell ref="L110:Q110"/>
    <mergeCell ref="R110:U110"/>
    <mergeCell ref="G102:H102"/>
    <mergeCell ref="G103:H103"/>
    <mergeCell ref="G104:H104"/>
    <mergeCell ref="G105:H105"/>
    <mergeCell ref="R105:W105"/>
    <mergeCell ref="G106:H106"/>
    <mergeCell ref="E73:W73"/>
    <mergeCell ref="E75:W75"/>
    <mergeCell ref="E82:W82"/>
    <mergeCell ref="E94:W94"/>
    <mergeCell ref="G99:H99"/>
    <mergeCell ref="G100:H100"/>
    <mergeCell ref="O100:R100"/>
    <mergeCell ref="AC70:AC72"/>
    <mergeCell ref="AD70:AD72"/>
    <mergeCell ref="AE70:AE72"/>
    <mergeCell ref="AF70:AF72"/>
    <mergeCell ref="AG70:AG72"/>
    <mergeCell ref="AH70:AH72"/>
    <mergeCell ref="W70:W72"/>
    <mergeCell ref="X70:X72"/>
    <mergeCell ref="Y70:Y72"/>
    <mergeCell ref="Z70:Z72"/>
    <mergeCell ref="AA70:AA72"/>
    <mergeCell ref="AB70:AB72"/>
    <mergeCell ref="I70:I72"/>
    <mergeCell ref="J70:J72"/>
    <mergeCell ref="K70:S70"/>
    <mergeCell ref="T70:T72"/>
    <mergeCell ref="U70:U72"/>
    <mergeCell ref="V70:V72"/>
    <mergeCell ref="N71:P71"/>
    <mergeCell ref="Q71:S71"/>
    <mergeCell ref="A70:A72"/>
    <mergeCell ref="B70:B72"/>
    <mergeCell ref="C70:C72"/>
    <mergeCell ref="E70:E72"/>
    <mergeCell ref="G70:G72"/>
    <mergeCell ref="H70:H72"/>
    <mergeCell ref="E40:W40"/>
    <mergeCell ref="E45:W45"/>
    <mergeCell ref="E51:W51"/>
    <mergeCell ref="E53:W53"/>
    <mergeCell ref="E58:W58"/>
    <mergeCell ref="E65:W65"/>
    <mergeCell ref="AC36:AC38"/>
    <mergeCell ref="AD36:AD38"/>
    <mergeCell ref="AE36:AE38"/>
    <mergeCell ref="I36:I38"/>
    <mergeCell ref="J36:J38"/>
    <mergeCell ref="K36:S36"/>
    <mergeCell ref="T36:T38"/>
    <mergeCell ref="U36:U38"/>
    <mergeCell ref="V36:V38"/>
    <mergeCell ref="N37:P37"/>
    <mergeCell ref="Q37:S37"/>
    <mergeCell ref="AF36:AF38"/>
    <mergeCell ref="AG36:AG38"/>
    <mergeCell ref="AH36:AH38"/>
    <mergeCell ref="W36:W38"/>
    <mergeCell ref="X36:X38"/>
    <mergeCell ref="Y36:Y38"/>
    <mergeCell ref="Z36:Z38"/>
    <mergeCell ref="AA36:AA38"/>
    <mergeCell ref="AB36:AB38"/>
    <mergeCell ref="E12:W12"/>
    <mergeCell ref="H9:H11"/>
    <mergeCell ref="I9:I11"/>
    <mergeCell ref="J9:J11"/>
    <mergeCell ref="K9:S9"/>
    <mergeCell ref="T9:T11"/>
    <mergeCell ref="U9:U11"/>
    <mergeCell ref="A36:A38"/>
    <mergeCell ref="B36:B38"/>
    <mergeCell ref="C36:C38"/>
    <mergeCell ref="E36:E38"/>
    <mergeCell ref="G36:G38"/>
    <mergeCell ref="H36:H38"/>
    <mergeCell ref="E16:W16"/>
    <mergeCell ref="E20:W20"/>
    <mergeCell ref="E23:W23"/>
    <mergeCell ref="E26:W26"/>
    <mergeCell ref="E29:W29"/>
    <mergeCell ref="E33:W33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V9:V11"/>
    <mergeCell ref="W9:W11"/>
    <mergeCell ref="K10:M10"/>
    <mergeCell ref="N10:P10"/>
    <mergeCell ref="Q10:S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4" fitToHeight="2" orientation="landscape" r:id="rId1"/>
  <rowBreaks count="2" manualBreakCount="2">
    <brk id="35" min="3" max="22" man="1"/>
    <brk id="69" min="3" max="2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0">
    <tabColor rgb="FFFFFF00"/>
  </sheetPr>
  <dimension ref="A1:AH114"/>
  <sheetViews>
    <sheetView view="pageBreakPreview" topLeftCell="A64" zoomScale="85" zoomScaleSheetLayoutView="85" workbookViewId="0">
      <selection activeCell="I100" sqref="I100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6" width="6.85546875" style="50" customWidth="1"/>
    <col min="7" max="7" width="20.85546875" style="50" customWidth="1"/>
    <col min="8" max="8" width="23.140625" style="200" customWidth="1"/>
    <col min="9" max="9" width="5.5703125" style="50" customWidth="1"/>
    <col min="10" max="10" width="5.42578125" style="50" customWidth="1"/>
    <col min="11" max="13" width="6.42578125" style="50" customWidth="1"/>
    <col min="14" max="14" width="6.28515625" style="50" customWidth="1"/>
    <col min="15" max="15" width="6.42578125" style="673" customWidth="1"/>
    <col min="16" max="16" width="6.28515625" style="50" customWidth="1"/>
    <col min="17" max="17" width="6.7109375" style="50" customWidth="1"/>
    <col min="18" max="18" width="5.85546875" style="421" customWidth="1"/>
    <col min="19" max="19" width="6.28515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5.42578125" style="200" bestFit="1" customWidth="1"/>
    <col min="24" max="16384" width="9.140625" style="50"/>
  </cols>
  <sheetData>
    <row r="1" spans="1:30" ht="15.75" x14ac:dyDescent="0.25">
      <c r="A1" s="1644"/>
      <c r="B1" s="1644"/>
      <c r="C1" s="164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14" t="s">
        <v>1280</v>
      </c>
      <c r="R1" s="1714"/>
      <c r="S1" s="1714"/>
      <c r="T1" s="1714"/>
      <c r="U1" s="1714"/>
      <c r="V1" s="1714"/>
      <c r="W1" s="1714"/>
      <c r="X1" s="680"/>
      <c r="Y1" s="680"/>
      <c r="Z1" s="680"/>
      <c r="AA1" s="680"/>
      <c r="AB1" s="680"/>
      <c r="AC1" s="680"/>
      <c r="AD1" s="680"/>
    </row>
    <row r="2" spans="1:30" ht="6" customHeight="1" x14ac:dyDescent="0.25">
      <c r="A2" s="1644"/>
      <c r="B2" s="1644"/>
      <c r="C2" s="164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8.75" x14ac:dyDescent="0.25">
      <c r="A3" s="1644"/>
      <c r="B3" s="1644"/>
      <c r="C3" s="164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1281</v>
      </c>
      <c r="Q3" s="817"/>
      <c r="R3" s="817"/>
      <c r="S3" s="817"/>
      <c r="T3" s="817"/>
      <c r="U3" s="817"/>
      <c r="V3" s="817"/>
      <c r="W3" s="817"/>
      <c r="X3" s="680"/>
      <c r="Y3" s="680"/>
      <c r="Z3" s="680"/>
      <c r="AA3" s="680"/>
      <c r="AB3" s="680"/>
      <c r="AC3" s="680"/>
      <c r="AD3" s="680"/>
    </row>
    <row r="4" spans="1:30" x14ac:dyDescent="0.25">
      <c r="A4" s="1644"/>
      <c r="B4" s="1644"/>
      <c r="C4" s="164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48" t="s">
        <v>774</v>
      </c>
      <c r="S4" s="1648"/>
      <c r="T4" s="1648"/>
      <c r="U4" s="1648"/>
      <c r="V4" s="1648"/>
      <c r="W4" s="1648"/>
      <c r="X4" s="680"/>
      <c r="Y4" s="680"/>
      <c r="Z4" s="680"/>
      <c r="AA4" s="680"/>
      <c r="AB4" s="680"/>
      <c r="AC4" s="680"/>
      <c r="AD4" s="680"/>
    </row>
    <row r="5" spans="1:30" ht="10.5" customHeight="1" x14ac:dyDescent="0.25">
      <c r="A5" s="1644"/>
      <c r="B5" s="1644"/>
      <c r="C5" s="164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680"/>
      <c r="Y6" s="680"/>
      <c r="Z6" s="680"/>
      <c r="AA6" s="680"/>
      <c r="AB6" s="680"/>
      <c r="AC6" s="680"/>
      <c r="AD6" s="680"/>
    </row>
    <row r="7" spans="1:30" ht="21.75" customHeight="1" x14ac:dyDescent="0.25">
      <c r="A7" s="1645"/>
      <c r="B7" s="1645"/>
      <c r="C7" s="1645"/>
      <c r="D7" s="136"/>
      <c r="E7" s="1651" t="s">
        <v>1282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">
      <c r="A8" s="839"/>
      <c r="B8" s="839"/>
      <c r="C8" s="839"/>
      <c r="D8" s="136"/>
      <c r="E8" s="211"/>
      <c r="F8" s="211"/>
      <c r="G8" s="211"/>
      <c r="H8" s="431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850"/>
      <c r="G9" s="1576" t="s">
        <v>3</v>
      </c>
      <c r="H9" s="1776" t="s">
        <v>4</v>
      </c>
      <c r="I9" s="1570" t="s">
        <v>5</v>
      </c>
      <c r="J9" s="1570" t="s">
        <v>6</v>
      </c>
      <c r="K9" s="1576" t="s">
        <v>180</v>
      </c>
      <c r="L9" s="1576"/>
      <c r="M9" s="1576"/>
      <c r="N9" s="1576"/>
      <c r="O9" s="1576"/>
      <c r="P9" s="1576"/>
      <c r="Q9" s="1576"/>
      <c r="R9" s="1576"/>
      <c r="S9" s="1576"/>
      <c r="T9" s="1577" t="s">
        <v>25</v>
      </c>
      <c r="U9" s="1570" t="s">
        <v>998</v>
      </c>
      <c r="V9" s="1570" t="s">
        <v>7</v>
      </c>
      <c r="W9" s="1573" t="s">
        <v>285</v>
      </c>
    </row>
    <row r="10" spans="1:30" ht="15.75" x14ac:dyDescent="0.25">
      <c r="A10" s="1594"/>
      <c r="B10" s="1594"/>
      <c r="C10" s="1594"/>
      <c r="D10" s="256"/>
      <c r="E10" s="1596"/>
      <c r="F10" s="848"/>
      <c r="G10" s="1598"/>
      <c r="H10" s="1605"/>
      <c r="I10" s="1571"/>
      <c r="J10" s="1571"/>
      <c r="K10" s="1598">
        <v>1</v>
      </c>
      <c r="L10" s="1598"/>
      <c r="M10" s="1598"/>
      <c r="N10" s="1598">
        <v>2</v>
      </c>
      <c r="O10" s="1598"/>
      <c r="P10" s="1598"/>
      <c r="Q10" s="1658">
        <v>3</v>
      </c>
      <c r="R10" s="1658"/>
      <c r="S10" s="1658"/>
      <c r="T10" s="1578"/>
      <c r="U10" s="1571"/>
      <c r="V10" s="1571"/>
      <c r="W10" s="1574"/>
    </row>
    <row r="11" spans="1:30" ht="77.25" customHeight="1" thickBot="1" x14ac:dyDescent="0.3">
      <c r="A11" s="1594"/>
      <c r="B11" s="1594"/>
      <c r="C11" s="1594"/>
      <c r="D11" s="256"/>
      <c r="E11" s="1597"/>
      <c r="F11" s="834"/>
      <c r="G11" s="1599"/>
      <c r="H11" s="1777"/>
      <c r="I11" s="1572"/>
      <c r="J11" s="1572"/>
      <c r="K11" s="844" t="s">
        <v>8</v>
      </c>
      <c r="L11" s="844" t="s">
        <v>9</v>
      </c>
      <c r="M11" s="137" t="s">
        <v>10</v>
      </c>
      <c r="N11" s="844" t="s">
        <v>8</v>
      </c>
      <c r="O11" s="748" t="s">
        <v>9</v>
      </c>
      <c r="P11" s="137" t="s">
        <v>10</v>
      </c>
      <c r="Q11" s="844" t="s">
        <v>8</v>
      </c>
      <c r="R11" s="412" t="s">
        <v>9</v>
      </c>
      <c r="S11" s="137" t="s">
        <v>10</v>
      </c>
      <c r="T11" s="1579"/>
      <c r="U11" s="1572"/>
      <c r="V11" s="1572"/>
      <c r="W11" s="1575"/>
    </row>
    <row r="12" spans="1:30" s="138" customFormat="1" ht="16.5" thickTop="1" x14ac:dyDescent="0.25">
      <c r="A12" s="173"/>
      <c r="B12" s="249"/>
      <c r="C12" s="243"/>
      <c r="D12" s="151"/>
      <c r="E12" s="1618" t="s">
        <v>1214</v>
      </c>
      <c r="F12" s="1835"/>
      <c r="G12" s="1607"/>
      <c r="H12" s="1607"/>
      <c r="I12" s="1607"/>
      <c r="J12" s="1607"/>
      <c r="K12" s="1607"/>
      <c r="L12" s="1607"/>
      <c r="M12" s="1607"/>
      <c r="N12" s="1607"/>
      <c r="O12" s="1607"/>
      <c r="P12" s="1607"/>
      <c r="Q12" s="1607"/>
      <c r="R12" s="1607"/>
      <c r="S12" s="1607"/>
      <c r="T12" s="1607"/>
      <c r="U12" s="1607"/>
      <c r="V12" s="1607"/>
      <c r="W12" s="1619"/>
    </row>
    <row r="13" spans="1:30" s="138" customFormat="1" ht="15.75" x14ac:dyDescent="0.25">
      <c r="A13" s="173" t="s">
        <v>11</v>
      </c>
      <c r="B13" s="214">
        <v>25418</v>
      </c>
      <c r="C13" s="611">
        <f>Age(B13,G13,H13)</f>
        <v>55</v>
      </c>
      <c r="D13" s="151"/>
      <c r="E13" s="287">
        <v>1</v>
      </c>
      <c r="F13" s="835"/>
      <c r="G13" s="230" t="s">
        <v>482</v>
      </c>
      <c r="H13" s="232" t="s">
        <v>663</v>
      </c>
      <c r="I13" s="342" t="str">
        <f>Воз_группа(A13,C13)</f>
        <v>8</v>
      </c>
      <c r="J13" s="173"/>
      <c r="K13" s="611"/>
      <c r="L13" s="156"/>
      <c r="M13" s="614"/>
      <c r="N13" s="611"/>
      <c r="O13" s="423"/>
      <c r="P13" s="614"/>
      <c r="Q13" s="615"/>
      <c r="R13" s="409"/>
      <c r="S13" s="616"/>
      <c r="T13" s="617"/>
      <c r="U13" s="618"/>
      <c r="V13" s="257"/>
      <c r="W13" s="849" t="s">
        <v>750</v>
      </c>
    </row>
    <row r="14" spans="1:30" s="138" customFormat="1" ht="15.75" x14ac:dyDescent="0.25">
      <c r="A14" s="173" t="s">
        <v>470</v>
      </c>
      <c r="B14" s="214">
        <v>25873</v>
      </c>
      <c r="C14" s="611">
        <f>Age(B14,G14,H14)</f>
        <v>53</v>
      </c>
      <c r="D14" s="151"/>
      <c r="E14" s="287">
        <v>2</v>
      </c>
      <c r="F14" s="835"/>
      <c r="G14" s="230" t="s">
        <v>26</v>
      </c>
      <c r="H14" s="232" t="s">
        <v>657</v>
      </c>
      <c r="I14" s="342" t="str">
        <f>Воз_группа(A14,C14)</f>
        <v>5</v>
      </c>
      <c r="J14" s="173"/>
      <c r="K14" s="611"/>
      <c r="L14" s="156"/>
      <c r="M14" s="614"/>
      <c r="N14" s="611"/>
      <c r="O14" s="423"/>
      <c r="P14" s="614"/>
      <c r="Q14" s="615"/>
      <c r="R14" s="409"/>
      <c r="S14" s="616"/>
      <c r="T14" s="617"/>
      <c r="U14" s="618"/>
      <c r="V14" s="257"/>
      <c r="W14" s="849" t="s">
        <v>750</v>
      </c>
    </row>
    <row r="15" spans="1:30" s="138" customFormat="1" ht="15.75" x14ac:dyDescent="0.25">
      <c r="A15" s="611" t="s">
        <v>470</v>
      </c>
      <c r="B15" s="168">
        <v>34651</v>
      </c>
      <c r="C15" s="611">
        <f>Age(B15,G15,H15)</f>
        <v>29</v>
      </c>
      <c r="D15" s="160"/>
      <c r="E15" s="154">
        <v>84</v>
      </c>
      <c r="F15" s="611" t="s">
        <v>475</v>
      </c>
      <c r="G15" s="55" t="s">
        <v>474</v>
      </c>
      <c r="H15" s="349" t="s">
        <v>986</v>
      </c>
      <c r="I15" s="342" t="str">
        <f>Воз_группа(A15,C15)</f>
        <v>2</v>
      </c>
      <c r="J15" s="173">
        <v>7</v>
      </c>
      <c r="K15" s="611">
        <v>16</v>
      </c>
      <c r="L15" s="156">
        <v>31</v>
      </c>
      <c r="M15" s="614">
        <f>Баллы_за_упр($A15,$G15,$H15,$I15,K15,L15)</f>
        <v>65</v>
      </c>
      <c r="N15" s="611">
        <v>34</v>
      </c>
      <c r="O15" s="423">
        <v>17.7</v>
      </c>
      <c r="P15" s="614">
        <f>Баллы_за_упр($A15,$G15,$H15,$I15,N15,O15)</f>
        <v>39</v>
      </c>
      <c r="Q15" s="615">
        <v>37</v>
      </c>
      <c r="R15" s="409">
        <v>5.0999999999999996</v>
      </c>
      <c r="S15" s="616">
        <f>Баллы_за_упр($A15,$G15,$H15,$I15,Q15,R15)</f>
        <v>20</v>
      </c>
      <c r="T15" s="617">
        <f>Сумма_баллов(A15,I15,M15,P15,S15)</f>
        <v>124</v>
      </c>
      <c r="U15" s="618">
        <f>Оценка(A15,I15,M15,P15,S15)</f>
        <v>4</v>
      </c>
      <c r="V15" s="257"/>
      <c r="W15" s="286"/>
    </row>
    <row r="16" spans="1:30" s="138" customFormat="1" ht="15.75" x14ac:dyDescent="0.25">
      <c r="A16" s="173"/>
      <c r="B16" s="249"/>
      <c r="C16" s="243"/>
      <c r="D16" s="151"/>
      <c r="E16" s="1584" t="s">
        <v>810</v>
      </c>
      <c r="F16" s="1836"/>
      <c r="G16" s="1585"/>
      <c r="H16" s="1585"/>
      <c r="I16" s="1585"/>
      <c r="J16" s="1585"/>
      <c r="K16" s="1585"/>
      <c r="L16" s="1585"/>
      <c r="M16" s="1585"/>
      <c r="N16" s="1585"/>
      <c r="O16" s="1585"/>
      <c r="P16" s="1585"/>
      <c r="Q16" s="1585"/>
      <c r="R16" s="1585"/>
      <c r="S16" s="1585"/>
      <c r="T16" s="1585"/>
      <c r="U16" s="1585"/>
      <c r="V16" s="1585"/>
      <c r="W16" s="1586"/>
    </row>
    <row r="17" spans="1:23" s="138" customFormat="1" ht="15.75" x14ac:dyDescent="0.25">
      <c r="A17" s="173" t="s">
        <v>11</v>
      </c>
      <c r="B17" s="214">
        <v>28240</v>
      </c>
      <c r="C17" s="611">
        <f>Age(B17,G17,H17)</f>
        <v>47</v>
      </c>
      <c r="D17" s="151"/>
      <c r="E17" s="487">
        <v>49</v>
      </c>
      <c r="F17" s="611" t="s">
        <v>475</v>
      </c>
      <c r="G17" s="230" t="s">
        <v>482</v>
      </c>
      <c r="H17" s="232" t="s">
        <v>661</v>
      </c>
      <c r="I17" s="342" t="str">
        <f>Воз_группа(A17,C17)</f>
        <v>6</v>
      </c>
      <c r="J17" s="173">
        <v>4</v>
      </c>
      <c r="K17" s="611">
        <v>3</v>
      </c>
      <c r="L17" s="156">
        <v>8</v>
      </c>
      <c r="M17" s="614">
        <f>Баллы_за_упр($A17,$G17,$H17,$I17,K17,L17)</f>
        <v>70</v>
      </c>
      <c r="N17" s="611">
        <v>34</v>
      </c>
      <c r="O17" s="423">
        <v>16.100000000000001</v>
      </c>
      <c r="P17" s="614" t="e">
        <f>Баллы_за_упр($A17,$G17,$H17,$I17,N17,O17)</f>
        <v>#VALUE!</v>
      </c>
      <c r="Q17" s="615">
        <v>37</v>
      </c>
      <c r="R17" s="409">
        <v>4.34</v>
      </c>
      <c r="S17" s="616">
        <f>Баллы_за_упр($A17,$G17,$H17,$I17,Q17,R17)</f>
        <v>120</v>
      </c>
      <c r="T17" s="617" t="e">
        <f>Сумма_баллов(A17,I17,M17,P17,S17)</f>
        <v>#VALUE!</v>
      </c>
      <c r="U17" s="618" t="e">
        <f>Оценка(A17,I17,M17,P17,S17)</f>
        <v>#VALUE!</v>
      </c>
      <c r="V17" s="257"/>
      <c r="W17" s="849"/>
    </row>
    <row r="18" spans="1:23" s="138" customFormat="1" ht="15.75" x14ac:dyDescent="0.25">
      <c r="A18" s="173" t="s">
        <v>470</v>
      </c>
      <c r="B18" s="214">
        <v>33843</v>
      </c>
      <c r="C18" s="611">
        <f>Age(B18,G18,H18)</f>
        <v>32</v>
      </c>
      <c r="D18" s="151"/>
      <c r="E18" s="487">
        <v>69</v>
      </c>
      <c r="F18" s="611" t="s">
        <v>475</v>
      </c>
      <c r="G18" s="230" t="s">
        <v>27</v>
      </c>
      <c r="H18" s="232" t="s">
        <v>1215</v>
      </c>
      <c r="I18" s="342" t="str">
        <f>Воз_группа(A18,C18)</f>
        <v>3</v>
      </c>
      <c r="J18" s="173">
        <v>9</v>
      </c>
      <c r="K18" s="611">
        <v>16</v>
      </c>
      <c r="L18" s="156">
        <v>31</v>
      </c>
      <c r="M18" s="614">
        <f>Баллы_за_упр($A18,$G18,$H18,$I18,K18,L18)</f>
        <v>85</v>
      </c>
      <c r="N18" s="611">
        <v>34</v>
      </c>
      <c r="O18" s="423">
        <v>16.899999999999999</v>
      </c>
      <c r="P18" s="614" t="e">
        <f>Баллы_за_упр($A18,$G18,$H18,$I18,N18,O18)</f>
        <v>#VALUE!</v>
      </c>
      <c r="Q18" s="615">
        <v>37</v>
      </c>
      <c r="R18" s="409">
        <v>4.38</v>
      </c>
      <c r="S18" s="616">
        <f>Баллы_за_упр($A18,$G18,$H18,$I18,Q18,R18)</f>
        <v>84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849"/>
    </row>
    <row r="19" spans="1:23" s="138" customFormat="1" ht="15.75" x14ac:dyDescent="0.25">
      <c r="A19" s="173" t="s">
        <v>11</v>
      </c>
      <c r="B19" s="214">
        <v>27543</v>
      </c>
      <c r="C19" s="611">
        <f>Age(B19,G19,H19)</f>
        <v>49</v>
      </c>
      <c r="D19" s="151"/>
      <c r="E19" s="287">
        <v>6</v>
      </c>
      <c r="F19" s="835"/>
      <c r="G19" s="230" t="s">
        <v>590</v>
      </c>
      <c r="H19" s="232" t="s">
        <v>747</v>
      </c>
      <c r="I19" s="342" t="str">
        <f>Воз_группа(A19,C19)</f>
        <v>6</v>
      </c>
      <c r="J19" s="173"/>
      <c r="K19" s="611"/>
      <c r="L19" s="156"/>
      <c r="M19" s="614"/>
      <c r="N19" s="611"/>
      <c r="O19" s="423"/>
      <c r="P19" s="614"/>
      <c r="Q19" s="615"/>
      <c r="R19" s="409"/>
      <c r="S19" s="616"/>
      <c r="T19" s="617"/>
      <c r="U19" s="618"/>
      <c r="V19" s="257"/>
      <c r="W19" s="849" t="s">
        <v>750</v>
      </c>
    </row>
    <row r="20" spans="1:23" s="138" customFormat="1" ht="15.75" x14ac:dyDescent="0.25">
      <c r="A20" s="173"/>
      <c r="B20" s="249"/>
      <c r="C20" s="243"/>
      <c r="D20" s="151"/>
      <c r="E20" s="1584" t="s">
        <v>777</v>
      </c>
      <c r="F20" s="1836"/>
      <c r="G20" s="1585"/>
      <c r="H20" s="1585"/>
      <c r="I20" s="1585"/>
      <c r="J20" s="1585"/>
      <c r="K20" s="1585"/>
      <c r="L20" s="1585"/>
      <c r="M20" s="1585"/>
      <c r="N20" s="1585"/>
      <c r="O20" s="1585"/>
      <c r="P20" s="1585"/>
      <c r="Q20" s="1585"/>
      <c r="R20" s="1585"/>
      <c r="S20" s="1585"/>
      <c r="T20" s="1585"/>
      <c r="U20" s="1585"/>
      <c r="V20" s="1585"/>
      <c r="W20" s="1586"/>
    </row>
    <row r="21" spans="1:23" s="138" customFormat="1" ht="15.75" x14ac:dyDescent="0.25">
      <c r="A21" s="173" t="s">
        <v>11</v>
      </c>
      <c r="B21" s="214">
        <v>34365</v>
      </c>
      <c r="C21" s="611">
        <f>Age(B21,G21,H21)</f>
        <v>30</v>
      </c>
      <c r="D21" s="151"/>
      <c r="E21" s="487">
        <v>71</v>
      </c>
      <c r="F21" s="611" t="s">
        <v>475</v>
      </c>
      <c r="G21" s="230" t="s">
        <v>1216</v>
      </c>
      <c r="H21" s="232" t="s">
        <v>586</v>
      </c>
      <c r="I21" s="342" t="str">
        <f>Воз_группа(A21,C21)</f>
        <v>3</v>
      </c>
      <c r="J21" s="173">
        <v>86</v>
      </c>
      <c r="K21" s="611">
        <v>3</v>
      </c>
      <c r="L21" s="156">
        <v>13</v>
      </c>
      <c r="M21" s="614">
        <f>Баллы_за_упр($A21,$G21,$H21,$I21,K21,L21)</f>
        <v>50</v>
      </c>
      <c r="N21" s="611">
        <v>34</v>
      </c>
      <c r="O21" s="423">
        <v>13.3</v>
      </c>
      <c r="P21" s="614">
        <f>Баллы_за_упр($A21,$G21,$H21,$I21,N21,O21)</f>
        <v>116</v>
      </c>
      <c r="Q21" s="615">
        <v>37</v>
      </c>
      <c r="R21" s="409">
        <v>3.32</v>
      </c>
      <c r="S21" s="616">
        <f>Баллы_за_упр($A21,$G21,$H21,$I21,Q21,R21)</f>
        <v>106</v>
      </c>
      <c r="T21" s="617">
        <f>Сумма_баллов(A21,I21,M21,P21,S21)</f>
        <v>272</v>
      </c>
      <c r="U21" s="618">
        <f>Оценка(A21,I21,M21,P21,S21)</f>
        <v>5</v>
      </c>
      <c r="V21" s="257"/>
      <c r="W21" s="849"/>
    </row>
    <row r="22" spans="1:23" s="138" customFormat="1" ht="15.75" x14ac:dyDescent="0.25">
      <c r="A22" s="173" t="s">
        <v>11</v>
      </c>
      <c r="B22" s="214">
        <v>34782</v>
      </c>
      <c r="C22" s="611">
        <f>Age(B22,G22,H22)</f>
        <v>29</v>
      </c>
      <c r="D22" s="151"/>
      <c r="E22" s="287">
        <v>8</v>
      </c>
      <c r="F22" s="835"/>
      <c r="G22" s="230" t="s">
        <v>1216</v>
      </c>
      <c r="H22" s="232" t="s">
        <v>817</v>
      </c>
      <c r="I22" s="342" t="str">
        <f>Воз_группа(A22,C22)</f>
        <v>2</v>
      </c>
      <c r="J22" s="173"/>
      <c r="K22" s="428"/>
      <c r="L22" s="156"/>
      <c r="M22" s="614"/>
      <c r="N22" s="611"/>
      <c r="O22" s="423"/>
      <c r="P22" s="614"/>
      <c r="Q22" s="615"/>
      <c r="R22" s="409"/>
      <c r="S22" s="616"/>
      <c r="T22" s="617"/>
      <c r="U22" s="618"/>
      <c r="V22" s="257"/>
      <c r="W22" s="849" t="s">
        <v>763</v>
      </c>
    </row>
    <row r="23" spans="1:23" s="138" customFormat="1" ht="15.75" x14ac:dyDescent="0.25">
      <c r="A23" s="173"/>
      <c r="B23" s="249"/>
      <c r="C23" s="243"/>
      <c r="D23" s="151"/>
      <c r="E23" s="1584" t="s">
        <v>1217</v>
      </c>
      <c r="F23" s="1836"/>
      <c r="G23" s="1585"/>
      <c r="H23" s="1585"/>
      <c r="I23" s="1585"/>
      <c r="J23" s="1607"/>
      <c r="K23" s="1607"/>
      <c r="L23" s="1607"/>
      <c r="M23" s="1607"/>
      <c r="N23" s="1607"/>
      <c r="O23" s="1607"/>
      <c r="P23" s="1607"/>
      <c r="Q23" s="1607"/>
      <c r="R23" s="1607"/>
      <c r="S23" s="1607"/>
      <c r="T23" s="1585"/>
      <c r="U23" s="1585"/>
      <c r="V23" s="1585"/>
      <c r="W23" s="1586"/>
    </row>
    <row r="24" spans="1:23" s="138" customFormat="1" ht="15.75" x14ac:dyDescent="0.25">
      <c r="A24" s="173" t="s">
        <v>11</v>
      </c>
      <c r="B24" s="214">
        <v>34637</v>
      </c>
      <c r="C24" s="611">
        <f>Age(B24,G24,H24)</f>
        <v>29</v>
      </c>
      <c r="D24" s="151"/>
      <c r="E24" s="154">
        <v>72</v>
      </c>
      <c r="F24" s="611" t="s">
        <v>475</v>
      </c>
      <c r="G24" s="230" t="s">
        <v>1216</v>
      </c>
      <c r="H24" s="232" t="s">
        <v>813</v>
      </c>
      <c r="I24" s="342" t="str">
        <f>Воз_группа(A24,C24)</f>
        <v>2</v>
      </c>
      <c r="J24" s="173">
        <v>95</v>
      </c>
      <c r="K24" s="611">
        <v>3</v>
      </c>
      <c r="L24" s="156">
        <v>22</v>
      </c>
      <c r="M24" s="614">
        <f>Баллы_за_упр($A24,$G24,$H24,$I24,K24,L24)</f>
        <v>110</v>
      </c>
      <c r="N24" s="611">
        <v>34</v>
      </c>
      <c r="O24" s="423">
        <v>13</v>
      </c>
      <c r="P24" s="614">
        <f>Баллы_за_упр($A24,$G24,$H24,$I24,N24,O24)</f>
        <v>92</v>
      </c>
      <c r="Q24" s="615">
        <v>37</v>
      </c>
      <c r="R24" s="409">
        <v>3.27</v>
      </c>
      <c r="S24" s="616">
        <f>Баллы_за_упр($A24,$G24,$H24,$I24,Q24,R24)</f>
        <v>56</v>
      </c>
      <c r="T24" s="617">
        <f>Сумма_баллов(A24,I24,M24,P24,S24)</f>
        <v>258</v>
      </c>
      <c r="U24" s="618">
        <f>Оценка(A24,I24,M24,P24,S24)</f>
        <v>5</v>
      </c>
      <c r="V24" s="257"/>
      <c r="W24" s="849"/>
    </row>
    <row r="25" spans="1:23" s="138" customFormat="1" ht="15.75" x14ac:dyDescent="0.25">
      <c r="A25" s="173" t="s">
        <v>11</v>
      </c>
      <c r="B25" s="214">
        <v>35563</v>
      </c>
      <c r="C25" s="611">
        <f>Age(B25,G25,H25)</f>
        <v>27</v>
      </c>
      <c r="D25" s="151"/>
      <c r="E25" s="287">
        <v>10</v>
      </c>
      <c r="F25" s="835"/>
      <c r="G25" s="230" t="s">
        <v>500</v>
      </c>
      <c r="H25" s="232" t="s">
        <v>762</v>
      </c>
      <c r="I25" s="342" t="str">
        <f>Воз_группа(A25,C25)</f>
        <v>2</v>
      </c>
      <c r="J25" s="173"/>
      <c r="K25" s="611"/>
      <c r="L25" s="156"/>
      <c r="M25" s="614"/>
      <c r="N25" s="611"/>
      <c r="O25" s="423"/>
      <c r="P25" s="614"/>
      <c r="Q25" s="615"/>
      <c r="R25" s="409"/>
      <c r="S25" s="616"/>
      <c r="T25" s="617"/>
      <c r="U25" s="618"/>
      <c r="V25" s="257"/>
      <c r="W25" s="849" t="s">
        <v>763</v>
      </c>
    </row>
    <row r="26" spans="1:23" s="138" customFormat="1" ht="15.75" x14ac:dyDescent="0.25">
      <c r="A26" s="173"/>
      <c r="B26" s="249"/>
      <c r="C26" s="243"/>
      <c r="D26" s="151"/>
      <c r="E26" s="1584" t="s">
        <v>814</v>
      </c>
      <c r="F26" s="1836"/>
      <c r="G26" s="1585"/>
      <c r="H26" s="1585"/>
      <c r="I26" s="1585"/>
      <c r="J26" s="1585"/>
      <c r="K26" s="1585"/>
      <c r="L26" s="1585"/>
      <c r="M26" s="1585"/>
      <c r="N26" s="1585"/>
      <c r="O26" s="1585"/>
      <c r="P26" s="1585"/>
      <c r="Q26" s="1585"/>
      <c r="R26" s="1585"/>
      <c r="S26" s="1585"/>
      <c r="T26" s="1585"/>
      <c r="U26" s="1585"/>
      <c r="V26" s="1585"/>
      <c r="W26" s="1586"/>
    </row>
    <row r="27" spans="1:23" s="138" customFormat="1" ht="15.75" x14ac:dyDescent="0.25">
      <c r="A27" s="173" t="s">
        <v>11</v>
      </c>
      <c r="B27" s="214">
        <v>34503</v>
      </c>
      <c r="C27" s="611">
        <f>Age(B27,G27,H27)</f>
        <v>30</v>
      </c>
      <c r="D27" s="151"/>
      <c r="E27" s="287">
        <v>11</v>
      </c>
      <c r="F27" s="835"/>
      <c r="G27" s="230" t="s">
        <v>1216</v>
      </c>
      <c r="H27" s="232" t="s">
        <v>578</v>
      </c>
      <c r="I27" s="342" t="str">
        <f>Воз_группа(A27,C27)</f>
        <v>3</v>
      </c>
      <c r="J27" s="173"/>
      <c r="K27" s="611"/>
      <c r="L27" s="156"/>
      <c r="M27" s="614"/>
      <c r="N27" s="611"/>
      <c r="O27" s="423"/>
      <c r="P27" s="614"/>
      <c r="Q27" s="615"/>
      <c r="R27" s="409"/>
      <c r="S27" s="616"/>
      <c r="T27" s="617"/>
      <c r="U27" s="618"/>
      <c r="V27" s="257"/>
      <c r="W27" s="849" t="s">
        <v>763</v>
      </c>
    </row>
    <row r="28" spans="1:23" s="138" customFormat="1" ht="15.75" x14ac:dyDescent="0.25">
      <c r="A28" s="173"/>
      <c r="B28" s="249"/>
      <c r="C28" s="243"/>
      <c r="D28" s="151"/>
      <c r="E28" s="1584" t="s">
        <v>816</v>
      </c>
      <c r="F28" s="1836"/>
      <c r="G28" s="1585"/>
      <c r="H28" s="1585"/>
      <c r="I28" s="1585"/>
      <c r="J28" s="1585"/>
      <c r="K28" s="1585"/>
      <c r="L28" s="1585"/>
      <c r="M28" s="1585"/>
      <c r="N28" s="1585"/>
      <c r="O28" s="1585"/>
      <c r="P28" s="1585"/>
      <c r="Q28" s="1585"/>
      <c r="R28" s="1585"/>
      <c r="S28" s="1585"/>
      <c r="T28" s="1585"/>
      <c r="U28" s="1585"/>
      <c r="V28" s="1585"/>
      <c r="W28" s="1586"/>
    </row>
    <row r="29" spans="1:23" s="138" customFormat="1" ht="15.75" x14ac:dyDescent="0.25">
      <c r="A29" s="173" t="s">
        <v>11</v>
      </c>
      <c r="B29" s="214">
        <v>34404</v>
      </c>
      <c r="C29" s="611">
        <f>Age(B29,G29,H29)</f>
        <v>30</v>
      </c>
      <c r="D29" s="151"/>
      <c r="E29" s="287">
        <v>14</v>
      </c>
      <c r="F29" s="835"/>
      <c r="G29" s="230" t="s">
        <v>1216</v>
      </c>
      <c r="H29" s="232" t="s">
        <v>982</v>
      </c>
      <c r="I29" s="342" t="str">
        <f>Воз_группа(A29,C29)</f>
        <v>3</v>
      </c>
      <c r="J29" s="173"/>
      <c r="K29" s="611"/>
      <c r="L29" s="156"/>
      <c r="M29" s="614"/>
      <c r="N29" s="611"/>
      <c r="O29" s="423"/>
      <c r="P29" s="614"/>
      <c r="Q29" s="615"/>
      <c r="R29" s="409"/>
      <c r="S29" s="616"/>
      <c r="T29" s="617"/>
      <c r="U29" s="618"/>
      <c r="V29" s="257"/>
      <c r="W29" s="849" t="s">
        <v>1093</v>
      </c>
    </row>
    <row r="30" spans="1:23" s="138" customFormat="1" ht="15.75" x14ac:dyDescent="0.25">
      <c r="A30" s="173" t="s">
        <v>11</v>
      </c>
      <c r="B30" s="214">
        <v>34404</v>
      </c>
      <c r="C30" s="611">
        <f>Age(B30,G30,H30)</f>
        <v>30</v>
      </c>
      <c r="D30" s="151"/>
      <c r="E30" s="154">
        <v>74</v>
      </c>
      <c r="F30" s="611" t="s">
        <v>475</v>
      </c>
      <c r="G30" s="230" t="s">
        <v>742</v>
      </c>
      <c r="H30" s="232" t="s">
        <v>672</v>
      </c>
      <c r="I30" s="342">
        <v>3</v>
      </c>
      <c r="J30" s="173">
        <v>55</v>
      </c>
      <c r="K30" s="611">
        <v>3</v>
      </c>
      <c r="L30" s="156">
        <v>10</v>
      </c>
      <c r="M30" s="614">
        <f>Баллы_за_упр($A30,$G30,$H30,$I30,K30,L30)</f>
        <v>35</v>
      </c>
      <c r="N30" s="611">
        <v>34</v>
      </c>
      <c r="O30" s="423">
        <v>13.4</v>
      </c>
      <c r="P30" s="614">
        <f>Баллы_за_упр($A30,$G30,$H30,$I30,N30,O30)</f>
        <v>112</v>
      </c>
      <c r="Q30" s="615">
        <v>37</v>
      </c>
      <c r="R30" s="409">
        <v>3.59</v>
      </c>
      <c r="S30" s="616">
        <f>Баллы_за_упр($A30,$G30,$H30,$I30,Q30,R30)</f>
        <v>36</v>
      </c>
      <c r="T30" s="617">
        <f>Сумма_баллов(A30,I30,M30,P30,S30)</f>
        <v>183</v>
      </c>
      <c r="U30" s="618">
        <f>Оценка(A30,I30,M30,P30,S30)</f>
        <v>5</v>
      </c>
      <c r="V30" s="257"/>
      <c r="W30" s="849"/>
    </row>
    <row r="31" spans="1:23" s="138" customFormat="1" ht="15.75" x14ac:dyDescent="0.25">
      <c r="A31" s="173"/>
      <c r="B31" s="249"/>
      <c r="C31" s="243"/>
      <c r="D31" s="151"/>
      <c r="E31" s="1584" t="s">
        <v>818</v>
      </c>
      <c r="F31" s="1836"/>
      <c r="G31" s="1585"/>
      <c r="H31" s="1585"/>
      <c r="I31" s="1585"/>
      <c r="J31" s="1585"/>
      <c r="K31" s="1585"/>
      <c r="L31" s="1585"/>
      <c r="M31" s="1585"/>
      <c r="N31" s="1585"/>
      <c r="O31" s="1585"/>
      <c r="P31" s="1585"/>
      <c r="Q31" s="1585"/>
      <c r="R31" s="1585"/>
      <c r="S31" s="1585"/>
      <c r="T31" s="1585"/>
      <c r="U31" s="1585"/>
      <c r="V31" s="1585"/>
      <c r="W31" s="1586"/>
    </row>
    <row r="32" spans="1:23" s="138" customFormat="1" ht="15.75" x14ac:dyDescent="0.25">
      <c r="A32" s="173" t="s">
        <v>11</v>
      </c>
      <c r="B32" s="214">
        <v>34495</v>
      </c>
      <c r="C32" s="611">
        <f>Age(B32,G32,H32)</f>
        <v>30</v>
      </c>
      <c r="D32" s="151"/>
      <c r="E32" s="487">
        <v>73</v>
      </c>
      <c r="F32" s="611" t="s">
        <v>475</v>
      </c>
      <c r="G32" s="230" t="s">
        <v>1216</v>
      </c>
      <c r="H32" s="232" t="s">
        <v>819</v>
      </c>
      <c r="I32" s="342" t="str">
        <f>Воз_группа(A32,C32)</f>
        <v>3</v>
      </c>
      <c r="J32" s="173">
        <v>98</v>
      </c>
      <c r="K32" s="611">
        <v>3</v>
      </c>
      <c r="L32" s="156">
        <v>11</v>
      </c>
      <c r="M32" s="614">
        <f>Баллы_за_упр($A32,$G32,$H32,$I32,K32,L32)</f>
        <v>40</v>
      </c>
      <c r="N32" s="611">
        <v>34</v>
      </c>
      <c r="O32" s="423">
        <v>12.8</v>
      </c>
      <c r="P32" s="614">
        <f>Баллы_за_упр($A32,$G32,$H32,$I32,N32,O32)</f>
        <v>136</v>
      </c>
      <c r="Q32" s="615">
        <v>37</v>
      </c>
      <c r="R32" s="409">
        <v>3.55</v>
      </c>
      <c r="S32" s="616">
        <f>Баллы_за_упр($A32,$G32,$H32,$I32,Q32,R32)</f>
        <v>40</v>
      </c>
      <c r="T32" s="617">
        <v>155</v>
      </c>
      <c r="U32" s="618">
        <f>Оценка(A32,I32,M32,P32,S32)</f>
        <v>5</v>
      </c>
      <c r="V32" s="257"/>
      <c r="W32" s="849"/>
    </row>
    <row r="33" spans="1:34" s="138" customFormat="1" ht="16.5" thickBot="1" x14ac:dyDescent="0.3">
      <c r="A33" s="173" t="s">
        <v>11</v>
      </c>
      <c r="B33" s="214">
        <v>31757</v>
      </c>
      <c r="C33" s="611">
        <f>Age(B33,G33,H33)</f>
        <v>37</v>
      </c>
      <c r="D33" s="151"/>
      <c r="E33" s="154">
        <v>70</v>
      </c>
      <c r="F33" s="611" t="s">
        <v>475</v>
      </c>
      <c r="G33" s="230" t="s">
        <v>27</v>
      </c>
      <c r="H33" s="232" t="s">
        <v>489</v>
      </c>
      <c r="I33" s="342" t="str">
        <f>Воз_группа(A33,C33)</f>
        <v>4</v>
      </c>
      <c r="J33" s="173">
        <v>86</v>
      </c>
      <c r="K33" s="611">
        <v>3</v>
      </c>
      <c r="L33" s="156">
        <v>7</v>
      </c>
      <c r="M33" s="614">
        <f>Баллы_за_упр($A33,$G33,$H33,$I33,K33,L33)</f>
        <v>30</v>
      </c>
      <c r="N33" s="611">
        <v>34</v>
      </c>
      <c r="O33" s="423">
        <v>14.2</v>
      </c>
      <c r="P33" s="614">
        <f>Баллы_за_упр($A33,$G33,$H33,$I33,N33,O33)</f>
        <v>104</v>
      </c>
      <c r="Q33" s="615">
        <v>37</v>
      </c>
      <c r="R33" s="409">
        <v>4.0999999999999996</v>
      </c>
      <c r="S33" s="616">
        <f>Баллы_за_упр($A33,$G33,$H33,$I33,Q33,R33)</f>
        <v>45</v>
      </c>
      <c r="T33" s="617">
        <f>Сумма_баллов(A33,I33,M33,P33,S33)</f>
        <v>179</v>
      </c>
      <c r="U33" s="618">
        <f>Оценка(A33,I33,M33,P33,S33)</f>
        <v>4</v>
      </c>
      <c r="V33" s="257"/>
      <c r="W33" s="849"/>
    </row>
    <row r="34" spans="1:34" ht="17.25" customHeight="1" x14ac:dyDescent="0.25">
      <c r="A34" s="1594" t="s">
        <v>1</v>
      </c>
      <c r="B34" s="1594" t="s">
        <v>81</v>
      </c>
      <c r="C34" s="1594" t="s">
        <v>82</v>
      </c>
      <c r="D34" s="256"/>
      <c r="E34" s="1691" t="s">
        <v>2</v>
      </c>
      <c r="F34" s="811"/>
      <c r="G34" s="1809" t="s">
        <v>3</v>
      </c>
      <c r="H34" s="1771" t="s">
        <v>4</v>
      </c>
      <c r="I34" s="1600" t="s">
        <v>5</v>
      </c>
      <c r="J34" s="1600" t="s">
        <v>6</v>
      </c>
      <c r="K34" s="1843" t="s">
        <v>180</v>
      </c>
      <c r="L34" s="1843"/>
      <c r="M34" s="1843"/>
      <c r="N34" s="1809"/>
      <c r="O34" s="1809"/>
      <c r="P34" s="1809"/>
      <c r="Q34" s="1809"/>
      <c r="R34" s="1809"/>
      <c r="S34" s="1809"/>
      <c r="T34" s="1811" t="s">
        <v>25</v>
      </c>
      <c r="U34" s="1600" t="s">
        <v>998</v>
      </c>
      <c r="V34" s="1600" t="s">
        <v>7</v>
      </c>
      <c r="W34" s="1573" t="s">
        <v>285</v>
      </c>
      <c r="X34" s="1837" t="s">
        <v>14</v>
      </c>
      <c r="Y34" s="1838" t="s">
        <v>1204</v>
      </c>
      <c r="Z34" s="1838" t="s">
        <v>1205</v>
      </c>
      <c r="AA34" s="1838" t="s">
        <v>1206</v>
      </c>
      <c r="AB34" s="1838" t="s">
        <v>1207</v>
      </c>
      <c r="AC34" s="1838" t="s">
        <v>1208</v>
      </c>
      <c r="AD34" s="1754" t="s">
        <v>1209</v>
      </c>
      <c r="AE34" s="1754" t="s">
        <v>1210</v>
      </c>
      <c r="AF34" s="1754" t="s">
        <v>1211</v>
      </c>
      <c r="AG34" s="1754" t="s">
        <v>1212</v>
      </c>
      <c r="AH34" s="1754" t="s">
        <v>1213</v>
      </c>
    </row>
    <row r="35" spans="1:34" ht="15.75" x14ac:dyDescent="0.25">
      <c r="A35" s="1594"/>
      <c r="B35" s="1594"/>
      <c r="C35" s="1594"/>
      <c r="D35" s="256"/>
      <c r="E35" s="1620"/>
      <c r="F35" s="847"/>
      <c r="G35" s="1621"/>
      <c r="H35" s="1736"/>
      <c r="I35" s="1601"/>
      <c r="J35" s="1842"/>
      <c r="K35" s="754"/>
      <c r="L35" s="756">
        <v>1</v>
      </c>
      <c r="M35" s="755"/>
      <c r="N35" s="1621">
        <v>2</v>
      </c>
      <c r="O35" s="1621"/>
      <c r="P35" s="1621"/>
      <c r="Q35" s="1817">
        <v>3</v>
      </c>
      <c r="R35" s="1817"/>
      <c r="S35" s="1817"/>
      <c r="T35" s="1812"/>
      <c r="U35" s="1601"/>
      <c r="V35" s="1601"/>
      <c r="W35" s="1574"/>
      <c r="X35" s="1837"/>
      <c r="Y35" s="1839"/>
      <c r="Z35" s="1839"/>
      <c r="AA35" s="1839"/>
      <c r="AB35" s="1839"/>
      <c r="AC35" s="1839"/>
      <c r="AD35" s="1755"/>
      <c r="AE35" s="1755"/>
      <c r="AF35" s="1755"/>
      <c r="AG35" s="1755"/>
      <c r="AH35" s="1755"/>
    </row>
    <row r="36" spans="1:34" ht="89.25" customHeight="1" thickBot="1" x14ac:dyDescent="0.3">
      <c r="A36" s="1594"/>
      <c r="B36" s="1594"/>
      <c r="C36" s="1594"/>
      <c r="D36" s="256"/>
      <c r="E36" s="1692"/>
      <c r="F36" s="812"/>
      <c r="G36" s="1810"/>
      <c r="H36" s="1772"/>
      <c r="I36" s="1602"/>
      <c r="J36" s="1602"/>
      <c r="K36" s="757" t="s">
        <v>8</v>
      </c>
      <c r="L36" s="851" t="s">
        <v>9</v>
      </c>
      <c r="M36" s="851" t="s">
        <v>10</v>
      </c>
      <c r="N36" s="841" t="s">
        <v>8</v>
      </c>
      <c r="O36" s="841" t="s">
        <v>9</v>
      </c>
      <c r="P36" s="841" t="s">
        <v>10</v>
      </c>
      <c r="Q36" s="841" t="s">
        <v>8</v>
      </c>
      <c r="R36" s="746" t="s">
        <v>9</v>
      </c>
      <c r="S36" s="841" t="s">
        <v>10</v>
      </c>
      <c r="T36" s="1813"/>
      <c r="U36" s="1602"/>
      <c r="V36" s="1602"/>
      <c r="W36" s="1575"/>
      <c r="X36" s="1837"/>
      <c r="Y36" s="1840"/>
      <c r="Z36" s="1840"/>
      <c r="AA36" s="1840"/>
      <c r="AB36" s="1840"/>
      <c r="AC36" s="1840"/>
      <c r="AD36" s="1756"/>
      <c r="AE36" s="1756"/>
      <c r="AF36" s="1756"/>
      <c r="AG36" s="1756"/>
      <c r="AH36" s="1756"/>
    </row>
    <row r="37" spans="1:34" s="138" customFormat="1" ht="16.5" thickTop="1" x14ac:dyDescent="0.25">
      <c r="A37" s="173" t="s">
        <v>11</v>
      </c>
      <c r="B37" s="214">
        <v>33987</v>
      </c>
      <c r="C37" s="611">
        <f>Age(B37,G37,H37)</f>
        <v>31</v>
      </c>
      <c r="D37" s="151"/>
      <c r="E37" s="287">
        <v>19</v>
      </c>
      <c r="F37" s="835"/>
      <c r="G37" s="232" t="s">
        <v>1185</v>
      </c>
      <c r="H37" s="232" t="s">
        <v>820</v>
      </c>
      <c r="I37" s="342" t="str">
        <f>Воз_группа(A37,C37)</f>
        <v>3</v>
      </c>
      <c r="J37" s="173"/>
      <c r="K37" s="611"/>
      <c r="L37" s="156"/>
      <c r="M37" s="614"/>
      <c r="N37" s="611"/>
      <c r="O37" s="423"/>
      <c r="P37" s="614"/>
      <c r="Q37" s="615"/>
      <c r="R37" s="409"/>
      <c r="S37" s="616"/>
      <c r="T37" s="617"/>
      <c r="U37" s="618"/>
      <c r="V37" s="257"/>
      <c r="W37" s="849"/>
    </row>
    <row r="38" spans="1:34" s="138" customFormat="1" ht="15.75" x14ac:dyDescent="0.25">
      <c r="A38" s="173"/>
      <c r="B38" s="249"/>
      <c r="C38" s="243"/>
      <c r="D38" s="151"/>
      <c r="E38" s="1584" t="s">
        <v>821</v>
      </c>
      <c r="F38" s="1836"/>
      <c r="G38" s="1585"/>
      <c r="H38" s="1585"/>
      <c r="I38" s="1585"/>
      <c r="J38" s="1585"/>
      <c r="K38" s="1585"/>
      <c r="L38" s="1585"/>
      <c r="M38" s="1585"/>
      <c r="N38" s="1585"/>
      <c r="O38" s="1585"/>
      <c r="P38" s="1585"/>
      <c r="Q38" s="1585"/>
      <c r="R38" s="1585"/>
      <c r="S38" s="1585"/>
      <c r="T38" s="1585"/>
      <c r="U38" s="1585"/>
      <c r="V38" s="1585"/>
      <c r="W38" s="1586"/>
    </row>
    <row r="39" spans="1:34" s="138" customFormat="1" ht="15.75" x14ac:dyDescent="0.25">
      <c r="A39" s="173" t="s">
        <v>11</v>
      </c>
      <c r="B39" s="214">
        <v>32004</v>
      </c>
      <c r="C39" s="611">
        <f>Age(B39,G39,H39)</f>
        <v>37</v>
      </c>
      <c r="D39" s="151"/>
      <c r="E39" s="487">
        <v>67</v>
      </c>
      <c r="F39" s="611" t="s">
        <v>475</v>
      </c>
      <c r="G39" s="230" t="s">
        <v>26</v>
      </c>
      <c r="H39" s="232" t="s">
        <v>662</v>
      </c>
      <c r="I39" s="342" t="str">
        <f>Воз_группа(A39,C39)</f>
        <v>4</v>
      </c>
      <c r="J39" s="173">
        <v>81</v>
      </c>
      <c r="K39" s="611">
        <v>3</v>
      </c>
      <c r="L39" s="156">
        <v>11</v>
      </c>
      <c r="M39" s="614">
        <f>Баллы_за_упр($A39,$G39,$H39,$I39,K39,L39)</f>
        <v>70</v>
      </c>
      <c r="N39" s="611">
        <v>34</v>
      </c>
      <c r="O39" s="423">
        <v>14.3</v>
      </c>
      <c r="P39" s="614">
        <f>Баллы_за_упр($A39,$G39,$H39,$I39,N39,O39)</f>
        <v>100</v>
      </c>
      <c r="Q39" s="615">
        <v>37</v>
      </c>
      <c r="R39" s="409">
        <v>4.1500000000000004</v>
      </c>
      <c r="S39" s="616">
        <f>Баллы_за_упр($A39,$G39,$H39,$I39,Q39,R39)</f>
        <v>40</v>
      </c>
      <c r="T39" s="617">
        <f>Сумма_баллов(A39,I39,M39,P39,S39)</f>
        <v>210</v>
      </c>
      <c r="U39" s="618">
        <f>Оценка(A39,I39,M39,P39,S39)</f>
        <v>5</v>
      </c>
      <c r="V39" s="257"/>
      <c r="W39" s="849"/>
    </row>
    <row r="40" spans="1:34" s="138" customFormat="1" ht="15.75" x14ac:dyDescent="0.25">
      <c r="A40" s="173" t="s">
        <v>470</v>
      </c>
      <c r="B40" s="214">
        <v>32245</v>
      </c>
      <c r="C40" s="611">
        <f>Age(B40,G40,H40)</f>
        <v>36</v>
      </c>
      <c r="D40" s="151"/>
      <c r="E40" s="154">
        <v>78</v>
      </c>
      <c r="F40" s="611" t="s">
        <v>475</v>
      </c>
      <c r="G40" s="230" t="s">
        <v>500</v>
      </c>
      <c r="H40" s="232" t="s">
        <v>573</v>
      </c>
      <c r="I40" s="342" t="str">
        <f>Воз_группа(A40,C40)</f>
        <v>4</v>
      </c>
      <c r="J40" s="173">
        <v>44</v>
      </c>
      <c r="K40" s="611">
        <v>16</v>
      </c>
      <c r="L40" s="156">
        <v>30</v>
      </c>
      <c r="M40" s="614">
        <f>Баллы_за_упр($A40,$G40,$H40,$I40,K40,L40)</f>
        <v>100</v>
      </c>
      <c r="N40" s="611"/>
      <c r="O40" s="423"/>
      <c r="P40" s="614"/>
      <c r="Q40" s="615">
        <v>37</v>
      </c>
      <c r="R40" s="409">
        <v>5.15</v>
      </c>
      <c r="S40" s="616">
        <f>Баллы_за_упр($A40,$G40,$H40,$I40,Q40,R40)</f>
        <v>70</v>
      </c>
      <c r="T40" s="617">
        <v>115</v>
      </c>
      <c r="U40" s="618">
        <v>4</v>
      </c>
      <c r="V40" s="257"/>
      <c r="W40" s="849"/>
    </row>
    <row r="41" spans="1:34" s="138" customFormat="1" ht="15.75" x14ac:dyDescent="0.25">
      <c r="A41" s="611" t="s">
        <v>11</v>
      </c>
      <c r="B41" s="214">
        <v>35349</v>
      </c>
      <c r="C41" s="611">
        <f>Age(B41,G41,H41)</f>
        <v>28</v>
      </c>
      <c r="D41" s="160"/>
      <c r="E41" s="487">
        <v>85</v>
      </c>
      <c r="F41" s="611" t="s">
        <v>475</v>
      </c>
      <c r="G41" s="161" t="s">
        <v>474</v>
      </c>
      <c r="H41" s="349" t="s">
        <v>1043</v>
      </c>
      <c r="I41" s="342">
        <v>1</v>
      </c>
      <c r="J41" s="611">
        <v>60</v>
      </c>
      <c r="K41" s="613">
        <v>3</v>
      </c>
      <c r="L41" s="621">
        <v>10</v>
      </c>
      <c r="M41" s="621">
        <f>Баллы_за_упр($A41,G41,H41,I41,K41,L41)</f>
        <v>25</v>
      </c>
      <c r="N41" s="611">
        <v>34</v>
      </c>
      <c r="O41" s="423">
        <v>13.2</v>
      </c>
      <c r="P41" s="621">
        <f>Баллы_за_упр($A41,G41,H41,I41,N41,O41)</f>
        <v>80</v>
      </c>
      <c r="Q41" s="621">
        <v>37</v>
      </c>
      <c r="R41" s="409">
        <v>3.48</v>
      </c>
      <c r="S41" s="351">
        <f>Баллы_за_упр($A41,G41,H41,I41,Q41,R41)</f>
        <v>22</v>
      </c>
      <c r="T41" s="617">
        <f>Сумма_баллов(A41,I41,M41,P41,S41)</f>
        <v>127</v>
      </c>
      <c r="U41" s="613">
        <f>Оценка(A41,I41,M41,P41,S41)</f>
        <v>4</v>
      </c>
      <c r="V41" s="155"/>
      <c r="W41" s="286"/>
      <c r="X41" s="766"/>
      <c r="Y41" s="767"/>
      <c r="Z41" s="767"/>
      <c r="AA41" s="767"/>
      <c r="AB41" s="767"/>
      <c r="AC41" s="767"/>
      <c r="AD41" s="768">
        <v>15</v>
      </c>
      <c r="AE41" s="769"/>
      <c r="AF41" s="769"/>
      <c r="AG41" s="769"/>
      <c r="AH41" s="769"/>
    </row>
    <row r="42" spans="1:34" s="138" customFormat="1" ht="15.75" x14ac:dyDescent="0.25">
      <c r="A42" s="173" t="s">
        <v>11</v>
      </c>
      <c r="B42" s="214">
        <v>34254</v>
      </c>
      <c r="C42" s="611">
        <f>Age(B42,G42,H42)</f>
        <v>31</v>
      </c>
      <c r="D42" s="151"/>
      <c r="E42" s="487">
        <v>79</v>
      </c>
      <c r="F42" s="611" t="s">
        <v>475</v>
      </c>
      <c r="G42" s="230" t="s">
        <v>500</v>
      </c>
      <c r="H42" s="232" t="s">
        <v>692</v>
      </c>
      <c r="I42" s="342" t="str">
        <f>Воз_группа(A42,C42)</f>
        <v>3</v>
      </c>
      <c r="J42" s="611">
        <v>83</v>
      </c>
      <c r="K42" s="613">
        <v>3</v>
      </c>
      <c r="L42" s="621">
        <v>22</v>
      </c>
      <c r="M42" s="621">
        <f>Баллы_за_упр($A42,G42,H42,I42,K42,L42)</f>
        <v>115</v>
      </c>
      <c r="N42" s="611">
        <v>34</v>
      </c>
      <c r="O42" s="423">
        <v>13.2</v>
      </c>
      <c r="P42" s="621">
        <f>Баллы_за_упр($A42,G42,H42,I42,N42,O42)</f>
        <v>120</v>
      </c>
      <c r="Q42" s="621">
        <v>37</v>
      </c>
      <c r="R42" s="409">
        <v>3.55</v>
      </c>
      <c r="S42" s="351">
        <f>Баллы_за_упр($A42,G42,H42,I42,Q42,R42)</f>
        <v>40</v>
      </c>
      <c r="T42" s="617">
        <f>Сумма_баллов(A42,I42,M42,P42,S42)</f>
        <v>275</v>
      </c>
      <c r="U42" s="613">
        <f>Оценка(A42,I42,M42,P42,S42)</f>
        <v>5</v>
      </c>
      <c r="V42" s="257"/>
      <c r="W42" s="849"/>
    </row>
    <row r="43" spans="1:34" s="138" customFormat="1" ht="15.75" x14ac:dyDescent="0.25">
      <c r="A43" s="173"/>
      <c r="B43" s="249"/>
      <c r="C43" s="243"/>
      <c r="D43" s="151"/>
      <c r="E43" s="1584" t="s">
        <v>822</v>
      </c>
      <c r="F43" s="1836"/>
      <c r="G43" s="1585"/>
      <c r="H43" s="1585"/>
      <c r="I43" s="1585"/>
      <c r="J43" s="1585"/>
      <c r="K43" s="1585"/>
      <c r="L43" s="1585"/>
      <c r="M43" s="1585"/>
      <c r="N43" s="1585"/>
      <c r="O43" s="1585"/>
      <c r="P43" s="1585"/>
      <c r="Q43" s="1585"/>
      <c r="R43" s="1585"/>
      <c r="S43" s="1585"/>
      <c r="T43" s="1585"/>
      <c r="U43" s="1585"/>
      <c r="V43" s="1585"/>
      <c r="W43" s="1586"/>
    </row>
    <row r="44" spans="1:34" s="138" customFormat="1" ht="15.75" x14ac:dyDescent="0.25">
      <c r="A44" s="173" t="s">
        <v>470</v>
      </c>
      <c r="B44" s="214">
        <v>27630</v>
      </c>
      <c r="C44" s="611">
        <f>Age(B44,G44,H44)</f>
        <v>49</v>
      </c>
      <c r="D44" s="151"/>
      <c r="E44" s="154">
        <v>64</v>
      </c>
      <c r="F44" s="611" t="s">
        <v>475</v>
      </c>
      <c r="G44" s="230" t="s">
        <v>26</v>
      </c>
      <c r="H44" s="232" t="s">
        <v>611</v>
      </c>
      <c r="I44" s="342" t="str">
        <f>Воз_группа(A44,C44)</f>
        <v>5</v>
      </c>
      <c r="J44" s="836">
        <v>98</v>
      </c>
      <c r="K44" s="836">
        <v>16</v>
      </c>
      <c r="L44" s="836">
        <v>28</v>
      </c>
      <c r="M44" s="614">
        <f>Баллы_за_упр($A44,$G44,$H44,$I44,K44,L44)</f>
        <v>100</v>
      </c>
      <c r="N44" s="611"/>
      <c r="O44" s="423"/>
      <c r="P44" s="614"/>
      <c r="Q44" s="615">
        <v>37</v>
      </c>
      <c r="R44" s="409">
        <v>6.09</v>
      </c>
      <c r="S44" s="616">
        <f>Баллы_за_упр($A44,$G44,$H44,$I44,Q44,R44)</f>
        <v>41</v>
      </c>
      <c r="T44" s="617">
        <v>141</v>
      </c>
      <c r="U44" s="618">
        <v>5</v>
      </c>
      <c r="V44" s="836"/>
      <c r="W44" s="747"/>
    </row>
    <row r="45" spans="1:34" s="138" customFormat="1" ht="15.75" x14ac:dyDescent="0.25">
      <c r="A45" s="173" t="s">
        <v>470</v>
      </c>
      <c r="B45" s="214">
        <v>30545</v>
      </c>
      <c r="C45" s="611">
        <f>Age(B45,G45,H45)</f>
        <v>41</v>
      </c>
      <c r="D45" s="151"/>
      <c r="E45" s="287">
        <v>25</v>
      </c>
      <c r="F45" s="835"/>
      <c r="G45" s="230" t="s">
        <v>1186</v>
      </c>
      <c r="H45" s="232" t="s">
        <v>668</v>
      </c>
      <c r="I45" s="342" t="str">
        <f>Воз_группа(A45,C45)</f>
        <v>5</v>
      </c>
      <c r="J45" s="173"/>
      <c r="K45" s="611"/>
      <c r="L45" s="156"/>
      <c r="M45" s="614"/>
      <c r="N45" s="611"/>
      <c r="O45" s="423"/>
      <c r="P45" s="614"/>
      <c r="Q45" s="615"/>
      <c r="R45" s="409"/>
      <c r="S45" s="616"/>
      <c r="T45" s="617"/>
      <c r="U45" s="618"/>
      <c r="V45" s="257"/>
      <c r="W45" s="849" t="s">
        <v>754</v>
      </c>
    </row>
    <row r="46" spans="1:34" s="138" customFormat="1" ht="15.75" x14ac:dyDescent="0.25">
      <c r="A46" s="173" t="s">
        <v>470</v>
      </c>
      <c r="B46" s="214">
        <v>30090</v>
      </c>
      <c r="C46" s="611">
        <f>Age(B46,G46,H46)</f>
        <v>42</v>
      </c>
      <c r="D46" s="151"/>
      <c r="E46" s="154">
        <v>80</v>
      </c>
      <c r="F46" s="611" t="s">
        <v>475</v>
      </c>
      <c r="G46" s="230" t="s">
        <v>500</v>
      </c>
      <c r="H46" s="232" t="s">
        <v>572</v>
      </c>
      <c r="I46" s="342" t="str">
        <f>Воз_группа(A46,C46)</f>
        <v>5</v>
      </c>
      <c r="J46" s="173">
        <v>65</v>
      </c>
      <c r="K46" s="611">
        <v>16</v>
      </c>
      <c r="L46" s="156">
        <v>27</v>
      </c>
      <c r="M46" s="614">
        <f>Баллы_за_упр($A46,$G46,$H46,$I46,K46,L46)</f>
        <v>100</v>
      </c>
      <c r="N46" s="611"/>
      <c r="O46" s="423"/>
      <c r="P46" s="614"/>
      <c r="Q46" s="615">
        <v>37</v>
      </c>
      <c r="R46" s="409">
        <v>5.58</v>
      </c>
      <c r="S46" s="616">
        <f>Баллы_за_упр($A46,$G46,$H46,$I46,Q46,R46)</f>
        <v>52</v>
      </c>
      <c r="T46" s="617">
        <v>107</v>
      </c>
      <c r="U46" s="618">
        <v>4</v>
      </c>
      <c r="V46" s="257"/>
      <c r="W46" s="849"/>
    </row>
    <row r="47" spans="1:34" s="138" customFormat="1" ht="15.75" x14ac:dyDescent="0.25">
      <c r="A47" s="173" t="s">
        <v>470</v>
      </c>
      <c r="B47" s="214">
        <v>29727</v>
      </c>
      <c r="C47" s="611">
        <f>Age(B47,G47,H47)</f>
        <v>43</v>
      </c>
      <c r="D47" s="151"/>
      <c r="E47" s="487">
        <v>81</v>
      </c>
      <c r="F47" s="611" t="s">
        <v>475</v>
      </c>
      <c r="G47" s="230" t="s">
        <v>500</v>
      </c>
      <c r="H47" s="232" t="s">
        <v>981</v>
      </c>
      <c r="I47" s="342" t="str">
        <f>Воз_группа(A47,C47)</f>
        <v>5</v>
      </c>
      <c r="J47" s="173">
        <v>55</v>
      </c>
      <c r="K47" s="611">
        <v>16</v>
      </c>
      <c r="L47" s="156">
        <v>18</v>
      </c>
      <c r="M47" s="614">
        <f>Баллы_за_упр($A47,$G47,$H47,$I47,K47,L47)</f>
        <v>60</v>
      </c>
      <c r="N47" s="611"/>
      <c r="O47" s="423"/>
      <c r="P47" s="614"/>
      <c r="Q47" s="615">
        <v>37</v>
      </c>
      <c r="R47" s="409">
        <v>5.55</v>
      </c>
      <c r="S47" s="616">
        <f>Баллы_за_упр($A47,$G47,$H47,$I47,Q47,R47)</f>
        <v>55</v>
      </c>
      <c r="T47" s="617">
        <v>115</v>
      </c>
      <c r="U47" s="618">
        <v>4</v>
      </c>
      <c r="V47" s="257"/>
      <c r="W47" s="849"/>
    </row>
    <row r="48" spans="1:34" s="138" customFormat="1" ht="15.75" x14ac:dyDescent="0.25">
      <c r="A48" s="173" t="s">
        <v>11</v>
      </c>
      <c r="B48" s="214">
        <v>35212</v>
      </c>
      <c r="C48" s="611">
        <f>Age(B48,G48,H48)</f>
        <v>28</v>
      </c>
      <c r="D48" s="151"/>
      <c r="E48" s="154">
        <v>82</v>
      </c>
      <c r="F48" s="611" t="s">
        <v>475</v>
      </c>
      <c r="G48" s="230" t="s">
        <v>500</v>
      </c>
      <c r="H48" s="232" t="s">
        <v>702</v>
      </c>
      <c r="I48" s="342" t="str">
        <f>Воз_группа(A48,C48)</f>
        <v>2</v>
      </c>
      <c r="J48" s="173">
        <v>64</v>
      </c>
      <c r="K48" s="611">
        <v>3</v>
      </c>
      <c r="L48" s="156">
        <v>16</v>
      </c>
      <c r="M48" s="614">
        <f>Баллы_за_упр($A48,$G48,$H48,$I48,K48,L48)</f>
        <v>60</v>
      </c>
      <c r="N48" s="611">
        <v>34</v>
      </c>
      <c r="O48" s="423">
        <v>13.9</v>
      </c>
      <c r="P48" s="614">
        <f>Баллы_за_упр($A48,$G48,$H48,$I48,N48,O48)</f>
        <v>56</v>
      </c>
      <c r="Q48" s="615">
        <v>37</v>
      </c>
      <c r="R48" s="409">
        <v>3.42</v>
      </c>
      <c r="S48" s="616">
        <f>Баллы_за_упр($A48,$G48,$H48,$I48,Q48,R48)</f>
        <v>33</v>
      </c>
      <c r="T48" s="617">
        <f>Сумма_баллов(A48,I48,M48,P48,S48)</f>
        <v>149</v>
      </c>
      <c r="U48" s="618">
        <f>Оценка(A48,I48,M48,P48,S48)</f>
        <v>4</v>
      </c>
      <c r="V48" s="257"/>
      <c r="W48" s="849"/>
      <c r="X48" s="824"/>
      <c r="Y48" s="823"/>
      <c r="Z48" s="823"/>
      <c r="AA48" s="823"/>
      <c r="AB48" s="823"/>
      <c r="AC48" s="823"/>
      <c r="AD48" s="823"/>
      <c r="AE48" s="823"/>
      <c r="AF48" s="823"/>
      <c r="AG48" s="823"/>
      <c r="AH48" s="823"/>
    </row>
    <row r="49" spans="1:23" s="138" customFormat="1" ht="15.75" x14ac:dyDescent="0.25">
      <c r="A49" s="173"/>
      <c r="B49" s="249"/>
      <c r="C49" s="243"/>
      <c r="D49" s="151"/>
      <c r="E49" s="1590" t="s">
        <v>776</v>
      </c>
      <c r="F49" s="1841"/>
      <c r="G49" s="1591"/>
      <c r="H49" s="1591"/>
      <c r="I49" s="1591"/>
      <c r="J49" s="1591"/>
      <c r="K49" s="1591"/>
      <c r="L49" s="1591"/>
      <c r="M49" s="1591"/>
      <c r="N49" s="1591"/>
      <c r="O49" s="1591"/>
      <c r="P49" s="1591"/>
      <c r="Q49" s="1591"/>
      <c r="R49" s="1591"/>
      <c r="S49" s="1591"/>
      <c r="T49" s="1591"/>
      <c r="U49" s="1591"/>
      <c r="V49" s="1591"/>
      <c r="W49" s="1592"/>
    </row>
    <row r="50" spans="1:23" s="138" customFormat="1" ht="15.75" x14ac:dyDescent="0.25">
      <c r="A50" s="173" t="s">
        <v>11</v>
      </c>
      <c r="B50" s="214">
        <v>26479</v>
      </c>
      <c r="C50" s="611">
        <f>Age(B50,G50,H50)</f>
        <v>52</v>
      </c>
      <c r="D50" s="151"/>
      <c r="E50" s="154">
        <v>50</v>
      </c>
      <c r="F50" s="611" t="s">
        <v>475</v>
      </c>
      <c r="G50" s="230" t="s">
        <v>482</v>
      </c>
      <c r="H50" s="232" t="s">
        <v>658</v>
      </c>
      <c r="I50" s="342" t="str">
        <f>Воз_группа(A50,C50)</f>
        <v>7</v>
      </c>
      <c r="J50" s="173">
        <v>41</v>
      </c>
      <c r="K50" s="611">
        <v>3</v>
      </c>
      <c r="L50" s="156">
        <v>5</v>
      </c>
      <c r="M50" s="614">
        <f>Баллы_за_упр($A50,$J50,$K50,$L50,K50,L50)</f>
        <v>30</v>
      </c>
      <c r="N50" s="611"/>
      <c r="O50" s="423"/>
      <c r="P50" s="614"/>
      <c r="Q50" s="615">
        <v>37</v>
      </c>
      <c r="R50" s="619">
        <v>4.34</v>
      </c>
      <c r="S50" s="616">
        <f>Баллы_за_упр($A50,$J50,$K50,$L50,Q50,R50)</f>
        <v>62</v>
      </c>
      <c r="T50" s="617">
        <f>Сумма_баллов($A50,$L50,M50,P50,S50)</f>
        <v>92</v>
      </c>
      <c r="U50" s="618">
        <v>5</v>
      </c>
      <c r="V50" s="257"/>
      <c r="W50" s="849"/>
    </row>
    <row r="51" spans="1:23" s="138" customFormat="1" ht="15.75" x14ac:dyDescent="0.25">
      <c r="A51" s="173"/>
      <c r="B51" s="249"/>
      <c r="C51" s="243"/>
      <c r="D51" s="151"/>
      <c r="E51" s="1584" t="s">
        <v>823</v>
      </c>
      <c r="F51" s="1836"/>
      <c r="G51" s="1585"/>
      <c r="H51" s="1585"/>
      <c r="I51" s="1585"/>
      <c r="J51" s="1585"/>
      <c r="K51" s="1585"/>
      <c r="L51" s="1585"/>
      <c r="M51" s="1585"/>
      <c r="N51" s="1585"/>
      <c r="O51" s="1585"/>
      <c r="P51" s="1585"/>
      <c r="Q51" s="1585"/>
      <c r="R51" s="1585"/>
      <c r="S51" s="1585"/>
      <c r="T51" s="1585"/>
      <c r="U51" s="1585"/>
      <c r="V51" s="1585"/>
      <c r="W51" s="1586"/>
    </row>
    <row r="52" spans="1:23" s="138" customFormat="1" ht="15.75" x14ac:dyDescent="0.25">
      <c r="A52" s="173" t="s">
        <v>11</v>
      </c>
      <c r="B52" s="214">
        <v>28108</v>
      </c>
      <c r="C52" s="611">
        <f>Age(B52,G52,H52)</f>
        <v>47</v>
      </c>
      <c r="D52" s="151"/>
      <c r="E52" s="287">
        <v>30</v>
      </c>
      <c r="F52" s="835"/>
      <c r="G52" s="230" t="s">
        <v>482</v>
      </c>
      <c r="H52" s="866" t="s">
        <v>802</v>
      </c>
      <c r="I52" s="342" t="str">
        <f>Воз_группа(A52,C52)</f>
        <v>6</v>
      </c>
      <c r="J52" s="173"/>
      <c r="K52" s="428"/>
      <c r="L52" s="156"/>
      <c r="M52" s="614"/>
      <c r="N52" s="611"/>
      <c r="O52" s="423"/>
      <c r="P52" s="614"/>
      <c r="Q52" s="615"/>
      <c r="R52" s="409"/>
      <c r="S52" s="616"/>
      <c r="T52" s="617"/>
      <c r="U52" s="618"/>
      <c r="V52" s="257"/>
      <c r="W52" s="849"/>
    </row>
    <row r="53" spans="1:23" s="138" customFormat="1" ht="15.75" x14ac:dyDescent="0.25">
      <c r="A53" s="173" t="s">
        <v>11</v>
      </c>
      <c r="B53" s="214">
        <v>26345</v>
      </c>
      <c r="C53" s="611">
        <f>Age(B53,G53,H53)</f>
        <v>52</v>
      </c>
      <c r="D53" s="151"/>
      <c r="E53" s="487">
        <v>51</v>
      </c>
      <c r="F53" s="611" t="s">
        <v>475</v>
      </c>
      <c r="G53" s="689" t="s">
        <v>482</v>
      </c>
      <c r="H53" s="349" t="s">
        <v>545</v>
      </c>
      <c r="I53" s="342" t="str">
        <f>Воз_группа(A53,C53)</f>
        <v>7</v>
      </c>
      <c r="J53" s="173">
        <v>47</v>
      </c>
      <c r="K53" s="611">
        <v>3</v>
      </c>
      <c r="L53" s="156">
        <v>7</v>
      </c>
      <c r="M53" s="614">
        <f>Баллы_за_упр($A53,$J53,$K53,$L53,K53,L53)</f>
        <v>70</v>
      </c>
      <c r="N53" s="611"/>
      <c r="O53" s="423"/>
      <c r="P53" s="614"/>
      <c r="Q53" s="615">
        <v>37</v>
      </c>
      <c r="R53" s="619">
        <v>5.38</v>
      </c>
      <c r="S53" s="616">
        <f>Баллы_за_упр($A53,$J53,$K53,$L53,Q53,R53)</f>
        <v>57</v>
      </c>
      <c r="T53" s="617">
        <f>Сумма_баллов($A53,$L53,M53,P53,S53)</f>
        <v>127</v>
      </c>
      <c r="U53" s="618">
        <v>5</v>
      </c>
      <c r="V53" s="257"/>
      <c r="W53" s="849"/>
    </row>
    <row r="54" spans="1:23" s="138" customFormat="1" ht="15.75" x14ac:dyDescent="0.25">
      <c r="A54" s="173" t="s">
        <v>11</v>
      </c>
      <c r="B54" s="214">
        <v>29861</v>
      </c>
      <c r="C54" s="611">
        <f>Age(B54,G54,H54)</f>
        <v>43</v>
      </c>
      <c r="D54" s="151"/>
      <c r="E54" s="154">
        <v>60</v>
      </c>
      <c r="F54" s="611" t="s">
        <v>475</v>
      </c>
      <c r="G54" s="230" t="s">
        <v>590</v>
      </c>
      <c r="H54" s="232" t="s">
        <v>803</v>
      </c>
      <c r="I54" s="342" t="str">
        <f>Воз_группа(A54,C54)</f>
        <v>5</v>
      </c>
      <c r="J54" s="173">
        <v>48</v>
      </c>
      <c r="K54" s="613">
        <v>3</v>
      </c>
      <c r="L54" s="156">
        <v>12</v>
      </c>
      <c r="M54" s="614">
        <f>Баллы_за_упр($A54,$G54,$H54,$I54,K54,L54)</f>
        <v>100</v>
      </c>
      <c r="N54" s="611">
        <v>34</v>
      </c>
      <c r="O54" s="423">
        <v>15.3</v>
      </c>
      <c r="P54" s="614">
        <f>Баллы_за_упр($A54,$G54,$H54,$I54,N54,O54)</f>
        <v>76</v>
      </c>
      <c r="Q54" s="615">
        <v>37</v>
      </c>
      <c r="R54" s="409">
        <v>4.1100000000000003</v>
      </c>
      <c r="S54" s="616">
        <f>Баллы_за_упр($A54,$G54,$H54,$I54,Q54,R54)</f>
        <v>108</v>
      </c>
      <c r="T54" s="617">
        <f>Сумма_баллов(A54,I54,M54,P54,S54)</f>
        <v>284</v>
      </c>
      <c r="U54" s="618">
        <f>Оценка(A54,I54,M54,P54,S54)</f>
        <v>5</v>
      </c>
      <c r="V54" s="257"/>
      <c r="W54" s="849"/>
    </row>
    <row r="55" spans="1:23" s="138" customFormat="1" ht="15.75" x14ac:dyDescent="0.25">
      <c r="A55" s="173" t="s">
        <v>11</v>
      </c>
      <c r="B55" s="214">
        <v>27494</v>
      </c>
      <c r="C55" s="611">
        <f>Age(B55,G55,H55)</f>
        <v>49</v>
      </c>
      <c r="D55" s="151"/>
      <c r="E55" s="487">
        <v>61</v>
      </c>
      <c r="F55" s="611" t="s">
        <v>475</v>
      </c>
      <c r="G55" s="230" t="s">
        <v>590</v>
      </c>
      <c r="H55" s="232" t="s">
        <v>1218</v>
      </c>
      <c r="I55" s="342" t="str">
        <f>Воз_группа(A55,C55)</f>
        <v>6</v>
      </c>
      <c r="J55" s="173">
        <v>4</v>
      </c>
      <c r="K55" s="611">
        <v>3</v>
      </c>
      <c r="L55" s="156">
        <v>12</v>
      </c>
      <c r="M55" s="614">
        <f>Баллы_за_упр($A55,$G55,$H55,$I55,K55,L55)</f>
        <v>105</v>
      </c>
      <c r="N55" s="611"/>
      <c r="O55" s="423"/>
      <c r="P55" s="614"/>
      <c r="Q55" s="615">
        <v>37</v>
      </c>
      <c r="R55" s="619">
        <v>4.45</v>
      </c>
      <c r="S55" s="616">
        <f>Баллы_за_упр($A55,$G55,$H55,$I55,Q55,R55)</f>
        <v>98</v>
      </c>
      <c r="T55" s="617">
        <f>Сумма_баллов($A55,$L55,M55,P55,S55)</f>
        <v>203</v>
      </c>
      <c r="U55" s="618">
        <v>5</v>
      </c>
      <c r="V55" s="257"/>
      <c r="W55" s="849"/>
    </row>
    <row r="56" spans="1:23" s="138" customFormat="1" ht="15.75" x14ac:dyDescent="0.25">
      <c r="A56" s="173"/>
      <c r="B56" s="249"/>
      <c r="C56" s="243"/>
      <c r="D56" s="151"/>
      <c r="E56" s="1584" t="s">
        <v>805</v>
      </c>
      <c r="F56" s="1836"/>
      <c r="G56" s="1585"/>
      <c r="H56" s="1585"/>
      <c r="I56" s="1585"/>
      <c r="J56" s="1585"/>
      <c r="K56" s="1585"/>
      <c r="L56" s="1585"/>
      <c r="M56" s="1585"/>
      <c r="N56" s="1585"/>
      <c r="O56" s="1585"/>
      <c r="P56" s="1585"/>
      <c r="Q56" s="1585"/>
      <c r="R56" s="1585"/>
      <c r="S56" s="1585"/>
      <c r="T56" s="1585"/>
      <c r="U56" s="1585"/>
      <c r="V56" s="1585"/>
      <c r="W56" s="1586"/>
    </row>
    <row r="57" spans="1:23" s="138" customFormat="1" ht="15.75" x14ac:dyDescent="0.25">
      <c r="A57" s="173" t="s">
        <v>11</v>
      </c>
      <c r="B57" s="214">
        <v>27494</v>
      </c>
      <c r="C57" s="611">
        <f t="shared" ref="C57:C62" si="0">Age(B57,G57,H57)</f>
        <v>49</v>
      </c>
      <c r="D57" s="151"/>
      <c r="E57" s="287">
        <v>34</v>
      </c>
      <c r="F57" s="835"/>
      <c r="G57" s="230" t="s">
        <v>482</v>
      </c>
      <c r="H57" s="232" t="s">
        <v>660</v>
      </c>
      <c r="I57" s="342" t="str">
        <f t="shared" ref="I57:I62" si="1">Воз_группа(A57,C57)</f>
        <v>6</v>
      </c>
      <c r="J57" s="173"/>
      <c r="K57" s="611"/>
      <c r="L57" s="156"/>
      <c r="M57" s="614"/>
      <c r="N57" s="611"/>
      <c r="O57" s="423"/>
      <c r="P57" s="614"/>
      <c r="Q57" s="615"/>
      <c r="R57" s="409"/>
      <c r="S57" s="616"/>
      <c r="T57" s="617"/>
      <c r="U57" s="618"/>
      <c r="V57" s="257"/>
      <c r="W57" s="849" t="s">
        <v>750</v>
      </c>
    </row>
    <row r="58" spans="1:23" s="138" customFormat="1" ht="15.75" x14ac:dyDescent="0.25">
      <c r="A58" s="173" t="s">
        <v>11</v>
      </c>
      <c r="B58" s="836" t="s">
        <v>824</v>
      </c>
      <c r="C58" s="611">
        <f t="shared" si="0"/>
        <v>47</v>
      </c>
      <c r="D58" s="151"/>
      <c r="E58" s="154">
        <v>52</v>
      </c>
      <c r="F58" s="611" t="s">
        <v>475</v>
      </c>
      <c r="G58" s="230" t="s">
        <v>482</v>
      </c>
      <c r="H58" s="232" t="s">
        <v>584</v>
      </c>
      <c r="I58" s="342" t="str">
        <f t="shared" si="1"/>
        <v>6</v>
      </c>
      <c r="J58" s="173">
        <v>60</v>
      </c>
      <c r="K58" s="611">
        <v>3</v>
      </c>
      <c r="L58" s="156">
        <v>10</v>
      </c>
      <c r="M58" s="614">
        <f>Баллы_за_упр($A58,$G58,$H58,$I58,K58,L58)</f>
        <v>90</v>
      </c>
      <c r="N58" s="611">
        <v>34</v>
      </c>
      <c r="O58" s="423">
        <v>15.6</v>
      </c>
      <c r="P58" s="614" t="e">
        <f>Баллы_за_упр($A58,$G58,$H58,$I58,N58,O58)</f>
        <v>#VALUE!</v>
      </c>
      <c r="Q58" s="615">
        <v>37</v>
      </c>
      <c r="R58" s="619">
        <v>3.57</v>
      </c>
      <c r="S58" s="616">
        <f>Баллы_за_упр($A58,$G58,$H58,$I58,Q58,R58)</f>
        <v>194</v>
      </c>
      <c r="T58" s="617" t="e">
        <f>Сумма_баллов($A58,$L58,M58,P58,S58)</f>
        <v>#VALUE!</v>
      </c>
      <c r="U58" s="618">
        <v>5</v>
      </c>
      <c r="V58" s="257"/>
      <c r="W58" s="849"/>
    </row>
    <row r="59" spans="1:23" s="138" customFormat="1" ht="15.75" x14ac:dyDescent="0.25">
      <c r="A59" s="173" t="s">
        <v>470</v>
      </c>
      <c r="B59" s="214">
        <v>26984</v>
      </c>
      <c r="C59" s="611">
        <f t="shared" si="0"/>
        <v>50</v>
      </c>
      <c r="D59" s="151"/>
      <c r="E59" s="487">
        <v>53</v>
      </c>
      <c r="F59" s="611" t="s">
        <v>475</v>
      </c>
      <c r="G59" s="230" t="s">
        <v>482</v>
      </c>
      <c r="H59" s="232" t="s">
        <v>748</v>
      </c>
      <c r="I59" s="342" t="str">
        <f t="shared" si="1"/>
        <v>5</v>
      </c>
      <c r="J59" s="173">
        <v>48</v>
      </c>
      <c r="K59" s="611">
        <v>16</v>
      </c>
      <c r="L59" s="156">
        <v>23</v>
      </c>
      <c r="M59" s="614">
        <f>Баллы_за_упр($A59,$G59,$H59,$I59,K59,L59)</f>
        <v>85</v>
      </c>
      <c r="N59" s="611"/>
      <c r="O59" s="423"/>
      <c r="P59" s="614"/>
      <c r="Q59" s="615">
        <v>37</v>
      </c>
      <c r="R59" s="409">
        <v>6.21</v>
      </c>
      <c r="S59" s="616">
        <f>Баллы_за_упр($A59,$G59,$H59,$I59,Q59,R59)</f>
        <v>29</v>
      </c>
      <c r="T59" s="617">
        <v>114</v>
      </c>
      <c r="U59" s="618">
        <v>4</v>
      </c>
      <c r="V59" s="257"/>
      <c r="W59" s="849"/>
    </row>
    <row r="60" spans="1:23" s="138" customFormat="1" ht="15.75" x14ac:dyDescent="0.25">
      <c r="A60" s="173" t="s">
        <v>11</v>
      </c>
      <c r="B60" s="214">
        <v>24038</v>
      </c>
      <c r="C60" s="611">
        <f t="shared" si="0"/>
        <v>58</v>
      </c>
      <c r="D60" s="151"/>
      <c r="E60" s="487">
        <v>59</v>
      </c>
      <c r="F60" s="611" t="s">
        <v>475</v>
      </c>
      <c r="G60" s="230" t="s">
        <v>482</v>
      </c>
      <c r="H60" s="232" t="s">
        <v>659</v>
      </c>
      <c r="I60" s="342" t="str">
        <f t="shared" si="1"/>
        <v>8</v>
      </c>
      <c r="J60" s="173"/>
      <c r="K60" s="611">
        <v>3</v>
      </c>
      <c r="L60" s="156">
        <v>4</v>
      </c>
      <c r="M60" s="614">
        <f>Баллы_за_упр($A60,$G60,$H60,$I60,K60,L60)</f>
        <v>60</v>
      </c>
      <c r="N60" s="611"/>
      <c r="O60" s="423"/>
      <c r="P60" s="614"/>
      <c r="Q60" s="615">
        <v>37</v>
      </c>
      <c r="R60" s="619">
        <v>5.51</v>
      </c>
      <c r="S60" s="616">
        <f>Баллы_за_упр($A60,$G60,$H60,$I60,Q60,R60)</f>
        <v>68</v>
      </c>
      <c r="T60" s="617">
        <f>Сумма_баллов($A60,$L60,M60,P60,S60)</f>
        <v>128</v>
      </c>
      <c r="U60" s="618">
        <v>5</v>
      </c>
      <c r="V60" s="257"/>
      <c r="W60" s="849"/>
    </row>
    <row r="61" spans="1:23" s="138" customFormat="1" ht="15.75" x14ac:dyDescent="0.25">
      <c r="A61" s="173" t="s">
        <v>470</v>
      </c>
      <c r="B61" s="214">
        <v>27284</v>
      </c>
      <c r="C61" s="611">
        <f t="shared" si="0"/>
        <v>50</v>
      </c>
      <c r="D61" s="151"/>
      <c r="E61" s="287">
        <v>38</v>
      </c>
      <c r="F61" s="835"/>
      <c r="G61" s="230" t="s">
        <v>26</v>
      </c>
      <c r="H61" s="232" t="s">
        <v>476</v>
      </c>
      <c r="I61" s="342" t="str">
        <f t="shared" si="1"/>
        <v>5</v>
      </c>
      <c r="J61" s="173"/>
      <c r="K61" s="611"/>
      <c r="L61" s="156"/>
      <c r="M61" s="614"/>
      <c r="N61" s="611"/>
      <c r="O61" s="423"/>
      <c r="P61" s="614"/>
      <c r="Q61" s="615"/>
      <c r="R61" s="409"/>
      <c r="S61" s="616"/>
      <c r="T61" s="617"/>
      <c r="U61" s="618"/>
      <c r="V61" s="257"/>
      <c r="W61" s="849"/>
    </row>
    <row r="62" spans="1:23" s="138" customFormat="1" ht="15.75" x14ac:dyDescent="0.25">
      <c r="A62" s="173" t="s">
        <v>470</v>
      </c>
      <c r="B62" s="214">
        <v>30760</v>
      </c>
      <c r="C62" s="611">
        <f t="shared" si="0"/>
        <v>40</v>
      </c>
      <c r="D62" s="151"/>
      <c r="E62" s="154">
        <v>62</v>
      </c>
      <c r="F62" s="611" t="s">
        <v>475</v>
      </c>
      <c r="G62" s="232" t="s">
        <v>590</v>
      </c>
      <c r="H62" s="232" t="s">
        <v>806</v>
      </c>
      <c r="I62" s="342" t="str">
        <f t="shared" si="1"/>
        <v>5</v>
      </c>
      <c r="J62" s="173">
        <v>15</v>
      </c>
      <c r="K62" s="611">
        <v>16</v>
      </c>
      <c r="L62" s="156">
        <v>25</v>
      </c>
      <c r="M62" s="614">
        <f>Баллы_за_упр($A62,$G62,$H62,$I62,K62,L62)</f>
        <v>95</v>
      </c>
      <c r="N62" s="611"/>
      <c r="O62" s="423"/>
      <c r="P62" s="614"/>
      <c r="Q62" s="615">
        <v>37</v>
      </c>
      <c r="R62" s="409">
        <v>5.31</v>
      </c>
      <c r="S62" s="616">
        <f>Баллы_за_упр($A62,$G62,$H62,$I62,Q62,R62)</f>
        <v>98</v>
      </c>
      <c r="T62" s="617">
        <v>124</v>
      </c>
      <c r="U62" s="618">
        <v>5</v>
      </c>
      <c r="V62" s="257"/>
      <c r="W62" s="849"/>
    </row>
    <row r="63" spans="1:23" s="138" customFormat="1" ht="15.75" x14ac:dyDescent="0.25">
      <c r="A63" s="173"/>
      <c r="B63" s="249"/>
      <c r="C63" s="243"/>
      <c r="D63" s="151"/>
      <c r="E63" s="1584" t="s">
        <v>825</v>
      </c>
      <c r="F63" s="1836"/>
      <c r="G63" s="1585"/>
      <c r="H63" s="1585"/>
      <c r="I63" s="1585"/>
      <c r="J63" s="1585"/>
      <c r="K63" s="1585"/>
      <c r="L63" s="1585"/>
      <c r="M63" s="1585"/>
      <c r="N63" s="1585"/>
      <c r="O63" s="1585"/>
      <c r="P63" s="1585"/>
      <c r="Q63" s="1585"/>
      <c r="R63" s="1585"/>
      <c r="S63" s="1585"/>
      <c r="T63" s="1585"/>
      <c r="U63" s="1585"/>
      <c r="V63" s="1585"/>
      <c r="W63" s="1586"/>
    </row>
    <row r="64" spans="1:23" s="138" customFormat="1" ht="15.75" x14ac:dyDescent="0.25">
      <c r="A64" s="173" t="s">
        <v>11</v>
      </c>
      <c r="B64" s="690">
        <v>25994</v>
      </c>
      <c r="C64" s="611">
        <f>Age(B64,G64,H64)</f>
        <v>53</v>
      </c>
      <c r="D64" s="151"/>
      <c r="E64" s="154">
        <v>54</v>
      </c>
      <c r="F64" s="611" t="s">
        <v>475</v>
      </c>
      <c r="G64" s="230" t="s">
        <v>482</v>
      </c>
      <c r="H64" s="230" t="s">
        <v>1287</v>
      </c>
      <c r="I64" s="342" t="str">
        <f>Воз_группа(A64,C64)</f>
        <v>7</v>
      </c>
      <c r="J64" s="173">
        <v>2</v>
      </c>
      <c r="K64" s="611">
        <v>3</v>
      </c>
      <c r="L64" s="156">
        <v>14</v>
      </c>
      <c r="M64" s="614">
        <f>Баллы_за_упр($A64,$G64,$H64,$I64,K64,L64)</f>
        <v>120</v>
      </c>
      <c r="N64" s="611"/>
      <c r="O64" s="423"/>
      <c r="P64" s="614"/>
      <c r="Q64" s="615">
        <v>37</v>
      </c>
      <c r="R64" s="619">
        <v>3.57</v>
      </c>
      <c r="S64" s="616">
        <f>Баллы_за_упр($A64,$G64,$H64,$I64,Q64,R64)</f>
        <v>256</v>
      </c>
      <c r="T64" s="617">
        <f>Сумма_баллов($A64,$L64,M64,P64,S64)</f>
        <v>376</v>
      </c>
      <c r="U64" s="618">
        <v>5</v>
      </c>
      <c r="V64" s="842"/>
      <c r="W64" s="843"/>
    </row>
    <row r="65" spans="1:34" s="138" customFormat="1" ht="15.75" x14ac:dyDescent="0.25">
      <c r="A65" s="173" t="s">
        <v>11</v>
      </c>
      <c r="B65" s="214">
        <v>26628</v>
      </c>
      <c r="C65" s="611">
        <f>Age(B65,G65,H65)</f>
        <v>51</v>
      </c>
      <c r="D65" s="151"/>
      <c r="E65" s="287">
        <v>40</v>
      </c>
      <c r="F65" s="835"/>
      <c r="G65" s="161" t="s">
        <v>26</v>
      </c>
      <c r="H65" s="349" t="s">
        <v>1033</v>
      </c>
      <c r="I65" s="342" t="str">
        <f>Воз_группа(A65,C65)</f>
        <v>7</v>
      </c>
      <c r="J65" s="173"/>
      <c r="K65" s="613"/>
      <c r="L65" s="156"/>
      <c r="M65" s="614"/>
      <c r="N65" s="611"/>
      <c r="O65" s="423"/>
      <c r="P65" s="614"/>
      <c r="Q65" s="615"/>
      <c r="R65" s="409"/>
      <c r="S65" s="616"/>
      <c r="T65" s="617"/>
      <c r="U65" s="618"/>
      <c r="V65" s="257"/>
      <c r="W65" s="849" t="s">
        <v>1299</v>
      </c>
    </row>
    <row r="66" spans="1:34" s="138" customFormat="1" ht="15.75" x14ac:dyDescent="0.25">
      <c r="A66" s="173" t="s">
        <v>11</v>
      </c>
      <c r="B66" s="214">
        <v>30736</v>
      </c>
      <c r="C66" s="611">
        <f>Age(B66,G66,H66)</f>
        <v>40</v>
      </c>
      <c r="D66" s="151"/>
      <c r="E66" s="487">
        <v>65</v>
      </c>
      <c r="F66" s="611" t="s">
        <v>475</v>
      </c>
      <c r="G66" s="230" t="s">
        <v>26</v>
      </c>
      <c r="H66" s="232" t="s">
        <v>826</v>
      </c>
      <c r="I66" s="342" t="str">
        <f>Воз_группа(A66,C66)</f>
        <v>5</v>
      </c>
      <c r="J66" s="173">
        <v>44</v>
      </c>
      <c r="K66" s="613">
        <v>3</v>
      </c>
      <c r="L66" s="156">
        <v>10</v>
      </c>
      <c r="M66" s="614">
        <f>Баллы_за_упр($A66,$G66,$H66,$I66,K66,L66)</f>
        <v>80</v>
      </c>
      <c r="N66" s="611">
        <v>34</v>
      </c>
      <c r="O66" s="423">
        <v>14.4</v>
      </c>
      <c r="P66" s="614">
        <f>Баллы_за_упр($A66,$G66,$H66,$I66,N66,O66)</f>
        <v>112</v>
      </c>
      <c r="Q66" s="615">
        <v>37</v>
      </c>
      <c r="R66" s="409">
        <v>4.3499999999999996</v>
      </c>
      <c r="S66" s="616">
        <f>Баллы_за_упр($A66,$G66,$H66,$I66,Q66,R66)</f>
        <v>60</v>
      </c>
      <c r="T66" s="617">
        <f>Сумма_баллов(A66,I66,M66,P66,S66)</f>
        <v>252</v>
      </c>
      <c r="U66" s="618">
        <v>4</v>
      </c>
      <c r="V66" s="257"/>
      <c r="W66" s="849"/>
    </row>
    <row r="67" spans="1:34" s="138" customFormat="1" ht="16.5" thickBot="1" x14ac:dyDescent="0.3">
      <c r="A67" s="173" t="s">
        <v>470</v>
      </c>
      <c r="B67" s="214">
        <v>33746</v>
      </c>
      <c r="C67" s="611">
        <f>Age(B67,G67,H67)</f>
        <v>32</v>
      </c>
      <c r="D67" s="151"/>
      <c r="E67" s="287">
        <v>42</v>
      </c>
      <c r="F67" s="835"/>
      <c r="G67" s="230" t="s">
        <v>614</v>
      </c>
      <c r="H67" s="232" t="s">
        <v>733</v>
      </c>
      <c r="I67" s="342" t="str">
        <f>Воз_группа(A67,C67)</f>
        <v>3</v>
      </c>
      <c r="J67" s="173"/>
      <c r="K67" s="613"/>
      <c r="L67" s="156"/>
      <c r="M67" s="614"/>
      <c r="N67" s="611"/>
      <c r="O67" s="423"/>
      <c r="P67" s="614"/>
      <c r="Q67" s="615"/>
      <c r="R67" s="409"/>
      <c r="S67" s="616"/>
      <c r="T67" s="617"/>
      <c r="U67" s="618"/>
      <c r="V67" s="257"/>
      <c r="W67" s="849" t="s">
        <v>1093</v>
      </c>
    </row>
    <row r="68" spans="1:34" ht="17.25" customHeight="1" x14ac:dyDescent="0.25">
      <c r="A68" s="1594" t="s">
        <v>1</v>
      </c>
      <c r="B68" s="1594" t="s">
        <v>81</v>
      </c>
      <c r="C68" s="1594" t="s">
        <v>82</v>
      </c>
      <c r="D68" s="256"/>
      <c r="E68" s="1691" t="s">
        <v>2</v>
      </c>
      <c r="F68" s="811"/>
      <c r="G68" s="1809" t="s">
        <v>3</v>
      </c>
      <c r="H68" s="1771" t="s">
        <v>4</v>
      </c>
      <c r="I68" s="1600" t="s">
        <v>5</v>
      </c>
      <c r="J68" s="1600" t="s">
        <v>6</v>
      </c>
      <c r="K68" s="1843" t="s">
        <v>180</v>
      </c>
      <c r="L68" s="1843"/>
      <c r="M68" s="1843"/>
      <c r="N68" s="1809"/>
      <c r="O68" s="1809"/>
      <c r="P68" s="1809"/>
      <c r="Q68" s="1809"/>
      <c r="R68" s="1809"/>
      <c r="S68" s="1809"/>
      <c r="T68" s="1811" t="s">
        <v>25</v>
      </c>
      <c r="U68" s="1600" t="s">
        <v>998</v>
      </c>
      <c r="V68" s="1600" t="s">
        <v>7</v>
      </c>
      <c r="W68" s="1573" t="s">
        <v>285</v>
      </c>
      <c r="X68" s="1837" t="s">
        <v>14</v>
      </c>
      <c r="Y68" s="1838" t="s">
        <v>1204</v>
      </c>
      <c r="Z68" s="1838" t="s">
        <v>1205</v>
      </c>
      <c r="AA68" s="1838" t="s">
        <v>1206</v>
      </c>
      <c r="AB68" s="1838" t="s">
        <v>1207</v>
      </c>
      <c r="AC68" s="1838" t="s">
        <v>1208</v>
      </c>
      <c r="AD68" s="1754" t="s">
        <v>1209</v>
      </c>
      <c r="AE68" s="1754" t="s">
        <v>1210</v>
      </c>
      <c r="AF68" s="1754" t="s">
        <v>1211</v>
      </c>
      <c r="AG68" s="1754" t="s">
        <v>1212</v>
      </c>
      <c r="AH68" s="1754" t="s">
        <v>1213</v>
      </c>
    </row>
    <row r="69" spans="1:34" ht="15.75" x14ac:dyDescent="0.25">
      <c r="A69" s="1594"/>
      <c r="B69" s="1594"/>
      <c r="C69" s="1594"/>
      <c r="D69" s="256"/>
      <c r="E69" s="1620"/>
      <c r="F69" s="847"/>
      <c r="G69" s="1621"/>
      <c r="H69" s="1736"/>
      <c r="I69" s="1601"/>
      <c r="J69" s="1842"/>
      <c r="K69" s="754"/>
      <c r="L69" s="756">
        <v>1</v>
      </c>
      <c r="M69" s="755"/>
      <c r="N69" s="1621">
        <v>2</v>
      </c>
      <c r="O69" s="1621"/>
      <c r="P69" s="1621"/>
      <c r="Q69" s="1817">
        <v>3</v>
      </c>
      <c r="R69" s="1817"/>
      <c r="S69" s="1817"/>
      <c r="T69" s="1812"/>
      <c r="U69" s="1601"/>
      <c r="V69" s="1601"/>
      <c r="W69" s="1574"/>
      <c r="X69" s="1837"/>
      <c r="Y69" s="1839"/>
      <c r="Z69" s="1839"/>
      <c r="AA69" s="1839"/>
      <c r="AB69" s="1839"/>
      <c r="AC69" s="1839"/>
      <c r="AD69" s="1755"/>
      <c r="AE69" s="1755"/>
      <c r="AF69" s="1755"/>
      <c r="AG69" s="1755"/>
      <c r="AH69" s="1755"/>
    </row>
    <row r="70" spans="1:34" ht="89.25" customHeight="1" thickBot="1" x14ac:dyDescent="0.3">
      <c r="A70" s="1594"/>
      <c r="B70" s="1594"/>
      <c r="C70" s="1594"/>
      <c r="D70" s="256"/>
      <c r="E70" s="1692"/>
      <c r="F70" s="812"/>
      <c r="G70" s="1810"/>
      <c r="H70" s="1772"/>
      <c r="I70" s="1602"/>
      <c r="J70" s="1602"/>
      <c r="K70" s="757" t="s">
        <v>8</v>
      </c>
      <c r="L70" s="851" t="s">
        <v>9</v>
      </c>
      <c r="M70" s="851" t="s">
        <v>10</v>
      </c>
      <c r="N70" s="841" t="s">
        <v>8</v>
      </c>
      <c r="O70" s="841" t="s">
        <v>9</v>
      </c>
      <c r="P70" s="841" t="s">
        <v>10</v>
      </c>
      <c r="Q70" s="841" t="s">
        <v>8</v>
      </c>
      <c r="R70" s="746" t="s">
        <v>9</v>
      </c>
      <c r="S70" s="841" t="s">
        <v>10</v>
      </c>
      <c r="T70" s="1813"/>
      <c r="U70" s="1602"/>
      <c r="V70" s="1602"/>
      <c r="W70" s="1575"/>
      <c r="X70" s="1837"/>
      <c r="Y70" s="1840"/>
      <c r="Z70" s="1840"/>
      <c r="AA70" s="1840"/>
      <c r="AB70" s="1840"/>
      <c r="AC70" s="1840"/>
      <c r="AD70" s="1756"/>
      <c r="AE70" s="1756"/>
      <c r="AF70" s="1756"/>
      <c r="AG70" s="1756"/>
      <c r="AH70" s="1756"/>
    </row>
    <row r="71" spans="1:34" s="138" customFormat="1" ht="16.5" thickTop="1" x14ac:dyDescent="0.25">
      <c r="A71" s="173"/>
      <c r="B71" s="249"/>
      <c r="C71" s="243"/>
      <c r="D71" s="151"/>
      <c r="E71" s="1584" t="s">
        <v>807</v>
      </c>
      <c r="F71" s="1836"/>
      <c r="G71" s="1585"/>
      <c r="H71" s="1585"/>
      <c r="I71" s="1585"/>
      <c r="J71" s="1585"/>
      <c r="K71" s="1585"/>
      <c r="L71" s="1585"/>
      <c r="M71" s="1585"/>
      <c r="N71" s="1585"/>
      <c r="O71" s="1585"/>
      <c r="P71" s="1585"/>
      <c r="Q71" s="1585"/>
      <c r="R71" s="1585"/>
      <c r="S71" s="1585"/>
      <c r="T71" s="1585"/>
      <c r="U71" s="1585"/>
      <c r="V71" s="1585"/>
      <c r="W71" s="1586"/>
    </row>
    <row r="72" spans="1:34" s="138" customFormat="1" ht="15.75" x14ac:dyDescent="0.25">
      <c r="A72" s="173" t="s">
        <v>11</v>
      </c>
      <c r="B72" s="214">
        <v>25843</v>
      </c>
      <c r="C72" s="611">
        <f>Age(B72,G72,H72)</f>
        <v>54</v>
      </c>
      <c r="D72" s="151"/>
      <c r="E72" s="487">
        <v>55</v>
      </c>
      <c r="F72" s="611" t="s">
        <v>475</v>
      </c>
      <c r="G72" s="161" t="s">
        <v>482</v>
      </c>
      <c r="H72" s="349" t="s">
        <v>517</v>
      </c>
      <c r="I72" s="342" t="str">
        <f>Воз_группа(A72,C72)</f>
        <v>7</v>
      </c>
      <c r="J72" s="173">
        <v>11</v>
      </c>
      <c r="K72" s="611">
        <v>3</v>
      </c>
      <c r="L72" s="156">
        <v>7</v>
      </c>
      <c r="M72" s="614">
        <f>Баллы_за_упр($A72,$G72,$H72,$I72,K72,L72)</f>
        <v>70</v>
      </c>
      <c r="N72" s="611"/>
      <c r="O72" s="423"/>
      <c r="P72" s="614"/>
      <c r="Q72" s="615">
        <v>37</v>
      </c>
      <c r="R72" s="409">
        <v>5.12</v>
      </c>
      <c r="S72" s="616">
        <f>Баллы_за_упр($A72,$G72,$H72,$I72,Q72,R72)</f>
        <v>106</v>
      </c>
      <c r="T72" s="617">
        <f>Сумма_баллов(A72,I72,M72,P72,S72)</f>
        <v>176</v>
      </c>
      <c r="U72" s="618">
        <v>5</v>
      </c>
      <c r="V72" s="257"/>
      <c r="W72" s="849"/>
    </row>
    <row r="73" spans="1:34" s="138" customFormat="1" ht="15.75" x14ac:dyDescent="0.25">
      <c r="A73" s="173"/>
      <c r="B73" s="249"/>
      <c r="C73" s="243"/>
      <c r="D73" s="151"/>
      <c r="E73" s="1584" t="s">
        <v>827</v>
      </c>
      <c r="F73" s="1836"/>
      <c r="G73" s="1585"/>
      <c r="H73" s="1585"/>
      <c r="I73" s="1585"/>
      <c r="J73" s="1585"/>
      <c r="K73" s="1585"/>
      <c r="L73" s="1585"/>
      <c r="M73" s="1585"/>
      <c r="N73" s="1585"/>
      <c r="O73" s="1585"/>
      <c r="P73" s="1585"/>
      <c r="Q73" s="1585"/>
      <c r="R73" s="1585"/>
      <c r="S73" s="1585"/>
      <c r="T73" s="1585"/>
      <c r="U73" s="1585"/>
      <c r="V73" s="1585"/>
      <c r="W73" s="1586"/>
    </row>
    <row r="74" spans="1:34" s="138" customFormat="1" ht="15.75" x14ac:dyDescent="0.25">
      <c r="A74" s="173" t="s">
        <v>11</v>
      </c>
      <c r="B74" s="690">
        <v>26688</v>
      </c>
      <c r="C74" s="611">
        <f t="shared" ref="C74:C87" si="2">Age(B74,G74,H74)</f>
        <v>51</v>
      </c>
      <c r="D74" s="151"/>
      <c r="E74" s="288">
        <v>44</v>
      </c>
      <c r="F74" s="838"/>
      <c r="G74" s="230" t="s">
        <v>482</v>
      </c>
      <c r="H74" s="232" t="s">
        <v>743</v>
      </c>
      <c r="I74" s="342" t="str">
        <f t="shared" ref="I74:I79" si="3">Воз_группа(A74,C74)</f>
        <v>7</v>
      </c>
      <c r="J74" s="842"/>
      <c r="K74" s="836"/>
      <c r="L74" s="836"/>
      <c r="M74" s="614"/>
      <c r="N74" s="836"/>
      <c r="O74" s="837"/>
      <c r="P74" s="614"/>
      <c r="Q74" s="836"/>
      <c r="R74" s="836"/>
      <c r="S74" s="616"/>
      <c r="T74" s="617"/>
      <c r="U74" s="618"/>
      <c r="V74" s="842"/>
      <c r="W74" s="747" t="s">
        <v>750</v>
      </c>
    </row>
    <row r="75" spans="1:34" s="138" customFormat="1" ht="15.75" x14ac:dyDescent="0.25">
      <c r="A75" s="173" t="s">
        <v>11</v>
      </c>
      <c r="B75" s="690"/>
      <c r="C75" s="611"/>
      <c r="D75" s="151"/>
      <c r="E75" s="288">
        <v>45</v>
      </c>
      <c r="F75" s="838"/>
      <c r="G75" s="230" t="s">
        <v>1278</v>
      </c>
      <c r="H75" s="232" t="s">
        <v>1279</v>
      </c>
      <c r="I75" s="342">
        <v>5</v>
      </c>
      <c r="J75" s="173"/>
      <c r="K75" s="611"/>
      <c r="L75" s="156"/>
      <c r="M75" s="614"/>
      <c r="N75" s="611"/>
      <c r="O75" s="423"/>
      <c r="P75" s="614"/>
      <c r="Q75" s="615"/>
      <c r="R75" s="409"/>
      <c r="S75" s="616"/>
      <c r="T75" s="617"/>
      <c r="U75" s="618"/>
      <c r="V75" s="842"/>
      <c r="W75" s="747"/>
    </row>
    <row r="76" spans="1:34" s="138" customFormat="1" ht="15.75" x14ac:dyDescent="0.25">
      <c r="A76" s="173" t="s">
        <v>11</v>
      </c>
      <c r="B76" s="690">
        <v>28622</v>
      </c>
      <c r="C76" s="611">
        <f>Age(B76,G76,H76)</f>
        <v>46</v>
      </c>
      <c r="D76" s="151"/>
      <c r="E76" s="154">
        <v>58</v>
      </c>
      <c r="F76" s="611" t="s">
        <v>475</v>
      </c>
      <c r="G76" s="230" t="s">
        <v>482</v>
      </c>
      <c r="H76" s="232" t="s">
        <v>1219</v>
      </c>
      <c r="I76" s="342" t="str">
        <f>Воз_группа(A76,C76)</f>
        <v>6</v>
      </c>
      <c r="J76" s="173">
        <v>44</v>
      </c>
      <c r="K76" s="611">
        <v>3</v>
      </c>
      <c r="L76" s="156">
        <v>5</v>
      </c>
      <c r="M76" s="614">
        <f>Баллы_за_упр($A76,$G76,$H76,$I76,K76,L76)</f>
        <v>40</v>
      </c>
      <c r="N76" s="611">
        <v>34</v>
      </c>
      <c r="O76" s="423">
        <v>15.6</v>
      </c>
      <c r="P76" s="614" t="e">
        <f>Баллы_за_упр($A76,$G76,$H76,$I76,N76,O76)</f>
        <v>#VALUE!</v>
      </c>
      <c r="Q76" s="615">
        <v>37</v>
      </c>
      <c r="R76" s="409">
        <v>4.21</v>
      </c>
      <c r="S76" s="616">
        <f>Баллы_за_упр($A76,$G76,$H76,$I76,Q76,R76)</f>
        <v>146</v>
      </c>
      <c r="T76" s="617" t="e">
        <f>Сумма_баллов(A76,I76,M76,P76,S76)</f>
        <v>#VALUE!</v>
      </c>
      <c r="U76" s="618" t="e">
        <f>Оценка(A76,I76,M76,P76,S76)</f>
        <v>#VALUE!</v>
      </c>
      <c r="V76" s="842"/>
      <c r="W76" s="747"/>
    </row>
    <row r="77" spans="1:34" s="138" customFormat="1" ht="15.75" x14ac:dyDescent="0.25">
      <c r="A77" s="173" t="s">
        <v>11</v>
      </c>
      <c r="B77" s="214">
        <v>25370</v>
      </c>
      <c r="C77" s="611">
        <f t="shared" si="2"/>
        <v>55</v>
      </c>
      <c r="D77" s="151"/>
      <c r="E77" s="288">
        <v>47</v>
      </c>
      <c r="F77" s="838"/>
      <c r="G77" s="230" t="s">
        <v>482</v>
      </c>
      <c r="H77" s="232" t="s">
        <v>497</v>
      </c>
      <c r="I77" s="608" t="str">
        <f t="shared" si="3"/>
        <v>8</v>
      </c>
      <c r="J77" s="618"/>
      <c r="K77" s="613"/>
      <c r="L77" s="621"/>
      <c r="M77" s="614"/>
      <c r="N77" s="613"/>
      <c r="O77" s="622"/>
      <c r="P77" s="614"/>
      <c r="Q77" s="615"/>
      <c r="R77" s="619"/>
      <c r="S77" s="616"/>
      <c r="T77" s="617"/>
      <c r="U77" s="618"/>
      <c r="V77" s="617"/>
      <c r="W77" s="849" t="s">
        <v>750</v>
      </c>
    </row>
    <row r="78" spans="1:34" s="138" customFormat="1" ht="15.75" x14ac:dyDescent="0.25">
      <c r="A78" s="173" t="s">
        <v>11</v>
      </c>
      <c r="B78" s="214">
        <v>28377</v>
      </c>
      <c r="C78" s="611">
        <f t="shared" si="2"/>
        <v>47</v>
      </c>
      <c r="D78" s="151"/>
      <c r="E78" s="154">
        <v>56</v>
      </c>
      <c r="F78" s="611" t="s">
        <v>475</v>
      </c>
      <c r="G78" s="230" t="s">
        <v>482</v>
      </c>
      <c r="H78" s="232" t="s">
        <v>1035</v>
      </c>
      <c r="I78" s="608" t="str">
        <f t="shared" si="3"/>
        <v>6</v>
      </c>
      <c r="J78" s="173">
        <v>55</v>
      </c>
      <c r="K78" s="611">
        <v>3</v>
      </c>
      <c r="L78" s="156">
        <v>7</v>
      </c>
      <c r="M78" s="614">
        <f>Баллы_за_упр($A78,$G78,$H78,$I78,K78,L78)</f>
        <v>60</v>
      </c>
      <c r="N78" s="611">
        <v>34</v>
      </c>
      <c r="O78" s="423">
        <v>15.6</v>
      </c>
      <c r="P78" s="614" t="e">
        <f>Баллы_за_упр($A78,$G78,$H78,$I78,N78,O78)</f>
        <v>#VALUE!</v>
      </c>
      <c r="Q78" s="615">
        <v>37</v>
      </c>
      <c r="R78" s="409">
        <v>4</v>
      </c>
      <c r="S78" s="616">
        <f>Баллы_за_упр($A78,$G78,$H78,$I78,Q78,R78)</f>
        <v>188</v>
      </c>
      <c r="T78" s="617" t="e">
        <f>Сумма_баллов(A78,I78,M78,P78,S78)</f>
        <v>#VALUE!</v>
      </c>
      <c r="U78" s="618" t="e">
        <f>Оценка(A78,I78,M78,P78,S78)</f>
        <v>#VALUE!</v>
      </c>
      <c r="V78" s="617"/>
      <c r="W78" s="849"/>
    </row>
    <row r="79" spans="1:34" s="138" customFormat="1" ht="15.75" x14ac:dyDescent="0.25">
      <c r="A79" s="173" t="s">
        <v>11</v>
      </c>
      <c r="B79" s="214">
        <v>31908</v>
      </c>
      <c r="C79" s="611">
        <f t="shared" si="2"/>
        <v>37</v>
      </c>
      <c r="D79" s="151"/>
      <c r="E79" s="154">
        <v>68</v>
      </c>
      <c r="F79" s="611" t="s">
        <v>475</v>
      </c>
      <c r="G79" s="232" t="s">
        <v>1220</v>
      </c>
      <c r="H79" s="232" t="s">
        <v>1221</v>
      </c>
      <c r="I79" s="342" t="str">
        <f t="shared" si="3"/>
        <v>4</v>
      </c>
      <c r="J79" s="173">
        <v>93</v>
      </c>
      <c r="K79" s="613">
        <v>3</v>
      </c>
      <c r="L79" s="156">
        <v>14</v>
      </c>
      <c r="M79" s="614">
        <f>Баллы_за_упр($A79,$G79,$H79,$I79,K79,L79)</f>
        <v>100</v>
      </c>
      <c r="N79" s="611">
        <v>34</v>
      </c>
      <c r="O79" s="423">
        <v>14.4</v>
      </c>
      <c r="P79" s="614">
        <f>Баллы_за_упр($A79,$G79,$H79,$I79,N79,O79)</f>
        <v>96</v>
      </c>
      <c r="Q79" s="615">
        <v>37</v>
      </c>
      <c r="R79" s="409">
        <v>4.0599999999999996</v>
      </c>
      <c r="S79" s="616">
        <f>Баллы_за_упр($A79,$G79,$H79,$I79,Q79,R79)</f>
        <v>49</v>
      </c>
      <c r="T79" s="617">
        <f>Сумма_баллов(A79,I79,M79,P79,S79)</f>
        <v>245</v>
      </c>
      <c r="U79" s="618">
        <f>Оценка(A79,I79,M79,P79,S79)</f>
        <v>5</v>
      </c>
      <c r="V79" s="257"/>
      <c r="W79" s="849"/>
    </row>
    <row r="80" spans="1:34" s="138" customFormat="1" ht="15.75" x14ac:dyDescent="0.25">
      <c r="A80" s="173"/>
      <c r="B80" s="249"/>
      <c r="C80" s="243"/>
      <c r="D80" s="151"/>
      <c r="E80" s="1584" t="s">
        <v>828</v>
      </c>
      <c r="F80" s="1836"/>
      <c r="G80" s="1585"/>
      <c r="H80" s="1585"/>
      <c r="I80" s="1585"/>
      <c r="J80" s="1585"/>
      <c r="K80" s="1585"/>
      <c r="L80" s="1585"/>
      <c r="M80" s="1585"/>
      <c r="N80" s="1585"/>
      <c r="O80" s="1585"/>
      <c r="P80" s="1585"/>
      <c r="Q80" s="1585"/>
      <c r="R80" s="1585"/>
      <c r="S80" s="1585"/>
      <c r="T80" s="1585"/>
      <c r="U80" s="1585"/>
      <c r="V80" s="1585"/>
      <c r="W80" s="1586"/>
    </row>
    <row r="81" spans="1:34" s="138" customFormat="1" ht="15.75" x14ac:dyDescent="0.25">
      <c r="A81" s="173" t="s">
        <v>11</v>
      </c>
      <c r="B81" s="690">
        <v>33486</v>
      </c>
      <c r="C81" s="611">
        <f t="shared" si="2"/>
        <v>33</v>
      </c>
      <c r="D81" s="151"/>
      <c r="E81" s="288">
        <v>50</v>
      </c>
      <c r="F81" s="838"/>
      <c r="G81" s="230" t="s">
        <v>27</v>
      </c>
      <c r="H81" s="232" t="s">
        <v>1222</v>
      </c>
      <c r="I81" s="342" t="str">
        <f t="shared" ref="I81:I91" si="4">Воз_группа(A81,C81)</f>
        <v>3</v>
      </c>
      <c r="J81" s="842"/>
      <c r="K81" s="428"/>
      <c r="L81" s="156"/>
      <c r="M81" s="614"/>
      <c r="N81" s="611"/>
      <c r="O81" s="423"/>
      <c r="P81" s="614"/>
      <c r="Q81" s="615"/>
      <c r="R81" s="409"/>
      <c r="S81" s="616"/>
      <c r="T81" s="617"/>
      <c r="U81" s="618"/>
      <c r="V81" s="257"/>
      <c r="W81" s="849"/>
    </row>
    <row r="82" spans="1:34" s="138" customFormat="1" ht="15.75" x14ac:dyDescent="0.25">
      <c r="A82" s="173" t="s">
        <v>11</v>
      </c>
      <c r="B82" s="214">
        <v>28943</v>
      </c>
      <c r="C82" s="611">
        <f t="shared" si="2"/>
        <v>45</v>
      </c>
      <c r="D82" s="151"/>
      <c r="E82" s="287">
        <v>51</v>
      </c>
      <c r="F82" s="835"/>
      <c r="G82" s="230" t="s">
        <v>26</v>
      </c>
      <c r="H82" s="232" t="s">
        <v>666</v>
      </c>
      <c r="I82" s="342" t="str">
        <f t="shared" si="4"/>
        <v>6</v>
      </c>
      <c r="J82" s="173"/>
      <c r="K82" s="611"/>
      <c r="L82" s="156"/>
      <c r="M82" s="614"/>
      <c r="N82" s="611"/>
      <c r="O82" s="423"/>
      <c r="P82" s="614"/>
      <c r="Q82" s="615"/>
      <c r="R82" s="409"/>
      <c r="S82" s="616"/>
      <c r="T82" s="617"/>
      <c r="U82" s="618"/>
      <c r="V82" s="257"/>
      <c r="W82" s="849"/>
    </row>
    <row r="83" spans="1:34" s="138" customFormat="1" ht="15.75" x14ac:dyDescent="0.25">
      <c r="A83" s="173" t="s">
        <v>11</v>
      </c>
      <c r="B83" s="690"/>
      <c r="C83" s="611"/>
      <c r="D83" s="151"/>
      <c r="E83" s="487">
        <v>57</v>
      </c>
      <c r="F83" s="611" t="s">
        <v>475</v>
      </c>
      <c r="G83" s="230" t="s">
        <v>1278</v>
      </c>
      <c r="H83" s="232" t="s">
        <v>1279</v>
      </c>
      <c r="I83" s="342">
        <v>5</v>
      </c>
      <c r="J83" s="173">
        <v>94</v>
      </c>
      <c r="K83" s="611">
        <v>3</v>
      </c>
      <c r="L83" s="156">
        <v>7</v>
      </c>
      <c r="M83" s="614">
        <f>Баллы_за_упр($A83,$G83,$H83,$I83,K83,L83)</f>
        <v>50</v>
      </c>
      <c r="N83" s="611">
        <v>34</v>
      </c>
      <c r="O83" s="423">
        <v>16.7</v>
      </c>
      <c r="P83" s="614">
        <f>Баллы_за_упр($A83,$G83,$H83,$I83,N83,O83)</f>
        <v>31</v>
      </c>
      <c r="Q83" s="615">
        <v>37</v>
      </c>
      <c r="R83" s="409">
        <v>4.34</v>
      </c>
      <c r="S83" s="616">
        <f>Баллы_за_упр($A83,$G83,$H83,$I83,Q83,R83)</f>
        <v>62</v>
      </c>
      <c r="T83" s="617">
        <f>Сумма_баллов(A83,I83,M83,P83,S83)</f>
        <v>143</v>
      </c>
      <c r="U83" s="618">
        <f>Оценка(A83,I83,M83,P83,S83)</f>
        <v>4</v>
      </c>
      <c r="V83" s="842"/>
      <c r="W83" s="747"/>
      <c r="X83" s="548"/>
      <c r="Y83" s="548"/>
      <c r="Z83" s="548"/>
      <c r="AA83" s="548"/>
      <c r="AB83" s="548"/>
      <c r="AC83" s="548"/>
      <c r="AD83" s="548"/>
      <c r="AE83" s="548"/>
      <c r="AF83" s="548"/>
      <c r="AG83" s="548"/>
      <c r="AH83" s="548"/>
    </row>
    <row r="84" spans="1:34" s="138" customFormat="1" ht="15.75" x14ac:dyDescent="0.25">
      <c r="A84" s="173" t="s">
        <v>11</v>
      </c>
      <c r="B84" s="214">
        <v>28658</v>
      </c>
      <c r="C84" s="611">
        <f t="shared" si="2"/>
        <v>46</v>
      </c>
      <c r="D84" s="151"/>
      <c r="E84" s="288">
        <v>52</v>
      </c>
      <c r="F84" s="838"/>
      <c r="G84" s="230" t="s">
        <v>590</v>
      </c>
      <c r="H84" s="232" t="s">
        <v>1223</v>
      </c>
      <c r="I84" s="342" t="str">
        <f t="shared" si="4"/>
        <v>6</v>
      </c>
      <c r="J84" s="173"/>
      <c r="K84" s="611"/>
      <c r="L84" s="156"/>
      <c r="M84" s="614"/>
      <c r="N84" s="611"/>
      <c r="O84" s="423"/>
      <c r="P84" s="614"/>
      <c r="Q84" s="615"/>
      <c r="R84" s="409"/>
      <c r="S84" s="616"/>
      <c r="T84" s="617"/>
      <c r="U84" s="618"/>
      <c r="V84" s="257"/>
      <c r="W84" s="849"/>
    </row>
    <row r="85" spans="1:34" s="138" customFormat="1" ht="15" customHeight="1" x14ac:dyDescent="0.25">
      <c r="A85" s="173" t="s">
        <v>11</v>
      </c>
      <c r="B85" s="220">
        <v>28622</v>
      </c>
      <c r="C85" s="611">
        <f t="shared" si="2"/>
        <v>46</v>
      </c>
      <c r="D85" s="151"/>
      <c r="E85" s="154">
        <v>66</v>
      </c>
      <c r="F85" s="611" t="s">
        <v>475</v>
      </c>
      <c r="G85" s="230" t="s">
        <v>26</v>
      </c>
      <c r="H85" s="232" t="s">
        <v>829</v>
      </c>
      <c r="I85" s="342" t="str">
        <f t="shared" si="4"/>
        <v>6</v>
      </c>
      <c r="J85" s="173">
        <v>3</v>
      </c>
      <c r="K85" s="611">
        <v>3</v>
      </c>
      <c r="L85" s="156">
        <v>10</v>
      </c>
      <c r="M85" s="614">
        <f>Баллы_за_упр($A85,$G85,$H85,$I85,K85,L85)</f>
        <v>90</v>
      </c>
      <c r="N85" s="611">
        <v>34</v>
      </c>
      <c r="O85" s="423">
        <v>16.899999999999999</v>
      </c>
      <c r="P85" s="614" t="e">
        <f>Баллы_за_упр($A85,$G85,$H85,$I85,N85,O85)</f>
        <v>#VALUE!</v>
      </c>
      <c r="Q85" s="615">
        <v>37</v>
      </c>
      <c r="R85" s="409">
        <v>4.55</v>
      </c>
      <c r="S85" s="616">
        <f>Баллы_за_упр($A85,$G85,$H85,$I85,Q85,R85)</f>
        <v>80</v>
      </c>
      <c r="T85" s="617" t="e">
        <f>Сумма_баллов(A85,I85,M85,P85,S85)</f>
        <v>#VALUE!</v>
      </c>
      <c r="U85" s="618" t="e">
        <f>Оценка(A85,I85,M85,P85,S85)</f>
        <v>#VALUE!</v>
      </c>
      <c r="V85" s="257"/>
      <c r="W85" s="849"/>
    </row>
    <row r="86" spans="1:34" s="138" customFormat="1" ht="15.75" x14ac:dyDescent="0.25">
      <c r="A86" s="173" t="s">
        <v>11</v>
      </c>
      <c r="B86" s="214">
        <v>30786</v>
      </c>
      <c r="C86" s="611">
        <f t="shared" si="2"/>
        <v>40</v>
      </c>
      <c r="D86" s="151"/>
      <c r="E86" s="288">
        <v>54</v>
      </c>
      <c r="F86" s="838"/>
      <c r="G86" s="230" t="s">
        <v>590</v>
      </c>
      <c r="H86" s="232" t="s">
        <v>739</v>
      </c>
      <c r="I86" s="342" t="str">
        <f t="shared" si="4"/>
        <v>5</v>
      </c>
      <c r="J86" s="173"/>
      <c r="K86" s="611"/>
      <c r="L86" s="156"/>
      <c r="M86" s="614"/>
      <c r="N86" s="611"/>
      <c r="O86" s="423"/>
      <c r="P86" s="614"/>
      <c r="Q86" s="615"/>
      <c r="R86" s="409"/>
      <c r="S86" s="616"/>
      <c r="T86" s="617"/>
      <c r="U86" s="618"/>
      <c r="V86" s="257"/>
      <c r="W86" s="849"/>
    </row>
    <row r="87" spans="1:34" s="138" customFormat="1" ht="17.25" customHeight="1" x14ac:dyDescent="0.25">
      <c r="A87" s="173" t="s">
        <v>11</v>
      </c>
      <c r="B87" s="214">
        <v>28811</v>
      </c>
      <c r="C87" s="611">
        <f t="shared" si="2"/>
        <v>45</v>
      </c>
      <c r="D87" s="151"/>
      <c r="E87" s="487">
        <v>63</v>
      </c>
      <c r="F87" s="611" t="s">
        <v>475</v>
      </c>
      <c r="G87" s="230" t="s">
        <v>590</v>
      </c>
      <c r="H87" s="232" t="s">
        <v>1224</v>
      </c>
      <c r="I87" s="342" t="str">
        <f t="shared" si="4"/>
        <v>6</v>
      </c>
      <c r="J87" s="173">
        <v>81</v>
      </c>
      <c r="K87" s="611">
        <v>3</v>
      </c>
      <c r="L87" s="156">
        <v>6</v>
      </c>
      <c r="M87" s="614">
        <f>Баллы_за_упр($A87,$G87,$H87,$I87,K87,L87)</f>
        <v>50</v>
      </c>
      <c r="N87" s="611">
        <v>34</v>
      </c>
      <c r="O87" s="423">
        <v>16.8</v>
      </c>
      <c r="P87" s="614" t="e">
        <f>Баллы_за_упр($A87,$G87,$H87,$I87,N87,O87)</f>
        <v>#VALUE!</v>
      </c>
      <c r="Q87" s="615">
        <v>37</v>
      </c>
      <c r="R87" s="409">
        <v>5</v>
      </c>
      <c r="S87" s="616">
        <f>Баллы_за_упр($A87,$G87,$H87,$I87,Q87,R87)</f>
        <v>70</v>
      </c>
      <c r="T87" s="617" t="e">
        <f>Сумма_баллов(A87,I87,M87,P87,S87)</f>
        <v>#VALUE!</v>
      </c>
      <c r="U87" s="618" t="e">
        <f>Оценка(A87,I87,M87,P87,S87)</f>
        <v>#VALUE!</v>
      </c>
      <c r="V87" s="257"/>
      <c r="W87" s="849"/>
    </row>
    <row r="88" spans="1:34" s="138" customFormat="1" ht="15.75" x14ac:dyDescent="0.25">
      <c r="A88" s="173" t="s">
        <v>11</v>
      </c>
      <c r="B88" s="214">
        <v>31383</v>
      </c>
      <c r="C88" s="611">
        <f>Age(B30,G30,H30)</f>
        <v>30</v>
      </c>
      <c r="D88" s="151"/>
      <c r="E88" s="288">
        <v>56</v>
      </c>
      <c r="F88" s="838"/>
      <c r="G88" s="230" t="s">
        <v>1186</v>
      </c>
      <c r="H88" s="232" t="s">
        <v>1225</v>
      </c>
      <c r="I88" s="342" t="str">
        <f t="shared" si="4"/>
        <v>3</v>
      </c>
      <c r="J88" s="173"/>
      <c r="K88" s="611"/>
      <c r="L88" s="156"/>
      <c r="M88" s="614"/>
      <c r="N88" s="611"/>
      <c r="O88" s="423"/>
      <c r="P88" s="614"/>
      <c r="Q88" s="615"/>
      <c r="R88" s="409"/>
      <c r="S88" s="616"/>
      <c r="T88" s="617"/>
      <c r="U88" s="618"/>
      <c r="V88" s="257"/>
      <c r="W88" s="849"/>
    </row>
    <row r="89" spans="1:34" s="138" customFormat="1" ht="15.75" x14ac:dyDescent="0.25">
      <c r="A89" s="173" t="s">
        <v>470</v>
      </c>
      <c r="B89" s="214">
        <v>29566</v>
      </c>
      <c r="C89" s="611">
        <f>Age(B89,G89,H89)</f>
        <v>43</v>
      </c>
      <c r="D89" s="151"/>
      <c r="E89" s="487">
        <v>75</v>
      </c>
      <c r="F89" s="611" t="s">
        <v>475</v>
      </c>
      <c r="G89" s="230" t="s">
        <v>1185</v>
      </c>
      <c r="H89" s="232" t="s">
        <v>667</v>
      </c>
      <c r="I89" s="342" t="str">
        <f t="shared" si="4"/>
        <v>5</v>
      </c>
      <c r="J89" s="173">
        <v>55</v>
      </c>
      <c r="K89" s="611">
        <v>16</v>
      </c>
      <c r="L89" s="156">
        <v>18</v>
      </c>
      <c r="M89" s="614">
        <f>Баллы_за_упр($A89,$G89,$H89,$I89,K89,L89)</f>
        <v>60</v>
      </c>
      <c r="N89" s="611"/>
      <c r="O89" s="423"/>
      <c r="P89" s="614"/>
      <c r="Q89" s="615">
        <v>37</v>
      </c>
      <c r="R89" s="409">
        <v>6.24</v>
      </c>
      <c r="S89" s="616">
        <f>Баллы_за_упр($A89,$G89,$H89,$I89,Q89,R89)</f>
        <v>26</v>
      </c>
      <c r="T89" s="617">
        <v>86</v>
      </c>
      <c r="U89" s="618">
        <v>4</v>
      </c>
      <c r="V89" s="257"/>
      <c r="W89" s="849"/>
    </row>
    <row r="90" spans="1:34" s="138" customFormat="1" ht="15.75" x14ac:dyDescent="0.25">
      <c r="A90" s="173" t="s">
        <v>11</v>
      </c>
      <c r="B90" s="214">
        <v>34624</v>
      </c>
      <c r="C90" s="611">
        <f>Age(B90,G90,H90)</f>
        <v>30</v>
      </c>
      <c r="D90" s="151"/>
      <c r="E90" s="154">
        <v>76</v>
      </c>
      <c r="F90" s="611" t="s">
        <v>475</v>
      </c>
      <c r="G90" s="230" t="s">
        <v>1186</v>
      </c>
      <c r="H90" s="232" t="s">
        <v>830</v>
      </c>
      <c r="I90" s="342" t="str">
        <f t="shared" si="4"/>
        <v>3</v>
      </c>
      <c r="J90" s="173">
        <v>60</v>
      </c>
      <c r="K90" s="611">
        <v>3</v>
      </c>
      <c r="L90" s="156">
        <v>13</v>
      </c>
      <c r="M90" s="614">
        <f>Баллы_за_упр($A90,$G90,$H90,$I90,K90,L90)</f>
        <v>50</v>
      </c>
      <c r="N90" s="611">
        <v>34</v>
      </c>
      <c r="O90" s="423">
        <v>13.3</v>
      </c>
      <c r="P90" s="614">
        <f>Баллы_за_упр($A90,$G90,$H90,$I90,N90,O90)</f>
        <v>116</v>
      </c>
      <c r="Q90" s="615">
        <v>37</v>
      </c>
      <c r="R90" s="409">
        <v>3.44</v>
      </c>
      <c r="S90" s="616">
        <f>Баллы_за_упр($A90,$G90,$H90,$I90,Q90,R90)</f>
        <v>82</v>
      </c>
      <c r="T90" s="617">
        <f>Сумма_баллов(A90,I90,M90,P90,S90)</f>
        <v>248</v>
      </c>
      <c r="U90" s="618">
        <f>Оценка(A90,I90,M90,P90,S90)</f>
        <v>5</v>
      </c>
      <c r="V90" s="257"/>
      <c r="W90" s="849"/>
    </row>
    <row r="91" spans="1:34" s="138" customFormat="1" ht="15.75" x14ac:dyDescent="0.25">
      <c r="A91" s="173" t="s">
        <v>11</v>
      </c>
      <c r="B91" s="214">
        <v>32016</v>
      </c>
      <c r="C91" s="611">
        <f>Age(B91,G91,H91)</f>
        <v>37</v>
      </c>
      <c r="D91" s="151"/>
      <c r="E91" s="487">
        <v>77</v>
      </c>
      <c r="F91" s="611" t="s">
        <v>475</v>
      </c>
      <c r="G91" s="230" t="s">
        <v>1186</v>
      </c>
      <c r="H91" s="232" t="s">
        <v>576</v>
      </c>
      <c r="I91" s="342" t="str">
        <f t="shared" si="4"/>
        <v>4</v>
      </c>
      <c r="J91" s="173">
        <v>64</v>
      </c>
      <c r="K91" s="611">
        <v>3</v>
      </c>
      <c r="L91" s="156">
        <v>10</v>
      </c>
      <c r="M91" s="614">
        <f>Баллы_за_упр($A91,$G91,$H91,$I91,K91,L91)</f>
        <v>60</v>
      </c>
      <c r="N91" s="611">
        <v>34</v>
      </c>
      <c r="O91" s="423">
        <v>14.5</v>
      </c>
      <c r="P91" s="614">
        <f>Баллы_за_упр($A91,$G91,$H91,$I91,N91,O91)</f>
        <v>92</v>
      </c>
      <c r="Q91" s="615">
        <v>37</v>
      </c>
      <c r="R91" s="409">
        <v>4.1500000000000004</v>
      </c>
      <c r="S91" s="616">
        <f>Баллы_за_упр($A91,$G91,$H91,$I91,Q91,R91)</f>
        <v>40</v>
      </c>
      <c r="T91" s="617">
        <f>Сумма_баллов(A91,I91,M91,P91,S91)</f>
        <v>192</v>
      </c>
      <c r="U91" s="618">
        <f>Оценка(A91,I91,M91,P91,S91)</f>
        <v>5</v>
      </c>
      <c r="V91" s="257"/>
      <c r="W91" s="849"/>
    </row>
    <row r="92" spans="1:34" s="138" customFormat="1" ht="15.75" x14ac:dyDescent="0.25">
      <c r="A92" s="173"/>
      <c r="B92" s="249"/>
      <c r="C92" s="243"/>
      <c r="D92" s="151"/>
      <c r="E92" s="1584" t="s">
        <v>783</v>
      </c>
      <c r="F92" s="1836"/>
      <c r="G92" s="1585"/>
      <c r="H92" s="1585"/>
      <c r="I92" s="1585"/>
      <c r="J92" s="1585"/>
      <c r="K92" s="1585"/>
      <c r="L92" s="1585"/>
      <c r="M92" s="1585"/>
      <c r="N92" s="1585"/>
      <c r="O92" s="1585"/>
      <c r="P92" s="1585"/>
      <c r="Q92" s="1585"/>
      <c r="R92" s="1585"/>
      <c r="S92" s="1585"/>
      <c r="T92" s="1585"/>
      <c r="U92" s="1585"/>
      <c r="V92" s="1585"/>
      <c r="W92" s="1586"/>
    </row>
    <row r="93" spans="1:34" s="138" customFormat="1" ht="15.75" x14ac:dyDescent="0.25">
      <c r="A93" s="173" t="s">
        <v>11</v>
      </c>
      <c r="B93" s="214">
        <v>31637</v>
      </c>
      <c r="C93" s="611">
        <f>Age(B93,G93,H93)</f>
        <v>38</v>
      </c>
      <c r="D93" s="151"/>
      <c r="E93" s="287">
        <v>60</v>
      </c>
      <c r="F93" s="835"/>
      <c r="G93" s="230" t="s">
        <v>614</v>
      </c>
      <c r="H93" s="232" t="s">
        <v>703</v>
      </c>
      <c r="I93" s="342" t="str">
        <f>Воз_группа(A93,C93)</f>
        <v>4</v>
      </c>
      <c r="J93" s="173"/>
      <c r="K93" s="613"/>
      <c r="L93" s="156"/>
      <c r="M93" s="614"/>
      <c r="N93" s="611"/>
      <c r="O93" s="423"/>
      <c r="P93" s="614"/>
      <c r="Q93" s="615"/>
      <c r="R93" s="409"/>
      <c r="S93" s="616"/>
      <c r="T93" s="617"/>
      <c r="U93" s="618"/>
      <c r="V93" s="257"/>
      <c r="W93" s="849"/>
    </row>
    <row r="94" spans="1:34" s="138" customFormat="1" ht="15.75" x14ac:dyDescent="0.25">
      <c r="A94" s="173" t="s">
        <v>11</v>
      </c>
      <c r="B94" s="214">
        <v>31079</v>
      </c>
      <c r="C94" s="611">
        <f>Age(B94,G94,H94)</f>
        <v>39</v>
      </c>
      <c r="D94" s="151"/>
      <c r="E94" s="487">
        <v>83</v>
      </c>
      <c r="F94" s="611" t="s">
        <v>475</v>
      </c>
      <c r="G94" s="230" t="s">
        <v>500</v>
      </c>
      <c r="H94" s="232" t="s">
        <v>831</v>
      </c>
      <c r="I94" s="342" t="str">
        <f>Воз_группа(A94,C94)</f>
        <v>4</v>
      </c>
      <c r="J94" s="173">
        <v>2</v>
      </c>
      <c r="K94" s="613">
        <v>3</v>
      </c>
      <c r="L94" s="156">
        <v>7</v>
      </c>
      <c r="M94" s="614">
        <f>Баллы_за_упр($A94,$G94,$H94,$I94,K94,L94)</f>
        <v>30</v>
      </c>
      <c r="N94" s="611">
        <v>34</v>
      </c>
      <c r="O94" s="423">
        <v>15.1</v>
      </c>
      <c r="P94" s="614">
        <f>Баллы_за_упр($A94,$G94,$H94,$I94,N94,O94)</f>
        <v>68</v>
      </c>
      <c r="Q94" s="615">
        <v>37</v>
      </c>
      <c r="R94" s="409">
        <v>4.3</v>
      </c>
      <c r="S94" s="616">
        <f>Баллы_за_упр($A94,$G94,$H94,$I94,Q94,R94)</f>
        <v>25</v>
      </c>
      <c r="T94" s="617">
        <f>Сумма_баллов(A94,I94,M94,P94,S94)</f>
        <v>123</v>
      </c>
      <c r="U94" s="618">
        <f>Оценка(A94,I94,M94,P94,S94)</f>
        <v>4</v>
      </c>
      <c r="V94" s="257"/>
      <c r="W94" s="849"/>
    </row>
    <row r="95" spans="1:34" ht="15.75" x14ac:dyDescent="0.25">
      <c r="A95" s="259"/>
      <c r="B95" s="260"/>
      <c r="C95" s="260"/>
      <c r="D95" s="260"/>
      <c r="E95" s="171"/>
      <c r="F95" s="171"/>
      <c r="G95" s="171"/>
      <c r="H95" s="567"/>
      <c r="I95" s="172"/>
      <c r="J95" s="172"/>
      <c r="K95" s="172"/>
      <c r="L95" s="172"/>
      <c r="M95" s="172"/>
      <c r="N95" s="172"/>
      <c r="O95" s="693"/>
      <c r="P95" s="172"/>
      <c r="Q95" s="172"/>
      <c r="R95" s="418"/>
      <c r="S95" s="172"/>
      <c r="T95" s="172"/>
      <c r="U95" s="172"/>
      <c r="V95" s="172"/>
      <c r="W95" s="437"/>
    </row>
    <row r="96" spans="1:34" ht="15.75" x14ac:dyDescent="0.25">
      <c r="A96" s="259"/>
      <c r="B96" s="260"/>
      <c r="C96" s="260"/>
      <c r="D96" s="260"/>
      <c r="E96" s="171"/>
      <c r="F96" s="171"/>
      <c r="G96" s="171"/>
      <c r="H96" s="567"/>
      <c r="I96" s="172"/>
      <c r="J96" s="172"/>
      <c r="K96" s="172"/>
      <c r="L96" s="172"/>
      <c r="M96" s="172"/>
      <c r="N96" s="172"/>
      <c r="O96" s="693"/>
      <c r="P96" s="172"/>
      <c r="Q96" s="172"/>
      <c r="R96" s="418"/>
      <c r="S96" s="172"/>
      <c r="T96" s="172"/>
      <c r="U96" s="172"/>
      <c r="V96" s="172"/>
      <c r="W96" s="437"/>
    </row>
    <row r="97" spans="1:34" ht="15.75" x14ac:dyDescent="0.25">
      <c r="A97" s="136"/>
      <c r="B97" s="136"/>
      <c r="C97" s="136"/>
      <c r="D97" s="136"/>
      <c r="E97" s="178"/>
      <c r="F97" s="178"/>
      <c r="G97" s="1593" t="s">
        <v>12</v>
      </c>
      <c r="H97" s="1593"/>
      <c r="I97" s="205">
        <f>E94-I107</f>
        <v>80</v>
      </c>
      <c r="J97" s="51" t="s">
        <v>13</v>
      </c>
      <c r="K97" s="438"/>
      <c r="L97" s="51"/>
      <c r="M97" s="192">
        <f>COUNT(E$12:E94)</f>
        <v>60</v>
      </c>
      <c r="N97" s="51"/>
      <c r="O97" s="668"/>
      <c r="P97" s="51"/>
      <c r="Q97" s="51"/>
      <c r="R97" s="420"/>
      <c r="S97" s="51"/>
      <c r="T97" s="136"/>
      <c r="U97" s="136"/>
      <c r="V97" s="136"/>
    </row>
    <row r="98" spans="1:34" ht="15.75" x14ac:dyDescent="0.25">
      <c r="A98" s="136"/>
      <c r="B98" s="136"/>
      <c r="C98" s="136"/>
      <c r="D98" s="136"/>
      <c r="E98" s="178"/>
      <c r="F98" s="178"/>
      <c r="G98" s="1593" t="s">
        <v>14</v>
      </c>
      <c r="H98" s="1593"/>
      <c r="I98" s="206">
        <f>SUM(I101:I104)</f>
        <v>31</v>
      </c>
      <c r="J98" s="51" t="s">
        <v>13</v>
      </c>
      <c r="K98" s="459">
        <f>ROUND($I$98/$I$97*100,1)</f>
        <v>38.799999999999997</v>
      </c>
      <c r="L98" s="143" t="s">
        <v>15</v>
      </c>
      <c r="M98" s="200"/>
      <c r="N98" s="51"/>
      <c r="O98" s="1652"/>
      <c r="P98" s="1652"/>
      <c r="Q98" s="1652"/>
      <c r="R98" s="1652"/>
      <c r="S98" s="136"/>
      <c r="T98" s="136"/>
      <c r="U98" s="136"/>
    </row>
    <row r="99" spans="1:34" ht="11.25" customHeight="1" x14ac:dyDescent="0.25">
      <c r="A99" s="136"/>
      <c r="B99" s="136"/>
      <c r="C99" s="136"/>
      <c r="D99" s="136"/>
      <c r="E99" s="178"/>
      <c r="F99" s="178"/>
      <c r="G99" s="179"/>
      <c r="H99" s="568"/>
      <c r="I99" s="840"/>
      <c r="J99" s="136"/>
      <c r="K99" s="460"/>
      <c r="L99" s="136"/>
      <c r="M99" s="200"/>
      <c r="N99" s="51"/>
      <c r="O99" s="669"/>
      <c r="P99" s="136"/>
      <c r="Q99" s="136"/>
    </row>
    <row r="100" spans="1:34" ht="15.75" x14ac:dyDescent="0.25">
      <c r="A100" s="136"/>
      <c r="B100" s="136"/>
      <c r="C100" s="136"/>
      <c r="D100" s="136"/>
      <c r="E100" s="178"/>
      <c r="F100" s="178"/>
      <c r="G100" s="1582" t="s">
        <v>16</v>
      </c>
      <c r="H100" s="1582"/>
      <c r="I100" s="840"/>
      <c r="J100" s="51"/>
      <c r="K100" s="460"/>
      <c r="L100" s="51"/>
      <c r="N100" s="51"/>
      <c r="O100" s="669"/>
      <c r="P100" s="136"/>
      <c r="Q100" s="136"/>
    </row>
    <row r="101" spans="1:34" ht="15.75" x14ac:dyDescent="0.25">
      <c r="A101" s="136"/>
      <c r="B101" s="136"/>
      <c r="C101" s="136"/>
      <c r="D101" s="136"/>
      <c r="E101" s="178"/>
      <c r="F101" s="178"/>
      <c r="G101" s="1582" t="s">
        <v>17</v>
      </c>
      <c r="H101" s="1582"/>
      <c r="I101" s="181">
        <f>COUNTIF(U13:U94,5)</f>
        <v>19</v>
      </c>
      <c r="J101" s="51" t="s">
        <v>13</v>
      </c>
      <c r="K101" s="184">
        <f>ROUND(I101/$I$98*100,1)</f>
        <v>61.3</v>
      </c>
      <c r="L101" s="143" t="s">
        <v>15</v>
      </c>
      <c r="R101" s="50"/>
    </row>
    <row r="102" spans="1:34" ht="15.75" x14ac:dyDescent="0.25">
      <c r="A102" s="136"/>
      <c r="B102" s="136"/>
      <c r="C102" s="136"/>
      <c r="D102" s="136"/>
      <c r="E102" s="178"/>
      <c r="F102" s="178"/>
      <c r="G102" s="1582" t="s">
        <v>18</v>
      </c>
      <c r="H102" s="1582"/>
      <c r="I102" s="181">
        <f>COUNTIF(U13:U94,4)</f>
        <v>12</v>
      </c>
      <c r="J102" s="51" t="s">
        <v>13</v>
      </c>
      <c r="K102" s="184">
        <f>ROUND(I102/$I$98*100,1)</f>
        <v>38.700000000000003</v>
      </c>
      <c r="L102" s="143" t="s">
        <v>15</v>
      </c>
      <c r="N102" s="144"/>
      <c r="O102" s="669"/>
      <c r="P102" s="136"/>
      <c r="Q102" s="136"/>
    </row>
    <row r="103" spans="1:34" ht="18.75" x14ac:dyDescent="0.3">
      <c r="A103" s="136"/>
      <c r="B103" s="136"/>
      <c r="C103" s="136"/>
      <c r="D103" s="136"/>
      <c r="E103" s="178"/>
      <c r="F103" s="178"/>
      <c r="G103" s="1582" t="s">
        <v>19</v>
      </c>
      <c r="H103" s="1582"/>
      <c r="I103" s="181">
        <f>COUNTIF(U13:U94,3)</f>
        <v>0</v>
      </c>
      <c r="J103" s="51" t="s">
        <v>13</v>
      </c>
      <c r="K103" s="184">
        <f>ROUND(I103/$I$98*100,1)</f>
        <v>0</v>
      </c>
      <c r="L103" s="143" t="s">
        <v>15</v>
      </c>
      <c r="M103" s="572"/>
      <c r="N103" s="529"/>
      <c r="O103" s="670"/>
      <c r="P103" s="474"/>
      <c r="Q103" s="474"/>
      <c r="R103" s="1660"/>
      <c r="S103" s="1660"/>
      <c r="T103" s="1660"/>
      <c r="U103" s="1660"/>
      <c r="V103" s="1660"/>
      <c r="W103" s="1660"/>
    </row>
    <row r="104" spans="1:34" ht="15.75" x14ac:dyDescent="0.25">
      <c r="A104" s="136"/>
      <c r="B104" s="136"/>
      <c r="C104" s="136"/>
      <c r="D104" s="136"/>
      <c r="E104" s="178"/>
      <c r="F104" s="178"/>
      <c r="G104" s="1582" t="s">
        <v>20</v>
      </c>
      <c r="H104" s="1582"/>
      <c r="I104" s="181">
        <f>COUNTIF(U13:U94,2)</f>
        <v>0</v>
      </c>
      <c r="J104" s="51" t="s">
        <v>13</v>
      </c>
      <c r="K104" s="184">
        <f>I104/$I$98*100</f>
        <v>0</v>
      </c>
      <c r="L104" s="143" t="s">
        <v>15</v>
      </c>
      <c r="M104" s="335"/>
      <c r="N104" s="573"/>
      <c r="O104" s="671"/>
      <c r="P104" s="335"/>
      <c r="Q104" s="335"/>
      <c r="R104" s="574"/>
      <c r="S104" s="335"/>
      <c r="T104" s="575"/>
      <c r="U104" s="575"/>
      <c r="V104" s="575"/>
      <c r="W104" s="576"/>
    </row>
    <row r="105" spans="1:34" ht="15.75" customHeight="1" x14ac:dyDescent="0.3">
      <c r="A105" s="136"/>
      <c r="B105" s="136"/>
      <c r="C105" s="136"/>
      <c r="D105" s="136"/>
      <c r="E105" s="1582" t="s">
        <v>21</v>
      </c>
      <c r="F105" s="1582"/>
      <c r="G105" s="1582"/>
      <c r="H105" s="1582"/>
      <c r="I105" s="182">
        <f>SUM(I101:I103)</f>
        <v>31</v>
      </c>
      <c r="J105" s="51" t="s">
        <v>13</v>
      </c>
      <c r="K105" s="184">
        <f>I105/$I$98*100</f>
        <v>100</v>
      </c>
      <c r="L105" s="143" t="s">
        <v>15</v>
      </c>
      <c r="M105" s="572"/>
      <c r="N105" s="529"/>
      <c r="O105" s="670"/>
      <c r="P105" s="474"/>
      <c r="Q105" s="474"/>
      <c r="R105" s="1660"/>
      <c r="S105" s="1660"/>
      <c r="T105" s="1660"/>
      <c r="U105" s="1660"/>
      <c r="V105" s="1660"/>
      <c r="W105" s="1660"/>
    </row>
    <row r="106" spans="1:34" ht="18.75" customHeight="1" x14ac:dyDescent="0.25">
      <c r="A106" s="136"/>
      <c r="B106" s="136"/>
      <c r="C106" s="136"/>
      <c r="D106" s="136"/>
      <c r="E106" s="1582" t="s">
        <v>772</v>
      </c>
      <c r="F106" s="1582"/>
      <c r="G106" s="1582"/>
      <c r="H106" s="1582"/>
      <c r="I106" s="183">
        <f>COUNTIF(W$12:W94,"*ЛФК*")+COUNTIF(W$12:W91,"*Освобождение*")+COUNTIF(W$12:W91,"*Справка*")+COUNTIF(W$12:W91,"*Вакцинация*")</f>
        <v>6</v>
      </c>
      <c r="J106" s="51" t="s">
        <v>13</v>
      </c>
      <c r="K106" s="461">
        <f>I106/$I$97*100</f>
        <v>7.5</v>
      </c>
      <c r="L106" s="143" t="s">
        <v>15</v>
      </c>
      <c r="M106" s="572"/>
      <c r="N106" s="572"/>
      <c r="O106" s="672"/>
      <c r="P106" s="572"/>
      <c r="Q106" s="572"/>
      <c r="R106" s="577"/>
      <c r="S106" s="578"/>
      <c r="T106" s="578"/>
      <c r="U106" s="579"/>
      <c r="V106" s="580"/>
      <c r="W106" s="581"/>
    </row>
    <row r="107" spans="1:34" ht="17.25" customHeight="1" x14ac:dyDescent="0.3">
      <c r="A107" s="136"/>
      <c r="B107" s="136"/>
      <c r="C107" s="136"/>
      <c r="D107" s="136"/>
      <c r="E107" s="1582" t="s">
        <v>775</v>
      </c>
      <c r="F107" s="1582"/>
      <c r="G107" s="1582"/>
      <c r="H107" s="1582"/>
      <c r="I107" s="183">
        <f>COUNTIF(W$12:W94,"*Ком-ка*")+COUNTIF(W$12:W91,"*Декрет*")+COUNTIF(W$12:W91,"*Уч.отпуск*")+COUNTIF(W$12:W91,"*Отпуск*")+COUNTIF(W$12:W91,"*Отпуск по болезни*")</f>
        <v>3</v>
      </c>
      <c r="J107" s="51" t="s">
        <v>768</v>
      </c>
      <c r="K107" s="462"/>
      <c r="L107" s="143"/>
      <c r="M107" s="572"/>
      <c r="N107" s="572"/>
      <c r="O107" s="672"/>
      <c r="P107" s="572"/>
      <c r="Q107" s="572"/>
      <c r="R107" s="1660"/>
      <c r="S107" s="1660"/>
      <c r="T107" s="1660"/>
      <c r="U107" s="1660"/>
      <c r="V107" s="1660"/>
      <c r="W107" s="1660"/>
    </row>
    <row r="108" spans="1:34" ht="18" customHeight="1" x14ac:dyDescent="0.3">
      <c r="A108" s="136"/>
      <c r="B108" s="136"/>
      <c r="C108" s="136"/>
      <c r="D108" s="136"/>
      <c r="E108" s="1582"/>
      <c r="F108" s="1582"/>
      <c r="G108" s="1582"/>
      <c r="H108" s="1582"/>
      <c r="I108" s="208"/>
      <c r="J108" s="51"/>
      <c r="K108" s="190"/>
      <c r="L108" s="1662" t="s">
        <v>22</v>
      </c>
      <c r="M108" s="1662"/>
      <c r="N108" s="1662"/>
      <c r="O108" s="1662"/>
      <c r="P108" s="1662"/>
      <c r="Q108" s="1662"/>
      <c r="R108" s="1654" t="str">
        <f>Оценка_подр(K98,K105,K101,K102)</f>
        <v>неудовлетворительно</v>
      </c>
      <c r="S108" s="1654"/>
      <c r="T108" s="1654"/>
      <c r="U108" s="1654"/>
      <c r="V108" s="572"/>
      <c r="W108" s="576"/>
    </row>
    <row r="109" spans="1:34" ht="18.75" customHeight="1" x14ac:dyDescent="0.25">
      <c r="A109" s="136"/>
      <c r="B109" s="136"/>
      <c r="C109" s="136"/>
      <c r="D109" s="136"/>
      <c r="E109" s="209"/>
      <c r="F109" s="209"/>
      <c r="G109" s="209"/>
      <c r="H109" s="458"/>
      <c r="I109" s="174"/>
      <c r="J109" s="51"/>
      <c r="K109" s="190"/>
      <c r="L109" s="143"/>
      <c r="N109" s="145"/>
      <c r="O109" s="668"/>
      <c r="P109" s="51"/>
      <c r="Q109" s="51"/>
      <c r="R109" s="420"/>
      <c r="S109" s="51"/>
      <c r="T109" s="136"/>
      <c r="U109" s="136"/>
      <c r="V109" s="136"/>
    </row>
    <row r="110" spans="1:34" ht="21.75" customHeight="1" x14ac:dyDescent="0.25">
      <c r="A110" s="260"/>
      <c r="B110" s="136"/>
      <c r="C110" s="136"/>
      <c r="D110" s="136"/>
      <c r="E110" s="845"/>
      <c r="F110" s="845"/>
      <c r="G110" s="1663" t="s">
        <v>1071</v>
      </c>
      <c r="H110" s="1663"/>
      <c r="I110" s="1647" t="s">
        <v>1226</v>
      </c>
      <c r="J110" s="1647"/>
      <c r="K110" s="1647"/>
      <c r="L110" s="1647"/>
      <c r="M110" s="1647"/>
      <c r="N110" s="1647"/>
      <c r="O110" s="1647"/>
      <c r="P110" s="1647"/>
      <c r="Q110" s="1647"/>
      <c r="R110" s="1647"/>
      <c r="S110" s="1647"/>
      <c r="T110" s="51"/>
      <c r="U110" s="51"/>
      <c r="V110" s="136"/>
    </row>
    <row r="111" spans="1:34" ht="13.5" customHeight="1" x14ac:dyDescent="0.25">
      <c r="A111" s="260"/>
      <c r="B111" s="136"/>
      <c r="C111" s="136"/>
      <c r="D111" s="136"/>
      <c r="E111" s="845"/>
      <c r="F111" s="845"/>
      <c r="G111" s="846"/>
      <c r="H111" s="846"/>
      <c r="I111" s="815"/>
      <c r="J111" s="815"/>
      <c r="K111" s="815"/>
      <c r="L111" s="815"/>
      <c r="M111" s="815"/>
      <c r="N111" s="815"/>
      <c r="O111" s="751"/>
      <c r="P111" s="815"/>
      <c r="Q111" s="815"/>
      <c r="R111" s="815"/>
      <c r="S111" s="815"/>
      <c r="T111" s="51"/>
      <c r="U111" s="51"/>
      <c r="V111" s="136"/>
    </row>
    <row r="112" spans="1:34" s="680" customFormat="1" ht="18.75" x14ac:dyDescent="0.3">
      <c r="A112" s="136"/>
      <c r="B112" s="136"/>
      <c r="C112" s="136"/>
      <c r="D112" s="136"/>
      <c r="E112" s="807"/>
      <c r="F112" s="807"/>
      <c r="G112" s="1845" t="s">
        <v>1290</v>
      </c>
      <c r="H112" s="1845"/>
      <c r="I112" s="1846" t="s">
        <v>1259</v>
      </c>
      <c r="J112" s="1846"/>
      <c r="K112" s="1846"/>
      <c r="L112" s="1846"/>
      <c r="M112" s="1846"/>
      <c r="N112" s="1846"/>
      <c r="O112" s="1846"/>
      <c r="P112" s="1846"/>
      <c r="Q112" s="1846"/>
      <c r="R112" s="1846"/>
      <c r="S112" s="1846"/>
      <c r="T112" s="702"/>
      <c r="U112" s="702"/>
      <c r="V112" s="253"/>
      <c r="W112" s="200"/>
      <c r="AE112" s="50"/>
      <c r="AF112" s="50"/>
      <c r="AG112" s="50"/>
      <c r="AH112" s="50"/>
    </row>
    <row r="113" spans="1:34" s="680" customFormat="1" ht="18.75" x14ac:dyDescent="0.3">
      <c r="A113" s="136"/>
      <c r="B113" s="136"/>
      <c r="C113" s="136"/>
      <c r="D113" s="136"/>
      <c r="E113" s="807"/>
      <c r="F113" s="807"/>
      <c r="G113" s="1847" t="s">
        <v>1291</v>
      </c>
      <c r="H113" s="1847"/>
      <c r="I113" s="1844" t="s">
        <v>1292</v>
      </c>
      <c r="J113" s="1844"/>
      <c r="K113" s="1844"/>
      <c r="L113" s="1844"/>
      <c r="M113" s="829"/>
      <c r="N113" s="830"/>
      <c r="O113" s="829"/>
      <c r="P113" s="829"/>
      <c r="Q113" s="831" t="s">
        <v>1293</v>
      </c>
      <c r="R113" s="832"/>
      <c r="S113" s="832"/>
      <c r="T113" s="253"/>
      <c r="U113" s="253"/>
      <c r="V113" s="253"/>
      <c r="W113" s="200"/>
      <c r="AE113" s="50"/>
      <c r="AF113" s="50"/>
      <c r="AG113" s="50"/>
      <c r="AH113" s="50"/>
    </row>
    <row r="114" spans="1:34" ht="18.75" x14ac:dyDescent="0.3">
      <c r="E114" s="275"/>
      <c r="F114" s="275"/>
      <c r="G114" s="275"/>
      <c r="H114" s="710"/>
      <c r="I114" s="1844" t="s">
        <v>1294</v>
      </c>
      <c r="J114" s="1844"/>
      <c r="K114" s="1844"/>
      <c r="L114" s="1844"/>
      <c r="M114" s="833"/>
      <c r="N114" s="833"/>
      <c r="O114" s="833"/>
      <c r="P114" s="833"/>
      <c r="Q114" s="1844" t="s">
        <v>1295</v>
      </c>
      <c r="R114" s="1844"/>
      <c r="S114" s="1844"/>
      <c r="T114" s="275"/>
      <c r="U114" s="275"/>
      <c r="V114" s="275"/>
      <c r="X114" s="680"/>
      <c r="Y114" s="680"/>
      <c r="Z114" s="680"/>
      <c r="AA114" s="680"/>
      <c r="AB114" s="680"/>
      <c r="AC114" s="680"/>
      <c r="AD114" s="680"/>
    </row>
  </sheetData>
  <mergeCells count="115">
    <mergeCell ref="I114:L114"/>
    <mergeCell ref="Q114:S114"/>
    <mergeCell ref="G110:H110"/>
    <mergeCell ref="I110:S110"/>
    <mergeCell ref="G112:H112"/>
    <mergeCell ref="I112:S112"/>
    <mergeCell ref="G113:H113"/>
    <mergeCell ref="I113:L113"/>
    <mergeCell ref="E105:H105"/>
    <mergeCell ref="R105:W105"/>
    <mergeCell ref="E106:H106"/>
    <mergeCell ref="E107:H107"/>
    <mergeCell ref="R107:W107"/>
    <mergeCell ref="E108:H108"/>
    <mergeCell ref="L108:Q108"/>
    <mergeCell ref="R108:U108"/>
    <mergeCell ref="G100:H100"/>
    <mergeCell ref="G101:H101"/>
    <mergeCell ref="G102:H102"/>
    <mergeCell ref="G103:H103"/>
    <mergeCell ref="R103:W103"/>
    <mergeCell ref="G104:H104"/>
    <mergeCell ref="E71:W71"/>
    <mergeCell ref="E73:W73"/>
    <mergeCell ref="E80:W80"/>
    <mergeCell ref="E92:W92"/>
    <mergeCell ref="G97:H97"/>
    <mergeCell ref="G98:H98"/>
    <mergeCell ref="O98:R98"/>
    <mergeCell ref="AC68:AC70"/>
    <mergeCell ref="AD68:AD70"/>
    <mergeCell ref="AE68:AE70"/>
    <mergeCell ref="AF68:AF70"/>
    <mergeCell ref="AG68:AG70"/>
    <mergeCell ref="AH68:AH70"/>
    <mergeCell ref="W68:W70"/>
    <mergeCell ref="X68:X70"/>
    <mergeCell ref="Y68:Y70"/>
    <mergeCell ref="Z68:Z70"/>
    <mergeCell ref="AA68:AA70"/>
    <mergeCell ref="AB68:AB70"/>
    <mergeCell ref="I68:I70"/>
    <mergeCell ref="J68:J70"/>
    <mergeCell ref="K68:S68"/>
    <mergeCell ref="T68:T70"/>
    <mergeCell ref="U68:U70"/>
    <mergeCell ref="V68:V70"/>
    <mergeCell ref="N69:P69"/>
    <mergeCell ref="Q69:S69"/>
    <mergeCell ref="A68:A70"/>
    <mergeCell ref="B68:B70"/>
    <mergeCell ref="C68:C70"/>
    <mergeCell ref="E68:E70"/>
    <mergeCell ref="G68:G70"/>
    <mergeCell ref="H68:H70"/>
    <mergeCell ref="E38:W38"/>
    <mergeCell ref="E43:W43"/>
    <mergeCell ref="E49:W49"/>
    <mergeCell ref="E51:W51"/>
    <mergeCell ref="E56:W56"/>
    <mergeCell ref="E63:W63"/>
    <mergeCell ref="AC34:AC36"/>
    <mergeCell ref="AD34:AD36"/>
    <mergeCell ref="AE34:AE36"/>
    <mergeCell ref="I34:I36"/>
    <mergeCell ref="J34:J36"/>
    <mergeCell ref="K34:S34"/>
    <mergeCell ref="T34:T36"/>
    <mergeCell ref="U34:U36"/>
    <mergeCell ref="V34:V36"/>
    <mergeCell ref="N35:P35"/>
    <mergeCell ref="Q35:S35"/>
    <mergeCell ref="AF34:AF36"/>
    <mergeCell ref="AG34:AG36"/>
    <mergeCell ref="AH34:AH36"/>
    <mergeCell ref="W34:W36"/>
    <mergeCell ref="X34:X36"/>
    <mergeCell ref="Y34:Y36"/>
    <mergeCell ref="Z34:Z36"/>
    <mergeCell ref="AA34:AA36"/>
    <mergeCell ref="AB34:AB36"/>
    <mergeCell ref="E12:W12"/>
    <mergeCell ref="H9:H11"/>
    <mergeCell ref="I9:I11"/>
    <mergeCell ref="J9:J11"/>
    <mergeCell ref="K9:S9"/>
    <mergeCell ref="T9:T11"/>
    <mergeCell ref="U9:U11"/>
    <mergeCell ref="A34:A36"/>
    <mergeCell ref="B34:B36"/>
    <mergeCell ref="C34:C36"/>
    <mergeCell ref="E34:E36"/>
    <mergeCell ref="G34:G36"/>
    <mergeCell ref="H34:H36"/>
    <mergeCell ref="E16:W16"/>
    <mergeCell ref="E20:W20"/>
    <mergeCell ref="E23:W23"/>
    <mergeCell ref="E26:W26"/>
    <mergeCell ref="E28:W28"/>
    <mergeCell ref="E31:W31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V9:V11"/>
    <mergeCell ref="W9:W11"/>
    <mergeCell ref="K10:M10"/>
    <mergeCell ref="N10:P10"/>
    <mergeCell ref="Q10:S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4" fitToHeight="2" orientation="landscape" r:id="rId1"/>
  <rowBreaks count="1" manualBreakCount="1">
    <brk id="67" min="3" max="21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6">
    <tabColor rgb="FF00B0F0"/>
  </sheetPr>
  <dimension ref="A1:BJ67"/>
  <sheetViews>
    <sheetView view="pageBreakPreview" topLeftCell="A11" zoomScaleSheetLayoutView="100" workbookViewId="0">
      <selection activeCell="Q19" sqref="Q19"/>
    </sheetView>
  </sheetViews>
  <sheetFormatPr defaultColWidth="9.140625" defaultRowHeight="15" x14ac:dyDescent="0.25"/>
  <cols>
    <col min="1" max="1" width="6.140625" style="275" customWidth="1"/>
    <col min="2" max="2" width="13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6.140625" style="275" customWidth="1"/>
    <col min="18" max="18" width="6.140625" style="715" customWidth="1"/>
    <col min="19" max="19" width="6.28515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8.42578125" style="710" customWidth="1"/>
    <col min="24" max="16384" width="9.140625" style="275"/>
  </cols>
  <sheetData>
    <row r="1" spans="1:30" ht="15.75" hidden="1" x14ac:dyDescent="0.25">
      <c r="A1" s="1858"/>
      <c r="B1" s="1858"/>
      <c r="C1" s="1858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863" t="s">
        <v>1280</v>
      </c>
      <c r="R1" s="1863"/>
      <c r="S1" s="1863"/>
      <c r="T1" s="1863"/>
      <c r="U1" s="1863"/>
      <c r="V1" s="1863"/>
      <c r="W1" s="1863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25">
      <c r="A2" s="1858"/>
      <c r="B2" s="1858"/>
      <c r="C2" s="1858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8.75" hidden="1" x14ac:dyDescent="0.25">
      <c r="A3" s="1858"/>
      <c r="B3" s="1858"/>
      <c r="C3" s="1858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982"/>
      <c r="X3" s="854"/>
      <c r="Y3" s="854"/>
      <c r="Z3" s="854"/>
      <c r="AA3" s="854"/>
      <c r="AB3" s="854"/>
      <c r="AC3" s="854"/>
      <c r="AD3" s="854"/>
    </row>
    <row r="4" spans="1:30" hidden="1" x14ac:dyDescent="0.25">
      <c r="A4" s="1858"/>
      <c r="B4" s="1858"/>
      <c r="C4" s="1858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860" t="s">
        <v>774</v>
      </c>
      <c r="S4" s="1860"/>
      <c r="T4" s="1860"/>
      <c r="U4" s="1860"/>
      <c r="V4" s="1860"/>
      <c r="W4" s="1860"/>
      <c r="X4" s="854"/>
      <c r="Y4" s="854"/>
      <c r="Z4" s="854"/>
      <c r="AA4" s="854"/>
      <c r="AB4" s="854"/>
      <c r="AC4" s="854"/>
      <c r="AD4" s="854"/>
    </row>
    <row r="5" spans="1:30" ht="10.5" customHeight="1" x14ac:dyDescent="0.25">
      <c r="A5" s="1858"/>
      <c r="B5" s="1858"/>
      <c r="C5" s="1858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854"/>
      <c r="Y6" s="854"/>
      <c r="Z6" s="854"/>
      <c r="AA6" s="854"/>
      <c r="AB6" s="854"/>
      <c r="AC6" s="854"/>
      <c r="AD6" s="854"/>
    </row>
    <row r="7" spans="1:30" ht="21.75" customHeight="1" x14ac:dyDescent="0.25">
      <c r="A7" s="1859"/>
      <c r="B7" s="1859"/>
      <c r="C7" s="1859"/>
      <c r="D7" s="253"/>
      <c r="E7" s="1862" t="s">
        <v>1594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854"/>
      <c r="Y7" s="854"/>
      <c r="Z7" s="854"/>
      <c r="AA7" s="854"/>
      <c r="AB7" s="854"/>
      <c r="AC7" s="854"/>
      <c r="AD7" s="854"/>
    </row>
    <row r="8" spans="1:30" ht="16.5" customHeight="1" thickBot="1" x14ac:dyDescent="0.3">
      <c r="A8" s="1106"/>
      <c r="B8" s="1106"/>
      <c r="C8" s="1106"/>
      <c r="D8" s="253"/>
      <c r="E8" s="1103"/>
      <c r="F8" s="1103"/>
      <c r="G8" s="1103"/>
      <c r="H8" s="913"/>
      <c r="I8" s="1103"/>
      <c r="J8" s="1103"/>
      <c r="K8" s="913"/>
      <c r="L8" s="1103"/>
      <c r="M8" s="1103"/>
      <c r="N8" s="1103"/>
      <c r="O8" s="1103"/>
      <c r="P8" s="1103"/>
      <c r="Q8" s="1103"/>
      <c r="R8" s="1075"/>
      <c r="S8" s="1103"/>
      <c r="T8" s="1103"/>
      <c r="U8" s="1103"/>
      <c r="V8" s="1103"/>
      <c r="W8" s="913"/>
    </row>
    <row r="9" spans="1:30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1477"/>
      <c r="G9" s="1809" t="s">
        <v>3</v>
      </c>
      <c r="H9" s="1771" t="s">
        <v>4</v>
      </c>
      <c r="I9" s="1852" t="s">
        <v>5</v>
      </c>
      <c r="J9" s="1852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852" t="s">
        <v>998</v>
      </c>
      <c r="V9" s="1600" t="s">
        <v>7</v>
      </c>
      <c r="W9" s="1814" t="s">
        <v>285</v>
      </c>
    </row>
    <row r="10" spans="1:30" ht="15.75" x14ac:dyDescent="0.25">
      <c r="A10" s="1851"/>
      <c r="B10" s="1851"/>
      <c r="C10" s="1851"/>
      <c r="D10" s="858"/>
      <c r="E10" s="1620"/>
      <c r="F10" s="1469"/>
      <c r="G10" s="1621"/>
      <c r="H10" s="1736"/>
      <c r="I10" s="1853"/>
      <c r="J10" s="1853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853"/>
      <c r="V10" s="1601"/>
      <c r="W10" s="1815"/>
    </row>
    <row r="11" spans="1:30" ht="83.25" customHeight="1" thickBot="1" x14ac:dyDescent="0.3">
      <c r="A11" s="1851"/>
      <c r="B11" s="1851"/>
      <c r="C11" s="1851"/>
      <c r="D11" s="858"/>
      <c r="E11" s="1692"/>
      <c r="F11" s="1478"/>
      <c r="G11" s="1810"/>
      <c r="H11" s="1772"/>
      <c r="I11" s="1854"/>
      <c r="J11" s="1854"/>
      <c r="K11" s="1473" t="s">
        <v>8</v>
      </c>
      <c r="L11" s="1467" t="s">
        <v>9</v>
      </c>
      <c r="M11" s="1467" t="s">
        <v>10</v>
      </c>
      <c r="N11" s="1467" t="s">
        <v>8</v>
      </c>
      <c r="O11" s="1467" t="s">
        <v>9</v>
      </c>
      <c r="P11" s="1467" t="s">
        <v>10</v>
      </c>
      <c r="Q11" s="1467" t="s">
        <v>8</v>
      </c>
      <c r="R11" s="746" t="s">
        <v>9</v>
      </c>
      <c r="S11" s="1467" t="s">
        <v>10</v>
      </c>
      <c r="T11" s="1813"/>
      <c r="U11" s="1854"/>
      <c r="V11" s="1602"/>
      <c r="W11" s="1816"/>
    </row>
    <row r="12" spans="1:30" ht="16.5" customHeight="1" thickTop="1" x14ac:dyDescent="0.25">
      <c r="A12" s="611"/>
      <c r="B12" s="611"/>
      <c r="C12" s="611"/>
      <c r="D12" s="160"/>
      <c r="E12" s="1855" t="s">
        <v>1228</v>
      </c>
      <c r="F12" s="1856"/>
      <c r="G12" s="1856"/>
      <c r="H12" s="1856"/>
      <c r="I12" s="1856"/>
      <c r="J12" s="1856"/>
      <c r="K12" s="1856"/>
      <c r="L12" s="1856"/>
      <c r="M12" s="1856"/>
      <c r="N12" s="1856"/>
      <c r="O12" s="1856"/>
      <c r="P12" s="1856"/>
      <c r="Q12" s="1856"/>
      <c r="R12" s="1856"/>
      <c r="S12" s="1856"/>
      <c r="T12" s="1856"/>
      <c r="U12" s="1856"/>
      <c r="V12" s="1856"/>
      <c r="W12" s="1857"/>
    </row>
    <row r="13" spans="1:30" ht="15.75" x14ac:dyDescent="0.25">
      <c r="A13" s="611" t="s">
        <v>11</v>
      </c>
      <c r="B13" s="214">
        <v>25486</v>
      </c>
      <c r="C13" s="611">
        <f t="shared" ref="C13:C16" si="0">Age(B13,G13,H13)</f>
        <v>55</v>
      </c>
      <c r="D13" s="160"/>
      <c r="E13" s="154">
        <v>1</v>
      </c>
      <c r="F13" s="342"/>
      <c r="G13" s="349" t="s">
        <v>1075</v>
      </c>
      <c r="H13" s="349" t="s">
        <v>1630</v>
      </c>
      <c r="I13" s="1485" t="str">
        <f t="shared" ref="I13:I16" si="1">Воз_группа(A13,C13)</f>
        <v>8</v>
      </c>
      <c r="J13" s="613"/>
      <c r="K13" s="1270"/>
      <c r="L13" s="1015"/>
      <c r="M13" s="1015"/>
      <c r="N13" s="877"/>
      <c r="O13" s="1016"/>
      <c r="P13" s="1015"/>
      <c r="Q13" s="615"/>
      <c r="R13" s="207"/>
      <c r="S13" s="617"/>
      <c r="T13" s="617"/>
      <c r="U13" s="618"/>
      <c r="V13" s="617"/>
      <c r="W13" s="1362" t="s">
        <v>1338</v>
      </c>
    </row>
    <row r="14" spans="1:30" ht="15.75" x14ac:dyDescent="0.25">
      <c r="A14" s="611" t="s">
        <v>11</v>
      </c>
      <c r="B14" s="214"/>
      <c r="C14" s="611"/>
      <c r="D14" s="1510"/>
      <c r="E14" s="285">
        <v>2</v>
      </c>
      <c r="F14" s="1527"/>
      <c r="G14" s="349" t="s">
        <v>482</v>
      </c>
      <c r="H14" s="349" t="s">
        <v>1665</v>
      </c>
      <c r="I14" s="1527">
        <v>7</v>
      </c>
      <c r="J14" s="613"/>
      <c r="K14" s="877">
        <v>3</v>
      </c>
      <c r="L14" s="1015">
        <v>5</v>
      </c>
      <c r="M14" s="1015">
        <f t="shared" ref="M14:M15" si="2">Баллы_за_упр($A14,$G14,$H14,$I14,K14,L14)</f>
        <v>50</v>
      </c>
      <c r="N14" s="877"/>
      <c r="O14" s="1016"/>
      <c r="P14" s="1015"/>
      <c r="Q14" s="615">
        <v>37</v>
      </c>
      <c r="R14" s="207">
        <v>6.02</v>
      </c>
      <c r="S14" s="617">
        <f t="shared" ref="S14:S15" si="3">Баллы_за_упр($A14,G14,H14,I14,Q14,R14)</f>
        <v>33</v>
      </c>
      <c r="T14" s="617">
        <f t="shared" ref="T14:T15" si="4">S14+P14+M14</f>
        <v>83</v>
      </c>
      <c r="U14" s="618" t="str">
        <f>LOOKUP(T14,{0,39,40,80,120},{"2","2","3","4","5"})</f>
        <v>4</v>
      </c>
      <c r="V14" s="351"/>
      <c r="W14" s="397"/>
    </row>
    <row r="15" spans="1:30" ht="15.75" x14ac:dyDescent="0.25">
      <c r="A15" s="611" t="s">
        <v>11</v>
      </c>
      <c r="B15" s="214">
        <v>30191</v>
      </c>
      <c r="C15" s="611">
        <f t="shared" ref="C15" si="5">Age(B15,G15,H15)</f>
        <v>42</v>
      </c>
      <c r="D15" s="1461"/>
      <c r="E15" s="285">
        <v>3</v>
      </c>
      <c r="F15" s="1527"/>
      <c r="G15" s="349" t="s">
        <v>590</v>
      </c>
      <c r="H15" s="349" t="s">
        <v>623</v>
      </c>
      <c r="I15" s="1527" t="str">
        <f t="shared" ref="I15" si="6">Воз_группа(A15,C15)</f>
        <v>5</v>
      </c>
      <c r="J15" s="613"/>
      <c r="K15" s="877">
        <v>3</v>
      </c>
      <c r="L15" s="1015">
        <v>4</v>
      </c>
      <c r="M15" s="1015">
        <f t="shared" si="2"/>
        <v>20</v>
      </c>
      <c r="N15" s="877">
        <v>35</v>
      </c>
      <c r="O15" s="1016">
        <v>29.9</v>
      </c>
      <c r="P15" s="1015">
        <f t="shared" ref="P15" si="7">Баллы_за_упр($A15,$G15,$H15,$I15,N15,O15)</f>
        <v>82</v>
      </c>
      <c r="Q15" s="615">
        <v>37</v>
      </c>
      <c r="R15" s="207">
        <v>5.14</v>
      </c>
      <c r="S15" s="617">
        <f t="shared" si="3"/>
        <v>21</v>
      </c>
      <c r="T15" s="617">
        <f t="shared" si="4"/>
        <v>123</v>
      </c>
      <c r="U15" s="618">
        <f t="shared" ref="U15" si="8">Оценка(A15,I15,M15,P15,S15)</f>
        <v>4</v>
      </c>
      <c r="V15" s="351"/>
      <c r="W15" s="397"/>
    </row>
    <row r="16" spans="1:30" ht="15.75" x14ac:dyDescent="0.25">
      <c r="A16" s="611" t="s">
        <v>470</v>
      </c>
      <c r="B16" s="214">
        <v>30470</v>
      </c>
      <c r="C16" s="611">
        <f t="shared" si="0"/>
        <v>41</v>
      </c>
      <c r="D16" s="160"/>
      <c r="E16" s="285">
        <v>4</v>
      </c>
      <c r="F16" s="1527"/>
      <c r="G16" s="232" t="s">
        <v>564</v>
      </c>
      <c r="H16" s="232" t="s">
        <v>631</v>
      </c>
      <c r="I16" s="1527" t="str">
        <f t="shared" si="1"/>
        <v>5</v>
      </c>
      <c r="J16" s="351"/>
      <c r="K16" s="877">
        <v>16</v>
      </c>
      <c r="L16" s="1015">
        <v>28</v>
      </c>
      <c r="M16" s="1015">
        <f>Баллы_за_упр($A16,$G16,$H16,$I16,K16,L16)</f>
        <v>100</v>
      </c>
      <c r="N16" s="877"/>
      <c r="O16" s="1016"/>
      <c r="P16" s="1015"/>
      <c r="Q16" s="615">
        <v>37</v>
      </c>
      <c r="R16" s="207">
        <v>6.29</v>
      </c>
      <c r="S16" s="617">
        <f>Баллы_за_упр($A16,G16,H16,I16,Q16,R16)</f>
        <v>21</v>
      </c>
      <c r="T16" s="617">
        <f>S16+P16+M16</f>
        <v>121</v>
      </c>
      <c r="U16" s="618" t="str">
        <f>LOOKUP(T16,{0,39,40,80,120},{"2","2","3","4","5"})</f>
        <v>5</v>
      </c>
      <c r="V16" s="351"/>
      <c r="W16" s="397"/>
    </row>
    <row r="17" spans="1:23" ht="15.75" customHeight="1" x14ac:dyDescent="0.25">
      <c r="A17" s="611"/>
      <c r="B17" s="611"/>
      <c r="C17" s="611"/>
      <c r="D17" s="160"/>
      <c r="E17" s="1735" t="s">
        <v>1430</v>
      </c>
      <c r="F17" s="1736"/>
      <c r="G17" s="1736"/>
      <c r="H17" s="1736"/>
      <c r="I17" s="1736"/>
      <c r="J17" s="1736"/>
      <c r="K17" s="1736"/>
      <c r="L17" s="1736"/>
      <c r="M17" s="1736"/>
      <c r="N17" s="1736"/>
      <c r="O17" s="1736"/>
      <c r="P17" s="1736"/>
      <c r="Q17" s="1736"/>
      <c r="R17" s="1736"/>
      <c r="S17" s="1736"/>
      <c r="T17" s="1736"/>
      <c r="U17" s="1736"/>
      <c r="V17" s="1736"/>
      <c r="W17" s="1737"/>
    </row>
    <row r="18" spans="1:23" ht="15.75" x14ac:dyDescent="0.25">
      <c r="A18" s="611" t="s">
        <v>11</v>
      </c>
      <c r="B18" s="1092">
        <v>25023</v>
      </c>
      <c r="C18" s="611">
        <f t="shared" ref="C18:C30" si="9">Age(B18,G18,H18)</f>
        <v>56</v>
      </c>
      <c r="D18" s="160"/>
      <c r="E18" s="285">
        <v>5</v>
      </c>
      <c r="F18" s="1527"/>
      <c r="G18" s="607" t="s">
        <v>482</v>
      </c>
      <c r="H18" s="607" t="s">
        <v>630</v>
      </c>
      <c r="I18" s="1527" t="str">
        <f t="shared" ref="I18:I30" si="10">Воз_группа(A18,C18)</f>
        <v>8</v>
      </c>
      <c r="J18" s="351"/>
      <c r="K18" s="877">
        <v>3</v>
      </c>
      <c r="L18" s="1015">
        <v>3</v>
      </c>
      <c r="M18" s="1015">
        <f t="shared" ref="M18:M19" si="11">Баллы_за_упр($A18,$G18,$H18,$I18,K18,L18)</f>
        <v>40</v>
      </c>
      <c r="N18" s="877"/>
      <c r="O18" s="1016"/>
      <c r="P18" s="1015"/>
      <c r="Q18" s="615">
        <v>37</v>
      </c>
      <c r="R18" s="207">
        <v>6.14</v>
      </c>
      <c r="S18" s="617">
        <f t="shared" ref="S18:S19" si="12">Баллы_за_упр($A18,G18,H18,I18,Q18,R18)</f>
        <v>41</v>
      </c>
      <c r="T18" s="617">
        <f t="shared" ref="T18:T19" si="13">S18+P18+M18</f>
        <v>81</v>
      </c>
      <c r="U18" s="618" t="str">
        <f>LOOKUP(T18,{0,39,40,80,120},{"2","2","3","4","5"})</f>
        <v>4</v>
      </c>
      <c r="V18" s="617"/>
      <c r="W18" s="1352"/>
    </row>
    <row r="19" spans="1:23" ht="15.75" x14ac:dyDescent="0.25">
      <c r="A19" s="611" t="s">
        <v>11</v>
      </c>
      <c r="B19" s="1092">
        <v>25994</v>
      </c>
      <c r="C19" s="611">
        <f t="shared" si="9"/>
        <v>53</v>
      </c>
      <c r="D19" s="160"/>
      <c r="E19" s="285">
        <v>6</v>
      </c>
      <c r="F19" s="1527"/>
      <c r="G19" s="607" t="s">
        <v>482</v>
      </c>
      <c r="H19" s="607" t="s">
        <v>1287</v>
      </c>
      <c r="I19" s="1527" t="str">
        <f t="shared" si="10"/>
        <v>7</v>
      </c>
      <c r="J19" s="351"/>
      <c r="K19" s="877">
        <v>3</v>
      </c>
      <c r="L19" s="1015">
        <v>5</v>
      </c>
      <c r="M19" s="1015">
        <f t="shared" si="11"/>
        <v>50</v>
      </c>
      <c r="N19" s="877"/>
      <c r="O19" s="1016"/>
      <c r="P19" s="1015"/>
      <c r="Q19" s="615">
        <v>37</v>
      </c>
      <c r="R19" s="207">
        <v>6.01</v>
      </c>
      <c r="S19" s="617">
        <f t="shared" si="12"/>
        <v>34</v>
      </c>
      <c r="T19" s="617">
        <f t="shared" si="13"/>
        <v>84</v>
      </c>
      <c r="U19" s="618" t="str">
        <f>LOOKUP(T19,{0,39,40,80,120},{"2","2","3","4","5"})</f>
        <v>4</v>
      </c>
      <c r="V19" s="617"/>
      <c r="W19" s="1362"/>
    </row>
    <row r="20" spans="1:23" ht="15.75" customHeight="1" x14ac:dyDescent="0.25">
      <c r="A20" s="611"/>
      <c r="B20" s="306"/>
      <c r="C20" s="611"/>
      <c r="D20" s="160"/>
      <c r="E20" s="1735" t="s">
        <v>1431</v>
      </c>
      <c r="F20" s="1736"/>
      <c r="G20" s="1736"/>
      <c r="H20" s="1736"/>
      <c r="I20" s="1736"/>
      <c r="J20" s="1736"/>
      <c r="K20" s="1736"/>
      <c r="L20" s="1736"/>
      <c r="M20" s="1736"/>
      <c r="N20" s="1736"/>
      <c r="O20" s="1736"/>
      <c r="P20" s="1736"/>
      <c r="Q20" s="1736"/>
      <c r="R20" s="1736"/>
      <c r="S20" s="1736"/>
      <c r="T20" s="1736"/>
      <c r="U20" s="1736"/>
      <c r="V20" s="1736"/>
      <c r="W20" s="1737"/>
    </row>
    <row r="21" spans="1:23" ht="15.75" x14ac:dyDescent="0.25">
      <c r="A21" s="611" t="s">
        <v>11</v>
      </c>
      <c r="B21" s="1092">
        <v>29364</v>
      </c>
      <c r="C21" s="611">
        <f>Age(B21,G21,H21)</f>
        <v>44</v>
      </c>
      <c r="D21" s="160"/>
      <c r="E21" s="285">
        <v>7</v>
      </c>
      <c r="F21" s="1527"/>
      <c r="G21" s="607" t="s">
        <v>482</v>
      </c>
      <c r="H21" s="607" t="s">
        <v>1368</v>
      </c>
      <c r="I21" s="1527" t="str">
        <f>Воз_группа(A21,C21)</f>
        <v>5</v>
      </c>
      <c r="J21" s="351"/>
      <c r="K21" s="877">
        <v>3</v>
      </c>
      <c r="L21" s="1015">
        <v>10</v>
      </c>
      <c r="M21" s="1015">
        <f t="shared" ref="M21" si="14">Баллы_за_упр($A21,$G21,$H21,$I21,K21,L21)</f>
        <v>80</v>
      </c>
      <c r="N21" s="877">
        <v>35</v>
      </c>
      <c r="O21" s="1016">
        <v>31.1</v>
      </c>
      <c r="P21" s="1015">
        <f t="shared" ref="P21" si="15">Баллы_за_упр($A21,$G21,$H21,$I21,N21,O21)</f>
        <v>58</v>
      </c>
      <c r="Q21" s="615">
        <v>37</v>
      </c>
      <c r="R21" s="207">
        <v>4.22</v>
      </c>
      <c r="S21" s="617">
        <f t="shared" ref="S21" si="16">Баллы_за_упр($A21,G21,H21,I21,Q21,R21)</f>
        <v>86</v>
      </c>
      <c r="T21" s="617">
        <f t="shared" ref="T21" si="17">S21+P21+M21</f>
        <v>224</v>
      </c>
      <c r="U21" s="618">
        <f t="shared" ref="U21" si="18">Оценка(A21,I21,M21,P21,S21)</f>
        <v>5</v>
      </c>
      <c r="V21" s="351"/>
      <c r="W21" s="286"/>
    </row>
    <row r="22" spans="1:23" ht="15.75" x14ac:dyDescent="0.25">
      <c r="A22" s="611" t="s">
        <v>11</v>
      </c>
      <c r="B22" s="1092">
        <v>26305</v>
      </c>
      <c r="C22" s="252">
        <f t="shared" si="9"/>
        <v>52</v>
      </c>
      <c r="D22" s="160"/>
      <c r="E22" s="285">
        <v>8</v>
      </c>
      <c r="F22" s="1527"/>
      <c r="G22" s="607" t="s">
        <v>482</v>
      </c>
      <c r="H22" s="607" t="s">
        <v>513</v>
      </c>
      <c r="I22" s="1527" t="str">
        <f t="shared" si="10"/>
        <v>7</v>
      </c>
      <c r="J22" s="351"/>
      <c r="K22" s="877">
        <v>3</v>
      </c>
      <c r="L22" s="1015">
        <v>4</v>
      </c>
      <c r="M22" s="1015">
        <f t="shared" ref="M22:M23" si="19">Баллы_за_упр($A22,$G22,$H22,$I22,K22,L22)</f>
        <v>40</v>
      </c>
      <c r="N22" s="877"/>
      <c r="O22" s="1016"/>
      <c r="P22" s="1015"/>
      <c r="Q22" s="615">
        <v>37</v>
      </c>
      <c r="R22" s="207">
        <v>5.49</v>
      </c>
      <c r="S22" s="617">
        <f t="shared" ref="S22:S23" si="20">Баллы_за_упр($A22,G22,H22,I22,Q22,R22)</f>
        <v>46</v>
      </c>
      <c r="T22" s="617">
        <f t="shared" ref="T22:T23" si="21">S22+P22+M22</f>
        <v>86</v>
      </c>
      <c r="U22" s="618" t="str">
        <f>LOOKUP(T22,{0,39,40,80,120},{"2","2","3","4","5"})</f>
        <v>4</v>
      </c>
      <c r="V22" s="351"/>
      <c r="W22" s="397"/>
    </row>
    <row r="23" spans="1:23" ht="15.75" x14ac:dyDescent="0.25">
      <c r="A23" s="611" t="s">
        <v>11</v>
      </c>
      <c r="B23" s="1092">
        <v>25813</v>
      </c>
      <c r="C23" s="252">
        <f t="shared" si="9"/>
        <v>54</v>
      </c>
      <c r="D23" s="160"/>
      <c r="E23" s="285">
        <v>9</v>
      </c>
      <c r="F23" s="1527"/>
      <c r="G23" s="607" t="s">
        <v>482</v>
      </c>
      <c r="H23" s="607" t="s">
        <v>1432</v>
      </c>
      <c r="I23" s="1527" t="str">
        <f t="shared" si="10"/>
        <v>7</v>
      </c>
      <c r="J23" s="351"/>
      <c r="K23" s="877">
        <v>3</v>
      </c>
      <c r="L23" s="1015">
        <v>15</v>
      </c>
      <c r="M23" s="1015">
        <f t="shared" si="19"/>
        <v>125</v>
      </c>
      <c r="N23" s="877"/>
      <c r="O23" s="1016"/>
      <c r="P23" s="1015"/>
      <c r="Q23" s="615">
        <v>37</v>
      </c>
      <c r="R23" s="207">
        <v>4.07</v>
      </c>
      <c r="S23" s="617">
        <f t="shared" si="20"/>
        <v>236</v>
      </c>
      <c r="T23" s="617">
        <f t="shared" si="21"/>
        <v>361</v>
      </c>
      <c r="U23" s="618" t="str">
        <f>LOOKUP(T23,{0,39,40,80,120},{"2","2","3","4","5"})</f>
        <v>5</v>
      </c>
      <c r="V23" s="351"/>
      <c r="W23" s="397"/>
    </row>
    <row r="24" spans="1:23" ht="15.6" customHeight="1" x14ac:dyDescent="0.25">
      <c r="A24" s="611"/>
      <c r="B24" s="611"/>
      <c r="C24" s="252"/>
      <c r="D24" s="160"/>
      <c r="E24" s="1620" t="s">
        <v>1433</v>
      </c>
      <c r="F24" s="1621"/>
      <c r="G24" s="1621"/>
      <c r="H24" s="1621"/>
      <c r="I24" s="1621"/>
      <c r="J24" s="1621"/>
      <c r="K24" s="1621"/>
      <c r="L24" s="1621"/>
      <c r="M24" s="1621"/>
      <c r="N24" s="1621"/>
      <c r="O24" s="1621"/>
      <c r="P24" s="1621"/>
      <c r="Q24" s="1621"/>
      <c r="R24" s="1621"/>
      <c r="S24" s="1621"/>
      <c r="T24" s="1621"/>
      <c r="U24" s="1621"/>
      <c r="V24" s="1621"/>
      <c r="W24" s="1622"/>
    </row>
    <row r="25" spans="1:23" ht="15.75" x14ac:dyDescent="0.25">
      <c r="A25" s="611" t="s">
        <v>11</v>
      </c>
      <c r="B25" s="1092">
        <v>27751</v>
      </c>
      <c r="C25" s="252">
        <f t="shared" si="9"/>
        <v>48</v>
      </c>
      <c r="D25" s="160"/>
      <c r="E25" s="154">
        <v>10</v>
      </c>
      <c r="F25" s="611"/>
      <c r="G25" s="280" t="s">
        <v>482</v>
      </c>
      <c r="H25" s="607" t="s">
        <v>539</v>
      </c>
      <c r="I25" s="342" t="str">
        <f t="shared" si="10"/>
        <v>6</v>
      </c>
      <c r="J25" s="611"/>
      <c r="K25" s="877">
        <v>3</v>
      </c>
      <c r="L25" s="1015">
        <v>5</v>
      </c>
      <c r="M25" s="1015">
        <f t="shared" ref="M25:M28" si="22">Баллы_за_упр($A25,$G25,$H25,$I25,K25,L25)</f>
        <v>40</v>
      </c>
      <c r="N25" s="877"/>
      <c r="O25" s="1016"/>
      <c r="P25" s="1015"/>
      <c r="Q25" s="615">
        <v>37</v>
      </c>
      <c r="R25" s="207">
        <v>4.0999999999999996</v>
      </c>
      <c r="S25" s="617">
        <f t="shared" ref="S25:S28" si="23">Баллы_за_упр($A25,G25,H25,I25,Q25,R25)</f>
        <v>168</v>
      </c>
      <c r="T25" s="617">
        <f t="shared" ref="T25:T28" si="24">S25+P25+M25</f>
        <v>208</v>
      </c>
      <c r="U25" s="618" t="str">
        <f>LOOKUP(T25,{0,39,40,80,120},{"2","2","3","4","5"})</f>
        <v>5</v>
      </c>
      <c r="V25" s="155"/>
      <c r="W25" s="397"/>
    </row>
    <row r="26" spans="1:23" ht="15.75" x14ac:dyDescent="0.25">
      <c r="A26" s="611" t="s">
        <v>11</v>
      </c>
      <c r="B26" s="1092">
        <v>28430</v>
      </c>
      <c r="C26" s="252">
        <f t="shared" si="9"/>
        <v>46</v>
      </c>
      <c r="D26" s="1505"/>
      <c r="E26" s="154">
        <v>11</v>
      </c>
      <c r="F26" s="611"/>
      <c r="G26" s="280" t="s">
        <v>482</v>
      </c>
      <c r="H26" s="607" t="s">
        <v>1656</v>
      </c>
      <c r="I26" s="342" t="str">
        <f t="shared" si="10"/>
        <v>6</v>
      </c>
      <c r="J26" s="611"/>
      <c r="K26" s="877">
        <v>3</v>
      </c>
      <c r="L26" s="1015">
        <v>19</v>
      </c>
      <c r="M26" s="1015">
        <f t="shared" ref="M26" si="25">Баллы_за_упр($A26,$G26,$H26,$I26,K26,L26)</f>
        <v>140</v>
      </c>
      <c r="N26" s="877"/>
      <c r="O26" s="1016"/>
      <c r="P26" s="1015"/>
      <c r="Q26" s="615">
        <v>37</v>
      </c>
      <c r="R26" s="207">
        <v>4.1100000000000003</v>
      </c>
      <c r="S26" s="617">
        <f t="shared" ref="S26" si="26">Баллы_за_упр($A26,G26,H26,I26,Q26,R26)</f>
        <v>166</v>
      </c>
      <c r="T26" s="617">
        <f t="shared" ref="T26" si="27">S26+P26+M26</f>
        <v>306</v>
      </c>
      <c r="U26" s="618" t="str">
        <f>LOOKUP(T26,{0,39,40,80,120},{"2","2","3","4","5"})</f>
        <v>5</v>
      </c>
      <c r="V26" s="155"/>
      <c r="W26" s="397"/>
    </row>
    <row r="27" spans="1:23" ht="15.75" x14ac:dyDescent="0.25">
      <c r="A27" s="611" t="s">
        <v>11</v>
      </c>
      <c r="B27" s="1092">
        <v>25954</v>
      </c>
      <c r="C27" s="252">
        <f t="shared" si="9"/>
        <v>53</v>
      </c>
      <c r="D27" s="160"/>
      <c r="E27" s="154">
        <v>12</v>
      </c>
      <c r="F27" s="611"/>
      <c r="G27" s="280" t="s">
        <v>485</v>
      </c>
      <c r="H27" s="607" t="s">
        <v>1434</v>
      </c>
      <c r="I27" s="342" t="str">
        <f t="shared" si="10"/>
        <v>7</v>
      </c>
      <c r="J27" s="611"/>
      <c r="K27" s="877">
        <v>3</v>
      </c>
      <c r="L27" s="1015">
        <v>25</v>
      </c>
      <c r="M27" s="1015">
        <f t="shared" si="22"/>
        <v>175</v>
      </c>
      <c r="N27" s="877"/>
      <c r="O27" s="1016"/>
      <c r="P27" s="1015"/>
      <c r="Q27" s="615">
        <v>37</v>
      </c>
      <c r="R27" s="207">
        <v>4.1100000000000003</v>
      </c>
      <c r="S27" s="617">
        <f t="shared" si="23"/>
        <v>228</v>
      </c>
      <c r="T27" s="617">
        <f t="shared" si="24"/>
        <v>403</v>
      </c>
      <c r="U27" s="618" t="str">
        <f>LOOKUP(T27,{0,39,40,80,120},{"2","2","3","4","5"})</f>
        <v>5</v>
      </c>
      <c r="V27" s="155"/>
      <c r="W27" s="397"/>
    </row>
    <row r="28" spans="1:23" ht="15.75" x14ac:dyDescent="0.25">
      <c r="A28" s="611" t="s">
        <v>11</v>
      </c>
      <c r="B28" s="1092">
        <v>25005</v>
      </c>
      <c r="C28" s="252">
        <f t="shared" si="9"/>
        <v>56</v>
      </c>
      <c r="D28" s="160"/>
      <c r="E28" s="154">
        <v>13</v>
      </c>
      <c r="F28" s="611"/>
      <c r="G28" s="280" t="s">
        <v>482</v>
      </c>
      <c r="H28" s="607" t="s">
        <v>1243</v>
      </c>
      <c r="I28" s="342" t="str">
        <f t="shared" si="10"/>
        <v>8</v>
      </c>
      <c r="J28" s="611"/>
      <c r="K28" s="877">
        <v>3</v>
      </c>
      <c r="L28" s="1015">
        <v>4</v>
      </c>
      <c r="M28" s="1015">
        <f t="shared" si="22"/>
        <v>60</v>
      </c>
      <c r="N28" s="877"/>
      <c r="O28" s="1016"/>
      <c r="P28" s="1015"/>
      <c r="Q28" s="615">
        <v>37</v>
      </c>
      <c r="R28" s="207">
        <v>6.21</v>
      </c>
      <c r="S28" s="617">
        <f t="shared" si="23"/>
        <v>34</v>
      </c>
      <c r="T28" s="617">
        <f t="shared" si="24"/>
        <v>94</v>
      </c>
      <c r="U28" s="618" t="str">
        <f>LOOKUP(T28,{0,39,40,80,120},{"2","2","3","4","5"})</f>
        <v>4</v>
      </c>
      <c r="V28" s="617"/>
      <c r="W28" s="397"/>
    </row>
    <row r="29" spans="1:23" ht="15.75" x14ac:dyDescent="0.25">
      <c r="A29" s="611" t="s">
        <v>11</v>
      </c>
      <c r="B29" s="1092">
        <v>27997</v>
      </c>
      <c r="C29" s="252">
        <f t="shared" si="9"/>
        <v>48</v>
      </c>
      <c r="D29" s="1405"/>
      <c r="E29" s="154">
        <v>14</v>
      </c>
      <c r="F29" s="552"/>
      <c r="G29" s="230" t="s">
        <v>482</v>
      </c>
      <c r="H29" s="232" t="s">
        <v>1553</v>
      </c>
      <c r="I29" s="342" t="str">
        <f t="shared" si="10"/>
        <v>6</v>
      </c>
      <c r="J29" s="552"/>
      <c r="K29" s="877"/>
      <c r="L29" s="1015"/>
      <c r="M29" s="1015"/>
      <c r="N29" s="877"/>
      <c r="O29" s="1016"/>
      <c r="P29" s="1015"/>
      <c r="Q29" s="615"/>
      <c r="R29" s="207"/>
      <c r="S29" s="617"/>
      <c r="T29" s="617"/>
      <c r="U29" s="618"/>
      <c r="V29" s="1413"/>
      <c r="W29" s="1276" t="s">
        <v>750</v>
      </c>
    </row>
    <row r="30" spans="1:23" ht="16.5" thickBot="1" x14ac:dyDescent="0.3">
      <c r="A30" s="611" t="s">
        <v>470</v>
      </c>
      <c r="B30" s="1092">
        <v>30760</v>
      </c>
      <c r="C30" s="252">
        <f t="shared" si="9"/>
        <v>40</v>
      </c>
      <c r="D30" s="160"/>
      <c r="E30" s="158">
        <v>15</v>
      </c>
      <c r="F30" s="157"/>
      <c r="G30" s="1414" t="s">
        <v>482</v>
      </c>
      <c r="H30" s="1212" t="s">
        <v>1435</v>
      </c>
      <c r="I30" s="159" t="str">
        <f t="shared" si="10"/>
        <v>5</v>
      </c>
      <c r="J30" s="1148"/>
      <c r="K30" s="1040">
        <v>16</v>
      </c>
      <c r="L30" s="1041">
        <v>30</v>
      </c>
      <c r="M30" s="1041">
        <f>Баллы_за_упр($A30,$G30,$H30,$I30,K30,L30)</f>
        <v>100</v>
      </c>
      <c r="N30" s="1040"/>
      <c r="O30" s="1042"/>
      <c r="P30" s="1041"/>
      <c r="Q30" s="300">
        <v>37</v>
      </c>
      <c r="R30" s="1224">
        <v>5.44</v>
      </c>
      <c r="S30" s="302">
        <f>Баллы_за_упр($A30,G30,H30,I30,Q30,R30)</f>
        <v>72</v>
      </c>
      <c r="T30" s="302">
        <f>S30+P30+M30</f>
        <v>172</v>
      </c>
      <c r="U30" s="303" t="str">
        <f>LOOKUP(T30,{0,39,40,80,120},{"2","2","3","4","5"})</f>
        <v>5</v>
      </c>
      <c r="V30" s="1149"/>
      <c r="W30" s="435"/>
    </row>
    <row r="31" spans="1:23" ht="15.75" x14ac:dyDescent="0.25">
      <c r="E31" s="171"/>
      <c r="F31" s="171"/>
      <c r="G31" s="171"/>
      <c r="H31" s="567"/>
      <c r="I31" s="172"/>
      <c r="J31" s="172"/>
      <c r="K31" s="437"/>
      <c r="L31" s="172"/>
      <c r="M31" s="172"/>
      <c r="N31" s="172"/>
      <c r="O31" s="172"/>
      <c r="P31" s="172"/>
      <c r="Q31" s="172"/>
      <c r="R31" s="418"/>
      <c r="S31" s="172"/>
      <c r="T31" s="172"/>
      <c r="U31" s="172"/>
      <c r="V31" s="172"/>
      <c r="W31" s="437"/>
    </row>
    <row r="33" spans="1:62" s="989" customFormat="1" ht="15.75" hidden="1" x14ac:dyDescent="0.25">
      <c r="E33" s="171"/>
      <c r="F33" s="171"/>
      <c r="G33" s="171"/>
      <c r="H33" s="567"/>
      <c r="I33" s="172"/>
      <c r="J33" s="172"/>
      <c r="K33" s="437"/>
      <c r="L33" s="172"/>
      <c r="M33" s="172"/>
      <c r="N33" s="172"/>
      <c r="O33" s="172"/>
      <c r="P33" s="261" t="s">
        <v>769</v>
      </c>
      <c r="Q33" s="261"/>
      <c r="R33" s="262"/>
      <c r="S33" s="261"/>
      <c r="T33" s="263"/>
      <c r="U33" s="1818">
        <f>SUM(T13:T30)</f>
        <v>2346</v>
      </c>
      <c r="V33" s="1819"/>
      <c r="W33" s="437"/>
    </row>
    <row r="34" spans="1:62" s="989" customFormat="1" ht="15.75" hidden="1" x14ac:dyDescent="0.25">
      <c r="E34" s="171"/>
      <c r="F34" s="171"/>
      <c r="G34" s="171"/>
      <c r="H34" s="567"/>
      <c r="I34" s="172"/>
      <c r="J34" s="172"/>
      <c r="K34" s="437"/>
      <c r="L34" s="172"/>
      <c r="M34" s="172"/>
      <c r="N34" s="172"/>
      <c r="O34" s="172"/>
      <c r="P34" s="261" t="s">
        <v>770</v>
      </c>
      <c r="Q34" s="261"/>
      <c r="R34" s="262"/>
      <c r="S34" s="261"/>
      <c r="T34" s="263"/>
      <c r="U34" s="1820">
        <f>U33/I46</f>
        <v>180.46153846153845</v>
      </c>
      <c r="V34" s="1820"/>
      <c r="W34" s="437"/>
    </row>
    <row r="35" spans="1:62" s="50" customFormat="1" ht="16.5" thickBot="1" x14ac:dyDescent="0.3">
      <c r="A35" s="609"/>
      <c r="B35" s="151"/>
      <c r="C35" s="151"/>
      <c r="D35" s="151"/>
      <c r="E35" s="171"/>
      <c r="F35" s="171"/>
      <c r="G35" s="1821" t="s">
        <v>1306</v>
      </c>
      <c r="H35" s="1821"/>
      <c r="I35" s="1866" t="s">
        <v>1566</v>
      </c>
      <c r="J35" s="1866"/>
      <c r="K35" s="1866"/>
      <c r="L35" s="1866"/>
      <c r="M35" s="1866"/>
      <c r="N35" s="1866"/>
      <c r="O35" s="1866"/>
      <c r="P35" s="1866"/>
      <c r="Q35" s="1866"/>
      <c r="R35" s="1866"/>
      <c r="S35" s="1866"/>
      <c r="T35" s="1866"/>
      <c r="U35" s="267"/>
      <c r="V35" s="267"/>
      <c r="W35" s="1030"/>
      <c r="X35" s="572"/>
      <c r="Y35" s="572"/>
      <c r="Z35" s="572"/>
      <c r="AA35" s="572"/>
      <c r="AB35" s="572"/>
      <c r="AC35" s="572"/>
      <c r="AD35" s="572"/>
      <c r="AE35" s="572"/>
      <c r="AF35" s="572"/>
      <c r="AG35" s="572"/>
      <c r="AH35" s="572"/>
      <c r="AI35" s="572"/>
      <c r="AJ35" s="572"/>
      <c r="AK35" s="572"/>
      <c r="AL35" s="572"/>
      <c r="AM35" s="572"/>
      <c r="AN35" s="572"/>
      <c r="AO35" s="572"/>
      <c r="AP35" s="572"/>
      <c r="AQ35" s="572"/>
      <c r="AR35" s="572"/>
      <c r="AS35" s="572"/>
      <c r="AT35" s="572"/>
      <c r="AU35" s="572"/>
      <c r="AV35" s="572"/>
      <c r="AW35" s="572"/>
      <c r="AX35" s="572"/>
      <c r="AY35" s="572"/>
      <c r="AZ35" s="572"/>
      <c r="BA35" s="572"/>
      <c r="BB35" s="572"/>
      <c r="BC35" s="572"/>
      <c r="BD35" s="572"/>
      <c r="BE35" s="572"/>
      <c r="BF35" s="572"/>
      <c r="BG35" s="572"/>
      <c r="BH35" s="572"/>
      <c r="BI35" s="572"/>
      <c r="BJ35" s="572"/>
    </row>
    <row r="36" spans="1:62" s="989" customFormat="1" ht="16.5" thickTop="1" x14ac:dyDescent="0.25"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172"/>
      <c r="P36" s="261"/>
      <c r="Q36" s="261"/>
      <c r="R36" s="262"/>
      <c r="S36" s="261"/>
      <c r="T36" s="263"/>
      <c r="U36" s="267"/>
      <c r="V36" s="267"/>
      <c r="W36" s="437"/>
    </row>
    <row r="37" spans="1:62" s="989" customFormat="1" ht="15.75" x14ac:dyDescent="0.25"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172"/>
      <c r="P37" s="261"/>
      <c r="Q37" s="261"/>
      <c r="R37" s="262"/>
      <c r="S37" s="261"/>
      <c r="T37" s="263"/>
      <c r="U37" s="267"/>
      <c r="V37" s="267"/>
      <c r="W37" s="437"/>
    </row>
    <row r="38" spans="1:62" s="989" customFormat="1" ht="15.75" x14ac:dyDescent="0.25"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172"/>
      <c r="P38" s="261"/>
      <c r="Q38" s="261"/>
      <c r="R38" s="262"/>
      <c r="S38" s="261"/>
      <c r="T38" s="263"/>
      <c r="U38" s="267"/>
      <c r="V38" s="267"/>
      <c r="W38" s="437"/>
    </row>
    <row r="39" spans="1:62" ht="15.75" x14ac:dyDescent="0.25"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172"/>
      <c r="P39" s="172"/>
      <c r="Q39" s="172"/>
      <c r="R39" s="418"/>
      <c r="S39" s="172"/>
      <c r="T39" s="172"/>
      <c r="U39" s="172"/>
      <c r="V39" s="172"/>
      <c r="W39" s="437"/>
    </row>
    <row r="40" spans="1:62" ht="15.75" x14ac:dyDescent="0.25"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172"/>
      <c r="P40" s="172"/>
      <c r="Q40" s="172"/>
      <c r="R40" s="418"/>
      <c r="S40" s="172"/>
      <c r="T40" s="172"/>
      <c r="U40" s="172"/>
      <c r="V40" s="172"/>
      <c r="W40" s="437"/>
    </row>
    <row r="41" spans="1:62" ht="15.75" x14ac:dyDescent="0.25">
      <c r="E41" s="171"/>
      <c r="F41" s="171"/>
      <c r="G41" s="171"/>
      <c r="H41" s="567"/>
      <c r="I41" s="172"/>
      <c r="J41" s="172"/>
      <c r="K41" s="437"/>
      <c r="L41" s="172"/>
      <c r="M41" s="172"/>
      <c r="N41" s="172"/>
      <c r="O41" s="172"/>
      <c r="P41" s="172"/>
      <c r="Q41" s="172"/>
      <c r="R41" s="418"/>
      <c r="S41" s="172"/>
      <c r="T41" s="172"/>
      <c r="U41" s="172"/>
      <c r="V41" s="172"/>
      <c r="W41" s="437"/>
    </row>
    <row r="42" spans="1:62" ht="15.75" x14ac:dyDescent="0.25">
      <c r="E42" s="171"/>
      <c r="F42" s="171"/>
      <c r="G42" s="171"/>
      <c r="H42" s="567"/>
      <c r="I42" s="172"/>
      <c r="J42" s="172"/>
      <c r="K42" s="437"/>
      <c r="L42" s="172"/>
      <c r="M42" s="172"/>
      <c r="N42" s="172"/>
      <c r="O42" s="172"/>
      <c r="P42" s="172"/>
      <c r="Q42" s="172"/>
      <c r="R42" s="418"/>
      <c r="S42" s="172"/>
      <c r="T42" s="172"/>
      <c r="U42" s="172"/>
      <c r="V42" s="172"/>
      <c r="W42" s="437"/>
    </row>
    <row r="43" spans="1:62" ht="15.75" x14ac:dyDescent="0.25">
      <c r="E43" s="171"/>
      <c r="F43" s="171"/>
      <c r="G43" s="171"/>
      <c r="H43" s="567"/>
      <c r="I43" s="172"/>
      <c r="J43" s="172"/>
      <c r="K43" s="437"/>
      <c r="L43" s="172"/>
      <c r="M43" s="172"/>
      <c r="N43" s="172"/>
      <c r="O43" s="172"/>
      <c r="P43" s="172"/>
      <c r="Q43" s="172"/>
      <c r="R43" s="418"/>
      <c r="S43" s="172"/>
      <c r="T43" s="172"/>
      <c r="U43" s="172"/>
      <c r="V43" s="172"/>
      <c r="W43" s="437"/>
    </row>
    <row r="44" spans="1:62" ht="15.75" x14ac:dyDescent="0.25">
      <c r="E44" s="171"/>
      <c r="F44" s="171"/>
      <c r="G44" s="171"/>
      <c r="H44" s="567"/>
      <c r="I44" s="172"/>
      <c r="J44" s="172"/>
      <c r="K44" s="437"/>
      <c r="L44" s="172"/>
      <c r="M44" s="172"/>
      <c r="N44" s="172"/>
      <c r="O44" s="172"/>
      <c r="P44" s="172"/>
      <c r="Q44" s="172"/>
      <c r="R44" s="418"/>
      <c r="S44" s="172"/>
      <c r="T44" s="172"/>
      <c r="U44" s="172"/>
      <c r="V44" s="172"/>
      <c r="W44" s="437"/>
    </row>
    <row r="45" spans="1:62" ht="15.75" x14ac:dyDescent="0.25">
      <c r="E45" s="271"/>
      <c r="F45" s="271"/>
      <c r="G45" s="1864" t="s">
        <v>12</v>
      </c>
      <c r="H45" s="1864"/>
      <c r="I45" s="701">
        <f>M45-I55</f>
        <v>15</v>
      </c>
      <c r="J45" s="702" t="s">
        <v>13</v>
      </c>
      <c r="K45" s="703"/>
      <c r="L45" s="702"/>
      <c r="M45" s="704">
        <f>COUNT(E$13:E30)</f>
        <v>15</v>
      </c>
      <c r="N45" s="702"/>
      <c r="O45" s="705"/>
      <c r="P45" s="702"/>
      <c r="Q45" s="702"/>
      <c r="R45" s="706"/>
      <c r="S45" s="702"/>
      <c r="T45" s="253"/>
      <c r="U45" s="253"/>
      <c r="V45" s="253"/>
    </row>
    <row r="46" spans="1:62" ht="15.75" x14ac:dyDescent="0.25">
      <c r="E46" s="271"/>
      <c r="F46" s="271"/>
      <c r="G46" s="1864" t="s">
        <v>14</v>
      </c>
      <c r="H46" s="1864"/>
      <c r="I46" s="707">
        <f>SUM(I49:I52)</f>
        <v>13</v>
      </c>
      <c r="J46" s="702" t="s">
        <v>13</v>
      </c>
      <c r="K46" s="708">
        <f>ROUND($I$46/$I$45*100,1)</f>
        <v>86.7</v>
      </c>
      <c r="L46" s="709" t="s">
        <v>15</v>
      </c>
      <c r="M46" s="710"/>
      <c r="N46" s="702"/>
      <c r="O46" s="1865"/>
      <c r="P46" s="1865"/>
      <c r="Q46" s="1865"/>
      <c r="R46" s="1865"/>
      <c r="S46" s="253"/>
      <c r="T46" s="253"/>
      <c r="U46" s="253"/>
    </row>
    <row r="47" spans="1:62" ht="15.75" x14ac:dyDescent="0.25">
      <c r="E47" s="271"/>
      <c r="F47" s="271"/>
      <c r="G47" s="711"/>
      <c r="H47" s="712"/>
      <c r="I47" s="696"/>
      <c r="J47" s="253"/>
      <c r="K47" s="713"/>
      <c r="L47" s="253"/>
      <c r="M47" s="710"/>
      <c r="N47" s="702"/>
      <c r="O47" s="714"/>
      <c r="P47" s="253"/>
      <c r="Q47" s="253"/>
    </row>
    <row r="48" spans="1:62" ht="15.75" x14ac:dyDescent="0.25">
      <c r="E48" s="271"/>
      <c r="F48" s="271"/>
      <c r="G48" s="1848" t="s">
        <v>16</v>
      </c>
      <c r="H48" s="1848"/>
      <c r="I48" s="696"/>
      <c r="J48" s="702"/>
      <c r="K48" s="713"/>
      <c r="L48" s="702"/>
      <c r="N48" s="702"/>
      <c r="O48" s="714"/>
      <c r="P48" s="253"/>
      <c r="Q48" s="253"/>
    </row>
    <row r="49" spans="1:34" ht="15.75" x14ac:dyDescent="0.25">
      <c r="E49" s="271"/>
      <c r="F49" s="271"/>
      <c r="G49" s="1848" t="s">
        <v>17</v>
      </c>
      <c r="H49" s="1848"/>
      <c r="I49" s="716">
        <f>COUNTIF(U13:U30,5)</f>
        <v>7</v>
      </c>
      <c r="J49" s="702" t="s">
        <v>13</v>
      </c>
      <c r="K49" s="717">
        <f>ROUND(I49/$I$46*100,1)</f>
        <v>53.8</v>
      </c>
      <c r="L49" s="709" t="s">
        <v>15</v>
      </c>
      <c r="R49" s="275"/>
    </row>
    <row r="50" spans="1:34" ht="15.75" x14ac:dyDescent="0.25">
      <c r="E50" s="271"/>
      <c r="F50" s="271"/>
      <c r="G50" s="1848" t="s">
        <v>18</v>
      </c>
      <c r="H50" s="1848"/>
      <c r="I50" s="716">
        <f>COUNTIF(U13:U30,4)</f>
        <v>6</v>
      </c>
      <c r="J50" s="702" t="s">
        <v>13</v>
      </c>
      <c r="K50" s="717">
        <f>ROUND(I50/$I$46*100,1)</f>
        <v>46.2</v>
      </c>
      <c r="L50" s="709" t="s">
        <v>15</v>
      </c>
      <c r="N50" s="718"/>
      <c r="O50" s="714"/>
      <c r="P50" s="253"/>
      <c r="Q50" s="253"/>
    </row>
    <row r="51" spans="1:34" ht="18.75" x14ac:dyDescent="0.3">
      <c r="E51" s="271"/>
      <c r="F51" s="271"/>
      <c r="G51" s="1848" t="s">
        <v>19</v>
      </c>
      <c r="H51" s="1848"/>
      <c r="I51" s="716">
        <f>COUNTIF(U13:U30,3)</f>
        <v>0</v>
      </c>
      <c r="J51" s="702" t="s">
        <v>13</v>
      </c>
      <c r="K51" s="717">
        <f>ROUND(I51/$I$46*100,1)</f>
        <v>0</v>
      </c>
      <c r="L51" s="709" t="s">
        <v>15</v>
      </c>
      <c r="M51" s="719"/>
      <c r="N51" s="720"/>
      <c r="O51" s="721"/>
      <c r="P51" s="722"/>
      <c r="Q51" s="722"/>
      <c r="R51" s="1849"/>
      <c r="S51" s="1849"/>
      <c r="T51" s="1849"/>
      <c r="U51" s="1849"/>
      <c r="V51" s="1849"/>
      <c r="W51" s="1849"/>
    </row>
    <row r="52" spans="1:34" ht="15.75" x14ac:dyDescent="0.25">
      <c r="E52" s="271"/>
      <c r="F52" s="271"/>
      <c r="G52" s="1848" t="s">
        <v>20</v>
      </c>
      <c r="H52" s="1848"/>
      <c r="I52" s="716">
        <f>COUNTIF(U13:U30,2)</f>
        <v>0</v>
      </c>
      <c r="J52" s="702" t="s">
        <v>13</v>
      </c>
      <c r="K52" s="717">
        <f>I52/$I$46*100</f>
        <v>0</v>
      </c>
      <c r="L52" s="709" t="s">
        <v>15</v>
      </c>
      <c r="M52" s="723"/>
      <c r="N52" s="724"/>
      <c r="O52" s="725"/>
      <c r="P52" s="723"/>
      <c r="Q52" s="723"/>
      <c r="R52" s="726"/>
      <c r="S52" s="723"/>
      <c r="T52" s="727"/>
      <c r="U52" s="727"/>
      <c r="V52" s="727"/>
      <c r="W52" s="863"/>
    </row>
    <row r="53" spans="1:34" ht="18.75" x14ac:dyDescent="0.3">
      <c r="E53" s="1848" t="s">
        <v>21</v>
      </c>
      <c r="F53" s="1848"/>
      <c r="G53" s="1848"/>
      <c r="H53" s="1848"/>
      <c r="I53" s="1101">
        <f>SUM(I49:I51)</f>
        <v>13</v>
      </c>
      <c r="J53" s="702" t="s">
        <v>13</v>
      </c>
      <c r="K53" s="717">
        <f>I53/$I$46*100</f>
        <v>100</v>
      </c>
      <c r="L53" s="709" t="s">
        <v>15</v>
      </c>
      <c r="M53" s="719"/>
      <c r="N53" s="720"/>
      <c r="O53" s="721"/>
      <c r="P53" s="722"/>
      <c r="Q53" s="722"/>
      <c r="R53" s="1849"/>
      <c r="S53" s="1849"/>
      <c r="T53" s="1849"/>
      <c r="U53" s="1849"/>
      <c r="V53" s="1849"/>
      <c r="W53" s="1849"/>
    </row>
    <row r="54" spans="1:34" ht="15.75" x14ac:dyDescent="0.25">
      <c r="E54" s="1848" t="s">
        <v>772</v>
      </c>
      <c r="F54" s="1848"/>
      <c r="G54" s="1848"/>
      <c r="H54" s="1848"/>
      <c r="I54" s="728">
        <f>COUNTIF(W$13:W30,"*ЛФК*")+COUNTIF(W$13:W30,"*освоб.*")+COUNTIF(W$13:W30,"*справка*")</f>
        <v>1</v>
      </c>
      <c r="J54" s="702" t="s">
        <v>13</v>
      </c>
      <c r="K54" s="729">
        <f>I54/$I$45*100</f>
        <v>6.666666666666667</v>
      </c>
      <c r="L54" s="709" t="s">
        <v>15</v>
      </c>
      <c r="M54" s="719"/>
      <c r="N54" s="719"/>
      <c r="O54" s="730"/>
      <c r="P54" s="719"/>
      <c r="Q54" s="719"/>
      <c r="R54" s="731"/>
      <c r="S54" s="732"/>
      <c r="T54" s="732"/>
      <c r="U54" s="733"/>
      <c r="V54" s="734"/>
      <c r="W54" s="864"/>
    </row>
    <row r="55" spans="1:34" ht="18.75" x14ac:dyDescent="0.3">
      <c r="E55" s="1848" t="s">
        <v>775</v>
      </c>
      <c r="F55" s="1848"/>
      <c r="G55" s="1848"/>
      <c r="H55" s="1848"/>
      <c r="I55" s="728">
        <f>COUNTIF(W$13:W30,"*ком-ка*")+COUNTIF(W$13:W30,"*декрет*")+COUNTIF(W$13:W30,"*уч.отпуск*")</f>
        <v>0</v>
      </c>
      <c r="J55" s="702" t="s">
        <v>768</v>
      </c>
      <c r="K55" s="735"/>
      <c r="L55" s="709"/>
      <c r="M55" s="719"/>
      <c r="N55" s="719"/>
      <c r="O55" s="730"/>
      <c r="P55" s="719"/>
      <c r="Q55" s="719"/>
      <c r="R55" s="1849"/>
      <c r="S55" s="1849"/>
      <c r="T55" s="1849"/>
      <c r="U55" s="1849"/>
      <c r="V55" s="1849"/>
      <c r="W55" s="1849"/>
    </row>
    <row r="56" spans="1:34" ht="18.75" hidden="1" x14ac:dyDescent="0.3">
      <c r="E56" s="1848"/>
      <c r="F56" s="1848"/>
      <c r="G56" s="1848"/>
      <c r="H56" s="1848"/>
      <c r="I56" s="583"/>
      <c r="J56" s="723"/>
      <c r="K56" s="1741" t="s">
        <v>22</v>
      </c>
      <c r="L56" s="1741"/>
      <c r="M56" s="1741"/>
      <c r="N56" s="1741"/>
      <c r="O56" s="1741"/>
      <c r="P56" s="1741"/>
      <c r="Q56" s="1741"/>
      <c r="R56" s="1850" t="str">
        <f>Оценка_подр(K46,K53,K49,K50)</f>
        <v>отлично</v>
      </c>
      <c r="S56" s="1850"/>
      <c r="T56" s="1850"/>
      <c r="U56" s="1850"/>
      <c r="V56" s="719"/>
      <c r="W56" s="863"/>
    </row>
    <row r="57" spans="1:34" ht="16.5" customHeight="1" x14ac:dyDescent="0.25">
      <c r="E57" s="272"/>
      <c r="F57" s="272"/>
      <c r="G57" s="272"/>
      <c r="H57" s="736"/>
      <c r="I57" s="737"/>
      <c r="J57" s="723"/>
      <c r="K57" s="738"/>
      <c r="L57" s="1208"/>
      <c r="M57" s="719"/>
      <c r="N57" s="724"/>
      <c r="O57" s="725"/>
      <c r="P57" s="723"/>
      <c r="Q57" s="723"/>
      <c r="R57" s="726"/>
      <c r="S57" s="723"/>
      <c r="T57" s="727"/>
      <c r="U57" s="253"/>
      <c r="V57" s="253"/>
    </row>
    <row r="58" spans="1:34" s="1336" customFormat="1" ht="24.75" customHeight="1" x14ac:dyDescent="0.3">
      <c r="A58" s="1334"/>
      <c r="B58" s="1334"/>
      <c r="C58" s="1334"/>
      <c r="D58" s="1334"/>
      <c r="E58" s="1206"/>
      <c r="F58" s="1206"/>
      <c r="G58" s="1740" t="s">
        <v>1078</v>
      </c>
      <c r="H58" s="1740"/>
      <c r="I58" s="1721" t="s">
        <v>1166</v>
      </c>
      <c r="J58" s="1721"/>
      <c r="K58" s="1721"/>
      <c r="L58" s="1721"/>
      <c r="M58" s="1721"/>
      <c r="N58" s="1721"/>
      <c r="O58" s="1721"/>
      <c r="P58" s="1721"/>
      <c r="Q58" s="1721"/>
      <c r="R58" s="1721"/>
      <c r="S58" s="1721"/>
      <c r="T58" s="1168"/>
      <c r="U58" s="1168"/>
      <c r="V58" s="868"/>
      <c r="W58" s="1335"/>
      <c r="AE58" s="1337"/>
      <c r="AF58" s="1337"/>
      <c r="AG58" s="1337"/>
      <c r="AH58" s="1337"/>
    </row>
    <row r="59" spans="1:34" s="1337" customFormat="1" ht="24.75" customHeight="1" x14ac:dyDescent="0.3">
      <c r="G59" s="1740" t="s">
        <v>1503</v>
      </c>
      <c r="H59" s="1740"/>
      <c r="I59" s="1721" t="s">
        <v>1528</v>
      </c>
      <c r="J59" s="1721"/>
      <c r="K59" s="1721"/>
      <c r="L59" s="1721"/>
      <c r="M59" s="1721"/>
      <c r="N59" s="1721"/>
      <c r="O59" s="1721"/>
      <c r="P59" s="1721"/>
      <c r="Q59" s="1721"/>
      <c r="R59" s="1721"/>
      <c r="S59" s="1721"/>
      <c r="W59" s="1338"/>
    </row>
    <row r="60" spans="1:34" s="1337" customFormat="1" ht="24.75" customHeight="1" x14ac:dyDescent="0.25">
      <c r="I60" s="1721" t="s">
        <v>1529</v>
      </c>
      <c r="J60" s="1721"/>
      <c r="K60" s="1721"/>
      <c r="L60" s="1721"/>
      <c r="M60" s="1721"/>
      <c r="N60" s="1721"/>
      <c r="O60" s="1721"/>
      <c r="P60" s="1721"/>
      <c r="Q60" s="1721"/>
      <c r="R60" s="1721"/>
      <c r="S60" s="1721"/>
      <c r="W60" s="1338"/>
    </row>
    <row r="67" spans="8:9" x14ac:dyDescent="0.25">
      <c r="H67" s="710" t="s">
        <v>1398</v>
      </c>
      <c r="I67" s="275">
        <f>COUNTIF(W$13:W30,"*не приб.*")+COUNTIF(W$13:W30,"*не сдавал*")</f>
        <v>1</v>
      </c>
    </row>
  </sheetData>
  <mergeCells count="51">
    <mergeCell ref="U33:V33"/>
    <mergeCell ref="U34:V34"/>
    <mergeCell ref="G45:H45"/>
    <mergeCell ref="G46:H46"/>
    <mergeCell ref="O46:R46"/>
    <mergeCell ref="G35:H35"/>
    <mergeCell ref="I35:T35"/>
    <mergeCell ref="V9:V11"/>
    <mergeCell ref="H9:H11"/>
    <mergeCell ref="A1:C7"/>
    <mergeCell ref="R4:W4"/>
    <mergeCell ref="E6:W6"/>
    <mergeCell ref="E7:W7"/>
    <mergeCell ref="Q1:W1"/>
    <mergeCell ref="K10:M10"/>
    <mergeCell ref="N10:P10"/>
    <mergeCell ref="Q10:S10"/>
    <mergeCell ref="T9:T11"/>
    <mergeCell ref="U9:U11"/>
    <mergeCell ref="E56:H56"/>
    <mergeCell ref="K56:Q56"/>
    <mergeCell ref="R56:U56"/>
    <mergeCell ref="A9:A11"/>
    <mergeCell ref="B9:B11"/>
    <mergeCell ref="C9:C11"/>
    <mergeCell ref="E9:E11"/>
    <mergeCell ref="G9:G11"/>
    <mergeCell ref="I9:I11"/>
    <mergeCell ref="J9:J11"/>
    <mergeCell ref="K9:S9"/>
    <mergeCell ref="E24:W24"/>
    <mergeCell ref="E20:W20"/>
    <mergeCell ref="E17:W17"/>
    <mergeCell ref="E12:W12"/>
    <mergeCell ref="W9:W11"/>
    <mergeCell ref="G59:H59"/>
    <mergeCell ref="I59:S59"/>
    <mergeCell ref="I60:S60"/>
    <mergeCell ref="G48:H48"/>
    <mergeCell ref="G49:H49"/>
    <mergeCell ref="G50:H50"/>
    <mergeCell ref="G51:H51"/>
    <mergeCell ref="G58:H58"/>
    <mergeCell ref="E54:H54"/>
    <mergeCell ref="R51:W51"/>
    <mergeCell ref="E53:H53"/>
    <mergeCell ref="R53:W53"/>
    <mergeCell ref="G52:H52"/>
    <mergeCell ref="I58:S58"/>
    <mergeCell ref="E55:H55"/>
    <mergeCell ref="R55:W5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rgb="FF0070C0"/>
  </sheetPr>
  <dimension ref="A1:BJ108"/>
  <sheetViews>
    <sheetView view="pageBreakPreview" topLeftCell="A64" zoomScale="85" zoomScaleSheetLayoutView="85" workbookViewId="0">
      <selection activeCell="J77" sqref="J77:J79"/>
    </sheetView>
  </sheetViews>
  <sheetFormatPr defaultColWidth="9.140625" defaultRowHeight="15" x14ac:dyDescent="0.25"/>
  <cols>
    <col min="1" max="1" width="6.140625" style="275" customWidth="1"/>
    <col min="2" max="2" width="14" style="275" customWidth="1"/>
    <col min="3" max="3" width="7.140625" style="275" customWidth="1"/>
    <col min="4" max="4" width="4.5703125" style="275" customWidth="1"/>
    <col min="5" max="5" width="6.85546875" style="275" customWidth="1"/>
    <col min="6" max="6" width="16.8554687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7.85546875" style="710" customWidth="1"/>
    <col min="24" max="16384" width="9.140625" style="275"/>
  </cols>
  <sheetData>
    <row r="1" spans="1:38" ht="15.75" hidden="1" x14ac:dyDescent="0.25">
      <c r="A1" s="1858"/>
      <c r="B1" s="1858"/>
      <c r="C1" s="1858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863" t="s">
        <v>1280</v>
      </c>
      <c r="R1" s="1863"/>
      <c r="S1" s="1863"/>
      <c r="T1" s="1863"/>
      <c r="U1" s="1863"/>
      <c r="V1" s="1863"/>
      <c r="W1" s="1863"/>
      <c r="X1" s="854"/>
      <c r="Y1" s="854"/>
      <c r="Z1" s="854"/>
      <c r="AA1" s="854"/>
      <c r="AB1" s="854"/>
      <c r="AC1" s="854"/>
      <c r="AD1" s="854"/>
    </row>
    <row r="2" spans="1:38" ht="6" hidden="1" customHeight="1" x14ac:dyDescent="0.25">
      <c r="A2" s="1858"/>
      <c r="B2" s="1858"/>
      <c r="C2" s="1858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8" ht="18.75" hidden="1" x14ac:dyDescent="0.25">
      <c r="A3" s="1858"/>
      <c r="B3" s="1858"/>
      <c r="C3" s="1858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982"/>
      <c r="X3" s="854"/>
      <c r="Y3" s="854"/>
      <c r="Z3" s="854"/>
      <c r="AA3" s="854"/>
      <c r="AB3" s="854"/>
      <c r="AC3" s="854"/>
      <c r="AD3" s="854"/>
    </row>
    <row r="4" spans="1:38" hidden="1" x14ac:dyDescent="0.25">
      <c r="A4" s="1858"/>
      <c r="B4" s="1858"/>
      <c r="C4" s="1858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860" t="s">
        <v>774</v>
      </c>
      <c r="S4" s="1860"/>
      <c r="T4" s="1860"/>
      <c r="U4" s="1860"/>
      <c r="V4" s="1860"/>
      <c r="W4" s="1860"/>
      <c r="X4" s="854"/>
      <c r="Y4" s="854"/>
      <c r="Z4" s="854"/>
      <c r="AA4" s="854"/>
      <c r="AB4" s="854"/>
      <c r="AC4" s="854"/>
      <c r="AD4" s="854"/>
    </row>
    <row r="5" spans="1:38" ht="10.5" customHeight="1" x14ac:dyDescent="0.25">
      <c r="A5" s="1858"/>
      <c r="B5" s="1858"/>
      <c r="C5" s="1858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8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854"/>
      <c r="Y6" s="854"/>
      <c r="Z6" s="854"/>
      <c r="AA6" s="854"/>
      <c r="AB6" s="854"/>
      <c r="AC6" s="854"/>
      <c r="AD6" s="854"/>
    </row>
    <row r="7" spans="1:38" ht="21.75" customHeight="1" x14ac:dyDescent="0.25">
      <c r="A7" s="1859"/>
      <c r="B7" s="1859"/>
      <c r="C7" s="1859"/>
      <c r="D7" s="253"/>
      <c r="E7" s="1862" t="s">
        <v>1598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854"/>
      <c r="Y7" s="854"/>
      <c r="Z7" s="854"/>
      <c r="AA7" s="854"/>
      <c r="AB7" s="854"/>
      <c r="AC7" s="854"/>
      <c r="AD7" s="854"/>
    </row>
    <row r="8" spans="1:38" ht="16.5" customHeight="1" thickBot="1" x14ac:dyDescent="0.3">
      <c r="A8" s="1064"/>
      <c r="B8" s="1064"/>
      <c r="C8" s="1064"/>
      <c r="D8" s="253"/>
      <c r="E8" s="1062"/>
      <c r="F8" s="1062"/>
      <c r="G8" s="1062"/>
      <c r="H8" s="913"/>
      <c r="I8" s="1062"/>
      <c r="J8" s="1062"/>
      <c r="K8" s="913"/>
      <c r="L8" s="1062"/>
      <c r="M8" s="1062"/>
      <c r="N8" s="1062"/>
      <c r="O8" s="1062"/>
      <c r="P8" s="1062"/>
      <c r="Q8" s="1062"/>
      <c r="R8" s="1075"/>
      <c r="S8" s="1062"/>
      <c r="T8" s="1062"/>
      <c r="U8" s="1062"/>
      <c r="V8" s="1062"/>
      <c r="W8" s="913"/>
    </row>
    <row r="9" spans="1:38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1521"/>
      <c r="G9" s="1809" t="s">
        <v>3</v>
      </c>
      <c r="H9" s="1771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38" ht="15.75" x14ac:dyDescent="0.25">
      <c r="A10" s="1851"/>
      <c r="B10" s="1851"/>
      <c r="C10" s="1851"/>
      <c r="D10" s="858"/>
      <c r="E10" s="1620"/>
      <c r="F10" s="1509"/>
      <c r="G10" s="1621"/>
      <c r="H10" s="1736"/>
      <c r="I10" s="1601"/>
      <c r="J10" s="1601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38" ht="77.25" customHeight="1" thickBot="1" x14ac:dyDescent="0.3">
      <c r="A11" s="1851"/>
      <c r="B11" s="1851"/>
      <c r="C11" s="1851"/>
      <c r="D11" s="858"/>
      <c r="E11" s="1692"/>
      <c r="F11" s="1522"/>
      <c r="G11" s="1810"/>
      <c r="H11" s="1772"/>
      <c r="I11" s="1602"/>
      <c r="J11" s="1602"/>
      <c r="K11" s="1517" t="s">
        <v>8</v>
      </c>
      <c r="L11" s="1507" t="s">
        <v>9</v>
      </c>
      <c r="M11" s="1507" t="s">
        <v>10</v>
      </c>
      <c r="N11" s="1507" t="s">
        <v>8</v>
      </c>
      <c r="O11" s="1507" t="s">
        <v>9</v>
      </c>
      <c r="P11" s="1507" t="s">
        <v>10</v>
      </c>
      <c r="Q11" s="1507" t="s">
        <v>8</v>
      </c>
      <c r="R11" s="746" t="s">
        <v>9</v>
      </c>
      <c r="S11" s="1507" t="s">
        <v>10</v>
      </c>
      <c r="T11" s="1813"/>
      <c r="U11" s="1602"/>
      <c r="V11" s="1602"/>
      <c r="W11" s="1816"/>
    </row>
    <row r="12" spans="1:38" ht="16.5" thickTop="1" x14ac:dyDescent="0.25">
      <c r="A12" s="342"/>
      <c r="B12" s="342"/>
      <c r="C12" s="342"/>
      <c r="D12" s="1062"/>
      <c r="E12" s="1792" t="s">
        <v>1228</v>
      </c>
      <c r="F12" s="1793"/>
      <c r="G12" s="1793"/>
      <c r="H12" s="1793"/>
      <c r="I12" s="1793"/>
      <c r="J12" s="1793"/>
      <c r="K12" s="1793"/>
      <c r="L12" s="1793"/>
      <c r="M12" s="1793"/>
      <c r="N12" s="1793"/>
      <c r="O12" s="1793"/>
      <c r="P12" s="1793"/>
      <c r="Q12" s="1793"/>
      <c r="R12" s="1793"/>
      <c r="S12" s="1793"/>
      <c r="T12" s="1793"/>
      <c r="U12" s="1793"/>
      <c r="V12" s="1793"/>
      <c r="W12" s="1794"/>
    </row>
    <row r="13" spans="1:38" ht="17.25" x14ac:dyDescent="0.25">
      <c r="A13" s="611" t="s">
        <v>11</v>
      </c>
      <c r="B13" s="1112">
        <v>25417</v>
      </c>
      <c r="C13" s="611">
        <f>Age(B13,G13,H13)</f>
        <v>55</v>
      </c>
      <c r="D13" s="160"/>
      <c r="E13" s="154">
        <v>1</v>
      </c>
      <c r="F13" s="342" t="s">
        <v>791</v>
      </c>
      <c r="G13" s="161" t="s">
        <v>482</v>
      </c>
      <c r="H13" s="349" t="s">
        <v>628</v>
      </c>
      <c r="I13" s="342" t="str">
        <f>Воз_группа(A13,C13)</f>
        <v>8</v>
      </c>
      <c r="J13" s="155"/>
      <c r="K13" s="877">
        <v>3</v>
      </c>
      <c r="L13" s="1015">
        <v>7</v>
      </c>
      <c r="M13" s="1015">
        <f t="shared" ref="M13:M15" si="0">Баллы_за_упр($A13,$G13,$H13,$I13,K13,L13)</f>
        <v>90</v>
      </c>
      <c r="N13" s="877"/>
      <c r="O13" s="1016"/>
      <c r="P13" s="1015"/>
      <c r="Q13" s="615">
        <v>37</v>
      </c>
      <c r="R13" s="207">
        <v>5.55</v>
      </c>
      <c r="S13" s="617">
        <f t="shared" ref="S13:S15" si="1">Баллы_за_упр($A13,G13,H13,I13,Q13,R13)</f>
        <v>60</v>
      </c>
      <c r="T13" s="617">
        <f t="shared" ref="T13:T15" si="2">S13+P13+M13</f>
        <v>150</v>
      </c>
      <c r="U13" s="618" t="str">
        <f>LOOKUP(T13,{0,39,40,80,120},{"2","2","3","4","5"})</f>
        <v>5</v>
      </c>
      <c r="V13" s="617"/>
      <c r="W13" s="1352"/>
    </row>
    <row r="14" spans="1:38" ht="17.25" x14ac:dyDescent="0.25">
      <c r="A14" s="342" t="s">
        <v>11</v>
      </c>
      <c r="B14" s="1112">
        <v>25938</v>
      </c>
      <c r="C14" s="613">
        <f>Age(B14,G14,H14)</f>
        <v>53</v>
      </c>
      <c r="D14" s="1062"/>
      <c r="E14" s="154">
        <v>2</v>
      </c>
      <c r="F14" s="342" t="s">
        <v>1275</v>
      </c>
      <c r="G14" s="317" t="s">
        <v>482</v>
      </c>
      <c r="H14" s="565" t="s">
        <v>1463</v>
      </c>
      <c r="I14" s="1527" t="str">
        <f>Воз_группа(A14,C14)</f>
        <v>7</v>
      </c>
      <c r="J14" s="611"/>
      <c r="K14" s="877">
        <v>3</v>
      </c>
      <c r="L14" s="1015">
        <v>4</v>
      </c>
      <c r="M14" s="1015">
        <f t="shared" si="0"/>
        <v>40</v>
      </c>
      <c r="N14" s="877"/>
      <c r="O14" s="1016"/>
      <c r="P14" s="1015"/>
      <c r="Q14" s="615">
        <v>37</v>
      </c>
      <c r="R14" s="207">
        <v>5.51</v>
      </c>
      <c r="S14" s="617">
        <f t="shared" si="1"/>
        <v>44</v>
      </c>
      <c r="T14" s="617">
        <f t="shared" si="2"/>
        <v>84</v>
      </c>
      <c r="U14" s="618" t="str">
        <f>LOOKUP(T14,{0,39,40,80,120},{"2","2","3","4","5"})</f>
        <v>4</v>
      </c>
      <c r="V14" s="617"/>
      <c r="W14" s="1362"/>
    </row>
    <row r="15" spans="1:38" s="352" customFormat="1" ht="16.5" customHeight="1" x14ac:dyDescent="0.25">
      <c r="A15" s="613" t="s">
        <v>11</v>
      </c>
      <c r="B15" s="610">
        <v>29590</v>
      </c>
      <c r="C15" s="613">
        <f>Age(B15,G15,H15)</f>
        <v>43</v>
      </c>
      <c r="D15" s="338"/>
      <c r="E15" s="372">
        <v>3</v>
      </c>
      <c r="F15" s="618"/>
      <c r="G15" s="612" t="s">
        <v>590</v>
      </c>
      <c r="H15" s="612" t="s">
        <v>511</v>
      </c>
      <c r="I15" s="408" t="str">
        <f>Воз_группа(A15,C15)</f>
        <v>5</v>
      </c>
      <c r="J15" s="618"/>
      <c r="K15" s="877">
        <v>3</v>
      </c>
      <c r="L15" s="1015">
        <v>8</v>
      </c>
      <c r="M15" s="1015">
        <f t="shared" si="0"/>
        <v>60</v>
      </c>
      <c r="N15" s="877">
        <v>35</v>
      </c>
      <c r="O15" s="1016">
        <v>29.1</v>
      </c>
      <c r="P15" s="1015">
        <f t="shared" ref="P15" si="3">Баллы_за_упр($A15,$G15,$H15,$I15,N15,O15)</f>
        <v>98</v>
      </c>
      <c r="Q15" s="615">
        <v>37</v>
      </c>
      <c r="R15" s="207">
        <v>5.05</v>
      </c>
      <c r="S15" s="617">
        <f t="shared" si="1"/>
        <v>30</v>
      </c>
      <c r="T15" s="617">
        <f t="shared" si="2"/>
        <v>188</v>
      </c>
      <c r="U15" s="618">
        <f t="shared" ref="U15" si="4">Оценка(A15,I15,M15,P15,S15)</f>
        <v>5</v>
      </c>
      <c r="V15" s="617"/>
      <c r="W15" s="1362"/>
      <c r="X15" s="1229"/>
      <c r="Y15" s="1230"/>
      <c r="Z15" s="1230"/>
      <c r="AA15" s="1230"/>
      <c r="AB15" s="1230"/>
      <c r="AC15" s="1230"/>
      <c r="AD15" s="768"/>
      <c r="AE15" s="769"/>
      <c r="AF15" s="769"/>
      <c r="AG15" s="769"/>
      <c r="AH15" s="769"/>
      <c r="AI15" s="1114"/>
      <c r="AJ15" s="1114"/>
      <c r="AK15" s="1114"/>
      <c r="AL15" s="1114"/>
    </row>
    <row r="16" spans="1:38" ht="17.25" x14ac:dyDescent="0.25">
      <c r="A16" s="342" t="s">
        <v>470</v>
      </c>
      <c r="B16" s="1112">
        <v>33716</v>
      </c>
      <c r="C16" s="613">
        <f>Age(B16,G16,H16)</f>
        <v>32</v>
      </c>
      <c r="D16" s="1062"/>
      <c r="E16" s="166">
        <v>4</v>
      </c>
      <c r="F16" s="342"/>
      <c r="G16" s="629" t="s">
        <v>474</v>
      </c>
      <c r="H16" s="629" t="s">
        <v>1256</v>
      </c>
      <c r="I16" s="1527" t="str">
        <f>Воз_группа(A16,C16)</f>
        <v>3</v>
      </c>
      <c r="J16" s="611"/>
      <c r="K16" s="613"/>
      <c r="L16" s="621"/>
      <c r="M16" s="621"/>
      <c r="N16" s="611"/>
      <c r="O16" s="155"/>
      <c r="P16" s="621"/>
      <c r="Q16" s="621"/>
      <c r="R16" s="409"/>
      <c r="S16" s="351"/>
      <c r="T16" s="351"/>
      <c r="U16" s="613"/>
      <c r="V16" s="155"/>
      <c r="W16" s="397" t="s">
        <v>754</v>
      </c>
    </row>
    <row r="17" spans="1:23" ht="15.75" x14ac:dyDescent="0.25">
      <c r="A17" s="342"/>
      <c r="B17" s="169"/>
      <c r="C17" s="613"/>
      <c r="D17" s="1062"/>
      <c r="E17" s="1792" t="s">
        <v>1579</v>
      </c>
      <c r="F17" s="1793"/>
      <c r="G17" s="1793"/>
      <c r="H17" s="1793"/>
      <c r="I17" s="1793"/>
      <c r="J17" s="1793"/>
      <c r="K17" s="1793"/>
      <c r="L17" s="1793"/>
      <c r="M17" s="1793"/>
      <c r="N17" s="1793"/>
      <c r="O17" s="1793"/>
      <c r="P17" s="1793"/>
      <c r="Q17" s="1793"/>
      <c r="R17" s="1793"/>
      <c r="S17" s="1793"/>
      <c r="T17" s="1793"/>
      <c r="U17" s="1793"/>
      <c r="V17" s="1793"/>
      <c r="W17" s="1794"/>
    </row>
    <row r="18" spans="1:23" ht="15.75" x14ac:dyDescent="0.25">
      <c r="A18" s="611" t="s">
        <v>11</v>
      </c>
      <c r="B18" s="220">
        <v>26268</v>
      </c>
      <c r="C18" s="611">
        <f t="shared" ref="C18:C23" si="5">Age(B18,G18,H18)</f>
        <v>52</v>
      </c>
      <c r="D18" s="1062"/>
      <c r="E18" s="166">
        <v>5</v>
      </c>
      <c r="F18" s="342"/>
      <c r="G18" s="213" t="s">
        <v>482</v>
      </c>
      <c r="H18" s="612" t="s">
        <v>1458</v>
      </c>
      <c r="I18" s="1527" t="str">
        <f t="shared" ref="I18:I23" si="6">Воз_группа(A18,C18)</f>
        <v>7</v>
      </c>
      <c r="J18" s="611"/>
      <c r="K18" s="877">
        <v>3</v>
      </c>
      <c r="L18" s="1015">
        <v>2</v>
      </c>
      <c r="M18" s="1015">
        <f t="shared" ref="M18:M23" si="7">Баллы_за_упр($A18,$G18,$H18,$I18,K18,L18)</f>
        <v>20</v>
      </c>
      <c r="N18" s="877"/>
      <c r="O18" s="1016"/>
      <c r="P18" s="1015"/>
      <c r="Q18" s="615">
        <v>37</v>
      </c>
      <c r="R18" s="207">
        <v>5.48</v>
      </c>
      <c r="S18" s="617">
        <f t="shared" ref="S18:S23" si="8">Баллы_за_упр($A18,G18,H18,I18,Q18,R18)</f>
        <v>47</v>
      </c>
      <c r="T18" s="617">
        <f t="shared" ref="T18:T23" si="9">S18+P18+M18</f>
        <v>67</v>
      </c>
      <c r="U18" s="618" t="str">
        <f>LOOKUP(T18,{0,39,40,80,120},{"2","2","3","4","5"})</f>
        <v>3</v>
      </c>
      <c r="V18" s="617"/>
      <c r="W18" s="1362"/>
    </row>
    <row r="19" spans="1:23" ht="15.75" x14ac:dyDescent="0.25">
      <c r="A19" s="611" t="s">
        <v>11</v>
      </c>
      <c r="B19" s="220">
        <v>27721</v>
      </c>
      <c r="C19" s="611">
        <f t="shared" si="5"/>
        <v>48</v>
      </c>
      <c r="D19" s="1062"/>
      <c r="E19" s="166">
        <v>6</v>
      </c>
      <c r="F19" s="342"/>
      <c r="G19" s="213" t="s">
        <v>482</v>
      </c>
      <c r="H19" s="612" t="s">
        <v>1459</v>
      </c>
      <c r="I19" s="1527" t="str">
        <f t="shared" si="6"/>
        <v>6</v>
      </c>
      <c r="J19" s="611"/>
      <c r="K19" s="877">
        <v>3</v>
      </c>
      <c r="L19" s="1015">
        <v>3</v>
      </c>
      <c r="M19" s="1015">
        <f t="shared" si="7"/>
        <v>20</v>
      </c>
      <c r="N19" s="877"/>
      <c r="O19" s="1016"/>
      <c r="P19" s="1015"/>
      <c r="Q19" s="615">
        <v>37</v>
      </c>
      <c r="R19" s="207">
        <v>5.22</v>
      </c>
      <c r="S19" s="617">
        <f t="shared" si="8"/>
        <v>43</v>
      </c>
      <c r="T19" s="617">
        <f t="shared" si="9"/>
        <v>63</v>
      </c>
      <c r="U19" s="618" t="str">
        <f>LOOKUP(T19,{0,39,40,80,120},{"2","2","3","4","5"})</f>
        <v>3</v>
      </c>
      <c r="V19" s="617"/>
      <c r="W19" s="1362"/>
    </row>
    <row r="20" spans="1:23" ht="15.75" x14ac:dyDescent="0.25">
      <c r="A20" s="611" t="s">
        <v>11</v>
      </c>
      <c r="B20" s="220">
        <v>28582</v>
      </c>
      <c r="C20" s="611">
        <f t="shared" si="5"/>
        <v>46</v>
      </c>
      <c r="D20" s="1062"/>
      <c r="E20" s="166">
        <v>7</v>
      </c>
      <c r="F20" s="342"/>
      <c r="G20" s="213" t="s">
        <v>482</v>
      </c>
      <c r="H20" s="612" t="s">
        <v>1460</v>
      </c>
      <c r="I20" s="1527" t="str">
        <f t="shared" si="6"/>
        <v>6</v>
      </c>
      <c r="J20" s="611"/>
      <c r="K20" s="877">
        <v>3</v>
      </c>
      <c r="L20" s="1015">
        <v>7</v>
      </c>
      <c r="M20" s="1015">
        <f t="shared" si="7"/>
        <v>60</v>
      </c>
      <c r="N20" s="877"/>
      <c r="O20" s="1016"/>
      <c r="P20" s="1015"/>
      <c r="Q20" s="615">
        <v>37</v>
      </c>
      <c r="R20" s="207">
        <v>5.04</v>
      </c>
      <c r="S20" s="617">
        <f t="shared" si="8"/>
        <v>62</v>
      </c>
      <c r="T20" s="617">
        <f t="shared" si="9"/>
        <v>122</v>
      </c>
      <c r="U20" s="618" t="str">
        <f>LOOKUP(T20,{0,39,40,80,120},{"2","2","3","4","5"})</f>
        <v>5</v>
      </c>
      <c r="V20" s="155"/>
      <c r="W20" s="397"/>
    </row>
    <row r="21" spans="1:23" ht="15.75" x14ac:dyDescent="0.25">
      <c r="A21" s="611" t="s">
        <v>11</v>
      </c>
      <c r="B21" s="214">
        <v>28348</v>
      </c>
      <c r="C21" s="611">
        <f t="shared" si="5"/>
        <v>47</v>
      </c>
      <c r="D21" s="1062"/>
      <c r="E21" s="166">
        <v>8</v>
      </c>
      <c r="F21" s="342"/>
      <c r="G21" s="213" t="s">
        <v>482</v>
      </c>
      <c r="H21" s="612" t="s">
        <v>1461</v>
      </c>
      <c r="I21" s="1527" t="str">
        <f t="shared" si="6"/>
        <v>6</v>
      </c>
      <c r="J21" s="611"/>
      <c r="K21" s="877">
        <v>3</v>
      </c>
      <c r="L21" s="1015">
        <v>5</v>
      </c>
      <c r="M21" s="1015">
        <f t="shared" si="7"/>
        <v>40</v>
      </c>
      <c r="N21" s="877"/>
      <c r="O21" s="1016"/>
      <c r="P21" s="1015"/>
      <c r="Q21" s="615">
        <v>37</v>
      </c>
      <c r="R21" s="207">
        <v>4.45</v>
      </c>
      <c r="S21" s="617">
        <f t="shared" si="8"/>
        <v>98</v>
      </c>
      <c r="T21" s="617">
        <f t="shared" si="9"/>
        <v>138</v>
      </c>
      <c r="U21" s="618" t="str">
        <f>LOOKUP(T21,{0,39,40,80,120},{"2","2","3","4","5"})</f>
        <v>5</v>
      </c>
      <c r="V21" s="155"/>
      <c r="W21" s="397"/>
    </row>
    <row r="22" spans="1:23" ht="15.75" x14ac:dyDescent="0.25">
      <c r="A22" s="611" t="s">
        <v>11</v>
      </c>
      <c r="B22" s="214">
        <v>28348</v>
      </c>
      <c r="C22" s="611">
        <f t="shared" ref="C22" si="10">Age(B22,G22,H22)</f>
        <v>47</v>
      </c>
      <c r="D22" s="1504"/>
      <c r="E22" s="166">
        <v>9</v>
      </c>
      <c r="F22" s="342"/>
      <c r="G22" s="213" t="s">
        <v>482</v>
      </c>
      <c r="H22" s="612" t="s">
        <v>1662</v>
      </c>
      <c r="I22" s="1527" t="str">
        <f t="shared" ref="I22" si="11">Воз_группа(A22,C22)</f>
        <v>6</v>
      </c>
      <c r="J22" s="611"/>
      <c r="K22" s="877">
        <v>3</v>
      </c>
      <c r="L22" s="1015">
        <v>8</v>
      </c>
      <c r="M22" s="1015">
        <f t="shared" ref="M22" si="12">Баллы_за_упр($A22,$G22,$H22,$I22,K22,L22)</f>
        <v>70</v>
      </c>
      <c r="N22" s="877"/>
      <c r="O22" s="1016"/>
      <c r="P22" s="1015"/>
      <c r="Q22" s="615">
        <v>37</v>
      </c>
      <c r="R22" s="207">
        <v>4.5199999999999996</v>
      </c>
      <c r="S22" s="617">
        <f t="shared" ref="S22" si="13">Баллы_за_упр($A22,G22,H22,I22,Q22,R22)</f>
        <v>86</v>
      </c>
      <c r="T22" s="617">
        <f t="shared" ref="T22" si="14">S22+P22+M22</f>
        <v>156</v>
      </c>
      <c r="U22" s="618" t="str">
        <f>LOOKUP(T22,{0,39,40,80,120},{"2","2","3","4","5"})</f>
        <v>5</v>
      </c>
      <c r="V22" s="155"/>
      <c r="W22" s="397"/>
    </row>
    <row r="23" spans="1:23" ht="15.75" x14ac:dyDescent="0.25">
      <c r="A23" s="611" t="s">
        <v>11</v>
      </c>
      <c r="B23" s="220">
        <v>30289</v>
      </c>
      <c r="C23" s="611">
        <f t="shared" si="5"/>
        <v>41</v>
      </c>
      <c r="D23" s="1062"/>
      <c r="E23" s="166">
        <v>10</v>
      </c>
      <c r="F23" s="342"/>
      <c r="G23" s="213" t="s">
        <v>590</v>
      </c>
      <c r="H23" s="612" t="s">
        <v>1462</v>
      </c>
      <c r="I23" s="1527" t="str">
        <f t="shared" si="6"/>
        <v>5</v>
      </c>
      <c r="J23" s="611"/>
      <c r="K23" s="877">
        <v>3</v>
      </c>
      <c r="L23" s="1015">
        <v>4</v>
      </c>
      <c r="M23" s="1015">
        <f t="shared" si="7"/>
        <v>20</v>
      </c>
      <c r="N23" s="877">
        <v>35</v>
      </c>
      <c r="O23" s="1016">
        <v>29.2</v>
      </c>
      <c r="P23" s="1015">
        <f t="shared" ref="P23" si="15">Баллы_за_упр($A23,$G23,$H23,$I23,N23,O23)</f>
        <v>96</v>
      </c>
      <c r="Q23" s="615">
        <v>37</v>
      </c>
      <c r="R23" s="207">
        <v>4.51</v>
      </c>
      <c r="S23" s="617">
        <f t="shared" si="8"/>
        <v>44</v>
      </c>
      <c r="T23" s="617">
        <f t="shared" si="9"/>
        <v>160</v>
      </c>
      <c r="U23" s="618">
        <f t="shared" ref="U23" si="16">Оценка(A23,I23,M23,P23,S23)</f>
        <v>4</v>
      </c>
      <c r="V23" s="155"/>
      <c r="W23" s="397"/>
    </row>
    <row r="24" spans="1:23" ht="15.75" x14ac:dyDescent="0.25">
      <c r="A24" s="342"/>
      <c r="B24" s="169"/>
      <c r="C24" s="613"/>
      <c r="D24" s="1062"/>
      <c r="E24" s="1792" t="s">
        <v>1580</v>
      </c>
      <c r="F24" s="1793"/>
      <c r="G24" s="1793"/>
      <c r="H24" s="1793"/>
      <c r="I24" s="1793"/>
      <c r="J24" s="1793"/>
      <c r="K24" s="1793"/>
      <c r="L24" s="1793"/>
      <c r="M24" s="1793"/>
      <c r="N24" s="1793"/>
      <c r="O24" s="1793"/>
      <c r="P24" s="1793"/>
      <c r="Q24" s="1793"/>
      <c r="R24" s="1793"/>
      <c r="S24" s="1793"/>
      <c r="T24" s="1793"/>
      <c r="U24" s="1793"/>
      <c r="V24" s="1793"/>
      <c r="W24" s="1794"/>
    </row>
    <row r="25" spans="1:23" ht="15.75" x14ac:dyDescent="0.25">
      <c r="A25" s="342" t="s">
        <v>11</v>
      </c>
      <c r="B25" s="1092">
        <v>27511</v>
      </c>
      <c r="C25" s="611">
        <f t="shared" ref="C25:C32" si="17">Age(B25,G25,H25)</f>
        <v>49</v>
      </c>
      <c r="D25" s="1272"/>
      <c r="E25" s="1009">
        <v>11</v>
      </c>
      <c r="F25" s="1523"/>
      <c r="G25" s="280" t="s">
        <v>482</v>
      </c>
      <c r="H25" s="607" t="s">
        <v>1494</v>
      </c>
      <c r="I25" s="1527" t="str">
        <f t="shared" ref="I25:I31" si="18">Воз_группа(A25,C25)</f>
        <v>6</v>
      </c>
      <c r="J25" s="611"/>
      <c r="K25" s="877">
        <v>3</v>
      </c>
      <c r="L25" s="1015">
        <v>8</v>
      </c>
      <c r="M25" s="1015">
        <f t="shared" ref="M25:M31" si="19">Баллы_за_упр($A25,$G25,$H25,$I25,K25,L25)</f>
        <v>70</v>
      </c>
      <c r="N25" s="877"/>
      <c r="O25" s="1016"/>
      <c r="P25" s="1015"/>
      <c r="Q25" s="615">
        <v>37</v>
      </c>
      <c r="R25" s="207">
        <v>4.01</v>
      </c>
      <c r="S25" s="617">
        <f t="shared" ref="S25:S31" si="20">Баллы_за_упр($A25,G25,H25,I25,Q25,R25)</f>
        <v>186</v>
      </c>
      <c r="T25" s="617">
        <f t="shared" ref="T25:T31" si="21">S25+P25+M25</f>
        <v>256</v>
      </c>
      <c r="U25" s="618" t="str">
        <f>LOOKUP(T25,{0,39,40,80,120},{"2","2","3","4","5"})</f>
        <v>5</v>
      </c>
      <c r="V25" s="1523"/>
      <c r="W25" s="1524"/>
    </row>
    <row r="26" spans="1:23" s="352" customFormat="1" ht="15.75" x14ac:dyDescent="0.25">
      <c r="A26" s="613" t="s">
        <v>11</v>
      </c>
      <c r="B26" s="860">
        <v>26990</v>
      </c>
      <c r="C26" s="618">
        <f>Age(B26,G26,H26)</f>
        <v>50</v>
      </c>
      <c r="D26" s="338"/>
      <c r="E26" s="1009">
        <v>12</v>
      </c>
      <c r="F26" s="613"/>
      <c r="G26" s="407" t="s">
        <v>482</v>
      </c>
      <c r="H26" s="607" t="s">
        <v>857</v>
      </c>
      <c r="I26" s="1527" t="str">
        <f t="shared" si="18"/>
        <v>7</v>
      </c>
      <c r="J26" s="613"/>
      <c r="K26" s="877">
        <v>3</v>
      </c>
      <c r="L26" s="1015">
        <v>3</v>
      </c>
      <c r="M26" s="1015">
        <f t="shared" si="19"/>
        <v>30</v>
      </c>
      <c r="N26" s="877"/>
      <c r="O26" s="1016"/>
      <c r="P26" s="1015"/>
      <c r="Q26" s="615">
        <v>37</v>
      </c>
      <c r="R26" s="207">
        <v>6.01</v>
      </c>
      <c r="S26" s="617">
        <f t="shared" si="20"/>
        <v>34</v>
      </c>
      <c r="T26" s="617">
        <f t="shared" si="21"/>
        <v>64</v>
      </c>
      <c r="U26" s="618" t="str">
        <f>LOOKUP(T26,{0,39,40,80,120},{"2","2","3","4","5"})</f>
        <v>3</v>
      </c>
      <c r="V26" s="617"/>
      <c r="W26" s="395"/>
    </row>
    <row r="27" spans="1:23" ht="15.75" x14ac:dyDescent="0.25">
      <c r="A27" s="342" t="s">
        <v>11</v>
      </c>
      <c r="B27" s="1092">
        <v>27516</v>
      </c>
      <c r="C27" s="611">
        <f>Age(B27,G27,H27)</f>
        <v>49</v>
      </c>
      <c r="D27" s="1333"/>
      <c r="E27" s="1009">
        <v>13</v>
      </c>
      <c r="F27" s="1523"/>
      <c r="G27" s="280" t="s">
        <v>482</v>
      </c>
      <c r="H27" s="607" t="s">
        <v>484</v>
      </c>
      <c r="I27" s="1527" t="str">
        <f t="shared" si="18"/>
        <v>6</v>
      </c>
      <c r="J27" s="611"/>
      <c r="K27" s="877">
        <v>3</v>
      </c>
      <c r="L27" s="1015">
        <v>8</v>
      </c>
      <c r="M27" s="1015">
        <f t="shared" si="19"/>
        <v>70</v>
      </c>
      <c r="N27" s="877"/>
      <c r="O27" s="1016"/>
      <c r="P27" s="1015"/>
      <c r="Q27" s="615">
        <v>37</v>
      </c>
      <c r="R27" s="207">
        <v>4.4000000000000004</v>
      </c>
      <c r="S27" s="617">
        <f t="shared" si="20"/>
        <v>108</v>
      </c>
      <c r="T27" s="617">
        <f t="shared" si="21"/>
        <v>178</v>
      </c>
      <c r="U27" s="618" t="str">
        <f>LOOKUP(T27,{0,39,40,80,120},{"2","2","3","4","5"})</f>
        <v>5</v>
      </c>
      <c r="V27" s="1523"/>
      <c r="W27" s="1524"/>
    </row>
    <row r="28" spans="1:23" s="352" customFormat="1" ht="17.25" x14ac:dyDescent="0.25">
      <c r="A28" s="613" t="s">
        <v>11</v>
      </c>
      <c r="B28" s="1112">
        <v>28066</v>
      </c>
      <c r="C28" s="618">
        <f>Age(B28,G28,H28)</f>
        <v>47</v>
      </c>
      <c r="D28" s="338"/>
      <c r="E28" s="1009">
        <v>14</v>
      </c>
      <c r="F28" s="613"/>
      <c r="G28" s="407" t="s">
        <v>482</v>
      </c>
      <c r="H28" s="349" t="s">
        <v>1472</v>
      </c>
      <c r="I28" s="1527" t="str">
        <f t="shared" si="18"/>
        <v>6</v>
      </c>
      <c r="J28" s="613"/>
      <c r="K28" s="877">
        <v>3</v>
      </c>
      <c r="L28" s="1015">
        <v>5</v>
      </c>
      <c r="M28" s="1015">
        <f t="shared" si="19"/>
        <v>40</v>
      </c>
      <c r="N28" s="877"/>
      <c r="O28" s="1016"/>
      <c r="P28" s="1015"/>
      <c r="Q28" s="615">
        <v>37</v>
      </c>
      <c r="R28" s="207">
        <v>4</v>
      </c>
      <c r="S28" s="617">
        <f t="shared" si="20"/>
        <v>188</v>
      </c>
      <c r="T28" s="617">
        <f t="shared" si="21"/>
        <v>228</v>
      </c>
      <c r="U28" s="618" t="str">
        <f>LOOKUP(T28,{0,39,40,80,120},{"2","2","3","4","5"})</f>
        <v>5</v>
      </c>
      <c r="V28" s="617"/>
      <c r="W28" s="1362"/>
    </row>
    <row r="29" spans="1:23" ht="15.75" x14ac:dyDescent="0.25">
      <c r="A29" s="613" t="s">
        <v>11</v>
      </c>
      <c r="B29" s="1092">
        <v>27370</v>
      </c>
      <c r="C29" s="618">
        <f t="shared" ref="C29" si="22">Age(B29,G29,H29)</f>
        <v>49</v>
      </c>
      <c r="D29" s="1397"/>
      <c r="E29" s="1009">
        <v>15</v>
      </c>
      <c r="F29" s="1404"/>
      <c r="G29" s="596" t="s">
        <v>482</v>
      </c>
      <c r="H29" s="213" t="s">
        <v>1540</v>
      </c>
      <c r="I29" s="1527" t="str">
        <f t="shared" si="18"/>
        <v>6</v>
      </c>
      <c r="J29" s="611"/>
      <c r="K29" s="877">
        <v>3</v>
      </c>
      <c r="L29" s="1015">
        <v>12</v>
      </c>
      <c r="M29" s="1015">
        <f t="shared" si="19"/>
        <v>105</v>
      </c>
      <c r="N29" s="877"/>
      <c r="O29" s="1016"/>
      <c r="P29" s="1015"/>
      <c r="Q29" s="615">
        <v>37</v>
      </c>
      <c r="R29" s="207">
        <v>4.47</v>
      </c>
      <c r="S29" s="617">
        <f t="shared" si="20"/>
        <v>94</v>
      </c>
      <c r="T29" s="617">
        <f t="shared" si="21"/>
        <v>199</v>
      </c>
      <c r="U29" s="618" t="str">
        <f>LOOKUP(T29,{0,39,40,80,120},{"2","2","3","4","5"})</f>
        <v>5</v>
      </c>
      <c r="V29" s="1523"/>
      <c r="W29" s="1524"/>
    </row>
    <row r="30" spans="1:23" s="352" customFormat="1" ht="17.25" x14ac:dyDescent="0.25">
      <c r="A30" s="613" t="s">
        <v>11</v>
      </c>
      <c r="B30" s="1112">
        <v>30863</v>
      </c>
      <c r="C30" s="618">
        <f>Age(B30,G30,H30)</f>
        <v>40</v>
      </c>
      <c r="D30" s="338"/>
      <c r="E30" s="1009">
        <v>16</v>
      </c>
      <c r="F30" s="613"/>
      <c r="G30" s="232" t="s">
        <v>590</v>
      </c>
      <c r="H30" s="349" t="s">
        <v>1312</v>
      </c>
      <c r="I30" s="1527" t="str">
        <f t="shared" si="18"/>
        <v>5</v>
      </c>
      <c r="J30" s="351"/>
      <c r="K30" s="877">
        <v>3</v>
      </c>
      <c r="L30" s="1015">
        <v>13</v>
      </c>
      <c r="M30" s="1015">
        <f t="shared" si="19"/>
        <v>105</v>
      </c>
      <c r="N30" s="877">
        <v>35</v>
      </c>
      <c r="O30" s="1016">
        <v>28</v>
      </c>
      <c r="P30" s="1015">
        <f t="shared" ref="P30:P31" si="23">Баллы_за_упр($A30,$G30,$H30,$I30,N30,O30)</f>
        <v>120</v>
      </c>
      <c r="Q30" s="615">
        <v>37</v>
      </c>
      <c r="R30" s="207">
        <v>5.05</v>
      </c>
      <c r="S30" s="617">
        <f t="shared" si="20"/>
        <v>30</v>
      </c>
      <c r="T30" s="617">
        <f t="shared" si="21"/>
        <v>255</v>
      </c>
      <c r="U30" s="618">
        <f t="shared" ref="U30:U31" si="24">Оценка(A30,I30,M30,P30,S30)</f>
        <v>5</v>
      </c>
      <c r="V30" s="351"/>
      <c r="W30" s="397"/>
    </row>
    <row r="31" spans="1:23" s="352" customFormat="1" ht="17.25" x14ac:dyDescent="0.25">
      <c r="A31" s="613" t="s">
        <v>11</v>
      </c>
      <c r="B31" s="1112">
        <v>31459</v>
      </c>
      <c r="C31" s="618">
        <f t="shared" ref="C31" si="25">Age(B31,G31,H31)</f>
        <v>38</v>
      </c>
      <c r="D31" s="338"/>
      <c r="E31" s="1009">
        <v>17</v>
      </c>
      <c r="F31" s="613"/>
      <c r="G31" s="607" t="s">
        <v>590</v>
      </c>
      <c r="H31" s="607" t="s">
        <v>1020</v>
      </c>
      <c r="I31" s="1527" t="str">
        <f t="shared" si="18"/>
        <v>4</v>
      </c>
      <c r="J31" s="618"/>
      <c r="K31" s="877">
        <v>3</v>
      </c>
      <c r="L31" s="1015">
        <v>9</v>
      </c>
      <c r="M31" s="1015">
        <f t="shared" si="19"/>
        <v>50</v>
      </c>
      <c r="N31" s="877">
        <v>35</v>
      </c>
      <c r="O31" s="1016">
        <v>27.3</v>
      </c>
      <c r="P31" s="1015">
        <f t="shared" si="23"/>
        <v>94</v>
      </c>
      <c r="Q31" s="615">
        <v>37</v>
      </c>
      <c r="R31" s="207">
        <v>4.1500000000000004</v>
      </c>
      <c r="S31" s="617">
        <f t="shared" si="20"/>
        <v>40</v>
      </c>
      <c r="T31" s="617">
        <f t="shared" si="21"/>
        <v>184</v>
      </c>
      <c r="U31" s="618">
        <f t="shared" si="24"/>
        <v>5</v>
      </c>
      <c r="V31" s="617"/>
      <c r="W31" s="1362"/>
    </row>
    <row r="32" spans="1:23" ht="15.75" x14ac:dyDescent="0.25">
      <c r="A32" s="342" t="s">
        <v>11</v>
      </c>
      <c r="B32" s="1092">
        <v>30436</v>
      </c>
      <c r="C32" s="611">
        <f t="shared" si="17"/>
        <v>41</v>
      </c>
      <c r="D32" s="1333"/>
      <c r="E32" s="1009">
        <v>18</v>
      </c>
      <c r="F32" s="1523"/>
      <c r="G32" s="280" t="s">
        <v>590</v>
      </c>
      <c r="H32" s="607" t="s">
        <v>1506</v>
      </c>
      <c r="I32" s="1527" t="str">
        <f t="shared" ref="I32" si="26">Воз_группа(A32,C32)</f>
        <v>5</v>
      </c>
      <c r="J32" s="611"/>
      <c r="K32" s="877">
        <v>3</v>
      </c>
      <c r="L32" s="1015">
        <v>7</v>
      </c>
      <c r="M32" s="1015">
        <f t="shared" ref="M32" si="27">Баллы_за_упр($A32,$G32,$H32,$I32,K32,L32)</f>
        <v>50</v>
      </c>
      <c r="N32" s="877">
        <v>35</v>
      </c>
      <c r="O32" s="1016">
        <v>29.3</v>
      </c>
      <c r="P32" s="1015">
        <f t="shared" ref="P32" si="28">Баллы_за_упр($A32,$G32,$H32,$I32,N32,O32)</f>
        <v>94</v>
      </c>
      <c r="Q32" s="615">
        <v>37</v>
      </c>
      <c r="R32" s="207">
        <v>5.1100000000000003</v>
      </c>
      <c r="S32" s="617">
        <f t="shared" ref="S32" si="29">Баллы_за_упр($A32,G32,H32,I32,Q32,R32)</f>
        <v>24</v>
      </c>
      <c r="T32" s="617">
        <f t="shared" ref="T32" si="30">S32+P32+M32</f>
        <v>168</v>
      </c>
      <c r="U32" s="618">
        <f t="shared" ref="U32" si="31">Оценка(A32,I32,M32,P32,S32)</f>
        <v>4</v>
      </c>
      <c r="V32" s="1523"/>
      <c r="W32" s="1444"/>
    </row>
    <row r="33" spans="1:34" s="710" customFormat="1" ht="15.75" x14ac:dyDescent="0.25">
      <c r="A33" s="608"/>
      <c r="B33" s="860"/>
      <c r="C33" s="613"/>
      <c r="D33" s="913"/>
      <c r="E33" s="1867" t="s">
        <v>848</v>
      </c>
      <c r="F33" s="1868"/>
      <c r="G33" s="1868"/>
      <c r="H33" s="1868"/>
      <c r="I33" s="1868"/>
      <c r="J33" s="1868"/>
      <c r="K33" s="1868"/>
      <c r="L33" s="1868"/>
      <c r="M33" s="1868"/>
      <c r="N33" s="1868"/>
      <c r="O33" s="1868"/>
      <c r="P33" s="1868"/>
      <c r="Q33" s="1868"/>
      <c r="R33" s="1868"/>
      <c r="S33" s="1868"/>
      <c r="T33" s="1868"/>
      <c r="U33" s="1868"/>
      <c r="V33" s="1868"/>
      <c r="W33" s="1869"/>
    </row>
    <row r="34" spans="1:34" ht="15.75" x14ac:dyDescent="0.25">
      <c r="A34" s="611" t="s">
        <v>11</v>
      </c>
      <c r="B34" s="214">
        <v>27727</v>
      </c>
      <c r="C34" s="252">
        <f t="shared" ref="C34:C43" si="32">Age(B34,G34,H34)</f>
        <v>48</v>
      </c>
      <c r="D34" s="1062"/>
      <c r="E34" s="166">
        <v>19</v>
      </c>
      <c r="F34" s="342"/>
      <c r="G34" s="213" t="s">
        <v>482</v>
      </c>
      <c r="H34" s="612" t="s">
        <v>498</v>
      </c>
      <c r="I34" s="1527" t="str">
        <f t="shared" ref="I34:I43" si="33">Воз_группа(A34,C34)</f>
        <v>6</v>
      </c>
      <c r="J34" s="611"/>
      <c r="K34" s="877">
        <v>3</v>
      </c>
      <c r="L34" s="1015">
        <v>6</v>
      </c>
      <c r="M34" s="1015">
        <f t="shared" ref="M34:M43" si="34">Баллы_за_упр($A34,$G34,$H34,$I34,K34,L34)</f>
        <v>50</v>
      </c>
      <c r="N34" s="877"/>
      <c r="O34" s="1016"/>
      <c r="P34" s="1015"/>
      <c r="Q34" s="615">
        <v>37</v>
      </c>
      <c r="R34" s="207">
        <v>5.2</v>
      </c>
      <c r="S34" s="617">
        <f t="shared" ref="S34:S43" si="35">Баллы_за_упр($A34,G34,H34,I34,Q34,R34)</f>
        <v>45</v>
      </c>
      <c r="T34" s="617">
        <f t="shared" ref="T34:T43" si="36">S34+P34+M34</f>
        <v>95</v>
      </c>
      <c r="U34" s="618" t="str">
        <f>LOOKUP(T34,{0,39,40,80,120},{"2","2","3","4","5"})</f>
        <v>4</v>
      </c>
      <c r="V34" s="617"/>
      <c r="W34" s="1362"/>
    </row>
    <row r="35" spans="1:34" ht="15.75" x14ac:dyDescent="0.25">
      <c r="A35" s="611" t="s">
        <v>11</v>
      </c>
      <c r="B35" s="214">
        <v>28491</v>
      </c>
      <c r="C35" s="252">
        <f t="shared" si="32"/>
        <v>46</v>
      </c>
      <c r="D35" s="1062"/>
      <c r="E35" s="166">
        <v>20</v>
      </c>
      <c r="F35" s="342"/>
      <c r="G35" s="213" t="s">
        <v>485</v>
      </c>
      <c r="H35" s="612" t="s">
        <v>843</v>
      </c>
      <c r="I35" s="1527" t="str">
        <f t="shared" si="33"/>
        <v>6</v>
      </c>
      <c r="J35" s="611"/>
      <c r="K35" s="877">
        <v>3</v>
      </c>
      <c r="L35" s="1015">
        <v>3</v>
      </c>
      <c r="M35" s="1015">
        <f t="shared" si="34"/>
        <v>20</v>
      </c>
      <c r="N35" s="877"/>
      <c r="O35" s="1016"/>
      <c r="P35" s="1015"/>
      <c r="Q35" s="615">
        <v>37</v>
      </c>
      <c r="R35" s="207">
        <v>5.01</v>
      </c>
      <c r="S35" s="617">
        <f t="shared" si="35"/>
        <v>68</v>
      </c>
      <c r="T35" s="617">
        <f t="shared" si="36"/>
        <v>88</v>
      </c>
      <c r="U35" s="618" t="str">
        <f>LOOKUP(T35,{0,39,40,80,120},{"2","2","3","4","5"})</f>
        <v>4</v>
      </c>
      <c r="V35" s="155"/>
      <c r="W35" s="397"/>
    </row>
    <row r="36" spans="1:34" ht="15.75" x14ac:dyDescent="0.25">
      <c r="A36" s="611" t="s">
        <v>11</v>
      </c>
      <c r="B36" s="214">
        <v>27554</v>
      </c>
      <c r="C36" s="252">
        <f t="shared" si="32"/>
        <v>49</v>
      </c>
      <c r="D36" s="1062"/>
      <c r="E36" s="166">
        <v>21</v>
      </c>
      <c r="F36" s="342"/>
      <c r="G36" s="213" t="s">
        <v>485</v>
      </c>
      <c r="H36" s="612" t="s">
        <v>505</v>
      </c>
      <c r="I36" s="1527" t="str">
        <f t="shared" si="33"/>
        <v>6</v>
      </c>
      <c r="J36" s="611"/>
      <c r="K36" s="877">
        <v>3</v>
      </c>
      <c r="L36" s="1015">
        <v>3</v>
      </c>
      <c r="M36" s="1015">
        <f t="shared" si="34"/>
        <v>20</v>
      </c>
      <c r="N36" s="877"/>
      <c r="O36" s="1016"/>
      <c r="P36" s="1015"/>
      <c r="Q36" s="615">
        <v>37</v>
      </c>
      <c r="R36" s="207">
        <v>5.0199999999999996</v>
      </c>
      <c r="S36" s="617">
        <f t="shared" si="35"/>
        <v>66</v>
      </c>
      <c r="T36" s="617">
        <f t="shared" si="36"/>
        <v>86</v>
      </c>
      <c r="U36" s="618" t="str">
        <f>LOOKUP(T36,{0,39,40,80,120},{"2","2","3","4","5"})</f>
        <v>4</v>
      </c>
      <c r="V36" s="617"/>
      <c r="W36" s="1362"/>
    </row>
    <row r="37" spans="1:34" ht="15.75" x14ac:dyDescent="0.25">
      <c r="A37" s="611" t="s">
        <v>11</v>
      </c>
      <c r="B37" s="214">
        <v>27684</v>
      </c>
      <c r="C37" s="252">
        <f t="shared" si="32"/>
        <v>49</v>
      </c>
      <c r="D37" s="1062"/>
      <c r="E37" s="166">
        <v>22</v>
      </c>
      <c r="F37" s="342"/>
      <c r="G37" s="213" t="s">
        <v>482</v>
      </c>
      <c r="H37" s="612" t="s">
        <v>737</v>
      </c>
      <c r="I37" s="1527" t="str">
        <f t="shared" si="33"/>
        <v>6</v>
      </c>
      <c r="J37" s="611"/>
      <c r="K37" s="877">
        <v>3</v>
      </c>
      <c r="L37" s="1015">
        <v>10</v>
      </c>
      <c r="M37" s="1015">
        <f t="shared" si="34"/>
        <v>90</v>
      </c>
      <c r="N37" s="877"/>
      <c r="O37" s="1016"/>
      <c r="P37" s="1015"/>
      <c r="Q37" s="615">
        <v>37</v>
      </c>
      <c r="R37" s="207">
        <v>4.3499999999999996</v>
      </c>
      <c r="S37" s="617">
        <f t="shared" si="35"/>
        <v>118</v>
      </c>
      <c r="T37" s="617">
        <f t="shared" si="36"/>
        <v>208</v>
      </c>
      <c r="U37" s="618" t="str">
        <f>LOOKUP(T37,{0,39,40,80,120},{"2","2","3","4","5"})</f>
        <v>5</v>
      </c>
      <c r="V37" s="617"/>
      <c r="W37" s="1362"/>
    </row>
    <row r="38" spans="1:34" ht="15.75" x14ac:dyDescent="0.25">
      <c r="A38" s="611" t="s">
        <v>11</v>
      </c>
      <c r="B38" s="214">
        <v>28965</v>
      </c>
      <c r="C38" s="252">
        <f t="shared" si="32"/>
        <v>45</v>
      </c>
      <c r="D38" s="1062"/>
      <c r="E38" s="166">
        <v>23</v>
      </c>
      <c r="F38" s="342"/>
      <c r="G38" s="213" t="s">
        <v>482</v>
      </c>
      <c r="H38" s="612" t="s">
        <v>844</v>
      </c>
      <c r="I38" s="1527" t="str">
        <f t="shared" si="33"/>
        <v>6</v>
      </c>
      <c r="J38" s="611"/>
      <c r="K38" s="877">
        <v>3</v>
      </c>
      <c r="L38" s="1015">
        <v>7</v>
      </c>
      <c r="M38" s="1015">
        <f t="shared" si="34"/>
        <v>60</v>
      </c>
      <c r="N38" s="877"/>
      <c r="O38" s="1016"/>
      <c r="P38" s="1015"/>
      <c r="Q38" s="615">
        <v>37</v>
      </c>
      <c r="R38" s="207">
        <v>4.2699999999999996</v>
      </c>
      <c r="S38" s="617">
        <f t="shared" si="35"/>
        <v>134</v>
      </c>
      <c r="T38" s="617">
        <f t="shared" si="36"/>
        <v>194</v>
      </c>
      <c r="U38" s="618" t="str">
        <f>LOOKUP(T38,{0,39,40,80,120},{"2","2","3","4","5"})</f>
        <v>5</v>
      </c>
      <c r="V38" s="155"/>
      <c r="W38" s="397"/>
    </row>
    <row r="39" spans="1:34" ht="16.5" thickBot="1" x14ac:dyDescent="0.3">
      <c r="A39" s="611" t="s">
        <v>11</v>
      </c>
      <c r="B39" s="214">
        <v>29494</v>
      </c>
      <c r="C39" s="252">
        <f t="shared" ref="C39" si="37">Age(B39,G39,H39)</f>
        <v>44</v>
      </c>
      <c r="D39" s="1397"/>
      <c r="E39" s="526">
        <v>24</v>
      </c>
      <c r="F39" s="159"/>
      <c r="G39" s="297" t="s">
        <v>482</v>
      </c>
      <c r="H39" s="323" t="s">
        <v>1373</v>
      </c>
      <c r="I39" s="379" t="str">
        <f t="shared" ref="I39" si="38">Воз_группа(A39,C39)</f>
        <v>5</v>
      </c>
      <c r="J39" s="157"/>
      <c r="K39" s="1040">
        <v>3</v>
      </c>
      <c r="L39" s="1041">
        <v>15</v>
      </c>
      <c r="M39" s="1041">
        <f t="shared" si="34"/>
        <v>115</v>
      </c>
      <c r="N39" s="1040">
        <v>35</v>
      </c>
      <c r="O39" s="1042">
        <v>31.8</v>
      </c>
      <c r="P39" s="1041">
        <f t="shared" ref="P39:P43" si="39">Баллы_за_упр($A39,$G39,$H39,$I39,N39,O39)</f>
        <v>44</v>
      </c>
      <c r="Q39" s="300">
        <v>37</v>
      </c>
      <c r="R39" s="1224">
        <v>4.33</v>
      </c>
      <c r="S39" s="302">
        <f t="shared" si="35"/>
        <v>64</v>
      </c>
      <c r="T39" s="302">
        <f t="shared" si="36"/>
        <v>223</v>
      </c>
      <c r="U39" s="303">
        <f t="shared" ref="U39:U43" si="40">Оценка(A39,I39,M39,P39,S39)</f>
        <v>5</v>
      </c>
      <c r="V39" s="164"/>
      <c r="W39" s="435"/>
    </row>
    <row r="40" spans="1:34" s="200" customFormat="1" ht="17.25" customHeight="1" x14ac:dyDescent="0.25">
      <c r="A40" s="1768" t="s">
        <v>1</v>
      </c>
      <c r="B40" s="1768" t="s">
        <v>81</v>
      </c>
      <c r="C40" s="1768" t="s">
        <v>82</v>
      </c>
      <c r="D40" s="1066"/>
      <c r="E40" s="1774" t="s">
        <v>2</v>
      </c>
      <c r="F40" s="1511"/>
      <c r="G40" s="1776" t="s">
        <v>3</v>
      </c>
      <c r="H40" s="1776" t="s">
        <v>4</v>
      </c>
      <c r="I40" s="1778" t="s">
        <v>5</v>
      </c>
      <c r="J40" s="1778" t="s">
        <v>6</v>
      </c>
      <c r="K40" s="1782" t="s">
        <v>180</v>
      </c>
      <c r="L40" s="1782"/>
      <c r="M40" s="1782"/>
      <c r="N40" s="1776"/>
      <c r="O40" s="1776"/>
      <c r="P40" s="1776"/>
      <c r="Q40" s="1776"/>
      <c r="R40" s="1776"/>
      <c r="S40" s="1776"/>
      <c r="T40" s="1783" t="s">
        <v>25</v>
      </c>
      <c r="U40" s="1778" t="s">
        <v>998</v>
      </c>
      <c r="V40" s="1778" t="s">
        <v>7</v>
      </c>
      <c r="W40" s="1786" t="s">
        <v>285</v>
      </c>
      <c r="X40" s="1834"/>
      <c r="Y40" s="1790"/>
      <c r="Z40" s="1790"/>
      <c r="AA40" s="1790"/>
      <c r="AB40" s="1790"/>
      <c r="AC40" s="1790"/>
      <c r="AD40" s="1749"/>
      <c r="AE40" s="1749"/>
      <c r="AF40" s="1749"/>
      <c r="AG40" s="1749"/>
      <c r="AH40" s="1749"/>
    </row>
    <row r="41" spans="1:34" s="200" customFormat="1" ht="15.75" x14ac:dyDescent="0.25">
      <c r="A41" s="1768"/>
      <c r="B41" s="1768"/>
      <c r="C41" s="1768"/>
      <c r="D41" s="1066"/>
      <c r="E41" s="1604"/>
      <c r="F41" s="1508"/>
      <c r="G41" s="1605"/>
      <c r="H41" s="1605"/>
      <c r="I41" s="1779"/>
      <c r="J41" s="1781"/>
      <c r="K41" s="455"/>
      <c r="L41" s="1525">
        <v>1</v>
      </c>
      <c r="M41" s="1068"/>
      <c r="N41" s="1788">
        <v>2</v>
      </c>
      <c r="O41" s="1605"/>
      <c r="P41" s="1605"/>
      <c r="Q41" s="1789">
        <v>3</v>
      </c>
      <c r="R41" s="1789"/>
      <c r="S41" s="1789"/>
      <c r="T41" s="1784"/>
      <c r="U41" s="1779"/>
      <c r="V41" s="1779"/>
      <c r="W41" s="1724"/>
      <c r="X41" s="1834"/>
      <c r="Y41" s="1790"/>
      <c r="Z41" s="1790"/>
      <c r="AA41" s="1790"/>
      <c r="AB41" s="1790"/>
      <c r="AC41" s="1790"/>
      <c r="AD41" s="1749"/>
      <c r="AE41" s="1749"/>
      <c r="AF41" s="1749"/>
      <c r="AG41" s="1749"/>
      <c r="AH41" s="1749"/>
    </row>
    <row r="42" spans="1:34" s="200" customFormat="1" ht="89.25" customHeight="1" thickBot="1" x14ac:dyDescent="0.3">
      <c r="A42" s="1768"/>
      <c r="B42" s="1768"/>
      <c r="C42" s="1768"/>
      <c r="D42" s="1066"/>
      <c r="E42" s="1775"/>
      <c r="F42" s="1512"/>
      <c r="G42" s="1777"/>
      <c r="H42" s="1777"/>
      <c r="I42" s="1780"/>
      <c r="J42" s="1780"/>
      <c r="K42" s="1520" t="s">
        <v>8</v>
      </c>
      <c r="L42" s="1520" t="s">
        <v>9</v>
      </c>
      <c r="M42" s="1520" t="s">
        <v>10</v>
      </c>
      <c r="N42" s="1513" t="s">
        <v>8</v>
      </c>
      <c r="O42" s="1513" t="s">
        <v>9</v>
      </c>
      <c r="P42" s="1513" t="s">
        <v>10</v>
      </c>
      <c r="Q42" s="1513" t="s">
        <v>8</v>
      </c>
      <c r="R42" s="1067" t="s">
        <v>9</v>
      </c>
      <c r="S42" s="1513" t="s">
        <v>10</v>
      </c>
      <c r="T42" s="1785"/>
      <c r="U42" s="1780"/>
      <c r="V42" s="1780"/>
      <c r="W42" s="1787"/>
      <c r="X42" s="1834"/>
      <c r="Y42" s="1790"/>
      <c r="Z42" s="1790"/>
      <c r="AA42" s="1790"/>
      <c r="AB42" s="1790"/>
      <c r="AC42" s="1790"/>
      <c r="AD42" s="1749"/>
      <c r="AE42" s="1749"/>
      <c r="AF42" s="1749"/>
      <c r="AG42" s="1749"/>
      <c r="AH42" s="1749"/>
    </row>
    <row r="43" spans="1:34" ht="16.5" thickTop="1" x14ac:dyDescent="0.25">
      <c r="A43" s="611" t="s">
        <v>11</v>
      </c>
      <c r="B43" s="214">
        <v>30758</v>
      </c>
      <c r="C43" s="252">
        <f t="shared" si="32"/>
        <v>40</v>
      </c>
      <c r="D43" s="1062"/>
      <c r="E43" s="166">
        <v>25</v>
      </c>
      <c r="F43" s="1529"/>
      <c r="G43" s="596" t="s">
        <v>482</v>
      </c>
      <c r="H43" s="213" t="s">
        <v>1555</v>
      </c>
      <c r="I43" s="1526" t="str">
        <f t="shared" si="33"/>
        <v>5</v>
      </c>
      <c r="J43" s="611"/>
      <c r="K43" s="877">
        <v>3</v>
      </c>
      <c r="L43" s="1015">
        <v>13</v>
      </c>
      <c r="M43" s="1015">
        <f t="shared" si="34"/>
        <v>105</v>
      </c>
      <c r="N43" s="877">
        <v>35</v>
      </c>
      <c r="O43" s="1016">
        <v>28.3</v>
      </c>
      <c r="P43" s="1015">
        <f t="shared" si="39"/>
        <v>114</v>
      </c>
      <c r="Q43" s="615">
        <v>37</v>
      </c>
      <c r="R43" s="207">
        <v>4.24</v>
      </c>
      <c r="S43" s="617">
        <f t="shared" si="35"/>
        <v>82</v>
      </c>
      <c r="T43" s="617">
        <f t="shared" si="36"/>
        <v>301</v>
      </c>
      <c r="U43" s="618">
        <f t="shared" si="40"/>
        <v>5</v>
      </c>
      <c r="V43" s="155"/>
      <c r="W43" s="397"/>
    </row>
    <row r="44" spans="1:34" ht="15.75" x14ac:dyDescent="0.25">
      <c r="A44" s="611"/>
      <c r="B44" s="214"/>
      <c r="C44" s="252"/>
      <c r="D44" s="1504"/>
      <c r="E44" s="1009">
        <v>26</v>
      </c>
      <c r="F44" s="1530"/>
      <c r="G44" s="603" t="s">
        <v>485</v>
      </c>
      <c r="H44" s="528" t="s">
        <v>1663</v>
      </c>
      <c r="I44" s="1526">
        <v>6</v>
      </c>
      <c r="J44" s="490"/>
      <c r="K44" s="1357"/>
      <c r="L44" s="1358"/>
      <c r="M44" s="1358"/>
      <c r="N44" s="1357"/>
      <c r="O44" s="1359"/>
      <c r="P44" s="1358"/>
      <c r="Q44" s="149"/>
      <c r="R44" s="1360"/>
      <c r="S44" s="150"/>
      <c r="T44" s="150"/>
      <c r="U44" s="195"/>
      <c r="V44" s="512"/>
      <c r="W44" s="1123" t="s">
        <v>1093</v>
      </c>
    </row>
    <row r="45" spans="1:34" ht="15.75" x14ac:dyDescent="0.25">
      <c r="A45" s="342"/>
      <c r="B45" s="169"/>
      <c r="C45" s="613"/>
      <c r="D45" s="1062"/>
      <c r="E45" s="1792" t="s">
        <v>1581</v>
      </c>
      <c r="F45" s="1793"/>
      <c r="G45" s="1793"/>
      <c r="H45" s="1793"/>
      <c r="I45" s="1793"/>
      <c r="J45" s="1793"/>
      <c r="K45" s="1793"/>
      <c r="L45" s="1793"/>
      <c r="M45" s="1793"/>
      <c r="N45" s="1793"/>
      <c r="O45" s="1793"/>
      <c r="P45" s="1793"/>
      <c r="Q45" s="1793"/>
      <c r="R45" s="1793"/>
      <c r="S45" s="1793"/>
      <c r="T45" s="1793"/>
      <c r="U45" s="1793"/>
      <c r="V45" s="1793"/>
      <c r="W45" s="1794"/>
    </row>
    <row r="46" spans="1:34" ht="15.75" x14ac:dyDescent="0.25">
      <c r="A46" s="342" t="s">
        <v>11</v>
      </c>
      <c r="B46" s="220">
        <v>25972</v>
      </c>
      <c r="C46" s="611">
        <f t="shared" ref="C46:C60" si="41">Age(B46,G46,H46)</f>
        <v>53</v>
      </c>
      <c r="D46" s="1062"/>
      <c r="E46" s="166">
        <v>27</v>
      </c>
      <c r="F46" s="342"/>
      <c r="G46" s="596" t="s">
        <v>482</v>
      </c>
      <c r="H46" s="612" t="s">
        <v>483</v>
      </c>
      <c r="I46" s="1527" t="str">
        <f t="shared" ref="I46:I60" si="42">Воз_группа(A46,C46)</f>
        <v>7</v>
      </c>
      <c r="J46" s="611"/>
      <c r="K46" s="877">
        <v>3</v>
      </c>
      <c r="L46" s="1015">
        <v>7</v>
      </c>
      <c r="M46" s="1015">
        <f t="shared" ref="M46" si="43">Баллы_за_упр($A46,$G46,$H46,$I46,K46,L46)</f>
        <v>70</v>
      </c>
      <c r="N46" s="877"/>
      <c r="O46" s="1016"/>
      <c r="P46" s="1015"/>
      <c r="Q46" s="615">
        <v>37</v>
      </c>
      <c r="R46" s="207">
        <v>5.31</v>
      </c>
      <c r="S46" s="617">
        <f t="shared" ref="S46" si="44">Баллы_за_упр($A46,G46,H46,I46,Q46,R46)</f>
        <v>68</v>
      </c>
      <c r="T46" s="617">
        <f t="shared" ref="T46" si="45">S46+P46+M46</f>
        <v>138</v>
      </c>
      <c r="U46" s="618" t="str">
        <f>LOOKUP(T46,{0,39,40,80,120},{"2","2","3","4","5"})</f>
        <v>5</v>
      </c>
      <c r="V46" s="617"/>
      <c r="W46" s="1352"/>
    </row>
    <row r="47" spans="1:34" ht="15.75" x14ac:dyDescent="0.25">
      <c r="A47" s="342" t="s">
        <v>11</v>
      </c>
      <c r="B47" s="220">
        <v>28049</v>
      </c>
      <c r="C47" s="611">
        <f t="shared" si="41"/>
        <v>48</v>
      </c>
      <c r="D47" s="1062"/>
      <c r="E47" s="1009">
        <v>28</v>
      </c>
      <c r="F47" s="509"/>
      <c r="G47" s="603" t="s">
        <v>482</v>
      </c>
      <c r="H47" s="385" t="s">
        <v>1465</v>
      </c>
      <c r="I47" s="1528" t="str">
        <f t="shared" si="42"/>
        <v>6</v>
      </c>
      <c r="J47" s="490"/>
      <c r="K47" s="1357">
        <v>3</v>
      </c>
      <c r="L47" s="1358">
        <v>9</v>
      </c>
      <c r="M47" s="1358">
        <f t="shared" ref="M47:M51" si="46">Баллы_за_упр($A47,$G47,$H47,$I47,K47,L47)</f>
        <v>80</v>
      </c>
      <c r="N47" s="1357"/>
      <c r="O47" s="1359"/>
      <c r="P47" s="1358"/>
      <c r="Q47" s="149">
        <v>37</v>
      </c>
      <c r="R47" s="1360">
        <v>5.14</v>
      </c>
      <c r="S47" s="150">
        <f t="shared" ref="S47:S51" si="47">Баллы_за_упр($A47,G47,H47,I47,Q47,R47)</f>
        <v>51</v>
      </c>
      <c r="T47" s="150">
        <f t="shared" ref="T47:T51" si="48">S47+P47+M47</f>
        <v>131</v>
      </c>
      <c r="U47" s="195" t="str">
        <f>LOOKUP(T47,{0,39,40,80,120},{"2","2","3","4","5"})</f>
        <v>5</v>
      </c>
      <c r="V47" s="512"/>
      <c r="W47" s="1123"/>
    </row>
    <row r="48" spans="1:34" ht="15.75" x14ac:dyDescent="0.25">
      <c r="A48" s="342" t="s">
        <v>11</v>
      </c>
      <c r="B48" s="220">
        <v>28268</v>
      </c>
      <c r="C48" s="611">
        <f t="shared" si="41"/>
        <v>47</v>
      </c>
      <c r="D48" s="1062"/>
      <c r="E48" s="166">
        <v>29</v>
      </c>
      <c r="F48" s="342"/>
      <c r="G48" s="596" t="s">
        <v>482</v>
      </c>
      <c r="H48" s="612" t="s">
        <v>1466</v>
      </c>
      <c r="I48" s="1527" t="str">
        <f t="shared" si="42"/>
        <v>6</v>
      </c>
      <c r="J48" s="611"/>
      <c r="K48" s="877">
        <v>3</v>
      </c>
      <c r="L48" s="1015">
        <v>5</v>
      </c>
      <c r="M48" s="1015">
        <f t="shared" si="46"/>
        <v>40</v>
      </c>
      <c r="N48" s="877"/>
      <c r="O48" s="1016"/>
      <c r="P48" s="1015"/>
      <c r="Q48" s="615">
        <v>37</v>
      </c>
      <c r="R48" s="207">
        <v>4.55</v>
      </c>
      <c r="S48" s="617">
        <f t="shared" si="47"/>
        <v>80</v>
      </c>
      <c r="T48" s="617">
        <f t="shared" si="48"/>
        <v>120</v>
      </c>
      <c r="U48" s="618" t="str">
        <f>LOOKUP(T48,{0,39,40,80,120},{"2","2","3","4","5"})</f>
        <v>5</v>
      </c>
      <c r="V48" s="155"/>
      <c r="W48" s="397"/>
    </row>
    <row r="49" spans="1:23" ht="15.75" x14ac:dyDescent="0.25">
      <c r="A49" s="342" t="s">
        <v>11</v>
      </c>
      <c r="B49" s="220">
        <v>28324</v>
      </c>
      <c r="C49" s="611">
        <f t="shared" si="41"/>
        <v>47</v>
      </c>
      <c r="D49" s="1062"/>
      <c r="E49" s="1009">
        <v>30</v>
      </c>
      <c r="F49" s="342"/>
      <c r="G49" s="596" t="s">
        <v>482</v>
      </c>
      <c r="H49" s="612" t="s">
        <v>1258</v>
      </c>
      <c r="I49" s="1527" t="str">
        <f t="shared" si="42"/>
        <v>6</v>
      </c>
      <c r="J49" s="611"/>
      <c r="K49" s="877">
        <v>3</v>
      </c>
      <c r="L49" s="1015">
        <v>8</v>
      </c>
      <c r="M49" s="1015">
        <f t="shared" si="46"/>
        <v>70</v>
      </c>
      <c r="N49" s="877"/>
      <c r="O49" s="1016"/>
      <c r="P49" s="1015"/>
      <c r="Q49" s="615">
        <v>37</v>
      </c>
      <c r="R49" s="207">
        <v>4.3099999999999996</v>
      </c>
      <c r="S49" s="617">
        <f t="shared" si="47"/>
        <v>126</v>
      </c>
      <c r="T49" s="617">
        <f t="shared" si="48"/>
        <v>196</v>
      </c>
      <c r="U49" s="618" t="str">
        <f>LOOKUP(T49,{0,39,40,80,120},{"2","2","3","4","5"})</f>
        <v>5</v>
      </c>
      <c r="V49" s="155"/>
      <c r="W49" s="397"/>
    </row>
    <row r="50" spans="1:23" ht="15.75" x14ac:dyDescent="0.25">
      <c r="A50" s="342" t="s">
        <v>11</v>
      </c>
      <c r="B50" s="220">
        <v>26626</v>
      </c>
      <c r="C50" s="611">
        <f t="shared" si="41"/>
        <v>51</v>
      </c>
      <c r="D50" s="1062"/>
      <c r="E50" s="166">
        <v>31</v>
      </c>
      <c r="F50" s="509"/>
      <c r="G50" s="603" t="s">
        <v>482</v>
      </c>
      <c r="H50" s="385" t="s">
        <v>1467</v>
      </c>
      <c r="I50" s="1528" t="str">
        <f t="shared" si="42"/>
        <v>7</v>
      </c>
      <c r="J50" s="490"/>
      <c r="K50" s="1270"/>
      <c r="L50" s="1015"/>
      <c r="M50" s="1015"/>
      <c r="N50" s="877"/>
      <c r="O50" s="1016"/>
      <c r="P50" s="1015"/>
      <c r="Q50" s="615"/>
      <c r="R50" s="207"/>
      <c r="S50" s="617"/>
      <c r="T50" s="617"/>
      <c r="U50" s="618"/>
      <c r="V50" s="617"/>
      <c r="W50" s="1362" t="s">
        <v>1338</v>
      </c>
    </row>
    <row r="51" spans="1:23" ht="15.75" x14ac:dyDescent="0.25">
      <c r="A51" s="342" t="s">
        <v>11</v>
      </c>
      <c r="B51" s="220">
        <v>26056</v>
      </c>
      <c r="C51" s="611">
        <f t="shared" si="41"/>
        <v>53</v>
      </c>
      <c r="D51" s="1350"/>
      <c r="E51" s="1009">
        <v>32</v>
      </c>
      <c r="F51" s="342"/>
      <c r="G51" s="596" t="s">
        <v>482</v>
      </c>
      <c r="H51" s="612" t="s">
        <v>1511</v>
      </c>
      <c r="I51" s="1527" t="str">
        <f t="shared" si="42"/>
        <v>7</v>
      </c>
      <c r="J51" s="611"/>
      <c r="K51" s="877">
        <v>3</v>
      </c>
      <c r="L51" s="1015">
        <v>7</v>
      </c>
      <c r="M51" s="1015">
        <f t="shared" si="46"/>
        <v>70</v>
      </c>
      <c r="N51" s="877"/>
      <c r="O51" s="1016"/>
      <c r="P51" s="1015"/>
      <c r="Q51" s="615">
        <v>37</v>
      </c>
      <c r="R51" s="207">
        <v>6.03</v>
      </c>
      <c r="S51" s="617">
        <f t="shared" si="47"/>
        <v>32</v>
      </c>
      <c r="T51" s="617">
        <f t="shared" si="48"/>
        <v>102</v>
      </c>
      <c r="U51" s="618" t="str">
        <f>LOOKUP(T51,{0,39,40,80,120},{"2","2","3","4","5"})</f>
        <v>4</v>
      </c>
      <c r="V51" s="617"/>
      <c r="W51" s="1362"/>
    </row>
    <row r="52" spans="1:23" ht="15.75" x14ac:dyDescent="0.25">
      <c r="A52" s="342" t="s">
        <v>11</v>
      </c>
      <c r="B52" s="220">
        <v>26726</v>
      </c>
      <c r="C52" s="611">
        <f t="shared" si="41"/>
        <v>51</v>
      </c>
      <c r="D52" s="1062"/>
      <c r="E52" s="166">
        <v>33</v>
      </c>
      <c r="F52" s="342"/>
      <c r="G52" s="596" t="s">
        <v>482</v>
      </c>
      <c r="H52" s="612" t="s">
        <v>1468</v>
      </c>
      <c r="I52" s="1527" t="str">
        <f t="shared" si="42"/>
        <v>7</v>
      </c>
      <c r="J52" s="611"/>
      <c r="K52" s="877"/>
      <c r="L52" s="1015"/>
      <c r="M52" s="1015"/>
      <c r="N52" s="877"/>
      <c r="O52" s="1016"/>
      <c r="P52" s="1015"/>
      <c r="Q52" s="615"/>
      <c r="R52" s="207"/>
      <c r="S52" s="617"/>
      <c r="T52" s="617"/>
      <c r="U52" s="618"/>
      <c r="V52" s="155"/>
      <c r="W52" s="397" t="s">
        <v>750</v>
      </c>
    </row>
    <row r="53" spans="1:23" ht="15.75" x14ac:dyDescent="0.25">
      <c r="A53" s="342"/>
      <c r="B53" s="169"/>
      <c r="C53" s="613"/>
      <c r="D53" s="1062"/>
      <c r="E53" s="1792" t="s">
        <v>1582</v>
      </c>
      <c r="F53" s="1793"/>
      <c r="G53" s="1793"/>
      <c r="H53" s="1793"/>
      <c r="I53" s="1793"/>
      <c r="J53" s="1793"/>
      <c r="K53" s="1793"/>
      <c r="L53" s="1793"/>
      <c r="M53" s="1793"/>
      <c r="N53" s="1793"/>
      <c r="O53" s="1793"/>
      <c r="P53" s="1793"/>
      <c r="Q53" s="1793"/>
      <c r="R53" s="1793"/>
      <c r="S53" s="1793"/>
      <c r="T53" s="1793"/>
      <c r="U53" s="1793"/>
      <c r="V53" s="1793"/>
      <c r="W53" s="1794"/>
    </row>
    <row r="54" spans="1:23" ht="15.75" x14ac:dyDescent="0.25">
      <c r="A54" s="342" t="s">
        <v>11</v>
      </c>
      <c r="B54" s="220">
        <v>27755</v>
      </c>
      <c r="C54" s="611">
        <f t="shared" si="41"/>
        <v>48</v>
      </c>
      <c r="D54" s="1062"/>
      <c r="E54" s="166">
        <v>34</v>
      </c>
      <c r="F54" s="342"/>
      <c r="G54" s="596" t="s">
        <v>482</v>
      </c>
      <c r="H54" s="612" t="s">
        <v>532</v>
      </c>
      <c r="I54" s="1527" t="str">
        <f t="shared" si="42"/>
        <v>6</v>
      </c>
      <c r="J54" s="611"/>
      <c r="K54" s="877"/>
      <c r="L54" s="1015"/>
      <c r="M54" s="1015"/>
      <c r="N54" s="877"/>
      <c r="O54" s="1016"/>
      <c r="P54" s="1015"/>
      <c r="Q54" s="615"/>
      <c r="R54" s="207"/>
      <c r="S54" s="617"/>
      <c r="T54" s="617"/>
      <c r="U54" s="618"/>
      <c r="V54" s="617"/>
      <c r="W54" s="1352" t="s">
        <v>1093</v>
      </c>
    </row>
    <row r="55" spans="1:23" ht="15.75" x14ac:dyDescent="0.25">
      <c r="A55" s="342" t="s">
        <v>11</v>
      </c>
      <c r="B55" s="220">
        <v>28939</v>
      </c>
      <c r="C55" s="611">
        <f t="shared" si="41"/>
        <v>45</v>
      </c>
      <c r="D55" s="1062"/>
      <c r="E55" s="166">
        <v>35</v>
      </c>
      <c r="F55" s="342"/>
      <c r="G55" s="213" t="s">
        <v>482</v>
      </c>
      <c r="H55" s="612" t="s">
        <v>531</v>
      </c>
      <c r="I55" s="1527" t="str">
        <f t="shared" si="42"/>
        <v>6</v>
      </c>
      <c r="J55" s="611"/>
      <c r="K55" s="877">
        <v>3</v>
      </c>
      <c r="L55" s="1015">
        <v>6</v>
      </c>
      <c r="M55" s="1015">
        <f t="shared" ref="M55:M58" si="49">Баллы_за_упр($A55,$G55,$H55,$I55,K55,L55)</f>
        <v>50</v>
      </c>
      <c r="N55" s="877"/>
      <c r="O55" s="1016"/>
      <c r="P55" s="1015"/>
      <c r="Q55" s="615">
        <v>37</v>
      </c>
      <c r="R55" s="207">
        <v>4.3899999999999997</v>
      </c>
      <c r="S55" s="617">
        <f t="shared" ref="S55:S58" si="50">Баллы_за_упр($A55,G55,H55,I55,Q55,R55)</f>
        <v>110</v>
      </c>
      <c r="T55" s="617">
        <f t="shared" ref="T55:T58" si="51">S55+P55+M55</f>
        <v>160</v>
      </c>
      <c r="U55" s="618" t="str">
        <f>LOOKUP(T55,{0,39,40,80,120},{"2","2","3","4","5"})</f>
        <v>5</v>
      </c>
      <c r="V55" s="155"/>
      <c r="W55" s="397"/>
    </row>
    <row r="56" spans="1:23" ht="15.75" x14ac:dyDescent="0.25">
      <c r="A56" s="342" t="s">
        <v>11</v>
      </c>
      <c r="B56" s="220">
        <v>26385</v>
      </c>
      <c r="C56" s="611">
        <f t="shared" ref="C56:C57" si="52">Age(B56,G56,H56)</f>
        <v>52</v>
      </c>
      <c r="D56" s="1397"/>
      <c r="E56" s="166">
        <v>36</v>
      </c>
      <c r="F56" s="342"/>
      <c r="G56" s="213" t="s">
        <v>482</v>
      </c>
      <c r="H56" s="612" t="s">
        <v>1244</v>
      </c>
      <c r="I56" s="1527" t="str">
        <f t="shared" ref="I56" si="53">Воз_группа(A56,C56)</f>
        <v>7</v>
      </c>
      <c r="J56" s="611"/>
      <c r="K56" s="877"/>
      <c r="L56" s="1015"/>
      <c r="M56" s="1015"/>
      <c r="N56" s="877"/>
      <c r="O56" s="1016"/>
      <c r="P56" s="1015"/>
      <c r="Q56" s="615"/>
      <c r="R56" s="207"/>
      <c r="S56" s="617"/>
      <c r="T56" s="617"/>
      <c r="U56" s="618"/>
      <c r="V56" s="155"/>
      <c r="W56" s="397" t="s">
        <v>1107</v>
      </c>
    </row>
    <row r="57" spans="1:23" ht="15.75" x14ac:dyDescent="0.25">
      <c r="A57" s="342" t="s">
        <v>11</v>
      </c>
      <c r="B57" s="220"/>
      <c r="C57" s="611">
        <f t="shared" si="52"/>
        <v>124</v>
      </c>
      <c r="D57" s="1454"/>
      <c r="E57" s="166">
        <v>37</v>
      </c>
      <c r="F57" s="342"/>
      <c r="G57" s="213" t="s">
        <v>482</v>
      </c>
      <c r="H57" s="612" t="s">
        <v>1589</v>
      </c>
      <c r="I57" s="1527">
        <v>6</v>
      </c>
      <c r="J57" s="611"/>
      <c r="K57" s="877">
        <v>3</v>
      </c>
      <c r="L57" s="1015">
        <v>8</v>
      </c>
      <c r="M57" s="1015">
        <f t="shared" si="49"/>
        <v>70</v>
      </c>
      <c r="N57" s="877"/>
      <c r="O57" s="1016"/>
      <c r="P57" s="1015"/>
      <c r="Q57" s="615">
        <v>37</v>
      </c>
      <c r="R57" s="207">
        <v>4.37</v>
      </c>
      <c r="S57" s="617">
        <f t="shared" si="50"/>
        <v>114</v>
      </c>
      <c r="T57" s="617">
        <f t="shared" si="51"/>
        <v>184</v>
      </c>
      <c r="U57" s="618" t="str">
        <f>LOOKUP(T57,{0,39,40,80,120},{"2","2","3","4","5"})</f>
        <v>5</v>
      </c>
      <c r="V57" s="155"/>
      <c r="W57" s="397"/>
    </row>
    <row r="58" spans="1:23" ht="15.75" x14ac:dyDescent="0.25">
      <c r="A58" s="342" t="s">
        <v>11</v>
      </c>
      <c r="B58" s="220"/>
      <c r="C58" s="611">
        <f t="shared" ref="C58" si="54">Age(B58,G58,H58)</f>
        <v>124</v>
      </c>
      <c r="D58" s="1454"/>
      <c r="E58" s="166">
        <v>38</v>
      </c>
      <c r="F58" s="342"/>
      <c r="G58" s="213" t="s">
        <v>482</v>
      </c>
      <c r="H58" s="612" t="s">
        <v>1590</v>
      </c>
      <c r="I58" s="1527">
        <v>6</v>
      </c>
      <c r="J58" s="611"/>
      <c r="K58" s="877">
        <v>3</v>
      </c>
      <c r="L58" s="1015">
        <v>13</v>
      </c>
      <c r="M58" s="1015">
        <f t="shared" si="49"/>
        <v>110</v>
      </c>
      <c r="N58" s="877"/>
      <c r="O58" s="1016"/>
      <c r="P58" s="1015"/>
      <c r="Q58" s="615">
        <v>37</v>
      </c>
      <c r="R58" s="207">
        <v>5.2</v>
      </c>
      <c r="S58" s="617">
        <f t="shared" si="50"/>
        <v>45</v>
      </c>
      <c r="T58" s="617">
        <f t="shared" si="51"/>
        <v>155</v>
      </c>
      <c r="U58" s="618" t="str">
        <f>LOOKUP(T58,{0,39,40,80,120},{"2","2","3","4","5"})</f>
        <v>5</v>
      </c>
      <c r="V58" s="155"/>
      <c r="W58" s="397"/>
    </row>
    <row r="59" spans="1:23" ht="15.75" x14ac:dyDescent="0.25">
      <c r="A59" s="342" t="s">
        <v>11</v>
      </c>
      <c r="B59" s="220">
        <v>28944</v>
      </c>
      <c r="C59" s="611">
        <f t="shared" ref="C59" si="55">Age(B59,G59,H59)</f>
        <v>45</v>
      </c>
      <c r="D59" s="1504"/>
      <c r="E59" s="166">
        <v>39</v>
      </c>
      <c r="F59" s="342"/>
      <c r="G59" s="213" t="s">
        <v>482</v>
      </c>
      <c r="H59" s="612" t="s">
        <v>1657</v>
      </c>
      <c r="I59" s="1526" t="str">
        <f t="shared" si="42"/>
        <v>6</v>
      </c>
      <c r="J59" s="611"/>
      <c r="K59" s="877">
        <v>3</v>
      </c>
      <c r="L59" s="1015">
        <v>12</v>
      </c>
      <c r="M59" s="1015">
        <f t="shared" ref="M59" si="56">Баллы_за_упр($A59,$G59,$H59,$I59,K59,L59)</f>
        <v>105</v>
      </c>
      <c r="N59" s="877"/>
      <c r="O59" s="1016"/>
      <c r="P59" s="1015"/>
      <c r="Q59" s="615">
        <v>37</v>
      </c>
      <c r="R59" s="207">
        <v>4.26</v>
      </c>
      <c r="S59" s="617">
        <f t="shared" ref="S59" si="57">Баллы_за_упр($A59,G59,H59,I59,Q59,R59)</f>
        <v>136</v>
      </c>
      <c r="T59" s="617">
        <f t="shared" ref="T59" si="58">S59+P59+M59</f>
        <v>241</v>
      </c>
      <c r="U59" s="618" t="str">
        <f>LOOKUP(T59,{0,39,40,80,120},{"2","2","3","4","5"})</f>
        <v>5</v>
      </c>
      <c r="V59" s="155"/>
      <c r="W59" s="397"/>
    </row>
    <row r="60" spans="1:23" ht="15.75" x14ac:dyDescent="0.25">
      <c r="A60" s="342" t="s">
        <v>11</v>
      </c>
      <c r="B60" s="220">
        <v>30052</v>
      </c>
      <c r="C60" s="611">
        <f t="shared" si="41"/>
        <v>42</v>
      </c>
      <c r="D60" s="1062"/>
      <c r="E60" s="166">
        <v>40</v>
      </c>
      <c r="F60" s="1529"/>
      <c r="G60" s="213" t="s">
        <v>590</v>
      </c>
      <c r="H60" s="213" t="s">
        <v>1541</v>
      </c>
      <c r="I60" s="1526" t="str">
        <f t="shared" si="42"/>
        <v>5</v>
      </c>
      <c r="J60" s="611"/>
      <c r="K60" s="877"/>
      <c r="L60" s="1015"/>
      <c r="M60" s="1015"/>
      <c r="N60" s="877"/>
      <c r="O60" s="1016"/>
      <c r="P60" s="1015"/>
      <c r="Q60" s="615"/>
      <c r="R60" s="207"/>
      <c r="S60" s="617"/>
      <c r="T60" s="617"/>
      <c r="U60" s="618"/>
      <c r="V60" s="155"/>
      <c r="W60" s="397" t="s">
        <v>1068</v>
      </c>
    </row>
    <row r="61" spans="1:23" ht="15.75" x14ac:dyDescent="0.25">
      <c r="A61" s="342"/>
      <c r="B61" s="169"/>
      <c r="C61" s="613"/>
      <c r="D61" s="1062"/>
      <c r="E61" s="1792" t="s">
        <v>1583</v>
      </c>
      <c r="F61" s="1793"/>
      <c r="G61" s="1793"/>
      <c r="H61" s="1793"/>
      <c r="I61" s="1793"/>
      <c r="J61" s="1793"/>
      <c r="K61" s="1793"/>
      <c r="L61" s="1793"/>
      <c r="M61" s="1793"/>
      <c r="N61" s="1793"/>
      <c r="O61" s="1793"/>
      <c r="P61" s="1793"/>
      <c r="Q61" s="1793"/>
      <c r="R61" s="1793"/>
      <c r="S61" s="1793"/>
      <c r="T61" s="1793"/>
      <c r="U61" s="1793"/>
      <c r="V61" s="1793"/>
      <c r="W61" s="1794"/>
    </row>
    <row r="62" spans="1:23" ht="15.75" x14ac:dyDescent="0.25">
      <c r="A62" s="342" t="s">
        <v>11</v>
      </c>
      <c r="B62" s="214">
        <v>27583</v>
      </c>
      <c r="C62" s="611">
        <f t="shared" ref="C62:C67" si="59">Age(B62,G62,H62)</f>
        <v>49</v>
      </c>
      <c r="D62" s="1062"/>
      <c r="E62" s="166">
        <v>40</v>
      </c>
      <c r="F62" s="342"/>
      <c r="G62" s="596" t="s">
        <v>482</v>
      </c>
      <c r="H62" s="612" t="s">
        <v>1591</v>
      </c>
      <c r="I62" s="1527" t="str">
        <f t="shared" ref="I62:I67" si="60">Воз_группа(A62,C62)</f>
        <v>6</v>
      </c>
      <c r="J62" s="611"/>
      <c r="K62" s="877">
        <v>3</v>
      </c>
      <c r="L62" s="1015">
        <v>7</v>
      </c>
      <c r="M62" s="1015">
        <f t="shared" ref="M62:M67" si="61">Баллы_за_упр($A62,$G62,$H62,$I62,K62,L62)</f>
        <v>60</v>
      </c>
      <c r="N62" s="877"/>
      <c r="O62" s="1016"/>
      <c r="P62" s="1015"/>
      <c r="Q62" s="615">
        <v>37</v>
      </c>
      <c r="R62" s="207">
        <v>4.3499999999999996</v>
      </c>
      <c r="S62" s="617">
        <f t="shared" ref="S62:S67" si="62">Баллы_за_упр($A62,G62,H62,I62,Q62,R62)</f>
        <v>118</v>
      </c>
      <c r="T62" s="617">
        <f t="shared" ref="T62:T67" si="63">S62+P62+M62</f>
        <v>178</v>
      </c>
      <c r="U62" s="618" t="str">
        <f>LOOKUP(T62,{0,39,40,80,120},{"2","2","3","4","5"})</f>
        <v>5</v>
      </c>
      <c r="V62" s="617"/>
      <c r="W62" s="1352"/>
    </row>
    <row r="63" spans="1:23" ht="15.75" x14ac:dyDescent="0.25">
      <c r="A63" s="342" t="s">
        <v>11</v>
      </c>
      <c r="B63" s="214">
        <v>27583</v>
      </c>
      <c r="C63" s="611">
        <f t="shared" ref="C63" si="64">Age(B63,G63,H63)</f>
        <v>49</v>
      </c>
      <c r="D63" s="1454"/>
      <c r="E63" s="166">
        <v>41</v>
      </c>
      <c r="F63" s="342"/>
      <c r="G63" s="596" t="s">
        <v>482</v>
      </c>
      <c r="H63" s="612" t="s">
        <v>491</v>
      </c>
      <c r="I63" s="1527" t="str">
        <f t="shared" ref="I63" si="65">Воз_группа(A63,C63)</f>
        <v>6</v>
      </c>
      <c r="J63" s="611"/>
      <c r="K63" s="877">
        <v>3</v>
      </c>
      <c r="L63" s="1015">
        <v>7</v>
      </c>
      <c r="M63" s="1015">
        <f t="shared" si="61"/>
        <v>60</v>
      </c>
      <c r="N63" s="877"/>
      <c r="O63" s="1016"/>
      <c r="P63" s="1015"/>
      <c r="Q63" s="615">
        <v>37</v>
      </c>
      <c r="R63" s="207">
        <v>4.54</v>
      </c>
      <c r="S63" s="617">
        <f t="shared" si="62"/>
        <v>82</v>
      </c>
      <c r="T63" s="617">
        <f t="shared" si="63"/>
        <v>142</v>
      </c>
      <c r="U63" s="618" t="str">
        <f>LOOKUP(T63,{0,39,40,80,120},{"2","2","3","4","5"})</f>
        <v>5</v>
      </c>
      <c r="V63" s="617"/>
      <c r="W63" s="1352"/>
    </row>
    <row r="64" spans="1:23" ht="15.75" x14ac:dyDescent="0.25">
      <c r="A64" s="342" t="s">
        <v>11</v>
      </c>
      <c r="B64" s="214">
        <v>30067</v>
      </c>
      <c r="C64" s="611">
        <f t="shared" si="59"/>
        <v>42</v>
      </c>
      <c r="D64" s="1062"/>
      <c r="E64" s="166">
        <v>42</v>
      </c>
      <c r="F64" s="342"/>
      <c r="G64" s="596" t="s">
        <v>590</v>
      </c>
      <c r="H64" s="612" t="s">
        <v>759</v>
      </c>
      <c r="I64" s="1527" t="str">
        <f t="shared" si="60"/>
        <v>5</v>
      </c>
      <c r="J64" s="611"/>
      <c r="K64" s="877">
        <v>3</v>
      </c>
      <c r="L64" s="1015">
        <v>15</v>
      </c>
      <c r="M64" s="1015">
        <f t="shared" si="61"/>
        <v>115</v>
      </c>
      <c r="N64" s="877"/>
      <c r="O64" s="1016"/>
      <c r="P64" s="1015"/>
      <c r="Q64" s="615">
        <v>37</v>
      </c>
      <c r="R64" s="207">
        <v>4.03</v>
      </c>
      <c r="S64" s="617">
        <f t="shared" si="62"/>
        <v>124</v>
      </c>
      <c r="T64" s="617">
        <f t="shared" si="63"/>
        <v>239</v>
      </c>
      <c r="U64" s="618" t="str">
        <f>LOOKUP(T64,{0,39,40,80,120},{"2","2","3","4","5"})</f>
        <v>5</v>
      </c>
      <c r="V64" s="155"/>
      <c r="W64" s="397"/>
    </row>
    <row r="65" spans="1:34" ht="15.75" x14ac:dyDescent="0.25">
      <c r="A65" s="342" t="s">
        <v>11</v>
      </c>
      <c r="B65" s="214">
        <v>28460</v>
      </c>
      <c r="C65" s="611">
        <f t="shared" si="59"/>
        <v>46</v>
      </c>
      <c r="D65" s="1062"/>
      <c r="E65" s="166">
        <v>43</v>
      </c>
      <c r="F65" s="342"/>
      <c r="G65" s="596" t="s">
        <v>482</v>
      </c>
      <c r="H65" s="232" t="s">
        <v>1464</v>
      </c>
      <c r="I65" s="1527" t="str">
        <f t="shared" si="60"/>
        <v>6</v>
      </c>
      <c r="J65" s="611"/>
      <c r="K65" s="877">
        <v>3</v>
      </c>
      <c r="L65" s="1015">
        <v>7</v>
      </c>
      <c r="M65" s="1015">
        <f t="shared" si="61"/>
        <v>60</v>
      </c>
      <c r="N65" s="877"/>
      <c r="O65" s="1016"/>
      <c r="P65" s="1015"/>
      <c r="Q65" s="615">
        <v>37</v>
      </c>
      <c r="R65" s="207">
        <v>5.4</v>
      </c>
      <c r="S65" s="617">
        <f t="shared" si="62"/>
        <v>25</v>
      </c>
      <c r="T65" s="617">
        <f t="shared" si="63"/>
        <v>85</v>
      </c>
      <c r="U65" s="618" t="str">
        <f>LOOKUP(T65,{0,39,40,80,120},{"2","2","3","4","5"})</f>
        <v>4</v>
      </c>
      <c r="V65" s="617"/>
      <c r="W65" s="1352"/>
    </row>
    <row r="66" spans="1:34" ht="15.75" x14ac:dyDescent="0.25">
      <c r="A66" s="342" t="s">
        <v>11</v>
      </c>
      <c r="B66" s="214">
        <v>28362</v>
      </c>
      <c r="C66" s="611">
        <f t="shared" si="59"/>
        <v>47</v>
      </c>
      <c r="D66" s="1062"/>
      <c r="E66" s="166">
        <v>44</v>
      </c>
      <c r="F66" s="342"/>
      <c r="G66" s="596" t="s">
        <v>482</v>
      </c>
      <c r="H66" s="612" t="s">
        <v>726</v>
      </c>
      <c r="I66" s="1527" t="str">
        <f t="shared" si="60"/>
        <v>6</v>
      </c>
      <c r="J66" s="611"/>
      <c r="K66" s="877">
        <v>3</v>
      </c>
      <c r="L66" s="1015">
        <v>5</v>
      </c>
      <c r="M66" s="1015">
        <f t="shared" si="61"/>
        <v>40</v>
      </c>
      <c r="N66" s="877"/>
      <c r="O66" s="1016"/>
      <c r="P66" s="1015"/>
      <c r="Q66" s="615">
        <v>37</v>
      </c>
      <c r="R66" s="207">
        <v>4.59</v>
      </c>
      <c r="S66" s="617">
        <f t="shared" si="62"/>
        <v>72</v>
      </c>
      <c r="T66" s="617">
        <f t="shared" si="63"/>
        <v>112</v>
      </c>
      <c r="U66" s="618" t="str">
        <f>LOOKUP(T66,{0,39,40,80,120},{"2","2","3","4","5"})</f>
        <v>4</v>
      </c>
      <c r="V66" s="155"/>
      <c r="W66" s="397"/>
    </row>
    <row r="67" spans="1:34" ht="15.75" x14ac:dyDescent="0.25">
      <c r="A67" s="342" t="s">
        <v>11</v>
      </c>
      <c r="B67" s="214">
        <v>30993</v>
      </c>
      <c r="C67" s="611">
        <f t="shared" si="59"/>
        <v>39</v>
      </c>
      <c r="D67" s="1062"/>
      <c r="E67" s="166">
        <v>45</v>
      </c>
      <c r="F67" s="342"/>
      <c r="G67" s="596" t="s">
        <v>590</v>
      </c>
      <c r="H67" s="612" t="s">
        <v>1317</v>
      </c>
      <c r="I67" s="1527" t="str">
        <f t="shared" si="60"/>
        <v>4</v>
      </c>
      <c r="J67" s="611"/>
      <c r="K67" s="877">
        <v>3</v>
      </c>
      <c r="L67" s="1015">
        <v>17</v>
      </c>
      <c r="M67" s="1015">
        <f t="shared" si="61"/>
        <v>115</v>
      </c>
      <c r="N67" s="877">
        <v>35</v>
      </c>
      <c r="O67" s="1016">
        <v>29.9</v>
      </c>
      <c r="P67" s="1015">
        <f t="shared" ref="P67" si="66">Баллы_за_упр($A67,$G67,$H67,$I67,N67,O67)</f>
        <v>42</v>
      </c>
      <c r="Q67" s="615">
        <v>37</v>
      </c>
      <c r="R67" s="207">
        <v>4.3</v>
      </c>
      <c r="S67" s="617">
        <f t="shared" si="62"/>
        <v>25</v>
      </c>
      <c r="T67" s="617">
        <f t="shared" si="63"/>
        <v>182</v>
      </c>
      <c r="U67" s="618">
        <f t="shared" ref="U67" si="67">Оценка(A67,I67,M67,P67,S67)</f>
        <v>5</v>
      </c>
      <c r="V67" s="155"/>
      <c r="W67" s="397"/>
    </row>
    <row r="68" spans="1:34" ht="15.75" x14ac:dyDescent="0.25">
      <c r="A68" s="342"/>
      <c r="B68" s="169"/>
      <c r="C68" s="613"/>
      <c r="D68" s="1062"/>
      <c r="E68" s="1792" t="s">
        <v>1584</v>
      </c>
      <c r="F68" s="1793"/>
      <c r="G68" s="1793"/>
      <c r="H68" s="1793"/>
      <c r="I68" s="1793"/>
      <c r="J68" s="1793"/>
      <c r="K68" s="1793"/>
      <c r="L68" s="1793"/>
      <c r="M68" s="1793"/>
      <c r="N68" s="1793"/>
      <c r="O68" s="1793"/>
      <c r="P68" s="1793"/>
      <c r="Q68" s="1793"/>
      <c r="R68" s="1793"/>
      <c r="S68" s="1793"/>
      <c r="T68" s="1793"/>
      <c r="U68" s="1793"/>
      <c r="V68" s="1793"/>
      <c r="W68" s="1794"/>
    </row>
    <row r="69" spans="1:34" ht="15.75" x14ac:dyDescent="0.25">
      <c r="A69" s="342" t="s">
        <v>11</v>
      </c>
      <c r="B69" s="220">
        <v>29020</v>
      </c>
      <c r="C69" s="611">
        <f t="shared" ref="C69:C84" si="68">Age(B69,G69,H69)</f>
        <v>45</v>
      </c>
      <c r="D69" s="1062"/>
      <c r="E69" s="166">
        <v>46</v>
      </c>
      <c r="F69" s="342"/>
      <c r="G69" s="596" t="s">
        <v>482</v>
      </c>
      <c r="H69" s="612" t="s">
        <v>1145</v>
      </c>
      <c r="I69" s="1527" t="str">
        <f t="shared" ref="I69:I84" si="69">Воз_группа(A69,C69)</f>
        <v>6</v>
      </c>
      <c r="J69" s="611"/>
      <c r="K69" s="877">
        <v>3</v>
      </c>
      <c r="L69" s="1015">
        <v>4</v>
      </c>
      <c r="M69" s="1015">
        <f t="shared" ref="M69" si="70">Баллы_за_упр($A69,$G69,$H69,$I69,K69,L69)</f>
        <v>30</v>
      </c>
      <c r="N69" s="877"/>
      <c r="O69" s="1016"/>
      <c r="P69" s="1015"/>
      <c r="Q69" s="615">
        <v>37</v>
      </c>
      <c r="R69" s="207">
        <v>5.15</v>
      </c>
      <c r="S69" s="617">
        <f t="shared" ref="S69" si="71">Баллы_за_упр($A69,G69,H69,I69,Q69,R69)</f>
        <v>50</v>
      </c>
      <c r="T69" s="617">
        <f t="shared" ref="T69" si="72">S69+P69+M69</f>
        <v>80</v>
      </c>
      <c r="U69" s="618" t="str">
        <f>LOOKUP(T69,{0,39,40,80,120},{"2","2","3","4","5"})</f>
        <v>4</v>
      </c>
      <c r="V69" s="155"/>
      <c r="W69" s="397"/>
    </row>
    <row r="70" spans="1:34" ht="15.75" x14ac:dyDescent="0.25">
      <c r="A70" s="342" t="s">
        <v>11</v>
      </c>
      <c r="B70" s="220">
        <v>29751</v>
      </c>
      <c r="C70" s="611">
        <f t="shared" ref="C70" si="73">Age(B70,G70,H70)</f>
        <v>43</v>
      </c>
      <c r="D70" s="1437"/>
      <c r="E70" s="166">
        <v>47</v>
      </c>
      <c r="F70" s="342"/>
      <c r="G70" s="596" t="s">
        <v>482</v>
      </c>
      <c r="H70" s="612" t="s">
        <v>1264</v>
      </c>
      <c r="I70" s="1527" t="str">
        <f t="shared" ref="I70" si="74">Воз_группа(A70,C70)</f>
        <v>5</v>
      </c>
      <c r="J70" s="611"/>
      <c r="K70" s="877">
        <v>3</v>
      </c>
      <c r="L70" s="1015">
        <v>15</v>
      </c>
      <c r="M70" s="1015">
        <f t="shared" ref="M70" si="75">Баллы_за_упр($A70,$G70,$H70,$I70,K70,L70)</f>
        <v>115</v>
      </c>
      <c r="N70" s="877">
        <v>35</v>
      </c>
      <c r="O70" s="1016">
        <v>30.1</v>
      </c>
      <c r="P70" s="1015">
        <f t="shared" ref="P70" si="76">Баллы_за_упр($A70,$G70,$H70,$I70,N70,O70)</f>
        <v>78</v>
      </c>
      <c r="Q70" s="615">
        <v>37</v>
      </c>
      <c r="R70" s="207">
        <v>5.1100000000000003</v>
      </c>
      <c r="S70" s="617">
        <f t="shared" ref="S70" si="77">Баллы_за_упр($A70,G70,H70,I70,Q70,R70)</f>
        <v>24</v>
      </c>
      <c r="T70" s="617">
        <f t="shared" ref="T70:T71" si="78">S70+P70+M70</f>
        <v>217</v>
      </c>
      <c r="U70" s="618">
        <f t="shared" ref="U70" si="79">Оценка(A70,I70,M70,P70,S70)</f>
        <v>5</v>
      </c>
      <c r="V70" s="155"/>
      <c r="W70" s="397"/>
    </row>
    <row r="71" spans="1:34" ht="15.75" x14ac:dyDescent="0.25">
      <c r="A71" s="342" t="s">
        <v>11</v>
      </c>
      <c r="B71" s="220">
        <v>26017</v>
      </c>
      <c r="C71" s="611">
        <f t="shared" si="68"/>
        <v>53</v>
      </c>
      <c r="D71" s="1062"/>
      <c r="E71" s="166">
        <v>48</v>
      </c>
      <c r="F71" s="342"/>
      <c r="G71" s="612" t="s">
        <v>482</v>
      </c>
      <c r="H71" s="612" t="s">
        <v>643</v>
      </c>
      <c r="I71" s="1527" t="str">
        <f t="shared" si="69"/>
        <v>7</v>
      </c>
      <c r="J71" s="613"/>
      <c r="K71" s="877">
        <v>3</v>
      </c>
      <c r="L71" s="1015">
        <v>5</v>
      </c>
      <c r="M71" s="1015">
        <f t="shared" ref="M71:M75" si="80">Баллы_за_упр($A71,$G71,$H71,$I71,K71,L71)</f>
        <v>50</v>
      </c>
      <c r="N71" s="877"/>
      <c r="O71" s="1016"/>
      <c r="P71" s="1015"/>
      <c r="Q71" s="615">
        <v>37</v>
      </c>
      <c r="R71" s="207">
        <v>5.51</v>
      </c>
      <c r="S71" s="617">
        <f t="shared" ref="S71:S75" si="81">Баллы_за_упр($A71,G71,H71,I71,Q71,R71)</f>
        <v>44</v>
      </c>
      <c r="T71" s="617">
        <f t="shared" si="78"/>
        <v>94</v>
      </c>
      <c r="U71" s="618" t="str">
        <f>LOOKUP(T71,{0,39,40,80,120},{"2","2","3","4","5"})</f>
        <v>4</v>
      </c>
      <c r="V71" s="155"/>
      <c r="W71" s="397"/>
    </row>
    <row r="72" spans="1:34" ht="15.75" x14ac:dyDescent="0.25">
      <c r="A72" s="342" t="s">
        <v>11</v>
      </c>
      <c r="B72" s="220">
        <v>27877</v>
      </c>
      <c r="C72" s="611">
        <f t="shared" si="68"/>
        <v>48</v>
      </c>
      <c r="D72" s="1062"/>
      <c r="E72" s="166">
        <v>49</v>
      </c>
      <c r="F72" s="342"/>
      <c r="G72" s="612" t="s">
        <v>482</v>
      </c>
      <c r="H72" s="612" t="s">
        <v>1652</v>
      </c>
      <c r="I72" s="1527" t="str">
        <f t="shared" si="69"/>
        <v>6</v>
      </c>
      <c r="J72" s="613"/>
      <c r="K72" s="877">
        <v>3</v>
      </c>
      <c r="L72" s="1015">
        <v>8</v>
      </c>
      <c r="M72" s="1015">
        <f t="shared" si="80"/>
        <v>70</v>
      </c>
      <c r="N72" s="877"/>
      <c r="O72" s="1016"/>
      <c r="P72" s="1015"/>
      <c r="Q72" s="615">
        <v>37</v>
      </c>
      <c r="R72" s="207">
        <v>4.4800000000000004</v>
      </c>
      <c r="S72" s="617">
        <f t="shared" si="81"/>
        <v>92</v>
      </c>
      <c r="T72" s="617">
        <f t="shared" ref="T72:T75" si="82">S72+P72+M72</f>
        <v>162</v>
      </c>
      <c r="U72" s="618" t="str">
        <f>LOOKUP(T72,{0,39,40,80,120},{"2","2","3","4","5"})</f>
        <v>5</v>
      </c>
      <c r="V72" s="617"/>
      <c r="W72" s="1362"/>
    </row>
    <row r="73" spans="1:34" ht="15.75" x14ac:dyDescent="0.25">
      <c r="A73" s="342" t="s">
        <v>11</v>
      </c>
      <c r="B73" s="220">
        <v>32129</v>
      </c>
      <c r="C73" s="611">
        <f t="shared" ref="C73:C74" si="83">Age(B73,G73,H73)</f>
        <v>36</v>
      </c>
      <c r="D73" s="1493"/>
      <c r="E73" s="166">
        <v>50</v>
      </c>
      <c r="F73" s="342"/>
      <c r="G73" s="612" t="s">
        <v>590</v>
      </c>
      <c r="H73" s="612" t="s">
        <v>1653</v>
      </c>
      <c r="I73" s="1527" t="str">
        <f t="shared" si="69"/>
        <v>4</v>
      </c>
      <c r="J73" s="613"/>
      <c r="K73" s="877">
        <v>3</v>
      </c>
      <c r="L73" s="1015">
        <v>10</v>
      </c>
      <c r="M73" s="1015">
        <f t="shared" si="80"/>
        <v>60</v>
      </c>
      <c r="N73" s="877">
        <v>35</v>
      </c>
      <c r="O73" s="1016">
        <v>28.1</v>
      </c>
      <c r="P73" s="1015">
        <f t="shared" ref="P73" si="84">Баллы_за_упр($A73,$G73,$H73,$I73,N73,O73)</f>
        <v>78</v>
      </c>
      <c r="Q73" s="615">
        <v>37</v>
      </c>
      <c r="R73" s="207">
        <v>4.18</v>
      </c>
      <c r="S73" s="617">
        <f t="shared" si="81"/>
        <v>37</v>
      </c>
      <c r="T73" s="617">
        <f t="shared" si="82"/>
        <v>175</v>
      </c>
      <c r="U73" s="618">
        <f t="shared" ref="U73" si="85">Оценка(A73,I73,M73,P73,S73)</f>
        <v>4</v>
      </c>
      <c r="V73" s="617"/>
      <c r="W73" s="1362"/>
    </row>
    <row r="74" spans="1:34" ht="15.75" x14ac:dyDescent="0.25">
      <c r="A74" s="342" t="s">
        <v>11</v>
      </c>
      <c r="B74" s="220">
        <v>32209</v>
      </c>
      <c r="C74" s="611">
        <f t="shared" si="83"/>
        <v>36</v>
      </c>
      <c r="D74" s="1493"/>
      <c r="E74" s="166">
        <v>51</v>
      </c>
      <c r="F74" s="342"/>
      <c r="G74" s="612" t="s">
        <v>590</v>
      </c>
      <c r="H74" s="612" t="s">
        <v>1654</v>
      </c>
      <c r="I74" s="1527" t="str">
        <f t="shared" si="69"/>
        <v>4</v>
      </c>
      <c r="J74" s="613"/>
      <c r="K74" s="877"/>
      <c r="L74" s="1015"/>
      <c r="M74" s="1015"/>
      <c r="N74" s="877"/>
      <c r="O74" s="1016"/>
      <c r="P74" s="1015"/>
      <c r="Q74" s="615"/>
      <c r="R74" s="207"/>
      <c r="S74" s="617"/>
      <c r="T74" s="617"/>
      <c r="U74" s="618"/>
      <c r="V74" s="617"/>
      <c r="W74" s="1362" t="s">
        <v>750</v>
      </c>
    </row>
    <row r="75" spans="1:34" ht="15.75" x14ac:dyDescent="0.25">
      <c r="A75" s="342" t="s">
        <v>11</v>
      </c>
      <c r="B75" s="220">
        <v>28434</v>
      </c>
      <c r="C75" s="611">
        <f t="shared" si="68"/>
        <v>46</v>
      </c>
      <c r="D75" s="1062"/>
      <c r="E75" s="166">
        <v>52</v>
      </c>
      <c r="F75" s="342"/>
      <c r="G75" s="596" t="s">
        <v>482</v>
      </c>
      <c r="H75" s="612" t="s">
        <v>1110</v>
      </c>
      <c r="I75" s="1527" t="str">
        <f t="shared" si="69"/>
        <v>6</v>
      </c>
      <c r="J75" s="611"/>
      <c r="K75" s="877">
        <v>3</v>
      </c>
      <c r="L75" s="1015">
        <v>9</v>
      </c>
      <c r="M75" s="1015">
        <f t="shared" si="80"/>
        <v>80</v>
      </c>
      <c r="N75" s="877"/>
      <c r="O75" s="1016"/>
      <c r="P75" s="1015"/>
      <c r="Q75" s="615">
        <v>37</v>
      </c>
      <c r="R75" s="207">
        <v>5.1100000000000003</v>
      </c>
      <c r="S75" s="617">
        <f t="shared" si="81"/>
        <v>54</v>
      </c>
      <c r="T75" s="617">
        <f t="shared" si="82"/>
        <v>134</v>
      </c>
      <c r="U75" s="618" t="str">
        <f>LOOKUP(T75,{0,39,40,80,120},{"2","2","3","4","5"})</f>
        <v>5</v>
      </c>
      <c r="V75" s="155"/>
      <c r="W75" s="397"/>
    </row>
    <row r="76" spans="1:34" ht="16.5" thickBot="1" x14ac:dyDescent="0.3">
      <c r="A76" s="342" t="s">
        <v>470</v>
      </c>
      <c r="B76" s="214">
        <v>29535</v>
      </c>
      <c r="C76" s="611">
        <f t="shared" si="68"/>
        <v>43</v>
      </c>
      <c r="D76" s="1062"/>
      <c r="E76" s="526">
        <v>53</v>
      </c>
      <c r="F76" s="159"/>
      <c r="G76" s="606" t="s">
        <v>482</v>
      </c>
      <c r="H76" s="323" t="s">
        <v>1395</v>
      </c>
      <c r="I76" s="379" t="str">
        <f t="shared" si="69"/>
        <v>5</v>
      </c>
      <c r="J76" s="157"/>
      <c r="K76" s="1040">
        <v>16</v>
      </c>
      <c r="L76" s="1041">
        <v>25</v>
      </c>
      <c r="M76" s="1041">
        <f t="shared" ref="M76" si="86">Баллы_за_упр($A76,$G76,$H76,$I76,K76,L76)</f>
        <v>95</v>
      </c>
      <c r="N76" s="1040"/>
      <c r="O76" s="1042"/>
      <c r="P76" s="1041"/>
      <c r="Q76" s="300">
        <v>37</v>
      </c>
      <c r="R76" s="1224">
        <v>6.03</v>
      </c>
      <c r="S76" s="302">
        <f t="shared" ref="S76" si="87">Баллы_за_упр($A76,G76,H76,I76,Q76,R76)</f>
        <v>47</v>
      </c>
      <c r="T76" s="302">
        <f t="shared" ref="T76" si="88">S76+P76+M76</f>
        <v>142</v>
      </c>
      <c r="U76" s="303" t="str">
        <f>LOOKUP(T76,{0,39,40,80,120},{"2","2","3","4","5"})</f>
        <v>5</v>
      </c>
      <c r="V76" s="164"/>
      <c r="W76" s="435"/>
    </row>
    <row r="77" spans="1:34" s="200" customFormat="1" ht="17.25" customHeight="1" x14ac:dyDescent="0.25">
      <c r="A77" s="1768" t="s">
        <v>1</v>
      </c>
      <c r="B77" s="1768" t="s">
        <v>81</v>
      </c>
      <c r="C77" s="1768" t="s">
        <v>82</v>
      </c>
      <c r="D77" s="1066"/>
      <c r="E77" s="1774" t="s">
        <v>2</v>
      </c>
      <c r="F77" s="1511"/>
      <c r="G77" s="1776" t="s">
        <v>3</v>
      </c>
      <c r="H77" s="1776" t="s">
        <v>4</v>
      </c>
      <c r="I77" s="1778" t="s">
        <v>5</v>
      </c>
      <c r="J77" s="1778" t="s">
        <v>6</v>
      </c>
      <c r="K77" s="1782" t="s">
        <v>180</v>
      </c>
      <c r="L77" s="1782"/>
      <c r="M77" s="1782"/>
      <c r="N77" s="1776"/>
      <c r="O77" s="1776"/>
      <c r="P77" s="1776"/>
      <c r="Q77" s="1776"/>
      <c r="R77" s="1776"/>
      <c r="S77" s="1776"/>
      <c r="T77" s="1783" t="s">
        <v>25</v>
      </c>
      <c r="U77" s="1778" t="s">
        <v>998</v>
      </c>
      <c r="V77" s="1778" t="s">
        <v>7</v>
      </c>
      <c r="W77" s="1786" t="s">
        <v>285</v>
      </c>
      <c r="X77" s="1834"/>
      <c r="Y77" s="1790"/>
      <c r="Z77" s="1790"/>
      <c r="AA77" s="1790"/>
      <c r="AB77" s="1790"/>
      <c r="AC77" s="1790"/>
      <c r="AD77" s="1749"/>
      <c r="AE77" s="1749"/>
      <c r="AF77" s="1749"/>
      <c r="AG77" s="1749"/>
      <c r="AH77" s="1749"/>
    </row>
    <row r="78" spans="1:34" s="200" customFormat="1" ht="15.75" x14ac:dyDescent="0.25">
      <c r="A78" s="1768"/>
      <c r="B78" s="1768"/>
      <c r="C78" s="1768"/>
      <c r="D78" s="1066"/>
      <c r="E78" s="1604"/>
      <c r="F78" s="1508"/>
      <c r="G78" s="1605"/>
      <c r="H78" s="1605"/>
      <c r="I78" s="1779"/>
      <c r="J78" s="1781"/>
      <c r="K78" s="455"/>
      <c r="L78" s="1525">
        <v>1</v>
      </c>
      <c r="M78" s="1068"/>
      <c r="N78" s="1788">
        <v>2</v>
      </c>
      <c r="O78" s="1605"/>
      <c r="P78" s="1605"/>
      <c r="Q78" s="1789">
        <v>3</v>
      </c>
      <c r="R78" s="1789"/>
      <c r="S78" s="1789"/>
      <c r="T78" s="1784"/>
      <c r="U78" s="1779"/>
      <c r="V78" s="1779"/>
      <c r="W78" s="1724"/>
      <c r="X78" s="1834"/>
      <c r="Y78" s="1790"/>
      <c r="Z78" s="1790"/>
      <c r="AA78" s="1790"/>
      <c r="AB78" s="1790"/>
      <c r="AC78" s="1790"/>
      <c r="AD78" s="1749"/>
      <c r="AE78" s="1749"/>
      <c r="AF78" s="1749"/>
      <c r="AG78" s="1749"/>
      <c r="AH78" s="1749"/>
    </row>
    <row r="79" spans="1:34" s="200" customFormat="1" ht="89.25" customHeight="1" thickBot="1" x14ac:dyDescent="0.3">
      <c r="A79" s="1768"/>
      <c r="B79" s="1768"/>
      <c r="C79" s="1768"/>
      <c r="D79" s="1066"/>
      <c r="E79" s="1775"/>
      <c r="F79" s="1512"/>
      <c r="G79" s="1777"/>
      <c r="H79" s="1777"/>
      <c r="I79" s="1780"/>
      <c r="J79" s="1780"/>
      <c r="K79" s="1520" t="s">
        <v>8</v>
      </c>
      <c r="L79" s="1520" t="s">
        <v>9</v>
      </c>
      <c r="M79" s="1520" t="s">
        <v>10</v>
      </c>
      <c r="N79" s="1513" t="s">
        <v>8</v>
      </c>
      <c r="O79" s="1513" t="s">
        <v>9</v>
      </c>
      <c r="P79" s="1513" t="s">
        <v>10</v>
      </c>
      <c r="Q79" s="1513" t="s">
        <v>8</v>
      </c>
      <c r="R79" s="1067" t="s">
        <v>9</v>
      </c>
      <c r="S79" s="1513" t="s">
        <v>10</v>
      </c>
      <c r="T79" s="1785"/>
      <c r="U79" s="1780"/>
      <c r="V79" s="1780"/>
      <c r="W79" s="1787"/>
      <c r="X79" s="1834"/>
      <c r="Y79" s="1790"/>
      <c r="Z79" s="1790"/>
      <c r="AA79" s="1790"/>
      <c r="AB79" s="1790"/>
      <c r="AC79" s="1790"/>
      <c r="AD79" s="1749"/>
      <c r="AE79" s="1749"/>
      <c r="AF79" s="1749"/>
      <c r="AG79" s="1749"/>
      <c r="AH79" s="1749"/>
    </row>
    <row r="80" spans="1:34" ht="16.5" thickTop="1" x14ac:dyDescent="0.25">
      <c r="A80" s="342"/>
      <c r="B80" s="1065"/>
      <c r="C80" s="613"/>
      <c r="D80" s="1062"/>
      <c r="E80" s="1792" t="s">
        <v>1585</v>
      </c>
      <c r="F80" s="1793"/>
      <c r="G80" s="1793"/>
      <c r="H80" s="1793"/>
      <c r="I80" s="1793"/>
      <c r="J80" s="1793"/>
      <c r="K80" s="1793"/>
      <c r="L80" s="1793"/>
      <c r="M80" s="1793"/>
      <c r="N80" s="1793"/>
      <c r="O80" s="1793"/>
      <c r="P80" s="1793"/>
      <c r="Q80" s="1793"/>
      <c r="R80" s="1793"/>
      <c r="S80" s="1793"/>
      <c r="T80" s="1793"/>
      <c r="U80" s="1793"/>
      <c r="V80" s="1793"/>
      <c r="W80" s="1794"/>
    </row>
    <row r="81" spans="1:62" ht="15.75" x14ac:dyDescent="0.25">
      <c r="A81" s="342" t="s">
        <v>11</v>
      </c>
      <c r="B81" s="220">
        <v>27692</v>
      </c>
      <c r="C81" s="252">
        <f t="shared" si="68"/>
        <v>48</v>
      </c>
      <c r="D81" s="1062"/>
      <c r="E81" s="166">
        <v>54</v>
      </c>
      <c r="F81" s="342"/>
      <c r="G81" s="223" t="s">
        <v>638</v>
      </c>
      <c r="H81" s="612" t="s">
        <v>842</v>
      </c>
      <c r="I81" s="1527" t="str">
        <f t="shared" si="69"/>
        <v>6</v>
      </c>
      <c r="J81" s="611"/>
      <c r="K81" s="877">
        <v>3</v>
      </c>
      <c r="L81" s="1015">
        <v>8</v>
      </c>
      <c r="M81" s="1015">
        <f t="shared" ref="M81" si="89">Баллы_за_упр($A81,$G81,$H81,$I81,K81,L81)</f>
        <v>70</v>
      </c>
      <c r="N81" s="877"/>
      <c r="O81" s="1016"/>
      <c r="P81" s="1015"/>
      <c r="Q81" s="615">
        <v>37</v>
      </c>
      <c r="R81" s="207">
        <v>4.49</v>
      </c>
      <c r="S81" s="617">
        <f t="shared" ref="S81" si="90">Баллы_за_упр($A81,G81,H81,I81,Q81,R81)</f>
        <v>90</v>
      </c>
      <c r="T81" s="617">
        <f t="shared" ref="T81" si="91">S81+P81+M81</f>
        <v>160</v>
      </c>
      <c r="U81" s="618" t="str">
        <f>LOOKUP(T81,{0,39,40,80,120},{"2","2","3","4","5"})</f>
        <v>5</v>
      </c>
      <c r="V81" s="155"/>
      <c r="W81" s="397"/>
    </row>
    <row r="82" spans="1:62" ht="15.75" x14ac:dyDescent="0.25">
      <c r="A82" s="342" t="s">
        <v>11</v>
      </c>
      <c r="B82" s="220">
        <v>26651</v>
      </c>
      <c r="C82" s="252">
        <f t="shared" si="68"/>
        <v>51</v>
      </c>
      <c r="D82" s="1062"/>
      <c r="E82" s="166">
        <v>55</v>
      </c>
      <c r="F82" s="342"/>
      <c r="G82" s="223" t="s">
        <v>638</v>
      </c>
      <c r="H82" s="612" t="s">
        <v>1469</v>
      </c>
      <c r="I82" s="1527" t="str">
        <f t="shared" si="69"/>
        <v>7</v>
      </c>
      <c r="J82" s="611"/>
      <c r="K82" s="877"/>
      <c r="L82" s="1015"/>
      <c r="M82" s="1015"/>
      <c r="N82" s="877"/>
      <c r="O82" s="1016"/>
      <c r="P82" s="1015"/>
      <c r="Q82" s="615"/>
      <c r="R82" s="207"/>
      <c r="S82" s="617"/>
      <c r="T82" s="617"/>
      <c r="U82" s="618"/>
      <c r="V82" s="155"/>
      <c r="W82" s="397" t="s">
        <v>750</v>
      </c>
    </row>
    <row r="83" spans="1:62" ht="15.75" x14ac:dyDescent="0.25">
      <c r="A83" s="342" t="s">
        <v>11</v>
      </c>
      <c r="B83" s="220">
        <v>26970</v>
      </c>
      <c r="C83" s="252">
        <f t="shared" ref="C83" si="92">Age(B83,G83,H83)</f>
        <v>50</v>
      </c>
      <c r="D83" s="1397"/>
      <c r="E83" s="166">
        <v>56</v>
      </c>
      <c r="F83" s="342"/>
      <c r="G83" s="223" t="s">
        <v>638</v>
      </c>
      <c r="H83" s="612" t="s">
        <v>1470</v>
      </c>
      <c r="I83" s="1527" t="str">
        <f t="shared" ref="I83" si="93">Воз_группа(A83,C83)</f>
        <v>7</v>
      </c>
      <c r="J83" s="611"/>
      <c r="K83" s="877"/>
      <c r="L83" s="1015"/>
      <c r="M83" s="1015"/>
      <c r="N83" s="877"/>
      <c r="O83" s="1016"/>
      <c r="P83" s="1015"/>
      <c r="Q83" s="615"/>
      <c r="R83" s="207"/>
      <c r="S83" s="617"/>
      <c r="T83" s="617"/>
      <c r="U83" s="618"/>
      <c r="V83" s="155"/>
      <c r="W83" s="397" t="s">
        <v>750</v>
      </c>
    </row>
    <row r="84" spans="1:62" ht="16.5" thickBot="1" x14ac:dyDescent="0.3">
      <c r="A84" s="342" t="s">
        <v>470</v>
      </c>
      <c r="B84" s="220">
        <v>27722</v>
      </c>
      <c r="C84" s="252">
        <f t="shared" si="68"/>
        <v>48</v>
      </c>
      <c r="D84" s="1062"/>
      <c r="E84" s="1353">
        <v>57</v>
      </c>
      <c r="F84" s="360"/>
      <c r="G84" s="356" t="s">
        <v>1542</v>
      </c>
      <c r="H84" s="1354" t="s">
        <v>1543</v>
      </c>
      <c r="I84" s="1355" t="str">
        <f t="shared" si="69"/>
        <v>5</v>
      </c>
      <c r="J84" s="361"/>
      <c r="K84" s="1040"/>
      <c r="L84" s="1041"/>
      <c r="M84" s="1041"/>
      <c r="N84" s="1040"/>
      <c r="O84" s="1042"/>
      <c r="P84" s="1041"/>
      <c r="Q84" s="300"/>
      <c r="R84" s="1224"/>
      <c r="S84" s="302"/>
      <c r="T84" s="302"/>
      <c r="U84" s="303"/>
      <c r="V84" s="363"/>
      <c r="W84" s="1207" t="s">
        <v>750</v>
      </c>
    </row>
    <row r="85" spans="1:62" ht="18.75" customHeight="1" x14ac:dyDescent="0.25"/>
    <row r="86" spans="1:62" s="989" customFormat="1" ht="18.75" hidden="1" customHeight="1" x14ac:dyDescent="0.25">
      <c r="H86" s="1111"/>
      <c r="K86" s="1111"/>
      <c r="P86" s="261" t="s">
        <v>769</v>
      </c>
      <c r="Q86" s="261"/>
      <c r="R86" s="262"/>
      <c r="S86" s="261"/>
      <c r="T86" s="263"/>
      <c r="U86" s="1818">
        <f>SUM(T13:T84)</f>
        <v>7384</v>
      </c>
      <c r="V86" s="1819"/>
      <c r="W86" s="1111"/>
    </row>
    <row r="87" spans="1:62" s="989" customFormat="1" ht="18.75" hidden="1" customHeight="1" x14ac:dyDescent="0.25">
      <c r="H87" s="1111"/>
      <c r="K87" s="1111"/>
      <c r="P87" s="261" t="s">
        <v>770</v>
      </c>
      <c r="Q87" s="261"/>
      <c r="R87" s="262"/>
      <c r="S87" s="261"/>
      <c r="T87" s="263"/>
      <c r="U87" s="1820">
        <f>U86/I91</f>
        <v>157.10638297872342</v>
      </c>
      <c r="V87" s="1820"/>
      <c r="W87" s="1111"/>
    </row>
    <row r="88" spans="1:62" s="50" customFormat="1" ht="16.5" thickBot="1" x14ac:dyDescent="0.3">
      <c r="A88" s="609"/>
      <c r="B88" s="151"/>
      <c r="C88" s="151"/>
      <c r="D88" s="151"/>
      <c r="E88" s="171"/>
      <c r="F88" s="171"/>
      <c r="G88" s="1821" t="s">
        <v>1306</v>
      </c>
      <c r="H88" s="1821"/>
      <c r="I88" s="1866" t="s">
        <v>1530</v>
      </c>
      <c r="J88" s="1866"/>
      <c r="K88" s="1866"/>
      <c r="L88" s="1866"/>
      <c r="M88" s="1866"/>
      <c r="N88" s="1866"/>
      <c r="O88" s="1866"/>
      <c r="P88" s="1866"/>
      <c r="Q88" s="1866"/>
      <c r="R88" s="1866"/>
      <c r="S88" s="1866"/>
      <c r="T88" s="1866"/>
      <c r="U88" s="267"/>
      <c r="V88" s="267"/>
      <c r="W88" s="1030"/>
      <c r="X88" s="572"/>
      <c r="Y88" s="572"/>
      <c r="Z88" s="572"/>
      <c r="AA88" s="572"/>
      <c r="AB88" s="572"/>
      <c r="AC88" s="572"/>
      <c r="AD88" s="572"/>
      <c r="AE88" s="572"/>
      <c r="AF88" s="572"/>
      <c r="AG88" s="572"/>
      <c r="AH88" s="572"/>
      <c r="AI88" s="572"/>
      <c r="AJ88" s="572"/>
      <c r="AK88" s="572"/>
      <c r="AL88" s="572"/>
      <c r="AM88" s="572"/>
      <c r="AN88" s="572"/>
      <c r="AO88" s="572"/>
      <c r="AP88" s="572"/>
      <c r="AQ88" s="572"/>
      <c r="AR88" s="572"/>
      <c r="AS88" s="572"/>
      <c r="AT88" s="572"/>
      <c r="AU88" s="572"/>
      <c r="AV88" s="572"/>
      <c r="AW88" s="572"/>
      <c r="AX88" s="572"/>
      <c r="AY88" s="572"/>
      <c r="AZ88" s="572"/>
      <c r="BA88" s="572"/>
      <c r="BB88" s="572"/>
      <c r="BC88" s="572"/>
      <c r="BD88" s="572"/>
      <c r="BE88" s="572"/>
      <c r="BF88" s="572"/>
      <c r="BG88" s="572"/>
      <c r="BH88" s="572"/>
      <c r="BI88" s="572"/>
      <c r="BJ88" s="572"/>
    </row>
    <row r="89" spans="1:62" s="989" customFormat="1" ht="18.75" customHeight="1" thickTop="1" x14ac:dyDescent="0.25">
      <c r="H89" s="1111"/>
      <c r="K89" s="1111"/>
      <c r="P89" s="261"/>
      <c r="Q89" s="261"/>
      <c r="R89" s="262"/>
      <c r="S89" s="261"/>
      <c r="T89" s="263"/>
      <c r="U89" s="267"/>
      <c r="V89" s="267"/>
      <c r="W89" s="1111"/>
    </row>
    <row r="90" spans="1:62" ht="15.75" x14ac:dyDescent="0.25">
      <c r="E90" s="271"/>
      <c r="F90" s="271"/>
      <c r="G90" s="1864" t="s">
        <v>12</v>
      </c>
      <c r="H90" s="1864"/>
      <c r="I90" s="701">
        <f>M90-I100</f>
        <v>57</v>
      </c>
      <c r="J90" s="702" t="s">
        <v>13</v>
      </c>
      <c r="K90" s="703"/>
      <c r="L90" s="702"/>
      <c r="M90" s="704">
        <f>COUNT(E$13:E85)</f>
        <v>58</v>
      </c>
      <c r="N90" s="702"/>
      <c r="O90" s="705"/>
      <c r="P90" s="702"/>
      <c r="Q90" s="702"/>
      <c r="R90" s="706"/>
      <c r="S90" s="702"/>
      <c r="T90" s="253"/>
      <c r="U90" s="253"/>
      <c r="V90" s="253"/>
    </row>
    <row r="91" spans="1:62" ht="15.75" x14ac:dyDescent="0.25">
      <c r="E91" s="271"/>
      <c r="F91" s="271"/>
      <c r="G91" s="1864" t="s">
        <v>14</v>
      </c>
      <c r="H91" s="1864"/>
      <c r="I91" s="707">
        <f>SUM(I94:I97)</f>
        <v>47</v>
      </c>
      <c r="J91" s="702" t="s">
        <v>13</v>
      </c>
      <c r="K91" s="708">
        <f>ROUND($I$91/$I$90*100,1)</f>
        <v>82.5</v>
      </c>
      <c r="L91" s="709" t="s">
        <v>15</v>
      </c>
      <c r="M91" s="710"/>
      <c r="N91" s="702"/>
      <c r="O91" s="1298"/>
      <c r="P91" s="1298"/>
      <c r="Q91" s="1298"/>
      <c r="R91" s="1298"/>
      <c r="S91" s="253"/>
      <c r="T91" s="253"/>
      <c r="U91" s="253"/>
    </row>
    <row r="92" spans="1:62" ht="15.75" x14ac:dyDescent="0.25">
      <c r="E92" s="271"/>
      <c r="F92" s="271"/>
      <c r="G92" s="711"/>
      <c r="H92" s="712"/>
      <c r="I92" s="696"/>
      <c r="J92" s="253"/>
      <c r="K92" s="713"/>
      <c r="L92" s="253"/>
      <c r="M92" s="710"/>
      <c r="N92" s="702"/>
      <c r="O92" s="714"/>
      <c r="P92" s="253"/>
      <c r="Q92" s="253"/>
    </row>
    <row r="93" spans="1:62" ht="15.75" x14ac:dyDescent="0.25">
      <c r="E93" s="271"/>
      <c r="F93" s="271"/>
      <c r="G93" s="1848" t="s">
        <v>16</v>
      </c>
      <c r="H93" s="1848"/>
      <c r="I93" s="696"/>
      <c r="J93" s="702"/>
      <c r="K93" s="713"/>
      <c r="L93" s="702"/>
      <c r="N93" s="702"/>
      <c r="O93" s="714"/>
      <c r="P93" s="253"/>
      <c r="Q93" s="253"/>
    </row>
    <row r="94" spans="1:62" ht="15.75" x14ac:dyDescent="0.25">
      <c r="E94" s="271"/>
      <c r="F94" s="271"/>
      <c r="G94" s="1848" t="s">
        <v>17</v>
      </c>
      <c r="H94" s="1848"/>
      <c r="I94" s="716">
        <f>COUNTIF(U13:U84,5)</f>
        <v>32</v>
      </c>
      <c r="J94" s="702" t="s">
        <v>13</v>
      </c>
      <c r="K94" s="717">
        <f>ROUND(I94/$I$91*100,1)</f>
        <v>68.099999999999994</v>
      </c>
      <c r="L94" s="709" t="s">
        <v>15</v>
      </c>
      <c r="R94" s="275"/>
    </row>
    <row r="95" spans="1:62" ht="15.75" x14ac:dyDescent="0.25">
      <c r="E95" s="271"/>
      <c r="F95" s="271"/>
      <c r="G95" s="1848" t="s">
        <v>18</v>
      </c>
      <c r="H95" s="1848"/>
      <c r="I95" s="716">
        <f>COUNTIF(U13:U84,4)</f>
        <v>12</v>
      </c>
      <c r="J95" s="702" t="s">
        <v>13</v>
      </c>
      <c r="K95" s="717">
        <f>ROUND(I95/$I$91*100,1)</f>
        <v>25.5</v>
      </c>
      <c r="L95" s="709" t="s">
        <v>15</v>
      </c>
      <c r="N95" s="718"/>
      <c r="O95" s="714"/>
      <c r="P95" s="253"/>
      <c r="Q95" s="253"/>
    </row>
    <row r="96" spans="1:62" ht="18.75" x14ac:dyDescent="0.3">
      <c r="E96" s="271"/>
      <c r="F96" s="271"/>
      <c r="G96" s="1848" t="s">
        <v>19</v>
      </c>
      <c r="H96" s="1848"/>
      <c r="I96" s="716">
        <f>COUNTIF(U13:U84,3)</f>
        <v>3</v>
      </c>
      <c r="J96" s="702" t="s">
        <v>13</v>
      </c>
      <c r="K96" s="717">
        <f>ROUND(I96/$I$91*100,1)</f>
        <v>6.4</v>
      </c>
      <c r="L96" s="709" t="s">
        <v>15</v>
      </c>
      <c r="M96" s="719"/>
      <c r="N96" s="720"/>
      <c r="O96" s="721"/>
      <c r="P96" s="722"/>
      <c r="Q96" s="722"/>
      <c r="R96" s="1849"/>
      <c r="S96" s="1849"/>
      <c r="T96" s="1849"/>
      <c r="U96" s="1849"/>
      <c r="V96" s="1849"/>
      <c r="W96" s="1849"/>
    </row>
    <row r="97" spans="1:34" ht="15.75" x14ac:dyDescent="0.25">
      <c r="E97" s="271"/>
      <c r="F97" s="271"/>
      <c r="G97" s="1848" t="s">
        <v>20</v>
      </c>
      <c r="H97" s="1848"/>
      <c r="I97" s="716">
        <f>COUNTIF(U13:U84,2)</f>
        <v>0</v>
      </c>
      <c r="J97" s="702" t="s">
        <v>13</v>
      </c>
      <c r="K97" s="717">
        <f>I97/$I$91*100</f>
        <v>0</v>
      </c>
      <c r="L97" s="709" t="s">
        <v>15</v>
      </c>
      <c r="M97" s="723"/>
      <c r="N97" s="724"/>
      <c r="O97" s="725"/>
      <c r="P97" s="723"/>
      <c r="Q97" s="723"/>
      <c r="R97" s="726"/>
      <c r="S97" s="723"/>
      <c r="T97" s="727"/>
      <c r="U97" s="727"/>
      <c r="V97" s="727"/>
      <c r="W97" s="863"/>
    </row>
    <row r="98" spans="1:34" ht="18.75" x14ac:dyDescent="0.3">
      <c r="E98" s="1848" t="s">
        <v>21</v>
      </c>
      <c r="F98" s="1848"/>
      <c r="G98" s="1848"/>
      <c r="H98" s="1848"/>
      <c r="I98" s="1061">
        <f>SUM(I94:I96)</f>
        <v>47</v>
      </c>
      <c r="J98" s="702" t="s">
        <v>13</v>
      </c>
      <c r="K98" s="717">
        <f>I98/$I$91*100</f>
        <v>100</v>
      </c>
      <c r="L98" s="709" t="s">
        <v>15</v>
      </c>
      <c r="M98" s="719"/>
      <c r="N98" s="720"/>
      <c r="O98" s="721"/>
      <c r="P98" s="722"/>
      <c r="Q98" s="722"/>
      <c r="R98" s="1849"/>
      <c r="S98" s="1849"/>
      <c r="T98" s="1849"/>
      <c r="U98" s="1849"/>
      <c r="V98" s="1849"/>
      <c r="W98" s="1849"/>
    </row>
    <row r="99" spans="1:34" ht="15.75" x14ac:dyDescent="0.25">
      <c r="E99" s="1848" t="s">
        <v>772</v>
      </c>
      <c r="F99" s="1848"/>
      <c r="G99" s="1848"/>
      <c r="H99" s="1848"/>
      <c r="I99" s="728">
        <f>COUNTIF(W$13:W84,"*ЛФК*")+COUNTIF(W$13:W84,"*освоб.*")+COUNTIF(W$13:W84,"*справка*")</f>
        <v>6</v>
      </c>
      <c r="J99" s="702" t="s">
        <v>13</v>
      </c>
      <c r="K99" s="729">
        <f>I99/$I$90*100</f>
        <v>10.526315789473683</v>
      </c>
      <c r="L99" s="709" t="s">
        <v>15</v>
      </c>
      <c r="M99" s="719"/>
      <c r="N99" s="719"/>
      <c r="O99" s="730"/>
      <c r="P99" s="719"/>
      <c r="Q99" s="719"/>
      <c r="R99" s="731"/>
      <c r="S99" s="732"/>
      <c r="T99" s="732"/>
      <c r="U99" s="733"/>
      <c r="V99" s="734"/>
      <c r="W99" s="864"/>
    </row>
    <row r="100" spans="1:34" ht="15.75" x14ac:dyDescent="0.25">
      <c r="E100" s="1848" t="s">
        <v>775</v>
      </c>
      <c r="F100" s="1848"/>
      <c r="G100" s="1848"/>
      <c r="H100" s="1848"/>
      <c r="I100" s="728">
        <f>COUNTIF(W$13:W84,"*ком-ка*")+COUNTIF(W$13:W84,"*декрет*")+COUNTIF(W$13:W84,"*уч.отпуск*")</f>
        <v>1</v>
      </c>
      <c r="J100" s="702" t="s">
        <v>768</v>
      </c>
      <c r="K100" s="735"/>
      <c r="L100" s="709"/>
    </row>
    <row r="101" spans="1:34" ht="15.75" x14ac:dyDescent="0.25">
      <c r="E101" s="272"/>
      <c r="F101" s="272"/>
      <c r="G101" s="272"/>
      <c r="H101" s="736"/>
      <c r="I101" s="737"/>
      <c r="J101" s="702"/>
      <c r="K101" s="738"/>
      <c r="L101" s="709"/>
      <c r="N101" s="739"/>
      <c r="O101" s="705"/>
      <c r="P101" s="702"/>
      <c r="Q101" s="702"/>
      <c r="R101" s="706"/>
      <c r="S101" s="702"/>
      <c r="T101" s="253"/>
      <c r="U101" s="253"/>
      <c r="V101" s="253"/>
    </row>
    <row r="102" spans="1:34" ht="18.75" hidden="1" x14ac:dyDescent="0.3">
      <c r="E102" s="807"/>
      <c r="F102" s="807"/>
      <c r="G102" s="1063"/>
      <c r="H102" s="1275"/>
      <c r="I102" s="740"/>
      <c r="J102" s="740"/>
      <c r="K102" s="740"/>
      <c r="L102" s="740"/>
      <c r="M102" s="1741" t="s">
        <v>22</v>
      </c>
      <c r="N102" s="1741"/>
      <c r="O102" s="1741"/>
      <c r="P102" s="1741"/>
      <c r="Q102" s="1741"/>
      <c r="R102" s="1741"/>
      <c r="S102" s="1741"/>
      <c r="T102" s="1850" t="str">
        <f>Оценка_подр(M90,M97,M93,M94)</f>
        <v>неудовлетворительно</v>
      </c>
      <c r="U102" s="1850"/>
      <c r="V102" s="1850"/>
      <c r="W102" s="1850"/>
    </row>
    <row r="103" spans="1:34" s="1336" customFormat="1" ht="24.75" customHeight="1" x14ac:dyDescent="0.3">
      <c r="A103" s="1334"/>
      <c r="B103" s="1334"/>
      <c r="C103" s="1334"/>
      <c r="D103" s="1334"/>
      <c r="E103" s="1206"/>
      <c r="F103" s="1206"/>
      <c r="G103" s="1740" t="s">
        <v>1078</v>
      </c>
      <c r="H103" s="1740"/>
      <c r="I103" s="1721" t="s">
        <v>1166</v>
      </c>
      <c r="J103" s="1721"/>
      <c r="K103" s="1721"/>
      <c r="L103" s="1721"/>
      <c r="M103" s="1721"/>
      <c r="N103" s="1721"/>
      <c r="O103" s="1721"/>
      <c r="P103" s="1721"/>
      <c r="Q103" s="1721"/>
      <c r="R103" s="1721"/>
      <c r="S103" s="1721"/>
      <c r="T103" s="1168"/>
      <c r="U103" s="1168"/>
      <c r="V103" s="868"/>
      <c r="W103" s="1335"/>
      <c r="AE103" s="1337"/>
      <c r="AF103" s="1337"/>
      <c r="AG103" s="1337"/>
      <c r="AH103" s="1337"/>
    </row>
    <row r="104" spans="1:34" s="1337" customFormat="1" ht="24.75" customHeight="1" x14ac:dyDescent="0.3">
      <c r="G104" s="1740" t="s">
        <v>1503</v>
      </c>
      <c r="H104" s="1740"/>
      <c r="I104" s="1721" t="s">
        <v>1528</v>
      </c>
      <c r="J104" s="1721"/>
      <c r="K104" s="1721"/>
      <c r="L104" s="1721"/>
      <c r="M104" s="1721"/>
      <c r="N104" s="1721"/>
      <c r="O104" s="1721"/>
      <c r="P104" s="1721"/>
      <c r="Q104" s="1721"/>
      <c r="R104" s="1721"/>
      <c r="S104" s="1721"/>
      <c r="W104" s="1338"/>
    </row>
    <row r="105" spans="1:34" s="1337" customFormat="1" ht="24.75" customHeight="1" x14ac:dyDescent="0.25">
      <c r="I105" s="1721" t="s">
        <v>1529</v>
      </c>
      <c r="J105" s="1721"/>
      <c r="K105" s="1721"/>
      <c r="L105" s="1721"/>
      <c r="M105" s="1721"/>
      <c r="N105" s="1721"/>
      <c r="O105" s="1721"/>
      <c r="P105" s="1721"/>
      <c r="Q105" s="1721"/>
      <c r="R105" s="1721"/>
      <c r="S105" s="1721"/>
      <c r="W105" s="1338"/>
    </row>
    <row r="108" spans="1:34" x14ac:dyDescent="0.25">
      <c r="H108" s="710" t="s">
        <v>1398</v>
      </c>
      <c r="I108" s="275">
        <f>COUNTIF(W$13:W84,"*не приб.*")+COUNTIF(W$13:W84,"*не сдавала*")+COUNTIF(W$13:W84,"*не сдавал*")</f>
        <v>1</v>
      </c>
    </row>
  </sheetData>
  <mergeCells count="105">
    <mergeCell ref="U86:V86"/>
    <mergeCell ref="U87:V87"/>
    <mergeCell ref="T102:W102"/>
    <mergeCell ref="E99:H99"/>
    <mergeCell ref="E17:W17"/>
    <mergeCell ref="E24:W24"/>
    <mergeCell ref="E33:W33"/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K10:M10"/>
    <mergeCell ref="N10:P10"/>
    <mergeCell ref="Q10:S10"/>
    <mergeCell ref="H9:H11"/>
    <mergeCell ref="J9:J11"/>
    <mergeCell ref="K9:S9"/>
    <mergeCell ref="T9:T11"/>
    <mergeCell ref="E61:W61"/>
    <mergeCell ref="E68:W68"/>
    <mergeCell ref="E80:W80"/>
    <mergeCell ref="E45:W45"/>
    <mergeCell ref="E53:W53"/>
    <mergeCell ref="Q1:W1"/>
    <mergeCell ref="I9:I11"/>
    <mergeCell ref="W9:W11"/>
    <mergeCell ref="U9:U11"/>
    <mergeCell ref="V9:V11"/>
    <mergeCell ref="E12:W12"/>
    <mergeCell ref="H40:H42"/>
    <mergeCell ref="I40:I42"/>
    <mergeCell ref="J40:J42"/>
    <mergeCell ref="K40:S40"/>
    <mergeCell ref="T40:T42"/>
    <mergeCell ref="H77:H79"/>
    <mergeCell ref="I77:I79"/>
    <mergeCell ref="J77:J79"/>
    <mergeCell ref="K77:S77"/>
    <mergeCell ref="T77:T79"/>
    <mergeCell ref="G104:H104"/>
    <mergeCell ref="I104:S104"/>
    <mergeCell ref="I105:S105"/>
    <mergeCell ref="G88:H88"/>
    <mergeCell ref="I88:T88"/>
    <mergeCell ref="E100:H100"/>
    <mergeCell ref="G93:H93"/>
    <mergeCell ref="G95:H95"/>
    <mergeCell ref="G96:H96"/>
    <mergeCell ref="R96:W96"/>
    <mergeCell ref="G94:H94"/>
    <mergeCell ref="G91:H91"/>
    <mergeCell ref="G103:H103"/>
    <mergeCell ref="I103:S103"/>
    <mergeCell ref="M102:S102"/>
    <mergeCell ref="G90:H90"/>
    <mergeCell ref="G97:H97"/>
    <mergeCell ref="E98:H98"/>
    <mergeCell ref="R98:W98"/>
    <mergeCell ref="A40:A42"/>
    <mergeCell ref="B40:B42"/>
    <mergeCell ref="C40:C42"/>
    <mergeCell ref="E40:E42"/>
    <mergeCell ref="G40:G42"/>
    <mergeCell ref="AE40:AE42"/>
    <mergeCell ref="AF40:AF42"/>
    <mergeCell ref="AG40:AG42"/>
    <mergeCell ref="AH40:AH42"/>
    <mergeCell ref="N41:P41"/>
    <mergeCell ref="Q41:S41"/>
    <mergeCell ref="Z40:Z42"/>
    <mergeCell ref="AA40:AA42"/>
    <mergeCell ref="AB40:AB42"/>
    <mergeCell ref="AC40:AC42"/>
    <mergeCell ref="AD40:AD42"/>
    <mergeCell ref="U40:U42"/>
    <mergeCell ref="V40:V42"/>
    <mergeCell ref="W40:W42"/>
    <mergeCell ref="X40:X42"/>
    <mergeCell ref="Y40:Y42"/>
    <mergeCell ref="A77:A79"/>
    <mergeCell ref="B77:B79"/>
    <mergeCell ref="C77:C79"/>
    <mergeCell ref="E77:E79"/>
    <mergeCell ref="G77:G79"/>
    <mergeCell ref="AE77:AE79"/>
    <mergeCell ref="AF77:AF79"/>
    <mergeCell ref="AG77:AG79"/>
    <mergeCell ref="AH77:AH79"/>
    <mergeCell ref="N78:P78"/>
    <mergeCell ref="Q78:S78"/>
    <mergeCell ref="Z77:Z79"/>
    <mergeCell ref="AA77:AA79"/>
    <mergeCell ref="AB77:AB79"/>
    <mergeCell ref="AC77:AC79"/>
    <mergeCell ref="AD77:AD79"/>
    <mergeCell ref="U77:U79"/>
    <mergeCell ref="V77:V79"/>
    <mergeCell ref="W77:W79"/>
    <mergeCell ref="X77:X79"/>
    <mergeCell ref="Y77:Y7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1" fitToHeight="2" orientation="landscape" r:id="rId1"/>
  <rowBreaks count="2" manualBreakCount="2">
    <brk id="39" min="3" max="22" man="1"/>
    <brk id="76" min="3" max="22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>
    <tabColor rgb="FF92D050"/>
  </sheetPr>
  <dimension ref="A1:BJ73"/>
  <sheetViews>
    <sheetView view="pageBreakPreview" topLeftCell="A23" zoomScale="85" zoomScaleSheetLayoutView="85" workbookViewId="0">
      <selection activeCell="Q47" sqref="Q47"/>
    </sheetView>
  </sheetViews>
  <sheetFormatPr defaultColWidth="9.140625" defaultRowHeight="15" x14ac:dyDescent="0.25"/>
  <cols>
    <col min="1" max="1" width="6.140625" style="904" customWidth="1"/>
    <col min="2" max="2" width="12.42578125" style="904" customWidth="1"/>
    <col min="3" max="3" width="8.28515625" style="904" customWidth="1"/>
    <col min="4" max="4" width="4.5703125" style="904" customWidth="1"/>
    <col min="5" max="5" width="6.85546875" style="904" customWidth="1"/>
    <col min="6" max="6" width="13.7109375" style="904" hidden="1" customWidth="1"/>
    <col min="7" max="7" width="20.140625" style="904" customWidth="1"/>
    <col min="8" max="8" width="23.85546875" style="910" customWidth="1"/>
    <col min="9" max="9" width="5.5703125" style="904" customWidth="1"/>
    <col min="10" max="10" width="6.140625" style="904" customWidth="1"/>
    <col min="11" max="11" width="6.5703125" style="910" customWidth="1"/>
    <col min="12" max="13" width="6.42578125" style="904" customWidth="1"/>
    <col min="14" max="14" width="5.7109375" style="904" customWidth="1"/>
    <col min="15" max="15" width="6.42578125" style="1183" customWidth="1"/>
    <col min="16" max="16" width="5.7109375" style="904" customWidth="1"/>
    <col min="17" max="17" width="5.5703125" style="904" customWidth="1"/>
    <col min="18" max="18" width="6.42578125" style="1180" customWidth="1"/>
    <col min="19" max="19" width="6.140625" style="904" customWidth="1"/>
    <col min="20" max="20" width="6.5703125" style="904" customWidth="1"/>
    <col min="21" max="21" width="10.5703125" style="904" customWidth="1"/>
    <col min="22" max="22" width="6.5703125" style="904" hidden="1" customWidth="1"/>
    <col min="23" max="23" width="18.28515625" style="910" bestFit="1" customWidth="1"/>
    <col min="24" max="45" width="9.140625" style="1116"/>
    <col min="46" max="16384" width="9.140625" style="904"/>
  </cols>
  <sheetData>
    <row r="1" spans="1:30" ht="15.75" hidden="1" x14ac:dyDescent="0.25">
      <c r="A1" s="1906"/>
      <c r="B1" s="1906"/>
      <c r="C1" s="1906"/>
      <c r="D1" s="868"/>
      <c r="E1" s="868"/>
      <c r="F1" s="868"/>
      <c r="G1" s="868"/>
      <c r="H1" s="869"/>
      <c r="I1" s="868"/>
      <c r="J1" s="868"/>
      <c r="K1" s="869"/>
      <c r="L1" s="868"/>
      <c r="M1" s="868"/>
      <c r="N1" s="868"/>
      <c r="O1" s="868"/>
      <c r="P1" s="868"/>
      <c r="Q1" s="1910" t="s">
        <v>1280</v>
      </c>
      <c r="R1" s="1910"/>
      <c r="S1" s="1910"/>
      <c r="T1" s="1910"/>
      <c r="U1" s="1910"/>
      <c r="V1" s="1910"/>
      <c r="W1" s="1910"/>
      <c r="X1" s="1150"/>
      <c r="Y1" s="1150"/>
      <c r="Z1" s="1150"/>
      <c r="AA1" s="1150"/>
      <c r="AB1" s="1150"/>
      <c r="AC1" s="1150"/>
      <c r="AD1" s="1150"/>
    </row>
    <row r="2" spans="1:30" ht="6" hidden="1" customHeight="1" x14ac:dyDescent="0.25">
      <c r="A2" s="1906"/>
      <c r="B2" s="1906"/>
      <c r="C2" s="1906"/>
      <c r="D2" s="868"/>
      <c r="E2" s="868"/>
      <c r="F2" s="868"/>
      <c r="G2" s="868"/>
      <c r="H2" s="869"/>
      <c r="I2" s="868"/>
      <c r="J2" s="868"/>
      <c r="K2" s="869"/>
      <c r="L2" s="868"/>
      <c r="M2" s="868"/>
      <c r="N2" s="868"/>
      <c r="O2" s="868"/>
      <c r="P2" s="868"/>
      <c r="Q2" s="868"/>
      <c r="R2" s="870"/>
      <c r="S2" s="871"/>
      <c r="T2" s="871"/>
      <c r="U2" s="871"/>
      <c r="V2" s="871"/>
      <c r="W2" s="1151"/>
      <c r="X2" s="1150"/>
      <c r="Y2" s="1150"/>
      <c r="Z2" s="1150"/>
      <c r="AA2" s="1150"/>
      <c r="AB2" s="1150"/>
      <c r="AC2" s="1150"/>
      <c r="AD2" s="1150"/>
    </row>
    <row r="3" spans="1:30" ht="18.75" hidden="1" x14ac:dyDescent="0.25">
      <c r="A3" s="1906"/>
      <c r="B3" s="1906"/>
      <c r="C3" s="1906"/>
      <c r="D3" s="868"/>
      <c r="E3" s="868"/>
      <c r="F3" s="868"/>
      <c r="G3" s="868"/>
      <c r="H3" s="869"/>
      <c r="I3" s="868"/>
      <c r="J3" s="868"/>
      <c r="K3" s="869"/>
      <c r="L3" s="868"/>
      <c r="M3" s="868"/>
      <c r="N3" s="868"/>
      <c r="O3" s="872"/>
      <c r="P3" s="1152" t="s">
        <v>1281</v>
      </c>
      <c r="Q3" s="1152"/>
      <c r="R3" s="1152"/>
      <c r="S3" s="1152"/>
      <c r="T3" s="1152"/>
      <c r="U3" s="1152"/>
      <c r="V3" s="1152"/>
      <c r="W3" s="1153"/>
      <c r="X3" s="1150"/>
      <c r="Y3" s="1150"/>
      <c r="Z3" s="1150"/>
      <c r="AA3" s="1150"/>
      <c r="AB3" s="1150"/>
      <c r="AC3" s="1150"/>
      <c r="AD3" s="1150"/>
    </row>
    <row r="4" spans="1:30" hidden="1" x14ac:dyDescent="0.25">
      <c r="A4" s="1906"/>
      <c r="B4" s="1906"/>
      <c r="C4" s="1906"/>
      <c r="D4" s="868"/>
      <c r="E4" s="868"/>
      <c r="F4" s="868"/>
      <c r="G4" s="868"/>
      <c r="H4" s="869"/>
      <c r="I4" s="868"/>
      <c r="J4" s="868"/>
      <c r="K4" s="869"/>
      <c r="L4" s="868"/>
      <c r="M4" s="868"/>
      <c r="N4" s="868"/>
      <c r="O4" s="868"/>
      <c r="P4" s="868"/>
      <c r="Q4" s="868"/>
      <c r="R4" s="1908" t="s">
        <v>774</v>
      </c>
      <c r="S4" s="1908"/>
      <c r="T4" s="1908"/>
      <c r="U4" s="1908"/>
      <c r="V4" s="1908"/>
      <c r="W4" s="1908"/>
      <c r="X4" s="1150"/>
      <c r="Y4" s="1150"/>
      <c r="Z4" s="1150"/>
      <c r="AA4" s="1150"/>
      <c r="AB4" s="1150"/>
      <c r="AC4" s="1150"/>
      <c r="AD4" s="1150"/>
    </row>
    <row r="5" spans="1:30" ht="16.5" customHeight="1" x14ac:dyDescent="0.25">
      <c r="A5" s="1906"/>
      <c r="B5" s="1906"/>
      <c r="C5" s="1906"/>
      <c r="D5" s="868"/>
      <c r="E5" s="1909" t="s">
        <v>0</v>
      </c>
      <c r="F5" s="1909"/>
      <c r="G5" s="1909"/>
      <c r="H5" s="1909"/>
      <c r="I5" s="1909"/>
      <c r="J5" s="1909"/>
      <c r="K5" s="1909"/>
      <c r="L5" s="1909"/>
      <c r="M5" s="1909"/>
      <c r="N5" s="1909"/>
      <c r="O5" s="1909"/>
      <c r="P5" s="1909"/>
      <c r="Q5" s="1909"/>
      <c r="R5" s="1909"/>
      <c r="S5" s="1909"/>
      <c r="T5" s="1909"/>
      <c r="U5" s="1909"/>
      <c r="V5" s="1909"/>
      <c r="W5" s="1909"/>
      <c r="X5" s="1150"/>
      <c r="Y5" s="1150"/>
      <c r="Z5" s="1150"/>
      <c r="AA5" s="1150"/>
      <c r="AB5" s="1150"/>
      <c r="AC5" s="1150"/>
      <c r="AD5" s="1150"/>
    </row>
    <row r="6" spans="1:30" ht="21.75" customHeight="1" x14ac:dyDescent="0.25">
      <c r="A6" s="1907"/>
      <c r="B6" s="1907"/>
      <c r="C6" s="1907"/>
      <c r="D6" s="868"/>
      <c r="E6" s="1862" t="s">
        <v>1595</v>
      </c>
      <c r="F6" s="1862"/>
      <c r="G6" s="1862"/>
      <c r="H6" s="1862"/>
      <c r="I6" s="1862"/>
      <c r="J6" s="1862"/>
      <c r="K6" s="1862"/>
      <c r="L6" s="1862"/>
      <c r="M6" s="1862"/>
      <c r="N6" s="1862"/>
      <c r="O6" s="1862"/>
      <c r="P6" s="1862"/>
      <c r="Q6" s="1862"/>
      <c r="R6" s="1862"/>
      <c r="S6" s="1862"/>
      <c r="T6" s="1862"/>
      <c r="U6" s="1862"/>
      <c r="V6" s="1862"/>
      <c r="W6" s="1862"/>
      <c r="X6" s="1150"/>
      <c r="Y6" s="1150"/>
      <c r="Z6" s="1150"/>
      <c r="AA6" s="1150"/>
      <c r="AB6" s="1150"/>
      <c r="AC6" s="1150"/>
      <c r="AD6" s="1150"/>
    </row>
    <row r="7" spans="1:30" ht="6" customHeight="1" thickBot="1" x14ac:dyDescent="0.3">
      <c r="A7" s="1154"/>
      <c r="B7" s="1154"/>
      <c r="C7" s="1154"/>
      <c r="D7" s="868"/>
      <c r="E7" s="893"/>
      <c r="F7" s="893"/>
      <c r="G7" s="893"/>
      <c r="H7" s="903"/>
      <c r="I7" s="893"/>
      <c r="J7" s="893"/>
      <c r="K7" s="903"/>
      <c r="L7" s="893"/>
      <c r="M7" s="893"/>
      <c r="N7" s="893"/>
      <c r="O7" s="1155"/>
      <c r="P7" s="893"/>
      <c r="Q7" s="893"/>
      <c r="R7" s="1156"/>
      <c r="S7" s="893"/>
      <c r="T7" s="893"/>
      <c r="U7" s="893"/>
      <c r="V7" s="893"/>
      <c r="W7" s="903"/>
    </row>
    <row r="8" spans="1:30" ht="17.25" customHeight="1" x14ac:dyDescent="0.25">
      <c r="A8" s="1873" t="s">
        <v>1</v>
      </c>
      <c r="B8" s="1873" t="s">
        <v>81</v>
      </c>
      <c r="C8" s="1873" t="s">
        <v>82</v>
      </c>
      <c r="D8" s="1157"/>
      <c r="E8" s="1874" t="s">
        <v>2</v>
      </c>
      <c r="F8" s="882"/>
      <c r="G8" s="1877" t="s">
        <v>3</v>
      </c>
      <c r="H8" s="1885" t="s">
        <v>4</v>
      </c>
      <c r="I8" s="1882" t="s">
        <v>5</v>
      </c>
      <c r="J8" s="1882" t="s">
        <v>6</v>
      </c>
      <c r="K8" s="1902" t="s">
        <v>180</v>
      </c>
      <c r="L8" s="1902"/>
      <c r="M8" s="1902"/>
      <c r="N8" s="1877"/>
      <c r="O8" s="1877"/>
      <c r="P8" s="1877"/>
      <c r="Q8" s="1877"/>
      <c r="R8" s="1877"/>
      <c r="S8" s="1877"/>
      <c r="T8" s="1903" t="s">
        <v>25</v>
      </c>
      <c r="U8" s="1882" t="s">
        <v>998</v>
      </c>
      <c r="V8" s="1882" t="s">
        <v>7</v>
      </c>
      <c r="W8" s="1893" t="s">
        <v>285</v>
      </c>
    </row>
    <row r="9" spans="1:30" ht="15.75" x14ac:dyDescent="0.25">
      <c r="A9" s="1873"/>
      <c r="B9" s="1873"/>
      <c r="C9" s="1873"/>
      <c r="D9" s="1157"/>
      <c r="E9" s="1875"/>
      <c r="F9" s="1479"/>
      <c r="G9" s="1878"/>
      <c r="H9" s="1886"/>
      <c r="I9" s="1883"/>
      <c r="J9" s="1901"/>
      <c r="K9" s="1158"/>
      <c r="L9" s="883">
        <v>1</v>
      </c>
      <c r="M9" s="884"/>
      <c r="N9" s="1880">
        <v>2</v>
      </c>
      <c r="O9" s="1878"/>
      <c r="P9" s="1878"/>
      <c r="Q9" s="1896">
        <v>3</v>
      </c>
      <c r="R9" s="1896"/>
      <c r="S9" s="1896"/>
      <c r="T9" s="1904"/>
      <c r="U9" s="1883"/>
      <c r="V9" s="1883"/>
      <c r="W9" s="1894"/>
    </row>
    <row r="10" spans="1:30" ht="95.25" customHeight="1" thickBot="1" x14ac:dyDescent="0.3">
      <c r="A10" s="1873"/>
      <c r="B10" s="1873"/>
      <c r="C10" s="1873"/>
      <c r="D10" s="1157"/>
      <c r="E10" s="1876"/>
      <c r="F10" s="885"/>
      <c r="G10" s="1879"/>
      <c r="H10" s="1887"/>
      <c r="I10" s="1884"/>
      <c r="J10" s="1884"/>
      <c r="K10" s="886" t="s">
        <v>8</v>
      </c>
      <c r="L10" s="887" t="s">
        <v>9</v>
      </c>
      <c r="M10" s="887" t="s">
        <v>10</v>
      </c>
      <c r="N10" s="1480" t="s">
        <v>8</v>
      </c>
      <c r="O10" s="1159" t="s">
        <v>9</v>
      </c>
      <c r="P10" s="1480" t="s">
        <v>10</v>
      </c>
      <c r="Q10" s="1480" t="s">
        <v>8</v>
      </c>
      <c r="R10" s="888" t="s">
        <v>9</v>
      </c>
      <c r="S10" s="1480" t="s">
        <v>10</v>
      </c>
      <c r="T10" s="1905"/>
      <c r="U10" s="1884"/>
      <c r="V10" s="1884"/>
      <c r="W10" s="1895"/>
    </row>
    <row r="11" spans="1:30" ht="16.5" thickTop="1" x14ac:dyDescent="0.25">
      <c r="A11" s="873"/>
      <c r="B11" s="874"/>
      <c r="C11" s="873"/>
      <c r="D11" s="875"/>
      <c r="E11" s="1897" t="s">
        <v>1228</v>
      </c>
      <c r="F11" s="1898"/>
      <c r="G11" s="1899"/>
      <c r="H11" s="1899"/>
      <c r="I11" s="1899"/>
      <c r="J11" s="1899"/>
      <c r="K11" s="1899"/>
      <c r="L11" s="1899"/>
      <c r="M11" s="1899"/>
      <c r="N11" s="1899"/>
      <c r="O11" s="1899"/>
      <c r="P11" s="1899"/>
      <c r="Q11" s="1899"/>
      <c r="R11" s="1899"/>
      <c r="S11" s="1899"/>
      <c r="T11" s="1899"/>
      <c r="U11" s="1899"/>
      <c r="V11" s="1899"/>
      <c r="W11" s="1900"/>
    </row>
    <row r="12" spans="1:30" ht="15.75" x14ac:dyDescent="0.25">
      <c r="A12" s="873" t="s">
        <v>11</v>
      </c>
      <c r="B12" s="1125">
        <v>25176</v>
      </c>
      <c r="C12" s="873">
        <f>Age(B12,G12,H12)</f>
        <v>55</v>
      </c>
      <c r="D12" s="875"/>
      <c r="E12" s="1126">
        <v>1</v>
      </c>
      <c r="F12" s="1122"/>
      <c r="G12" s="1127" t="s">
        <v>482</v>
      </c>
      <c r="H12" s="890" t="s">
        <v>546</v>
      </c>
      <c r="I12" s="876" t="str">
        <f>Воз_группа(A12,C12)</f>
        <v>8</v>
      </c>
      <c r="J12" s="873"/>
      <c r="K12" s="877">
        <v>3</v>
      </c>
      <c r="L12" s="1015">
        <v>3</v>
      </c>
      <c r="M12" s="1015">
        <f t="shared" ref="M12" si="0">Баллы_за_упр($A12,$G12,$H12,$I12,K12,L12)</f>
        <v>40</v>
      </c>
      <c r="N12" s="877"/>
      <c r="O12" s="1016"/>
      <c r="P12" s="1015"/>
      <c r="Q12" s="615">
        <v>37</v>
      </c>
      <c r="R12" s="207">
        <v>6.11</v>
      </c>
      <c r="S12" s="617">
        <f t="shared" ref="S12" si="1">Баллы_за_упр($A12,G12,H12,I12,Q12,R12)</f>
        <v>44</v>
      </c>
      <c r="T12" s="617">
        <f t="shared" ref="T12" si="2">S12+P12+M12</f>
        <v>84</v>
      </c>
      <c r="U12" s="618" t="str">
        <f>LOOKUP(T12,{0,39,40,80,120},{"2","2","3","4","5"})</f>
        <v>4</v>
      </c>
      <c r="V12" s="889"/>
      <c r="W12" s="879"/>
    </row>
    <row r="13" spans="1:30" ht="15.75" x14ac:dyDescent="0.25">
      <c r="A13" s="876" t="s">
        <v>11</v>
      </c>
      <c r="B13" s="1160">
        <v>26308</v>
      </c>
      <c r="C13" s="873">
        <f>Age(B13,G13,H13)</f>
        <v>52</v>
      </c>
      <c r="D13" s="893"/>
      <c r="E13" s="878">
        <v>2</v>
      </c>
      <c r="F13" s="876" t="s">
        <v>1274</v>
      </c>
      <c r="G13" s="891" t="s">
        <v>482</v>
      </c>
      <c r="H13" s="890" t="s">
        <v>550</v>
      </c>
      <c r="I13" s="876" t="str">
        <f>Воз_группа(A13,C13)</f>
        <v>7</v>
      </c>
      <c r="J13" s="873"/>
      <c r="K13" s="877"/>
      <c r="L13" s="1015"/>
      <c r="M13" s="1015"/>
      <c r="N13" s="877"/>
      <c r="O13" s="1016"/>
      <c r="P13" s="1015"/>
      <c r="Q13" s="615"/>
      <c r="R13" s="207"/>
      <c r="S13" s="617"/>
      <c r="T13" s="617"/>
      <c r="U13" s="618"/>
      <c r="V13" s="889"/>
      <c r="W13" s="1161" t="s">
        <v>1093</v>
      </c>
    </row>
    <row r="14" spans="1:30" ht="15.75" x14ac:dyDescent="0.25">
      <c r="A14" s="873" t="s">
        <v>11</v>
      </c>
      <c r="B14" s="1125">
        <v>28635</v>
      </c>
      <c r="C14" s="873">
        <f>Age(B14,G14,H14)</f>
        <v>46</v>
      </c>
      <c r="D14" s="875"/>
      <c r="E14" s="878">
        <v>3</v>
      </c>
      <c r="F14" s="876" t="s">
        <v>1274</v>
      </c>
      <c r="G14" s="890" t="s">
        <v>590</v>
      </c>
      <c r="H14" s="890" t="s">
        <v>1112</v>
      </c>
      <c r="I14" s="881" t="str">
        <f>Воз_группа(A14,C14)</f>
        <v>6</v>
      </c>
      <c r="J14" s="877"/>
      <c r="K14" s="877">
        <v>3</v>
      </c>
      <c r="L14" s="1015">
        <v>5</v>
      </c>
      <c r="M14" s="1015">
        <f t="shared" ref="M14" si="3">Баллы_за_упр($A14,$G14,$H14,$I14,K14,L14)</f>
        <v>40</v>
      </c>
      <c r="N14" s="877"/>
      <c r="O14" s="1016"/>
      <c r="P14" s="1015"/>
      <c r="Q14" s="615">
        <v>37</v>
      </c>
      <c r="R14" s="207">
        <v>5.21</v>
      </c>
      <c r="S14" s="617">
        <f t="shared" ref="S14" si="4">Баллы_за_упр($A14,G14,H14,I14,Q14,R14)</f>
        <v>44</v>
      </c>
      <c r="T14" s="617">
        <f t="shared" ref="T14" si="5">S14+P14+M14</f>
        <v>84</v>
      </c>
      <c r="U14" s="618" t="str">
        <f>LOOKUP(T14,{0,39,40,80,120},{"2","2","3","4","5"})</f>
        <v>4</v>
      </c>
      <c r="V14" s="617"/>
      <c r="W14" s="1362"/>
    </row>
    <row r="15" spans="1:30" ht="15.75" x14ac:dyDescent="0.25">
      <c r="A15" s="873"/>
      <c r="B15" s="874"/>
      <c r="C15" s="873"/>
      <c r="D15" s="875"/>
      <c r="E15" s="1875" t="s">
        <v>834</v>
      </c>
      <c r="F15" s="1880"/>
      <c r="G15" s="1878"/>
      <c r="H15" s="1878"/>
      <c r="I15" s="1878"/>
      <c r="J15" s="1878"/>
      <c r="K15" s="1878"/>
      <c r="L15" s="1878"/>
      <c r="M15" s="1878"/>
      <c r="N15" s="1878"/>
      <c r="O15" s="1878"/>
      <c r="P15" s="1878"/>
      <c r="Q15" s="1878"/>
      <c r="R15" s="1878"/>
      <c r="S15" s="1878"/>
      <c r="T15" s="1878"/>
      <c r="U15" s="1878"/>
      <c r="V15" s="1878"/>
      <c r="W15" s="1881"/>
    </row>
    <row r="16" spans="1:30" ht="15.75" x14ac:dyDescent="0.25">
      <c r="A16" s="873" t="s">
        <v>11</v>
      </c>
      <c r="B16" s="1092">
        <v>28497</v>
      </c>
      <c r="C16" s="873">
        <f t="shared" ref="C16:C22" si="6">Age(B16,G16,H16)</f>
        <v>46</v>
      </c>
      <c r="D16" s="875"/>
      <c r="E16" s="1164">
        <v>4</v>
      </c>
      <c r="F16" s="1163"/>
      <c r="G16" s="280" t="s">
        <v>482</v>
      </c>
      <c r="H16" s="607" t="s">
        <v>1262</v>
      </c>
      <c r="I16" s="881" t="str">
        <f t="shared" ref="I16:I22" si="7">Воз_группа(A16,C16)</f>
        <v>6</v>
      </c>
      <c r="J16" s="877"/>
      <c r="K16" s="877"/>
      <c r="L16" s="1015"/>
      <c r="M16" s="1015"/>
      <c r="N16" s="877"/>
      <c r="O16" s="1016"/>
      <c r="P16" s="1015"/>
      <c r="Q16" s="615"/>
      <c r="R16" s="207"/>
      <c r="S16" s="617"/>
      <c r="T16" s="617"/>
      <c r="U16" s="618"/>
      <c r="V16" s="155"/>
      <c r="W16" s="397" t="s">
        <v>1068</v>
      </c>
    </row>
    <row r="17" spans="1:23" ht="15.75" customHeight="1" x14ac:dyDescent="0.25">
      <c r="A17" s="873" t="s">
        <v>11</v>
      </c>
      <c r="B17" s="1092">
        <v>27801</v>
      </c>
      <c r="C17" s="873">
        <f t="shared" si="6"/>
        <v>48</v>
      </c>
      <c r="D17" s="875"/>
      <c r="E17" s="1126">
        <v>5</v>
      </c>
      <c r="F17" s="1122"/>
      <c r="G17" s="280" t="s">
        <v>482</v>
      </c>
      <c r="H17" s="607" t="s">
        <v>651</v>
      </c>
      <c r="I17" s="876" t="str">
        <f t="shared" si="7"/>
        <v>6</v>
      </c>
      <c r="J17" s="873"/>
      <c r="K17" s="877">
        <v>3</v>
      </c>
      <c r="L17" s="1015">
        <v>3</v>
      </c>
      <c r="M17" s="1015">
        <f t="shared" ref="M17:M22" si="8">Баллы_за_упр($A17,$G17,$H17,$I17,K17,L17)</f>
        <v>20</v>
      </c>
      <c r="N17" s="877"/>
      <c r="O17" s="1016"/>
      <c r="P17" s="1015"/>
      <c r="Q17" s="615">
        <v>37</v>
      </c>
      <c r="R17" s="207">
        <v>5.2</v>
      </c>
      <c r="S17" s="617">
        <f t="shared" ref="S17:S22" si="9">Баллы_за_упр($A17,G17,H17,I17,Q17,R17)</f>
        <v>45</v>
      </c>
      <c r="T17" s="617">
        <f t="shared" ref="T17:T22" si="10">S17+P17+M17</f>
        <v>65</v>
      </c>
      <c r="U17" s="618" t="str">
        <f>LOOKUP(T17,{0,39,40,80,120},{"2","2","3","4","5"})</f>
        <v>3</v>
      </c>
      <c r="V17" s="155"/>
      <c r="W17" s="397"/>
    </row>
    <row r="18" spans="1:23" ht="15.75" customHeight="1" x14ac:dyDescent="0.25">
      <c r="A18" s="873" t="s">
        <v>11</v>
      </c>
      <c r="B18" s="1092">
        <v>25732</v>
      </c>
      <c r="C18" s="873">
        <f t="shared" si="6"/>
        <v>54</v>
      </c>
      <c r="D18" s="875"/>
      <c r="E18" s="1164">
        <v>6</v>
      </c>
      <c r="F18" s="1122"/>
      <c r="G18" s="280" t="s">
        <v>482</v>
      </c>
      <c r="H18" s="607" t="s">
        <v>499</v>
      </c>
      <c r="I18" s="876" t="str">
        <f t="shared" si="7"/>
        <v>7</v>
      </c>
      <c r="J18" s="873"/>
      <c r="K18" s="877">
        <v>3</v>
      </c>
      <c r="L18" s="1015">
        <v>7</v>
      </c>
      <c r="M18" s="1015">
        <f t="shared" si="8"/>
        <v>70</v>
      </c>
      <c r="N18" s="877"/>
      <c r="O18" s="1016"/>
      <c r="P18" s="1015"/>
      <c r="Q18" s="615">
        <v>37</v>
      </c>
      <c r="R18" s="207">
        <v>5.5</v>
      </c>
      <c r="S18" s="617">
        <f t="shared" si="9"/>
        <v>45</v>
      </c>
      <c r="T18" s="617">
        <f t="shared" si="10"/>
        <v>115</v>
      </c>
      <c r="U18" s="618" t="str">
        <f>LOOKUP(T18,{0,39,40,80,120},{"2","2","3","4","5"})</f>
        <v>4</v>
      </c>
      <c r="V18" s="155"/>
      <c r="W18" s="397"/>
    </row>
    <row r="19" spans="1:23" ht="15.75" customHeight="1" x14ac:dyDescent="0.25">
      <c r="A19" s="873" t="s">
        <v>11</v>
      </c>
      <c r="B19" s="1092">
        <v>27208</v>
      </c>
      <c r="C19" s="873">
        <f t="shared" si="6"/>
        <v>50</v>
      </c>
      <c r="D19" s="875"/>
      <c r="E19" s="1126">
        <v>7</v>
      </c>
      <c r="F19" s="1122"/>
      <c r="G19" s="280" t="s">
        <v>482</v>
      </c>
      <c r="H19" s="607" t="s">
        <v>1230</v>
      </c>
      <c r="I19" s="876" t="str">
        <f t="shared" si="7"/>
        <v>7</v>
      </c>
      <c r="J19" s="873"/>
      <c r="K19" s="877">
        <v>3</v>
      </c>
      <c r="L19" s="1015">
        <v>2</v>
      </c>
      <c r="M19" s="1015">
        <f t="shared" si="8"/>
        <v>20</v>
      </c>
      <c r="N19" s="877"/>
      <c r="O19" s="1016"/>
      <c r="P19" s="1015"/>
      <c r="Q19" s="615">
        <v>37</v>
      </c>
      <c r="R19" s="207">
        <v>5.31</v>
      </c>
      <c r="S19" s="617">
        <f t="shared" si="9"/>
        <v>68</v>
      </c>
      <c r="T19" s="617">
        <f t="shared" si="10"/>
        <v>88</v>
      </c>
      <c r="U19" s="618" t="str">
        <f>LOOKUP(T19,{0,39,40,80,120},{"2","2","3","4","5"})</f>
        <v>4</v>
      </c>
      <c r="V19" s="617"/>
      <c r="W19" s="1352"/>
    </row>
    <row r="20" spans="1:23" ht="15.75" customHeight="1" x14ac:dyDescent="0.25">
      <c r="A20" s="873" t="s">
        <v>11</v>
      </c>
      <c r="B20" s="1092">
        <v>28857</v>
      </c>
      <c r="C20" s="873">
        <f t="shared" si="6"/>
        <v>45</v>
      </c>
      <c r="D20" s="875"/>
      <c r="E20" s="1164">
        <v>8</v>
      </c>
      <c r="F20" s="1122"/>
      <c r="G20" s="280" t="s">
        <v>485</v>
      </c>
      <c r="H20" s="607" t="s">
        <v>1231</v>
      </c>
      <c r="I20" s="881" t="str">
        <f t="shared" si="7"/>
        <v>6</v>
      </c>
      <c r="J20" s="877"/>
      <c r="K20" s="877">
        <v>3</v>
      </c>
      <c r="L20" s="1015">
        <v>10</v>
      </c>
      <c r="M20" s="1015">
        <f t="shared" si="8"/>
        <v>90</v>
      </c>
      <c r="N20" s="877"/>
      <c r="O20" s="1016"/>
      <c r="P20" s="1015"/>
      <c r="Q20" s="615">
        <v>37</v>
      </c>
      <c r="R20" s="207">
        <v>5.45</v>
      </c>
      <c r="S20" s="617">
        <f t="shared" si="9"/>
        <v>20</v>
      </c>
      <c r="T20" s="617">
        <f t="shared" si="10"/>
        <v>110</v>
      </c>
      <c r="U20" s="618" t="str">
        <f>LOOKUP(T20,{0,39,40,80,120},{"2","2","3","4","5"})</f>
        <v>4</v>
      </c>
      <c r="V20" s="155"/>
      <c r="W20" s="397"/>
    </row>
    <row r="21" spans="1:23" ht="15.75" x14ac:dyDescent="0.25">
      <c r="A21" s="873" t="s">
        <v>11</v>
      </c>
      <c r="B21" s="1125">
        <v>30021</v>
      </c>
      <c r="C21" s="873">
        <f>Age(B21,G21,H21)</f>
        <v>42</v>
      </c>
      <c r="D21" s="875"/>
      <c r="E21" s="1126">
        <v>9</v>
      </c>
      <c r="F21" s="876" t="s">
        <v>1274</v>
      </c>
      <c r="G21" s="890" t="s">
        <v>590</v>
      </c>
      <c r="H21" s="890" t="s">
        <v>1659</v>
      </c>
      <c r="I21" s="881" t="str">
        <f>Воз_группа(A21,C21)</f>
        <v>5</v>
      </c>
      <c r="J21" s="877"/>
      <c r="K21" s="877"/>
      <c r="L21" s="1015"/>
      <c r="M21" s="1015"/>
      <c r="N21" s="877"/>
      <c r="O21" s="1016"/>
      <c r="P21" s="1015"/>
      <c r="Q21" s="615"/>
      <c r="R21" s="207"/>
      <c r="S21" s="617"/>
      <c r="T21" s="617"/>
      <c r="U21" s="618"/>
      <c r="V21" s="617"/>
      <c r="W21" s="1362" t="s">
        <v>1068</v>
      </c>
    </row>
    <row r="22" spans="1:23" ht="15.75" customHeight="1" x14ac:dyDescent="0.25">
      <c r="A22" s="873" t="s">
        <v>11</v>
      </c>
      <c r="B22" s="1092">
        <v>27296</v>
      </c>
      <c r="C22" s="873">
        <f t="shared" si="6"/>
        <v>50</v>
      </c>
      <c r="D22" s="875"/>
      <c r="E22" s="1164">
        <v>10</v>
      </c>
      <c r="F22" s="1122"/>
      <c r="G22" s="280" t="s">
        <v>485</v>
      </c>
      <c r="H22" s="607" t="s">
        <v>1335</v>
      </c>
      <c r="I22" s="876" t="str">
        <f t="shared" si="7"/>
        <v>7</v>
      </c>
      <c r="J22" s="873"/>
      <c r="K22" s="877">
        <v>3</v>
      </c>
      <c r="L22" s="1015">
        <v>4</v>
      </c>
      <c r="M22" s="1015">
        <f t="shared" si="8"/>
        <v>40</v>
      </c>
      <c r="N22" s="877"/>
      <c r="O22" s="1016"/>
      <c r="P22" s="1015"/>
      <c r="Q22" s="615">
        <v>37</v>
      </c>
      <c r="R22" s="207">
        <v>5.53</v>
      </c>
      <c r="S22" s="617">
        <f t="shared" si="9"/>
        <v>42</v>
      </c>
      <c r="T22" s="617">
        <f t="shared" si="10"/>
        <v>82</v>
      </c>
      <c r="U22" s="618" t="str">
        <f>LOOKUP(T22,{0,39,40,80,120},{"2","2","3","4","5"})</f>
        <v>4</v>
      </c>
      <c r="V22" s="155"/>
      <c r="W22" s="397"/>
    </row>
    <row r="23" spans="1:23" ht="15.75" x14ac:dyDescent="0.25">
      <c r="A23" s="873"/>
      <c r="B23" s="874"/>
      <c r="C23" s="873"/>
      <c r="D23" s="875"/>
      <c r="E23" s="1888" t="s">
        <v>835</v>
      </c>
      <c r="F23" s="1889"/>
      <c r="G23" s="1886"/>
      <c r="H23" s="1886"/>
      <c r="I23" s="1886"/>
      <c r="J23" s="1886"/>
      <c r="K23" s="1886"/>
      <c r="L23" s="1886"/>
      <c r="M23" s="1886"/>
      <c r="N23" s="1886"/>
      <c r="O23" s="1886"/>
      <c r="P23" s="1886"/>
      <c r="Q23" s="1886"/>
      <c r="R23" s="1886"/>
      <c r="S23" s="1886"/>
      <c r="T23" s="1886"/>
      <c r="U23" s="1886"/>
      <c r="V23" s="1886"/>
      <c r="W23" s="1892"/>
    </row>
    <row r="24" spans="1:23" ht="15.75" x14ac:dyDescent="0.25">
      <c r="A24" s="873" t="s">
        <v>11</v>
      </c>
      <c r="B24" s="1125">
        <v>25669</v>
      </c>
      <c r="C24" s="873">
        <f t="shared" ref="C24:C29" si="11">Age(B24,G24,H24)</f>
        <v>54</v>
      </c>
      <c r="D24" s="875"/>
      <c r="E24" s="1162">
        <v>11</v>
      </c>
      <c r="F24" s="1163"/>
      <c r="G24" s="890" t="s">
        <v>482</v>
      </c>
      <c r="H24" s="890" t="s">
        <v>554</v>
      </c>
      <c r="I24" s="881" t="str">
        <f t="shared" ref="I24:I29" si="12">Воз_группа(A24,C24)</f>
        <v>7</v>
      </c>
      <c r="J24" s="877"/>
      <c r="K24" s="877"/>
      <c r="L24" s="1015"/>
      <c r="M24" s="1015"/>
      <c r="N24" s="877"/>
      <c r="O24" s="1016"/>
      <c r="P24" s="1015"/>
      <c r="Q24" s="615"/>
      <c r="R24" s="207"/>
      <c r="S24" s="617"/>
      <c r="T24" s="617"/>
      <c r="U24" s="618"/>
      <c r="V24" s="617"/>
      <c r="W24" s="1362" t="s">
        <v>750</v>
      </c>
    </row>
    <row r="25" spans="1:23" ht="15.75" x14ac:dyDescent="0.25">
      <c r="A25" s="873" t="s">
        <v>11</v>
      </c>
      <c r="B25" s="1092">
        <v>28851</v>
      </c>
      <c r="C25" s="873">
        <f t="shared" si="11"/>
        <v>45</v>
      </c>
      <c r="D25" s="875"/>
      <c r="E25" s="1164">
        <v>12</v>
      </c>
      <c r="F25" s="1163"/>
      <c r="G25" s="280" t="s">
        <v>482</v>
      </c>
      <c r="H25" s="607" t="s">
        <v>1473</v>
      </c>
      <c r="I25" s="881" t="str">
        <f t="shared" si="12"/>
        <v>6</v>
      </c>
      <c r="J25" s="877"/>
      <c r="K25" s="877">
        <v>3</v>
      </c>
      <c r="L25" s="1015">
        <v>8</v>
      </c>
      <c r="M25" s="1015">
        <f t="shared" ref="M25:M29" si="13">Баллы_за_упр($A25,$G25,$H25,$I25,K25,L25)</f>
        <v>70</v>
      </c>
      <c r="N25" s="877"/>
      <c r="O25" s="1016"/>
      <c r="P25" s="1015"/>
      <c r="Q25" s="615">
        <v>37</v>
      </c>
      <c r="R25" s="207">
        <v>5.31</v>
      </c>
      <c r="S25" s="617">
        <f t="shared" ref="S25:S29" si="14">Баллы_за_упр($A25,G25,H25,I25,Q25,R25)</f>
        <v>34</v>
      </c>
      <c r="T25" s="617">
        <f t="shared" ref="T25:T29" si="15">S25+P25+M25</f>
        <v>104</v>
      </c>
      <c r="U25" s="618" t="str">
        <f>LOOKUP(T25,{0,39,40,80,120},{"2","2","3","4","5"})</f>
        <v>4</v>
      </c>
      <c r="V25" s="617"/>
      <c r="W25" s="1352"/>
    </row>
    <row r="26" spans="1:23" ht="15.75" x14ac:dyDescent="0.25">
      <c r="A26" s="873" t="s">
        <v>11</v>
      </c>
      <c r="B26" s="1092">
        <v>26646</v>
      </c>
      <c r="C26" s="873">
        <f t="shared" si="11"/>
        <v>51</v>
      </c>
      <c r="D26" s="875"/>
      <c r="E26" s="1162">
        <v>13</v>
      </c>
      <c r="F26" s="1163"/>
      <c r="G26" s="280" t="s">
        <v>482</v>
      </c>
      <c r="H26" s="607" t="s">
        <v>836</v>
      </c>
      <c r="I26" s="881" t="str">
        <f t="shared" si="12"/>
        <v>7</v>
      </c>
      <c r="J26" s="877"/>
      <c r="K26" s="877">
        <v>3</v>
      </c>
      <c r="L26" s="1015">
        <v>10</v>
      </c>
      <c r="M26" s="1015">
        <f t="shared" si="13"/>
        <v>100</v>
      </c>
      <c r="N26" s="877"/>
      <c r="O26" s="1016"/>
      <c r="P26" s="1015"/>
      <c r="Q26" s="615">
        <v>37</v>
      </c>
      <c r="R26" s="207">
        <v>6.01</v>
      </c>
      <c r="S26" s="617">
        <f t="shared" si="14"/>
        <v>34</v>
      </c>
      <c r="T26" s="617">
        <f t="shared" si="15"/>
        <v>134</v>
      </c>
      <c r="U26" s="618" t="str">
        <f>LOOKUP(T26,{0,39,40,80,120},{"2","2","3","4","5"})</f>
        <v>5</v>
      </c>
      <c r="V26" s="155"/>
      <c r="W26" s="397"/>
    </row>
    <row r="27" spans="1:23" ht="15.75" x14ac:dyDescent="0.25">
      <c r="A27" s="873" t="s">
        <v>11</v>
      </c>
      <c r="B27" s="1092">
        <v>26960</v>
      </c>
      <c r="C27" s="873">
        <f t="shared" si="11"/>
        <v>50</v>
      </c>
      <c r="D27" s="875"/>
      <c r="E27" s="1164">
        <v>14</v>
      </c>
      <c r="F27" s="1163"/>
      <c r="G27" s="280" t="s">
        <v>482</v>
      </c>
      <c r="H27" s="607" t="s">
        <v>1357</v>
      </c>
      <c r="I27" s="881" t="str">
        <f t="shared" si="12"/>
        <v>7</v>
      </c>
      <c r="J27" s="877"/>
      <c r="K27" s="877">
        <v>3</v>
      </c>
      <c r="L27" s="1015">
        <v>12</v>
      </c>
      <c r="M27" s="1015">
        <f t="shared" si="13"/>
        <v>110</v>
      </c>
      <c r="N27" s="877"/>
      <c r="O27" s="1016"/>
      <c r="P27" s="1015"/>
      <c r="Q27" s="615">
        <v>37</v>
      </c>
      <c r="R27" s="207">
        <v>5.01</v>
      </c>
      <c r="S27" s="617">
        <f t="shared" si="14"/>
        <v>128</v>
      </c>
      <c r="T27" s="617">
        <f t="shared" si="15"/>
        <v>238</v>
      </c>
      <c r="U27" s="618" t="str">
        <f>LOOKUP(T27,{0,39,40,80,120},{"2","2","3","4","5"})</f>
        <v>5</v>
      </c>
      <c r="V27" s="617"/>
      <c r="W27" s="1362"/>
    </row>
    <row r="28" spans="1:23" ht="15.75" x14ac:dyDescent="0.25">
      <c r="A28" s="873" t="s">
        <v>11</v>
      </c>
      <c r="B28" s="1092">
        <v>30450</v>
      </c>
      <c r="C28" s="873">
        <f t="shared" ref="C28" si="16">Age(B28,G28,H28)</f>
        <v>41</v>
      </c>
      <c r="D28" s="875"/>
      <c r="E28" s="1162">
        <v>15</v>
      </c>
      <c r="F28" s="1163"/>
      <c r="G28" s="280" t="s">
        <v>482</v>
      </c>
      <c r="H28" s="607" t="s">
        <v>1658</v>
      </c>
      <c r="I28" s="881" t="str">
        <f t="shared" ref="I28" si="17">Воз_группа(A28,C28)</f>
        <v>5</v>
      </c>
      <c r="J28" s="877"/>
      <c r="K28" s="877">
        <v>3</v>
      </c>
      <c r="L28" s="1015">
        <v>19</v>
      </c>
      <c r="M28" s="1015">
        <f t="shared" si="13"/>
        <v>135</v>
      </c>
      <c r="N28" s="877">
        <v>35</v>
      </c>
      <c r="O28" s="1016">
        <v>28.1</v>
      </c>
      <c r="P28" s="1015">
        <f t="shared" ref="P28" si="18">Баллы_за_упр($A28,$G28,$H28,$I28,N28,O28)</f>
        <v>118</v>
      </c>
      <c r="Q28" s="615">
        <v>37</v>
      </c>
      <c r="R28" s="207">
        <v>4.1900000000000004</v>
      </c>
      <c r="S28" s="617">
        <f t="shared" si="14"/>
        <v>92</v>
      </c>
      <c r="T28" s="617">
        <f t="shared" si="15"/>
        <v>345</v>
      </c>
      <c r="U28" s="618">
        <f t="shared" ref="U28" si="19">Оценка(A28,I28,M28,P28,S28)</f>
        <v>5</v>
      </c>
      <c r="V28" s="617"/>
      <c r="W28" s="1362"/>
    </row>
    <row r="29" spans="1:23" ht="15.75" x14ac:dyDescent="0.25">
      <c r="A29" s="873" t="s">
        <v>11</v>
      </c>
      <c r="B29" s="1092">
        <v>29004</v>
      </c>
      <c r="C29" s="873">
        <f t="shared" si="11"/>
        <v>45</v>
      </c>
      <c r="D29" s="875"/>
      <c r="E29" s="1164">
        <v>16</v>
      </c>
      <c r="F29" s="1163"/>
      <c r="G29" s="280" t="s">
        <v>482</v>
      </c>
      <c r="H29" s="607" t="s">
        <v>1474</v>
      </c>
      <c r="I29" s="881" t="str">
        <f t="shared" si="12"/>
        <v>6</v>
      </c>
      <c r="J29" s="877"/>
      <c r="K29" s="877">
        <v>3</v>
      </c>
      <c r="L29" s="1015">
        <v>5</v>
      </c>
      <c r="M29" s="1015">
        <f t="shared" si="13"/>
        <v>40</v>
      </c>
      <c r="N29" s="877"/>
      <c r="O29" s="1016"/>
      <c r="P29" s="1015"/>
      <c r="Q29" s="615">
        <v>37</v>
      </c>
      <c r="R29" s="207">
        <v>5.18</v>
      </c>
      <c r="S29" s="617">
        <f t="shared" si="14"/>
        <v>47</v>
      </c>
      <c r="T29" s="617">
        <f t="shared" si="15"/>
        <v>87</v>
      </c>
      <c r="U29" s="618" t="str">
        <f>LOOKUP(T29,{0,39,40,80,120},{"2","2","3","4","5"})</f>
        <v>4</v>
      </c>
      <c r="V29" s="155"/>
      <c r="W29" s="397"/>
    </row>
    <row r="30" spans="1:23" ht="15.75" x14ac:dyDescent="0.25">
      <c r="A30" s="873"/>
      <c r="B30" s="1160"/>
      <c r="C30" s="873"/>
      <c r="D30" s="875"/>
      <c r="E30" s="1875" t="s">
        <v>1495</v>
      </c>
      <c r="F30" s="1880"/>
      <c r="G30" s="1878"/>
      <c r="H30" s="1878"/>
      <c r="I30" s="1878"/>
      <c r="J30" s="1878"/>
      <c r="K30" s="1878"/>
      <c r="L30" s="1878"/>
      <c r="M30" s="1878"/>
      <c r="N30" s="1878"/>
      <c r="O30" s="1878"/>
      <c r="P30" s="1878"/>
      <c r="Q30" s="1878"/>
      <c r="R30" s="1878"/>
      <c r="S30" s="1878"/>
      <c r="T30" s="1878"/>
      <c r="U30" s="1878"/>
      <c r="V30" s="1878"/>
      <c r="W30" s="1881"/>
    </row>
    <row r="31" spans="1:23" ht="15.75" x14ac:dyDescent="0.25">
      <c r="A31" s="873" t="s">
        <v>11</v>
      </c>
      <c r="B31" s="1125">
        <v>29061</v>
      </c>
      <c r="C31" s="873">
        <f t="shared" ref="C31:C37" si="20">Age(B31,G31,H31)</f>
        <v>45</v>
      </c>
      <c r="D31" s="875"/>
      <c r="E31" s="878">
        <v>17</v>
      </c>
      <c r="F31" s="1163"/>
      <c r="G31" s="890" t="s">
        <v>482</v>
      </c>
      <c r="H31" s="890" t="s">
        <v>490</v>
      </c>
      <c r="I31" s="881" t="str">
        <f t="shared" ref="I31:I37" si="21">Воз_группа(A31,C31)</f>
        <v>6</v>
      </c>
      <c r="J31" s="877"/>
      <c r="K31" s="877">
        <v>3</v>
      </c>
      <c r="L31" s="1015">
        <v>10</v>
      </c>
      <c r="M31" s="1015">
        <f t="shared" ref="M31:M32" si="22">Баллы_за_упр($A31,$G31,$H31,$I31,K31,L31)</f>
        <v>90</v>
      </c>
      <c r="N31" s="877"/>
      <c r="O31" s="1016"/>
      <c r="P31" s="1015"/>
      <c r="Q31" s="615">
        <v>37</v>
      </c>
      <c r="R31" s="207">
        <v>4.26</v>
      </c>
      <c r="S31" s="617">
        <f t="shared" ref="S31:S32" si="23">Баллы_за_упр($A31,G31,H31,I31,Q31,R31)</f>
        <v>136</v>
      </c>
      <c r="T31" s="617">
        <f t="shared" ref="T31:T32" si="24">S31+P31+M31</f>
        <v>226</v>
      </c>
      <c r="U31" s="618" t="str">
        <f>LOOKUP(T31,{0,39,40,80,120},{"2","2","3","4","5"})</f>
        <v>5</v>
      </c>
      <c r="V31" s="155"/>
      <c r="W31" s="397"/>
    </row>
    <row r="32" spans="1:23" ht="15.75" x14ac:dyDescent="0.25">
      <c r="A32" s="873" t="s">
        <v>11</v>
      </c>
      <c r="B32" s="1092">
        <v>29621</v>
      </c>
      <c r="C32" s="873">
        <f t="shared" si="20"/>
        <v>43</v>
      </c>
      <c r="D32" s="875"/>
      <c r="E32" s="880">
        <v>18</v>
      </c>
      <c r="F32" s="1124"/>
      <c r="G32" s="280" t="s">
        <v>485</v>
      </c>
      <c r="H32" s="607" t="s">
        <v>1356</v>
      </c>
      <c r="I32" s="881" t="str">
        <f t="shared" si="21"/>
        <v>5</v>
      </c>
      <c r="J32" s="1008"/>
      <c r="K32" s="877">
        <v>3</v>
      </c>
      <c r="L32" s="1015">
        <v>15</v>
      </c>
      <c r="M32" s="1015">
        <f t="shared" si="22"/>
        <v>115</v>
      </c>
      <c r="N32" s="877">
        <v>35</v>
      </c>
      <c r="O32" s="1016">
        <v>31.2</v>
      </c>
      <c r="P32" s="1015">
        <f t="shared" ref="P32" si="25">Баллы_за_упр($A32,$G32,$H32,$I32,N32,O32)</f>
        <v>56</v>
      </c>
      <c r="Q32" s="615">
        <v>37</v>
      </c>
      <c r="R32" s="207">
        <v>4.22</v>
      </c>
      <c r="S32" s="617">
        <f t="shared" si="23"/>
        <v>86</v>
      </c>
      <c r="T32" s="617">
        <f t="shared" si="24"/>
        <v>257</v>
      </c>
      <c r="U32" s="618">
        <f t="shared" ref="U32" si="26">Оценка(A32,I32,M32,P32,S32)</f>
        <v>5</v>
      </c>
      <c r="V32" s="512"/>
      <c r="W32" s="1123"/>
    </row>
    <row r="33" spans="1:45" ht="15.75" x14ac:dyDescent="0.25">
      <c r="A33" s="873" t="s">
        <v>11</v>
      </c>
      <c r="B33" s="1092">
        <v>27820</v>
      </c>
      <c r="C33" s="873">
        <f t="shared" si="20"/>
        <v>48</v>
      </c>
      <c r="D33" s="875"/>
      <c r="E33" s="880">
        <v>19</v>
      </c>
      <c r="F33" s="1124"/>
      <c r="G33" s="280" t="s">
        <v>485</v>
      </c>
      <c r="H33" s="607" t="s">
        <v>1544</v>
      </c>
      <c r="I33" s="881" t="str">
        <f t="shared" si="21"/>
        <v>6</v>
      </c>
      <c r="J33" s="1008"/>
      <c r="K33" s="877">
        <v>3</v>
      </c>
      <c r="L33" s="1015">
        <v>14</v>
      </c>
      <c r="M33" s="1015">
        <f t="shared" ref="M33:M37" si="27">Баллы_за_упр($A33,$G33,$H33,$I33,K33,L33)</f>
        <v>115</v>
      </c>
      <c r="N33" s="877"/>
      <c r="O33" s="1016"/>
      <c r="P33" s="1015"/>
      <c r="Q33" s="615">
        <v>37</v>
      </c>
      <c r="R33" s="207">
        <v>5</v>
      </c>
      <c r="S33" s="617">
        <f t="shared" ref="S33:S37" si="28">Баллы_за_упр($A33,G33,H33,I33,Q33,R33)</f>
        <v>70</v>
      </c>
      <c r="T33" s="617">
        <f t="shared" ref="T33:T37" si="29">S33+P33+M33</f>
        <v>185</v>
      </c>
      <c r="U33" s="618" t="str">
        <f>LOOKUP(T33,{0,39,40,80,120},{"2","2","3","4","5"})</f>
        <v>5</v>
      </c>
      <c r="V33" s="512"/>
      <c r="W33" s="1123"/>
    </row>
    <row r="34" spans="1:45" s="352" customFormat="1" ht="15.75" x14ac:dyDescent="0.25">
      <c r="A34" s="613" t="s">
        <v>11</v>
      </c>
      <c r="B34" s="610">
        <v>26481</v>
      </c>
      <c r="C34" s="613">
        <f>Age(B34,G34,H34)</f>
        <v>52</v>
      </c>
      <c r="D34" s="338"/>
      <c r="E34" s="372">
        <v>20</v>
      </c>
      <c r="F34" s="618"/>
      <c r="G34" s="612" t="s">
        <v>482</v>
      </c>
      <c r="H34" s="612" t="s">
        <v>593</v>
      </c>
      <c r="I34" s="408" t="str">
        <f>Воз_группа(A34,C34)</f>
        <v>7</v>
      </c>
      <c r="J34" s="618"/>
      <c r="K34" s="877">
        <v>3</v>
      </c>
      <c r="L34" s="1015">
        <v>8</v>
      </c>
      <c r="M34" s="1015">
        <f t="shared" si="27"/>
        <v>80</v>
      </c>
      <c r="N34" s="877"/>
      <c r="O34" s="1016"/>
      <c r="P34" s="1015"/>
      <c r="Q34" s="615">
        <v>37</v>
      </c>
      <c r="R34" s="207">
        <v>6.02</v>
      </c>
      <c r="S34" s="617">
        <f t="shared" si="28"/>
        <v>33</v>
      </c>
      <c r="T34" s="617">
        <f t="shared" si="29"/>
        <v>113</v>
      </c>
      <c r="U34" s="618" t="str">
        <f>LOOKUP(T34,{0,39,40,80,120},{"2","2","3","4","5"})</f>
        <v>4</v>
      </c>
      <c r="V34" s="617"/>
      <c r="W34" s="1362"/>
      <c r="X34" s="1229"/>
      <c r="Y34" s="1230"/>
      <c r="Z34" s="1230"/>
      <c r="AA34" s="1230"/>
      <c r="AB34" s="1230"/>
      <c r="AC34" s="1230"/>
      <c r="AD34" s="768"/>
      <c r="AE34" s="769"/>
      <c r="AF34" s="769"/>
      <c r="AG34" s="769"/>
      <c r="AH34" s="769"/>
      <c r="AI34" s="1114"/>
      <c r="AJ34" s="1114"/>
      <c r="AK34" s="1114"/>
      <c r="AL34" s="1114"/>
      <c r="AM34" s="1114"/>
      <c r="AN34" s="1114"/>
      <c r="AO34" s="1114"/>
      <c r="AP34" s="1114"/>
      <c r="AQ34" s="1114"/>
      <c r="AR34" s="1114"/>
      <c r="AS34" s="1114"/>
    </row>
    <row r="35" spans="1:45" ht="15.75" x14ac:dyDescent="0.25">
      <c r="A35" s="873" t="s">
        <v>11</v>
      </c>
      <c r="B35" s="1092">
        <v>29656</v>
      </c>
      <c r="C35" s="873">
        <f t="shared" si="20"/>
        <v>43</v>
      </c>
      <c r="D35" s="875"/>
      <c r="E35" s="880">
        <v>21</v>
      </c>
      <c r="F35" s="1124"/>
      <c r="G35" s="1209" t="s">
        <v>482</v>
      </c>
      <c r="H35" s="1097" t="s">
        <v>1477</v>
      </c>
      <c r="I35" s="1443" t="str">
        <f t="shared" si="21"/>
        <v>5</v>
      </c>
      <c r="J35" s="1008"/>
      <c r="K35" s="877">
        <v>3</v>
      </c>
      <c r="L35" s="1015">
        <v>10</v>
      </c>
      <c r="M35" s="1015">
        <f t="shared" si="27"/>
        <v>80</v>
      </c>
      <c r="N35" s="877">
        <v>35</v>
      </c>
      <c r="O35" s="1016">
        <v>31.5</v>
      </c>
      <c r="P35" s="1015">
        <f t="shared" ref="P35:P37" si="30">Баллы_за_упр($A35,$G35,$H35,$I35,N35,O35)</f>
        <v>50</v>
      </c>
      <c r="Q35" s="615">
        <v>37</v>
      </c>
      <c r="R35" s="207">
        <v>4.41</v>
      </c>
      <c r="S35" s="617">
        <f t="shared" si="28"/>
        <v>54</v>
      </c>
      <c r="T35" s="617">
        <f t="shared" si="29"/>
        <v>184</v>
      </c>
      <c r="U35" s="618">
        <f t="shared" ref="U35:U37" si="31">Оценка(A35,I35,M35,P35,S35)</f>
        <v>5</v>
      </c>
      <c r="V35" s="512"/>
      <c r="W35" s="1123"/>
    </row>
    <row r="36" spans="1:45" ht="15.75" x14ac:dyDescent="0.25">
      <c r="A36" s="873" t="s">
        <v>11</v>
      </c>
      <c r="B36" s="1092">
        <v>29261</v>
      </c>
      <c r="C36" s="873">
        <f t="shared" si="20"/>
        <v>44</v>
      </c>
      <c r="D36" s="875"/>
      <c r="E36" s="880">
        <v>22</v>
      </c>
      <c r="F36" s="1124"/>
      <c r="G36" s="280" t="s">
        <v>590</v>
      </c>
      <c r="H36" s="607" t="s">
        <v>1100</v>
      </c>
      <c r="I36" s="881" t="str">
        <f t="shared" si="21"/>
        <v>5</v>
      </c>
      <c r="J36" s="1008"/>
      <c r="K36" s="877">
        <v>3</v>
      </c>
      <c r="L36" s="1015">
        <v>11</v>
      </c>
      <c r="M36" s="1015">
        <f t="shared" si="27"/>
        <v>90</v>
      </c>
      <c r="N36" s="877">
        <v>35</v>
      </c>
      <c r="O36" s="1016">
        <v>31.7</v>
      </c>
      <c r="P36" s="1015">
        <f t="shared" si="30"/>
        <v>46</v>
      </c>
      <c r="Q36" s="615">
        <v>37</v>
      </c>
      <c r="R36" s="207">
        <v>4.49</v>
      </c>
      <c r="S36" s="617">
        <f t="shared" si="28"/>
        <v>46</v>
      </c>
      <c r="T36" s="617">
        <f t="shared" si="29"/>
        <v>182</v>
      </c>
      <c r="U36" s="618">
        <f t="shared" si="31"/>
        <v>5</v>
      </c>
      <c r="V36" s="512"/>
      <c r="W36" s="1123"/>
    </row>
    <row r="37" spans="1:45" ht="16.5" thickBot="1" x14ac:dyDescent="0.3">
      <c r="A37" s="873" t="s">
        <v>11</v>
      </c>
      <c r="B37" s="1092">
        <v>29605</v>
      </c>
      <c r="C37" s="873">
        <f t="shared" si="20"/>
        <v>43</v>
      </c>
      <c r="D37" s="875"/>
      <c r="E37" s="1011">
        <v>23</v>
      </c>
      <c r="F37" s="1499"/>
      <c r="G37" s="867" t="s">
        <v>590</v>
      </c>
      <c r="H37" s="566" t="s">
        <v>1380</v>
      </c>
      <c r="I37" s="1500" t="str">
        <f t="shared" si="21"/>
        <v>5</v>
      </c>
      <c r="J37" s="1432"/>
      <c r="K37" s="1040">
        <v>3</v>
      </c>
      <c r="L37" s="1041">
        <v>9</v>
      </c>
      <c r="M37" s="1041">
        <f t="shared" si="27"/>
        <v>70</v>
      </c>
      <c r="N37" s="1040">
        <v>35</v>
      </c>
      <c r="O37" s="1042">
        <v>27.4</v>
      </c>
      <c r="P37" s="1041">
        <f t="shared" si="30"/>
        <v>132</v>
      </c>
      <c r="Q37" s="300">
        <v>37</v>
      </c>
      <c r="R37" s="1224">
        <v>4.25</v>
      </c>
      <c r="S37" s="302">
        <f t="shared" si="28"/>
        <v>80</v>
      </c>
      <c r="T37" s="302">
        <f t="shared" si="29"/>
        <v>282</v>
      </c>
      <c r="U37" s="303">
        <f t="shared" si="31"/>
        <v>5</v>
      </c>
      <c r="V37" s="363"/>
      <c r="W37" s="1207"/>
    </row>
    <row r="38" spans="1:45" s="200" customFormat="1" ht="17.25" customHeight="1" x14ac:dyDescent="0.25">
      <c r="A38" s="1768" t="s">
        <v>1</v>
      </c>
      <c r="B38" s="1768" t="s">
        <v>81</v>
      </c>
      <c r="C38" s="1768" t="s">
        <v>82</v>
      </c>
      <c r="D38" s="1066"/>
      <c r="E38" s="1774" t="s">
        <v>2</v>
      </c>
      <c r="F38" s="1474"/>
      <c r="G38" s="1776" t="s">
        <v>3</v>
      </c>
      <c r="H38" s="1776" t="s">
        <v>4</v>
      </c>
      <c r="I38" s="1778" t="s">
        <v>5</v>
      </c>
      <c r="J38" s="1778" t="s">
        <v>6</v>
      </c>
      <c r="K38" s="1782" t="s">
        <v>180</v>
      </c>
      <c r="L38" s="1782"/>
      <c r="M38" s="1782"/>
      <c r="N38" s="1776"/>
      <c r="O38" s="1776"/>
      <c r="P38" s="1776"/>
      <c r="Q38" s="1776"/>
      <c r="R38" s="1776"/>
      <c r="S38" s="1776"/>
      <c r="T38" s="1783" t="s">
        <v>25</v>
      </c>
      <c r="U38" s="1778" t="s">
        <v>998</v>
      </c>
      <c r="V38" s="1778" t="s">
        <v>7</v>
      </c>
      <c r="W38" s="1786" t="s">
        <v>285</v>
      </c>
      <c r="X38" s="1834"/>
      <c r="Y38" s="1790"/>
      <c r="Z38" s="1790"/>
      <c r="AA38" s="1790"/>
      <c r="AB38" s="1790"/>
      <c r="AC38" s="1790"/>
      <c r="AD38" s="1749"/>
      <c r="AE38" s="1749"/>
      <c r="AF38" s="1749"/>
      <c r="AG38" s="1749"/>
      <c r="AH38" s="1749"/>
      <c r="AI38" s="576"/>
      <c r="AJ38" s="576"/>
      <c r="AK38" s="576"/>
      <c r="AL38" s="576"/>
      <c r="AM38" s="576"/>
      <c r="AN38" s="576"/>
      <c r="AO38" s="576"/>
      <c r="AP38" s="576"/>
      <c r="AQ38" s="576"/>
      <c r="AR38" s="576"/>
      <c r="AS38" s="576"/>
    </row>
    <row r="39" spans="1:45" s="200" customFormat="1" ht="15.75" x14ac:dyDescent="0.25">
      <c r="A39" s="1768"/>
      <c r="B39" s="1768"/>
      <c r="C39" s="1768"/>
      <c r="D39" s="1066"/>
      <c r="E39" s="1604"/>
      <c r="F39" s="1468"/>
      <c r="G39" s="1605"/>
      <c r="H39" s="1605"/>
      <c r="I39" s="1779"/>
      <c r="J39" s="1781"/>
      <c r="K39" s="455"/>
      <c r="L39" s="1490">
        <v>1</v>
      </c>
      <c r="M39" s="1068"/>
      <c r="N39" s="1788">
        <v>2</v>
      </c>
      <c r="O39" s="1605"/>
      <c r="P39" s="1605"/>
      <c r="Q39" s="1789">
        <v>3</v>
      </c>
      <c r="R39" s="1789"/>
      <c r="S39" s="1789"/>
      <c r="T39" s="1784"/>
      <c r="U39" s="1779"/>
      <c r="V39" s="1779"/>
      <c r="W39" s="1724"/>
      <c r="X39" s="1834"/>
      <c r="Y39" s="1790"/>
      <c r="Z39" s="1790"/>
      <c r="AA39" s="1790"/>
      <c r="AB39" s="1790"/>
      <c r="AC39" s="1790"/>
      <c r="AD39" s="1749"/>
      <c r="AE39" s="1749"/>
      <c r="AF39" s="1749"/>
      <c r="AG39" s="1749"/>
      <c r="AH39" s="1749"/>
      <c r="AI39" s="576"/>
      <c r="AJ39" s="576"/>
      <c r="AK39" s="576"/>
      <c r="AL39" s="576"/>
      <c r="AM39" s="576"/>
      <c r="AN39" s="576"/>
      <c r="AO39" s="576"/>
      <c r="AP39" s="576"/>
      <c r="AQ39" s="576"/>
      <c r="AR39" s="576"/>
      <c r="AS39" s="576"/>
    </row>
    <row r="40" spans="1:45" s="200" customFormat="1" ht="89.25" customHeight="1" thickBot="1" x14ac:dyDescent="0.3">
      <c r="A40" s="1768"/>
      <c r="B40" s="1768"/>
      <c r="C40" s="1768"/>
      <c r="D40" s="1066"/>
      <c r="E40" s="1775"/>
      <c r="F40" s="1475"/>
      <c r="G40" s="1777"/>
      <c r="H40" s="1777"/>
      <c r="I40" s="1780"/>
      <c r="J40" s="1780"/>
      <c r="K40" s="1491" t="s">
        <v>8</v>
      </c>
      <c r="L40" s="1491" t="s">
        <v>9</v>
      </c>
      <c r="M40" s="1491" t="s">
        <v>10</v>
      </c>
      <c r="N40" s="1476" t="s">
        <v>8</v>
      </c>
      <c r="O40" s="1476" t="s">
        <v>9</v>
      </c>
      <c r="P40" s="1476" t="s">
        <v>10</v>
      </c>
      <c r="Q40" s="1476" t="s">
        <v>8</v>
      </c>
      <c r="R40" s="1067" t="s">
        <v>9</v>
      </c>
      <c r="S40" s="1476" t="s">
        <v>10</v>
      </c>
      <c r="T40" s="1785"/>
      <c r="U40" s="1780"/>
      <c r="V40" s="1780"/>
      <c r="W40" s="1787"/>
      <c r="X40" s="1834"/>
      <c r="Y40" s="1790"/>
      <c r="Z40" s="1790"/>
      <c r="AA40" s="1790"/>
      <c r="AB40" s="1790"/>
      <c r="AC40" s="1790"/>
      <c r="AD40" s="1749"/>
      <c r="AE40" s="1749"/>
      <c r="AF40" s="1749"/>
      <c r="AG40" s="1749"/>
      <c r="AH40" s="1749"/>
      <c r="AI40" s="576"/>
      <c r="AJ40" s="576"/>
      <c r="AK40" s="576"/>
      <c r="AL40" s="576"/>
      <c r="AM40" s="576"/>
      <c r="AN40" s="576"/>
      <c r="AO40" s="576"/>
      <c r="AP40" s="576"/>
      <c r="AQ40" s="576"/>
      <c r="AR40" s="576"/>
      <c r="AS40" s="576"/>
    </row>
    <row r="41" spans="1:45" ht="16.5" thickTop="1" x14ac:dyDescent="0.25">
      <c r="A41" s="873"/>
      <c r="B41" s="874"/>
      <c r="C41" s="873"/>
      <c r="D41" s="875"/>
      <c r="E41" s="1888" t="s">
        <v>839</v>
      </c>
      <c r="F41" s="1889"/>
      <c r="G41" s="1886"/>
      <c r="H41" s="1886"/>
      <c r="I41" s="1886"/>
      <c r="J41" s="1886"/>
      <c r="K41" s="1890"/>
      <c r="L41" s="1890"/>
      <c r="M41" s="1890"/>
      <c r="N41" s="1890"/>
      <c r="O41" s="1890"/>
      <c r="P41" s="1890"/>
      <c r="Q41" s="1890"/>
      <c r="R41" s="1890"/>
      <c r="S41" s="1890"/>
      <c r="T41" s="1890"/>
      <c r="U41" s="1890"/>
      <c r="V41" s="1890"/>
      <c r="W41" s="1891"/>
    </row>
    <row r="42" spans="1:45" ht="15.75" x14ac:dyDescent="0.25">
      <c r="A42" s="873" t="s">
        <v>11</v>
      </c>
      <c r="B42" s="169">
        <v>29048</v>
      </c>
      <c r="C42" s="873">
        <f t="shared" ref="C42:C46" si="32">Age(B42,G42,H42)</f>
        <v>45</v>
      </c>
      <c r="D42" s="875"/>
      <c r="E42" s="1458">
        <v>24</v>
      </c>
      <c r="F42" s="881"/>
      <c r="G42" s="607" t="s">
        <v>485</v>
      </c>
      <c r="H42" s="607" t="s">
        <v>1036</v>
      </c>
      <c r="I42" s="1485" t="str">
        <f t="shared" ref="I42:I46" si="33">Воз_группа(A42,C42)</f>
        <v>6</v>
      </c>
      <c r="J42" s="877"/>
      <c r="K42" s="877">
        <v>3</v>
      </c>
      <c r="L42" s="1015">
        <v>3</v>
      </c>
      <c r="M42" s="1015">
        <f t="shared" ref="M42:M46" si="34">Баллы_за_упр($A42,$G42,$H42,$I42,K42,L42)</f>
        <v>20</v>
      </c>
      <c r="N42" s="877"/>
      <c r="O42" s="1016"/>
      <c r="P42" s="1015"/>
      <c r="Q42" s="615">
        <v>37</v>
      </c>
      <c r="R42" s="207">
        <v>5.12</v>
      </c>
      <c r="S42" s="617">
        <f t="shared" ref="S42:S46" si="35">Баллы_за_упр($A42,G42,H42,I42,Q42,R42)</f>
        <v>53</v>
      </c>
      <c r="T42" s="617">
        <f t="shared" ref="T42:T46" si="36">S42+P42+M42</f>
        <v>73</v>
      </c>
      <c r="U42" s="618" t="str">
        <f>LOOKUP(T42,{0,39,40,80,120},{"2","2","3","4","5"})</f>
        <v>3</v>
      </c>
      <c r="V42" s="617"/>
      <c r="W42" s="1362"/>
    </row>
    <row r="43" spans="1:45" ht="15.75" x14ac:dyDescent="0.25">
      <c r="A43" s="873" t="s">
        <v>11</v>
      </c>
      <c r="B43" s="169">
        <v>26724</v>
      </c>
      <c r="C43" s="873">
        <f t="shared" si="32"/>
        <v>51</v>
      </c>
      <c r="D43" s="875"/>
      <c r="E43" s="1458">
        <v>25</v>
      </c>
      <c r="F43" s="881"/>
      <c r="G43" s="607" t="s">
        <v>485</v>
      </c>
      <c r="H43" s="607" t="s">
        <v>1475</v>
      </c>
      <c r="I43" s="1485" t="str">
        <f t="shared" si="33"/>
        <v>7</v>
      </c>
      <c r="J43" s="877"/>
      <c r="K43" s="877">
        <v>16</v>
      </c>
      <c r="L43" s="1015">
        <v>30</v>
      </c>
      <c r="M43" s="1015">
        <f t="shared" si="34"/>
        <v>60</v>
      </c>
      <c r="N43" s="877"/>
      <c r="O43" s="1016"/>
      <c r="P43" s="1015"/>
      <c r="Q43" s="615">
        <v>37</v>
      </c>
      <c r="R43" s="207">
        <v>6</v>
      </c>
      <c r="S43" s="617">
        <f t="shared" si="35"/>
        <v>35</v>
      </c>
      <c r="T43" s="617">
        <f t="shared" si="36"/>
        <v>95</v>
      </c>
      <c r="U43" s="618" t="str">
        <f>LOOKUP(T43,{0,39,40,80,120},{"2","2","3","4","5"})</f>
        <v>4</v>
      </c>
      <c r="V43" s="617"/>
      <c r="W43" s="1362" t="s">
        <v>1666</v>
      </c>
    </row>
    <row r="44" spans="1:45" ht="15.75" x14ac:dyDescent="0.25">
      <c r="A44" s="873" t="s">
        <v>11</v>
      </c>
      <c r="B44" s="169">
        <v>27022</v>
      </c>
      <c r="C44" s="873">
        <f t="shared" si="32"/>
        <v>50</v>
      </c>
      <c r="D44" s="875"/>
      <c r="E44" s="880">
        <v>26</v>
      </c>
      <c r="F44" s="876"/>
      <c r="G44" s="280" t="s">
        <v>485</v>
      </c>
      <c r="H44" s="607" t="s">
        <v>558</v>
      </c>
      <c r="I44" s="1485" t="str">
        <f t="shared" si="33"/>
        <v>7</v>
      </c>
      <c r="J44" s="873"/>
      <c r="K44" s="877">
        <v>3</v>
      </c>
      <c r="L44" s="1015">
        <v>8</v>
      </c>
      <c r="M44" s="1015">
        <f t="shared" si="34"/>
        <v>80</v>
      </c>
      <c r="N44" s="877"/>
      <c r="O44" s="1016"/>
      <c r="P44" s="1015"/>
      <c r="Q44" s="615">
        <v>37</v>
      </c>
      <c r="R44" s="207">
        <v>4.5</v>
      </c>
      <c r="S44" s="617">
        <f t="shared" si="35"/>
        <v>150</v>
      </c>
      <c r="T44" s="617">
        <f t="shared" si="36"/>
        <v>230</v>
      </c>
      <c r="U44" s="618" t="str">
        <f>LOOKUP(T44,{0,39,40,80,120},{"2","2","3","4","5"})</f>
        <v>5</v>
      </c>
      <c r="V44" s="889"/>
      <c r="W44" s="1161"/>
    </row>
    <row r="45" spans="1:45" ht="15.75" x14ac:dyDescent="0.25">
      <c r="A45" s="873" t="s">
        <v>11</v>
      </c>
      <c r="B45" s="169">
        <v>26870</v>
      </c>
      <c r="C45" s="873">
        <f t="shared" ref="C45" si="37">Age(B45,G45,H45)</f>
        <v>51</v>
      </c>
      <c r="D45" s="875"/>
      <c r="E45" s="878">
        <v>27</v>
      </c>
      <c r="F45" s="876"/>
      <c r="G45" s="280" t="s">
        <v>485</v>
      </c>
      <c r="H45" s="607" t="s">
        <v>1476</v>
      </c>
      <c r="I45" s="1485" t="str">
        <f t="shared" ref="I45" si="38">Воз_группа(A45,C45)</f>
        <v>7</v>
      </c>
      <c r="J45" s="873"/>
      <c r="K45" s="877">
        <v>3</v>
      </c>
      <c r="L45" s="1015">
        <v>3</v>
      </c>
      <c r="M45" s="1015">
        <f t="shared" si="34"/>
        <v>30</v>
      </c>
      <c r="N45" s="877"/>
      <c r="O45" s="1016"/>
      <c r="P45" s="1015"/>
      <c r="Q45" s="615">
        <v>37</v>
      </c>
      <c r="R45" s="207">
        <v>5.28</v>
      </c>
      <c r="S45" s="617">
        <f t="shared" si="35"/>
        <v>74</v>
      </c>
      <c r="T45" s="617">
        <f t="shared" si="36"/>
        <v>104</v>
      </c>
      <c r="U45" s="618" t="str">
        <f>LOOKUP(T45,{0,39,40,80,120},{"2","2","3","4","5"})</f>
        <v>4</v>
      </c>
      <c r="V45" s="889"/>
      <c r="W45" s="1161"/>
    </row>
    <row r="46" spans="1:45" ht="16.5" thickBot="1" x14ac:dyDescent="0.3">
      <c r="A46" s="873" t="s">
        <v>11</v>
      </c>
      <c r="B46" s="169">
        <v>34175</v>
      </c>
      <c r="C46" s="873">
        <f t="shared" si="32"/>
        <v>31</v>
      </c>
      <c r="D46" s="875"/>
      <c r="E46" s="1011">
        <v>28</v>
      </c>
      <c r="F46" s="1451"/>
      <c r="G46" s="1414" t="s">
        <v>26</v>
      </c>
      <c r="H46" s="1212" t="s">
        <v>1577</v>
      </c>
      <c r="I46" s="1355" t="str">
        <f t="shared" si="33"/>
        <v>3</v>
      </c>
      <c r="J46" s="1432"/>
      <c r="K46" s="1040">
        <v>3</v>
      </c>
      <c r="L46" s="1041">
        <v>9</v>
      </c>
      <c r="M46" s="1041">
        <f t="shared" si="34"/>
        <v>30</v>
      </c>
      <c r="N46" s="1040">
        <v>35</v>
      </c>
      <c r="O46" s="1042">
        <v>26.2</v>
      </c>
      <c r="P46" s="1041">
        <f t="shared" ref="P46" si="39">Баллы_за_упр($A46,$G46,$H46,$I46,N46,O46)</f>
        <v>96</v>
      </c>
      <c r="Q46" s="300">
        <v>37</v>
      </c>
      <c r="R46" s="1224">
        <v>3.2</v>
      </c>
      <c r="S46" s="302">
        <f t="shared" si="35"/>
        <v>130</v>
      </c>
      <c r="T46" s="302">
        <f t="shared" si="36"/>
        <v>256</v>
      </c>
      <c r="U46" s="303">
        <f t="shared" ref="U46" si="40">Оценка(A46,I46,M46,P46,S46)</f>
        <v>5</v>
      </c>
      <c r="V46" s="1452"/>
      <c r="W46" s="1453"/>
    </row>
    <row r="47" spans="1:45" ht="15.75" x14ac:dyDescent="0.25">
      <c r="A47" s="875"/>
      <c r="B47" s="892"/>
      <c r="C47" s="875"/>
      <c r="D47" s="875"/>
      <c r="E47" s="893"/>
      <c r="F47" s="893"/>
      <c r="G47" s="894"/>
      <c r="H47" s="895"/>
      <c r="I47" s="893"/>
      <c r="J47" s="875"/>
      <c r="K47" s="896"/>
      <c r="L47" s="897"/>
      <c r="M47" s="898"/>
      <c r="N47" s="875"/>
      <c r="O47" s="899"/>
      <c r="P47" s="898"/>
      <c r="Q47" s="898"/>
      <c r="R47" s="900"/>
      <c r="S47" s="901"/>
      <c r="T47" s="901"/>
      <c r="U47" s="896"/>
      <c r="V47" s="902"/>
      <c r="W47" s="903"/>
    </row>
    <row r="48" spans="1:45" s="988" customFormat="1" ht="16.5" hidden="1" customHeight="1" x14ac:dyDescent="0.25">
      <c r="A48" s="875"/>
      <c r="B48" s="875"/>
      <c r="C48" s="875"/>
      <c r="D48" s="875"/>
      <c r="E48" s="905"/>
      <c r="F48" s="905"/>
      <c r="G48" s="905"/>
      <c r="H48" s="906"/>
      <c r="I48" s="907"/>
      <c r="J48" s="907"/>
      <c r="K48" s="908"/>
      <c r="L48" s="907"/>
      <c r="M48" s="907"/>
      <c r="N48" s="907"/>
      <c r="O48" s="909"/>
      <c r="P48" s="261" t="s">
        <v>769</v>
      </c>
      <c r="Q48" s="261"/>
      <c r="R48" s="262"/>
      <c r="S48" s="261"/>
      <c r="T48" s="263"/>
      <c r="U48" s="1818">
        <f>SUM(T12:T46)</f>
        <v>3723</v>
      </c>
      <c r="V48" s="1819"/>
      <c r="W48" s="908"/>
      <c r="X48" s="1117"/>
      <c r="Y48" s="1117"/>
      <c r="Z48" s="1117"/>
      <c r="AA48" s="1117"/>
      <c r="AB48" s="1117"/>
      <c r="AC48" s="1117"/>
      <c r="AD48" s="1117"/>
      <c r="AE48" s="1117"/>
      <c r="AF48" s="1117"/>
      <c r="AG48" s="1117"/>
      <c r="AH48" s="1117"/>
      <c r="AI48" s="1117"/>
      <c r="AJ48" s="1117"/>
      <c r="AK48" s="1117"/>
      <c r="AL48" s="1117"/>
      <c r="AM48" s="1117"/>
      <c r="AN48" s="1117"/>
      <c r="AO48" s="1117"/>
      <c r="AP48" s="1117"/>
      <c r="AQ48" s="1117"/>
      <c r="AR48" s="1117"/>
      <c r="AS48" s="1117"/>
    </row>
    <row r="49" spans="1:62" s="988" customFormat="1" ht="16.5" hidden="1" customHeight="1" x14ac:dyDescent="0.25">
      <c r="A49" s="875"/>
      <c r="B49" s="875"/>
      <c r="C49" s="875"/>
      <c r="D49" s="875"/>
      <c r="E49" s="905"/>
      <c r="F49" s="905"/>
      <c r="G49" s="905"/>
      <c r="H49" s="906"/>
      <c r="I49" s="907"/>
      <c r="J49" s="907"/>
      <c r="K49" s="908"/>
      <c r="L49" s="907"/>
      <c r="M49" s="907"/>
      <c r="N49" s="907"/>
      <c r="O49" s="909"/>
      <c r="P49" s="261" t="s">
        <v>770</v>
      </c>
      <c r="Q49" s="261"/>
      <c r="R49" s="262"/>
      <c r="S49" s="261"/>
      <c r="T49" s="263"/>
      <c r="U49" s="1820">
        <f>U48/I53</f>
        <v>155.125</v>
      </c>
      <c r="V49" s="1820"/>
      <c r="W49" s="908"/>
      <c r="X49" s="1117"/>
      <c r="Y49" s="1117"/>
      <c r="Z49" s="1117"/>
      <c r="AA49" s="1117"/>
      <c r="AB49" s="1117"/>
      <c r="AC49" s="1117"/>
      <c r="AD49" s="1117"/>
      <c r="AE49" s="1117"/>
      <c r="AF49" s="1117"/>
      <c r="AG49" s="1117"/>
      <c r="AH49" s="1117"/>
      <c r="AI49" s="1117"/>
      <c r="AJ49" s="1117"/>
      <c r="AK49" s="1117"/>
      <c r="AL49" s="1117"/>
      <c r="AM49" s="1117"/>
      <c r="AN49" s="1117"/>
      <c r="AO49" s="1117"/>
      <c r="AP49" s="1117"/>
      <c r="AQ49" s="1117"/>
      <c r="AR49" s="1117"/>
      <c r="AS49" s="1117"/>
    </row>
    <row r="50" spans="1:62" s="50" customFormat="1" ht="16.5" thickBot="1" x14ac:dyDescent="0.3">
      <c r="A50" s="609"/>
      <c r="B50" s="151"/>
      <c r="C50" s="151"/>
      <c r="D50" s="151"/>
      <c r="E50" s="171"/>
      <c r="F50" s="171"/>
      <c r="G50" s="1821" t="s">
        <v>1306</v>
      </c>
      <c r="H50" s="1821"/>
      <c r="I50" s="1866" t="s">
        <v>1531</v>
      </c>
      <c r="J50" s="1866"/>
      <c r="K50" s="1866"/>
      <c r="L50" s="1866"/>
      <c r="M50" s="1866"/>
      <c r="N50" s="1866"/>
      <c r="O50" s="1866"/>
      <c r="P50" s="1866"/>
      <c r="Q50" s="1866"/>
      <c r="R50" s="1866"/>
      <c r="S50" s="1866"/>
      <c r="T50" s="1866"/>
      <c r="U50" s="267"/>
      <c r="V50" s="267"/>
      <c r="W50" s="1030"/>
      <c r="X50" s="572"/>
      <c r="Y50" s="572"/>
      <c r="Z50" s="572"/>
      <c r="AA50" s="572"/>
      <c r="AB50" s="572"/>
      <c r="AC50" s="572"/>
      <c r="AD50" s="572"/>
      <c r="AE50" s="572"/>
      <c r="AF50" s="572"/>
      <c r="AG50" s="572"/>
      <c r="AH50" s="572"/>
      <c r="AI50" s="572"/>
      <c r="AJ50" s="572"/>
      <c r="AK50" s="572"/>
      <c r="AL50" s="572"/>
      <c r="AM50" s="572"/>
      <c r="AN50" s="572"/>
      <c r="AO50" s="572"/>
      <c r="AP50" s="572"/>
      <c r="AQ50" s="572"/>
      <c r="AR50" s="572"/>
      <c r="AS50" s="572"/>
      <c r="AT50" s="572"/>
      <c r="AU50" s="572"/>
      <c r="AV50" s="572"/>
      <c r="AW50" s="572"/>
      <c r="AX50" s="572"/>
      <c r="AY50" s="572"/>
      <c r="AZ50" s="572"/>
      <c r="BA50" s="572"/>
      <c r="BB50" s="572"/>
      <c r="BC50" s="572"/>
      <c r="BD50" s="572"/>
      <c r="BE50" s="572"/>
      <c r="BF50" s="572"/>
      <c r="BG50" s="572"/>
      <c r="BH50" s="572"/>
      <c r="BI50" s="572"/>
      <c r="BJ50" s="572"/>
    </row>
    <row r="51" spans="1:62" s="50" customFormat="1" ht="16.5" thickTop="1" x14ac:dyDescent="0.25">
      <c r="A51" s="609"/>
      <c r="B51" s="151"/>
      <c r="C51" s="151"/>
      <c r="D51" s="151"/>
      <c r="E51" s="171"/>
      <c r="F51" s="171"/>
      <c r="G51" s="1400"/>
      <c r="H51" s="1457"/>
      <c r="I51" s="1399"/>
      <c r="J51" s="1399"/>
      <c r="K51" s="1399"/>
      <c r="L51" s="1399"/>
      <c r="M51" s="1399"/>
      <c r="N51" s="1399"/>
      <c r="O51" s="1399"/>
      <c r="P51" s="1399"/>
      <c r="Q51" s="1399"/>
      <c r="R51" s="1399"/>
      <c r="S51" s="1399"/>
      <c r="T51" s="1399"/>
      <c r="U51" s="267"/>
      <c r="V51" s="267"/>
      <c r="W51" s="1030"/>
      <c r="X51" s="572"/>
      <c r="Y51" s="572"/>
      <c r="Z51" s="572"/>
      <c r="AA51" s="572"/>
      <c r="AB51" s="572"/>
      <c r="AC51" s="572"/>
      <c r="AD51" s="572"/>
      <c r="AE51" s="572"/>
      <c r="AF51" s="572"/>
      <c r="AG51" s="572"/>
      <c r="AH51" s="572"/>
      <c r="AI51" s="572"/>
      <c r="AJ51" s="572"/>
      <c r="AK51" s="572"/>
      <c r="AL51" s="572"/>
      <c r="AM51" s="572"/>
      <c r="AN51" s="572"/>
      <c r="AO51" s="572"/>
      <c r="AP51" s="572"/>
      <c r="AQ51" s="572"/>
      <c r="AR51" s="572"/>
      <c r="AS51" s="572"/>
      <c r="AT51" s="572"/>
      <c r="AU51" s="572"/>
      <c r="AV51" s="572"/>
      <c r="AW51" s="572"/>
      <c r="AX51" s="572"/>
      <c r="AY51" s="572"/>
      <c r="AZ51" s="572"/>
      <c r="BA51" s="572"/>
      <c r="BB51" s="572"/>
      <c r="BC51" s="572"/>
      <c r="BD51" s="572"/>
      <c r="BE51" s="572"/>
      <c r="BF51" s="572"/>
      <c r="BG51" s="572"/>
      <c r="BH51" s="572"/>
      <c r="BI51" s="572"/>
      <c r="BJ51" s="572"/>
    </row>
    <row r="52" spans="1:62" ht="15.75" x14ac:dyDescent="0.25">
      <c r="A52" s="868"/>
      <c r="B52" s="868"/>
      <c r="C52" s="868"/>
      <c r="D52" s="868"/>
      <c r="E52" s="1166"/>
      <c r="F52" s="1166"/>
      <c r="G52" s="1872" t="s">
        <v>12</v>
      </c>
      <c r="H52" s="1872"/>
      <c r="I52" s="1167">
        <f>M52-I62</f>
        <v>28</v>
      </c>
      <c r="J52" s="1168" t="s">
        <v>13</v>
      </c>
      <c r="K52" s="1169"/>
      <c r="L52" s="1168"/>
      <c r="M52" s="1170">
        <f>COUNT(E$12:E46)</f>
        <v>28</v>
      </c>
      <c r="N52" s="1168"/>
      <c r="O52" s="1171"/>
      <c r="P52" s="1168"/>
      <c r="Q52" s="1168"/>
      <c r="R52" s="1172"/>
      <c r="S52" s="1168"/>
      <c r="T52" s="868"/>
      <c r="U52" s="868"/>
      <c r="V52" s="868"/>
    </row>
    <row r="53" spans="1:62" ht="14.25" customHeight="1" x14ac:dyDescent="0.25">
      <c r="A53" s="868"/>
      <c r="B53" s="868"/>
      <c r="C53" s="868"/>
      <c r="D53" s="868"/>
      <c r="E53" s="1166"/>
      <c r="F53" s="1166"/>
      <c r="G53" s="1872" t="s">
        <v>14</v>
      </c>
      <c r="H53" s="1872"/>
      <c r="I53" s="1173">
        <f>SUM(I56:I59)</f>
        <v>24</v>
      </c>
      <c r="J53" s="1168" t="s">
        <v>13</v>
      </c>
      <c r="K53" s="1174">
        <f>ROUND($I$53/$I$52*100,1)</f>
        <v>85.7</v>
      </c>
      <c r="L53" s="1175" t="s">
        <v>15</v>
      </c>
      <c r="M53" s="910"/>
      <c r="N53" s="1168"/>
      <c r="O53" s="1176"/>
      <c r="P53" s="1176"/>
      <c r="Q53" s="1176"/>
      <c r="R53" s="1176"/>
      <c r="S53" s="868"/>
      <c r="T53" s="868"/>
      <c r="U53" s="868"/>
    </row>
    <row r="54" spans="1:62" ht="15.75" x14ac:dyDescent="0.25">
      <c r="A54" s="868"/>
      <c r="B54" s="868"/>
      <c r="C54" s="868"/>
      <c r="D54" s="868"/>
      <c r="E54" s="1166"/>
      <c r="F54" s="1166"/>
      <c r="G54" s="1177"/>
      <c r="H54" s="914"/>
      <c r="I54" s="871"/>
      <c r="J54" s="868"/>
      <c r="K54" s="1178"/>
      <c r="L54" s="868"/>
      <c r="M54" s="910"/>
      <c r="N54" s="1168"/>
      <c r="O54" s="1179"/>
      <c r="P54" s="868"/>
      <c r="Q54" s="868"/>
    </row>
    <row r="55" spans="1:62" ht="15.75" x14ac:dyDescent="0.25">
      <c r="A55" s="868"/>
      <c r="B55" s="868"/>
      <c r="C55" s="868"/>
      <c r="D55" s="868"/>
      <c r="E55" s="1166"/>
      <c r="F55" s="1166"/>
      <c r="G55" s="1870" t="s">
        <v>16</v>
      </c>
      <c r="H55" s="1870"/>
      <c r="I55" s="871"/>
      <c r="J55" s="1168"/>
      <c r="K55" s="1178"/>
      <c r="L55" s="1168"/>
      <c r="N55" s="1168"/>
      <c r="O55" s="1179"/>
      <c r="P55" s="868"/>
      <c r="Q55" s="868"/>
    </row>
    <row r="56" spans="1:62" ht="15.75" x14ac:dyDescent="0.25">
      <c r="E56" s="1166"/>
      <c r="F56" s="1166"/>
      <c r="G56" s="1870" t="s">
        <v>17</v>
      </c>
      <c r="H56" s="1870"/>
      <c r="I56" s="1181">
        <f>COUNTIF(U12:U46,5)</f>
        <v>11</v>
      </c>
      <c r="J56" s="1168" t="s">
        <v>13</v>
      </c>
      <c r="K56" s="1182">
        <f>ROUND(I56/$I$53*100,1)</f>
        <v>45.8</v>
      </c>
      <c r="L56" s="1175" t="s">
        <v>15</v>
      </c>
      <c r="R56" s="904"/>
    </row>
    <row r="57" spans="1:62" ht="15.75" x14ac:dyDescent="0.25">
      <c r="E57" s="1166"/>
      <c r="F57" s="1166"/>
      <c r="G57" s="1870" t="s">
        <v>18</v>
      </c>
      <c r="H57" s="1870"/>
      <c r="I57" s="1181">
        <f>COUNTIF(U12:U46,4)</f>
        <v>11</v>
      </c>
      <c r="J57" s="1168" t="s">
        <v>13</v>
      </c>
      <c r="K57" s="1182">
        <f>ROUND(I57/$I$53*100,1)</f>
        <v>45.8</v>
      </c>
      <c r="L57" s="1175" t="s">
        <v>15</v>
      </c>
      <c r="N57" s="1184"/>
      <c r="O57" s="1179"/>
      <c r="P57" s="868"/>
      <c r="Q57" s="868"/>
    </row>
    <row r="58" spans="1:62" ht="18.75" x14ac:dyDescent="0.3">
      <c r="E58" s="1166"/>
      <c r="F58" s="1166"/>
      <c r="G58" s="1870" t="s">
        <v>19</v>
      </c>
      <c r="H58" s="1870"/>
      <c r="I58" s="1181">
        <f>COUNTIF(U12:U46,3)</f>
        <v>2</v>
      </c>
      <c r="J58" s="1168" t="s">
        <v>13</v>
      </c>
      <c r="K58" s="1182">
        <f>ROUND(I58/$I$53*100,1)</f>
        <v>8.3000000000000007</v>
      </c>
      <c r="L58" s="1175" t="s">
        <v>15</v>
      </c>
      <c r="M58" s="1116"/>
      <c r="N58" s="1185"/>
      <c r="O58" s="1186"/>
      <c r="P58" s="1187"/>
      <c r="Q58" s="1187"/>
      <c r="R58" s="1871"/>
      <c r="S58" s="1871"/>
      <c r="T58" s="1871"/>
      <c r="U58" s="1871"/>
      <c r="V58" s="1871"/>
      <c r="W58" s="1871"/>
    </row>
    <row r="59" spans="1:62" ht="15.75" x14ac:dyDescent="0.25">
      <c r="E59" s="1166"/>
      <c r="F59" s="1166"/>
      <c r="G59" s="1870" t="s">
        <v>20</v>
      </c>
      <c r="H59" s="1870"/>
      <c r="I59" s="1181">
        <f>COUNTIF(U12:U46,2)</f>
        <v>0</v>
      </c>
      <c r="J59" s="1168" t="s">
        <v>13</v>
      </c>
      <c r="K59" s="1182">
        <f>I59/$I$53*100</f>
        <v>0</v>
      </c>
      <c r="L59" s="1175" t="s">
        <v>15</v>
      </c>
      <c r="M59" s="1188"/>
      <c r="N59" s="1189"/>
      <c r="O59" s="1190"/>
      <c r="P59" s="1188"/>
      <c r="Q59" s="1188"/>
      <c r="R59" s="1191"/>
      <c r="S59" s="1188"/>
      <c r="T59" s="1192"/>
      <c r="U59" s="1192"/>
      <c r="V59" s="1192"/>
      <c r="W59" s="1165"/>
    </row>
    <row r="60" spans="1:62" ht="18.75" x14ac:dyDescent="0.3">
      <c r="E60" s="1870" t="s">
        <v>21</v>
      </c>
      <c r="F60" s="1870"/>
      <c r="G60" s="1870"/>
      <c r="H60" s="1870"/>
      <c r="I60" s="1193">
        <f>SUM(I56:I58)</f>
        <v>24</v>
      </c>
      <c r="J60" s="1168" t="s">
        <v>13</v>
      </c>
      <c r="K60" s="1182">
        <f>I60/$I$53*100</f>
        <v>100</v>
      </c>
      <c r="L60" s="1175" t="s">
        <v>15</v>
      </c>
      <c r="M60" s="1116"/>
      <c r="N60" s="1185"/>
      <c r="O60" s="1186"/>
      <c r="P60" s="1187"/>
      <c r="Q60" s="1187"/>
      <c r="R60" s="1871"/>
      <c r="S60" s="1871"/>
      <c r="T60" s="1871"/>
      <c r="U60" s="1871"/>
      <c r="V60" s="1871"/>
      <c r="W60" s="1871"/>
    </row>
    <row r="61" spans="1:62" ht="15.75" x14ac:dyDescent="0.25">
      <c r="E61" s="1870" t="s">
        <v>772</v>
      </c>
      <c r="F61" s="1870"/>
      <c r="G61" s="1870"/>
      <c r="H61" s="1870"/>
      <c r="I61" s="728">
        <f>COUNTIF(W$12:W46,"*ЛФК*")+COUNTIF(W$12:W46,"*освоб.*")+COUNTIF(W$12:W46,"*справка*")</f>
        <v>3</v>
      </c>
      <c r="J61" s="1168" t="s">
        <v>13</v>
      </c>
      <c r="K61" s="1194">
        <f>I61/$I$52*100</f>
        <v>10.714285714285714</v>
      </c>
      <c r="L61" s="1175" t="s">
        <v>15</v>
      </c>
      <c r="M61" s="1116"/>
      <c r="N61" s="1116"/>
      <c r="O61" s="1195"/>
      <c r="P61" s="1116"/>
      <c r="Q61" s="1116"/>
      <c r="R61" s="1196"/>
      <c r="S61" s="1197"/>
      <c r="T61" s="1197"/>
      <c r="U61" s="1198"/>
      <c r="V61" s="1199"/>
      <c r="W61" s="1200"/>
    </row>
    <row r="62" spans="1:62" ht="18.75" x14ac:dyDescent="0.3">
      <c r="E62" s="1870" t="s">
        <v>775</v>
      </c>
      <c r="F62" s="1870"/>
      <c r="G62" s="1870"/>
      <c r="H62" s="1870"/>
      <c r="I62" s="728">
        <f>COUNTIF(W$12:W46,"*ком-ка*")+COUNTIF(W$12:W46,"*декрет*")+COUNTIF(W$12:W46,"*уч.отпуск*")</f>
        <v>0</v>
      </c>
      <c r="J62" s="1168" t="s">
        <v>768</v>
      </c>
      <c r="K62" s="1201"/>
      <c r="L62" s="1175"/>
      <c r="M62" s="1116"/>
      <c r="N62" s="1116"/>
      <c r="O62" s="1195"/>
      <c r="P62" s="1116"/>
      <c r="Q62" s="1116"/>
      <c r="R62" s="1871"/>
      <c r="S62" s="1871"/>
      <c r="T62" s="1871"/>
      <c r="U62" s="1871"/>
      <c r="V62" s="1871"/>
      <c r="W62" s="1871"/>
    </row>
    <row r="63" spans="1:62" ht="18.75" hidden="1" x14ac:dyDescent="0.3">
      <c r="E63" s="1870"/>
      <c r="F63" s="1870"/>
      <c r="G63" s="1870"/>
      <c r="H63" s="1870"/>
      <c r="I63" s="1202"/>
      <c r="J63" s="1168"/>
      <c r="K63" s="1911" t="s">
        <v>22</v>
      </c>
      <c r="L63" s="1911"/>
      <c r="M63" s="1911"/>
      <c r="N63" s="1911"/>
      <c r="O63" s="1911"/>
      <c r="P63" s="1911"/>
      <c r="Q63" s="1911"/>
      <c r="R63" s="1850" t="str">
        <f>Оценка_подр(K53,K60,K56,K57)</f>
        <v>хорошо</v>
      </c>
      <c r="S63" s="1850"/>
      <c r="T63" s="1850"/>
      <c r="U63" s="1850"/>
      <c r="V63" s="1116"/>
      <c r="W63" s="1165"/>
    </row>
    <row r="64" spans="1:62" ht="14.45" customHeight="1" x14ac:dyDescent="0.25">
      <c r="E64" s="1203"/>
      <c r="F64" s="1203"/>
      <c r="G64" s="1203"/>
      <c r="H64" s="915"/>
      <c r="I64" s="902"/>
      <c r="J64" s="1168"/>
      <c r="K64" s="1204"/>
      <c r="L64" s="1175"/>
      <c r="N64" s="1205"/>
      <c r="O64" s="1171"/>
      <c r="P64" s="1168"/>
      <c r="Q64" s="1168"/>
      <c r="R64" s="1172"/>
      <c r="S64" s="1168"/>
      <c r="T64" s="868"/>
      <c r="U64" s="868"/>
      <c r="V64" s="868"/>
    </row>
    <row r="65" spans="1:45" s="1336" customFormat="1" ht="24.75" customHeight="1" x14ac:dyDescent="0.3">
      <c r="A65" s="1334"/>
      <c r="B65" s="1334"/>
      <c r="C65" s="1334"/>
      <c r="D65" s="1334"/>
      <c r="E65" s="1206"/>
      <c r="F65" s="1206"/>
      <c r="G65" s="1740" t="s">
        <v>1078</v>
      </c>
      <c r="H65" s="1740"/>
      <c r="I65" s="1721" t="s">
        <v>1166</v>
      </c>
      <c r="J65" s="1721"/>
      <c r="K65" s="1721"/>
      <c r="L65" s="1721"/>
      <c r="M65" s="1721"/>
      <c r="N65" s="1721"/>
      <c r="O65" s="1721"/>
      <c r="P65" s="1721"/>
      <c r="Q65" s="1721"/>
      <c r="R65" s="1721"/>
      <c r="S65" s="1721"/>
      <c r="T65" s="1168"/>
      <c r="U65" s="1168"/>
      <c r="V65" s="868"/>
      <c r="W65" s="1335"/>
      <c r="X65" s="1498"/>
      <c r="Y65" s="1498"/>
      <c r="Z65" s="1498"/>
      <c r="AA65" s="1498"/>
      <c r="AB65" s="1498"/>
      <c r="AC65" s="1498"/>
      <c r="AD65" s="1498"/>
      <c r="AE65" s="1434"/>
      <c r="AF65" s="1434"/>
      <c r="AG65" s="1434"/>
      <c r="AH65" s="1434"/>
      <c r="AI65" s="1498"/>
      <c r="AJ65" s="1498"/>
      <c r="AK65" s="1498"/>
      <c r="AL65" s="1498"/>
      <c r="AM65" s="1498"/>
      <c r="AN65" s="1498"/>
      <c r="AO65" s="1498"/>
      <c r="AP65" s="1498"/>
      <c r="AQ65" s="1498"/>
      <c r="AR65" s="1498"/>
      <c r="AS65" s="1498"/>
    </row>
    <row r="66" spans="1:45" s="1337" customFormat="1" ht="24.75" customHeight="1" x14ac:dyDescent="0.3">
      <c r="G66" s="1740" t="s">
        <v>1503</v>
      </c>
      <c r="H66" s="1740"/>
      <c r="I66" s="1721" t="s">
        <v>1528</v>
      </c>
      <c r="J66" s="1721"/>
      <c r="K66" s="1721"/>
      <c r="L66" s="1721"/>
      <c r="M66" s="1721"/>
      <c r="N66" s="1721"/>
      <c r="O66" s="1721"/>
      <c r="P66" s="1721"/>
      <c r="Q66" s="1721"/>
      <c r="R66" s="1721"/>
      <c r="S66" s="1721"/>
      <c r="W66" s="1338"/>
      <c r="X66" s="1434"/>
      <c r="Y66" s="1434"/>
      <c r="Z66" s="1434"/>
      <c r="AA66" s="1434"/>
      <c r="AB66" s="1434"/>
      <c r="AC66" s="1434"/>
      <c r="AD66" s="1434"/>
      <c r="AE66" s="1434"/>
      <c r="AF66" s="1434"/>
      <c r="AG66" s="1434"/>
      <c r="AH66" s="1434"/>
      <c r="AI66" s="1434"/>
      <c r="AJ66" s="1434"/>
      <c r="AK66" s="1434"/>
      <c r="AL66" s="1434"/>
      <c r="AM66" s="1434"/>
      <c r="AN66" s="1434"/>
      <c r="AO66" s="1434"/>
      <c r="AP66" s="1434"/>
      <c r="AQ66" s="1434"/>
      <c r="AR66" s="1434"/>
      <c r="AS66" s="1434"/>
    </row>
    <row r="67" spans="1:45" s="1337" customFormat="1" ht="24.75" customHeight="1" x14ac:dyDescent="0.25">
      <c r="I67" s="1721" t="s">
        <v>1529</v>
      </c>
      <c r="J67" s="1721"/>
      <c r="K67" s="1721"/>
      <c r="L67" s="1721"/>
      <c r="M67" s="1721"/>
      <c r="N67" s="1721"/>
      <c r="O67" s="1721"/>
      <c r="P67" s="1721"/>
      <c r="Q67" s="1721"/>
      <c r="R67" s="1721"/>
      <c r="S67" s="1721"/>
      <c r="W67" s="1338"/>
      <c r="X67" s="1434"/>
      <c r="Y67" s="1434"/>
      <c r="Z67" s="1434"/>
      <c r="AA67" s="1434"/>
      <c r="AB67" s="1434"/>
      <c r="AC67" s="1434"/>
      <c r="AD67" s="1434"/>
      <c r="AE67" s="1434"/>
      <c r="AF67" s="1434"/>
      <c r="AG67" s="1434"/>
      <c r="AH67" s="1434"/>
      <c r="AI67" s="1434"/>
      <c r="AJ67" s="1434"/>
      <c r="AK67" s="1434"/>
      <c r="AL67" s="1434"/>
      <c r="AM67" s="1434"/>
      <c r="AN67" s="1434"/>
      <c r="AO67" s="1434"/>
      <c r="AP67" s="1434"/>
      <c r="AQ67" s="1434"/>
      <c r="AR67" s="1434"/>
      <c r="AS67" s="1434"/>
    </row>
    <row r="68" spans="1:45" s="1336" customFormat="1" ht="24.75" customHeight="1" x14ac:dyDescent="0.25">
      <c r="A68" s="1334"/>
      <c r="B68" s="1334"/>
      <c r="C68" s="1334"/>
      <c r="D68" s="1334"/>
      <c r="E68" s="1206"/>
      <c r="F68" s="1206"/>
      <c r="G68" s="1460"/>
      <c r="H68" s="1460"/>
      <c r="I68" s="1459"/>
      <c r="J68" s="1459"/>
      <c r="K68" s="1459"/>
      <c r="L68" s="1459"/>
      <c r="M68" s="1459"/>
      <c r="N68" s="1459"/>
      <c r="O68" s="1459"/>
      <c r="P68" s="1459"/>
      <c r="Q68" s="1459"/>
      <c r="R68" s="1459"/>
      <c r="S68" s="1459"/>
      <c r="T68" s="1168"/>
      <c r="U68" s="1168"/>
      <c r="V68" s="868"/>
      <c r="W68" s="1335"/>
      <c r="X68" s="1498"/>
      <c r="Y68" s="1498"/>
      <c r="Z68" s="1498"/>
      <c r="AA68" s="1498"/>
      <c r="AB68" s="1498"/>
      <c r="AC68" s="1498"/>
      <c r="AD68" s="1498"/>
      <c r="AE68" s="1434"/>
      <c r="AF68" s="1434"/>
      <c r="AG68" s="1434"/>
      <c r="AH68" s="1434"/>
      <c r="AI68" s="1498"/>
      <c r="AJ68" s="1498"/>
      <c r="AK68" s="1498"/>
      <c r="AL68" s="1498"/>
      <c r="AM68" s="1498"/>
      <c r="AN68" s="1498"/>
      <c r="AO68" s="1498"/>
      <c r="AP68" s="1498"/>
      <c r="AQ68" s="1498"/>
      <c r="AR68" s="1498"/>
      <c r="AS68" s="1498"/>
    </row>
    <row r="69" spans="1:45" s="1336" customFormat="1" ht="24.75" customHeight="1" x14ac:dyDescent="0.25">
      <c r="A69" s="1334"/>
      <c r="B69" s="1334"/>
      <c r="C69" s="1334"/>
      <c r="D69" s="1334"/>
      <c r="E69" s="1206"/>
      <c r="F69" s="1206"/>
      <c r="G69" s="1460"/>
      <c r="H69" s="1460"/>
      <c r="I69" s="1459"/>
      <c r="J69" s="1459"/>
      <c r="K69" s="1459"/>
      <c r="L69" s="1459"/>
      <c r="M69" s="1459"/>
      <c r="N69" s="1459"/>
      <c r="O69" s="1459"/>
      <c r="P69" s="1459"/>
      <c r="Q69" s="1459"/>
      <c r="R69" s="1459"/>
      <c r="S69" s="1459"/>
      <c r="T69" s="1168"/>
      <c r="U69" s="1168"/>
      <c r="V69" s="868"/>
      <c r="W69" s="1335"/>
      <c r="X69" s="1498"/>
      <c r="Y69" s="1498"/>
      <c r="Z69" s="1498"/>
      <c r="AA69" s="1498"/>
      <c r="AB69" s="1498"/>
      <c r="AC69" s="1498"/>
      <c r="AD69" s="1498"/>
      <c r="AE69" s="1434"/>
      <c r="AF69" s="1434"/>
      <c r="AG69" s="1434"/>
      <c r="AH69" s="1434"/>
      <c r="AI69" s="1498"/>
      <c r="AJ69" s="1498"/>
      <c r="AK69" s="1498"/>
      <c r="AL69" s="1498"/>
      <c r="AM69" s="1498"/>
      <c r="AN69" s="1498"/>
      <c r="AO69" s="1498"/>
      <c r="AP69" s="1498"/>
      <c r="AQ69" s="1498"/>
      <c r="AR69" s="1498"/>
      <c r="AS69" s="1498"/>
    </row>
    <row r="70" spans="1:45" s="1336" customFormat="1" ht="24.75" customHeight="1" x14ac:dyDescent="0.25">
      <c r="A70" s="1334"/>
      <c r="B70" s="1334"/>
      <c r="C70" s="1334"/>
      <c r="D70" s="1334"/>
      <c r="E70" s="1206"/>
      <c r="F70" s="1206"/>
      <c r="G70" s="1460"/>
      <c r="H70" s="1460"/>
      <c r="I70" s="1459"/>
      <c r="J70" s="1459"/>
      <c r="K70" s="1459"/>
      <c r="L70" s="1459"/>
      <c r="M70" s="1459"/>
      <c r="N70" s="1459"/>
      <c r="O70" s="1459"/>
      <c r="P70" s="1459"/>
      <c r="Q70" s="1459"/>
      <c r="R70" s="1459"/>
      <c r="S70" s="1459"/>
      <c r="T70" s="1168"/>
      <c r="U70" s="1168"/>
      <c r="V70" s="868"/>
      <c r="W70" s="1335"/>
      <c r="X70" s="1498"/>
      <c r="Y70" s="1498"/>
      <c r="Z70" s="1498"/>
      <c r="AA70" s="1498"/>
      <c r="AB70" s="1498"/>
      <c r="AC70" s="1498"/>
      <c r="AD70" s="1498"/>
      <c r="AE70" s="1434"/>
      <c r="AF70" s="1434"/>
      <c r="AG70" s="1434"/>
      <c r="AH70" s="1434"/>
      <c r="AI70" s="1498"/>
      <c r="AJ70" s="1498"/>
      <c r="AK70" s="1498"/>
      <c r="AL70" s="1498"/>
      <c r="AM70" s="1498"/>
      <c r="AN70" s="1498"/>
      <c r="AO70" s="1498"/>
      <c r="AP70" s="1498"/>
      <c r="AQ70" s="1498"/>
      <c r="AR70" s="1498"/>
      <c r="AS70" s="1498"/>
    </row>
    <row r="71" spans="1:45" s="1336" customFormat="1" ht="24.75" customHeight="1" x14ac:dyDescent="0.25">
      <c r="A71" s="1334"/>
      <c r="B71" s="1334"/>
      <c r="C71" s="1334"/>
      <c r="D71" s="1334"/>
      <c r="E71" s="1206"/>
      <c r="F71" s="1206"/>
      <c r="G71" s="1460"/>
      <c r="H71" s="1460"/>
      <c r="I71" s="1459"/>
      <c r="J71" s="1459"/>
      <c r="K71" s="1459"/>
      <c r="L71" s="1459"/>
      <c r="M71" s="1459"/>
      <c r="N71" s="1459"/>
      <c r="O71" s="1459"/>
      <c r="P71" s="1459"/>
      <c r="Q71" s="1459"/>
      <c r="R71" s="1459"/>
      <c r="S71" s="1459"/>
      <c r="T71" s="1168"/>
      <c r="U71" s="1168"/>
      <c r="V71" s="868"/>
      <c r="W71" s="1335"/>
      <c r="X71" s="1498"/>
      <c r="Y71" s="1498"/>
      <c r="Z71" s="1498"/>
      <c r="AA71" s="1498"/>
      <c r="AB71" s="1498"/>
      <c r="AC71" s="1498"/>
      <c r="AD71" s="1498"/>
      <c r="AE71" s="1434"/>
      <c r="AF71" s="1434"/>
      <c r="AG71" s="1434"/>
      <c r="AH71" s="1434"/>
      <c r="AI71" s="1498"/>
      <c r="AJ71" s="1498"/>
      <c r="AK71" s="1498"/>
      <c r="AL71" s="1498"/>
      <c r="AM71" s="1498"/>
      <c r="AN71" s="1498"/>
      <c r="AO71" s="1498"/>
      <c r="AP71" s="1498"/>
      <c r="AQ71" s="1498"/>
      <c r="AR71" s="1498"/>
      <c r="AS71" s="1498"/>
    </row>
    <row r="73" spans="1:45" x14ac:dyDescent="0.25">
      <c r="H73" s="710" t="s">
        <v>1398</v>
      </c>
      <c r="I73" s="275">
        <f>COUNTIF(W$12:W46,"*не приб.*")+COUNTIF(W$12:W46,"*не сдавала*")+COUNTIF(W$12:W46,"*не сдавал*")</f>
        <v>0</v>
      </c>
    </row>
  </sheetData>
  <mergeCells count="76">
    <mergeCell ref="G65:H65"/>
    <mergeCell ref="I65:S65"/>
    <mergeCell ref="E62:H62"/>
    <mergeCell ref="R62:W62"/>
    <mergeCell ref="R63:U63"/>
    <mergeCell ref="E63:H63"/>
    <mergeCell ref="K63:Q63"/>
    <mergeCell ref="A1:C6"/>
    <mergeCell ref="R4:W4"/>
    <mergeCell ref="E5:W5"/>
    <mergeCell ref="E6:W6"/>
    <mergeCell ref="Q1:W1"/>
    <mergeCell ref="E30:W30"/>
    <mergeCell ref="U8:U10"/>
    <mergeCell ref="V8:V10"/>
    <mergeCell ref="H8:H10"/>
    <mergeCell ref="E41:W41"/>
    <mergeCell ref="E23:W23"/>
    <mergeCell ref="I8:I10"/>
    <mergeCell ref="W8:W10"/>
    <mergeCell ref="N9:P9"/>
    <mergeCell ref="Q9:S9"/>
    <mergeCell ref="E11:W11"/>
    <mergeCell ref="E15:W15"/>
    <mergeCell ref="J8:J10"/>
    <mergeCell ref="K8:S8"/>
    <mergeCell ref="T8:T10"/>
    <mergeCell ref="H38:H40"/>
    <mergeCell ref="A8:A10"/>
    <mergeCell ref="B8:B10"/>
    <mergeCell ref="C8:C10"/>
    <mergeCell ref="E8:E10"/>
    <mergeCell ref="G8:G10"/>
    <mergeCell ref="G56:H56"/>
    <mergeCell ref="G57:H57"/>
    <mergeCell ref="G58:H58"/>
    <mergeCell ref="R58:W58"/>
    <mergeCell ref="G50:H50"/>
    <mergeCell ref="I50:T50"/>
    <mergeCell ref="A38:A40"/>
    <mergeCell ref="B38:B40"/>
    <mergeCell ref="C38:C40"/>
    <mergeCell ref="E38:E40"/>
    <mergeCell ref="G38:G40"/>
    <mergeCell ref="AH38:AH40"/>
    <mergeCell ref="N39:P39"/>
    <mergeCell ref="Q39:S39"/>
    <mergeCell ref="Z38:Z40"/>
    <mergeCell ref="AA38:AA40"/>
    <mergeCell ref="AB38:AB40"/>
    <mergeCell ref="AC38:AC40"/>
    <mergeCell ref="AD38:AD40"/>
    <mergeCell ref="U38:U40"/>
    <mergeCell ref="V38:V40"/>
    <mergeCell ref="W38:W40"/>
    <mergeCell ref="X38:X40"/>
    <mergeCell ref="Y38:Y40"/>
    <mergeCell ref="K38:S38"/>
    <mergeCell ref="T38:T40"/>
    <mergeCell ref="AE38:AE40"/>
    <mergeCell ref="G66:H66"/>
    <mergeCell ref="I66:S66"/>
    <mergeCell ref="I67:S67"/>
    <mergeCell ref="AF38:AF40"/>
    <mergeCell ref="AG38:AG40"/>
    <mergeCell ref="I38:I40"/>
    <mergeCell ref="J38:J40"/>
    <mergeCell ref="U48:V48"/>
    <mergeCell ref="G59:H59"/>
    <mergeCell ref="E60:H60"/>
    <mergeCell ref="R60:W60"/>
    <mergeCell ref="E61:H61"/>
    <mergeCell ref="U49:V49"/>
    <mergeCell ref="G52:H52"/>
    <mergeCell ref="G53:H53"/>
    <mergeCell ref="G55:H5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5" fitToHeight="2" orientation="landscape" r:id="rId1"/>
  <rowBreaks count="1" manualBreakCount="1">
    <brk id="37" min="3" max="22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3">
    <tabColor rgb="FF00B050"/>
  </sheetPr>
  <dimension ref="A1:BJ68"/>
  <sheetViews>
    <sheetView view="pageBreakPreview" topLeftCell="A5" zoomScale="85" zoomScaleSheetLayoutView="85" workbookViewId="0">
      <selection activeCell="I69" sqref="I69"/>
    </sheetView>
  </sheetViews>
  <sheetFormatPr defaultColWidth="9.140625" defaultRowHeight="15" x14ac:dyDescent="0.25"/>
  <cols>
    <col min="1" max="1" width="6.140625" style="710" customWidth="1"/>
    <col min="2" max="2" width="12.42578125" style="710" customWidth="1"/>
    <col min="3" max="3" width="8" style="710" customWidth="1"/>
    <col min="4" max="4" width="4.5703125" style="710" customWidth="1"/>
    <col min="5" max="5" width="6.85546875" style="710" customWidth="1"/>
    <col min="6" max="6" width="16.5703125" style="710" hidden="1" customWidth="1"/>
    <col min="7" max="7" width="20.5703125" style="710" customWidth="1"/>
    <col min="8" max="8" width="23.140625" style="710" customWidth="1"/>
    <col min="9" max="9" width="5.5703125" style="710" customWidth="1"/>
    <col min="10" max="10" width="5.42578125" style="710" customWidth="1"/>
    <col min="11" max="13" width="6.42578125" style="710" customWidth="1"/>
    <col min="14" max="14" width="6.28515625" style="710" customWidth="1"/>
    <col min="15" max="15" width="6.42578125" style="1292" customWidth="1"/>
    <col min="16" max="16" width="6.28515625" style="710" customWidth="1"/>
    <col min="17" max="17" width="5.5703125" style="710" customWidth="1"/>
    <col min="18" max="18" width="6.42578125" style="1246" customWidth="1"/>
    <col min="19" max="19" width="6.5703125" style="710" customWidth="1"/>
    <col min="20" max="20" width="8.7109375" style="710" customWidth="1"/>
    <col min="21" max="21" width="9.140625" style="710" customWidth="1"/>
    <col min="22" max="22" width="6.5703125" style="710" customWidth="1"/>
    <col min="23" max="23" width="15.42578125" style="710" bestFit="1" customWidth="1"/>
    <col min="24" max="16384" width="9.140625" style="710"/>
  </cols>
  <sheetData>
    <row r="1" spans="1:30" ht="15.75" hidden="1" x14ac:dyDescent="0.25">
      <c r="A1" s="1923"/>
      <c r="B1" s="1923"/>
      <c r="C1" s="1923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1929" t="s">
        <v>1280</v>
      </c>
      <c r="R1" s="1929"/>
      <c r="S1" s="1929"/>
      <c r="T1" s="1929"/>
      <c r="U1" s="1929"/>
      <c r="V1" s="1929"/>
      <c r="W1" s="1929"/>
      <c r="X1" s="1279"/>
      <c r="Y1" s="1279"/>
      <c r="Z1" s="1279"/>
      <c r="AA1" s="1279"/>
      <c r="AB1" s="1279"/>
      <c r="AC1" s="1279"/>
      <c r="AD1" s="1279"/>
    </row>
    <row r="2" spans="1:30" ht="6" hidden="1" customHeight="1" x14ac:dyDescent="0.25">
      <c r="A2" s="1923"/>
      <c r="B2" s="1923"/>
      <c r="C2" s="1923"/>
      <c r="D2" s="694"/>
      <c r="E2" s="694"/>
      <c r="F2" s="694"/>
      <c r="G2" s="694"/>
      <c r="H2" s="694"/>
      <c r="I2" s="694"/>
      <c r="J2" s="694"/>
      <c r="K2" s="694"/>
      <c r="L2" s="694"/>
      <c r="M2" s="694"/>
      <c r="N2" s="694"/>
      <c r="O2" s="694"/>
      <c r="P2" s="694"/>
      <c r="Q2" s="694"/>
      <c r="R2" s="1216"/>
      <c r="S2" s="855"/>
      <c r="T2" s="855"/>
      <c r="U2" s="855"/>
      <c r="V2" s="855"/>
      <c r="W2" s="855"/>
      <c r="X2" s="1279"/>
      <c r="Y2" s="1279"/>
      <c r="Z2" s="1279"/>
      <c r="AA2" s="1279"/>
      <c r="AB2" s="1279"/>
      <c r="AC2" s="1279"/>
      <c r="AD2" s="1279"/>
    </row>
    <row r="3" spans="1:30" ht="18.75" hidden="1" x14ac:dyDescent="0.25">
      <c r="A3" s="1923"/>
      <c r="B3" s="1923"/>
      <c r="C3" s="1923"/>
      <c r="D3" s="694"/>
      <c r="E3" s="694"/>
      <c r="F3" s="694"/>
      <c r="G3" s="694"/>
      <c r="H3" s="694"/>
      <c r="I3" s="694"/>
      <c r="J3" s="694"/>
      <c r="K3" s="694"/>
      <c r="L3" s="694"/>
      <c r="M3" s="694"/>
      <c r="N3" s="694"/>
      <c r="O3" s="1280"/>
      <c r="P3" s="982" t="s">
        <v>1281</v>
      </c>
      <c r="Q3" s="982"/>
      <c r="R3" s="982"/>
      <c r="S3" s="982"/>
      <c r="T3" s="982"/>
      <c r="U3" s="982"/>
      <c r="V3" s="982"/>
      <c r="W3" s="982"/>
      <c r="X3" s="1279"/>
      <c r="Y3" s="1279"/>
      <c r="Z3" s="1279"/>
      <c r="AA3" s="1279"/>
      <c r="AB3" s="1279"/>
      <c r="AC3" s="1279"/>
      <c r="AD3" s="1279"/>
    </row>
    <row r="4" spans="1:30" hidden="1" x14ac:dyDescent="0.25">
      <c r="A4" s="1923"/>
      <c r="B4" s="1923"/>
      <c r="C4" s="1923"/>
      <c r="D4" s="694"/>
      <c r="E4" s="694"/>
      <c r="F4" s="694"/>
      <c r="G4" s="694"/>
      <c r="H4" s="694"/>
      <c r="I4" s="694"/>
      <c r="J4" s="694"/>
      <c r="K4" s="694"/>
      <c r="L4" s="694"/>
      <c r="M4" s="694"/>
      <c r="N4" s="694"/>
      <c r="O4" s="694"/>
      <c r="P4" s="694"/>
      <c r="Q4" s="694"/>
      <c r="R4" s="1925" t="s">
        <v>774</v>
      </c>
      <c r="S4" s="1925"/>
      <c r="T4" s="1925"/>
      <c r="U4" s="1925"/>
      <c r="V4" s="1925"/>
      <c r="W4" s="1925"/>
      <c r="X4" s="1279"/>
      <c r="Y4" s="1279"/>
      <c r="Z4" s="1279"/>
      <c r="AA4" s="1279"/>
      <c r="AB4" s="1279"/>
      <c r="AC4" s="1279"/>
      <c r="AD4" s="1279"/>
    </row>
    <row r="5" spans="1:30" ht="10.5" customHeight="1" x14ac:dyDescent="0.25">
      <c r="A5" s="1923"/>
      <c r="B5" s="1923"/>
      <c r="C5" s="1923"/>
      <c r="D5" s="694"/>
      <c r="E5" s="694"/>
      <c r="F5" s="694"/>
      <c r="G5" s="694"/>
      <c r="H5" s="694"/>
      <c r="I5" s="694"/>
      <c r="J5" s="694"/>
      <c r="K5" s="694"/>
      <c r="L5" s="694"/>
      <c r="M5" s="694"/>
      <c r="N5" s="694"/>
      <c r="O5" s="1215"/>
      <c r="P5" s="694"/>
      <c r="Q5" s="694"/>
      <c r="R5" s="1216"/>
      <c r="S5" s="857"/>
      <c r="T5" s="857"/>
      <c r="U5" s="857"/>
      <c r="V5" s="857"/>
      <c r="W5" s="857"/>
      <c r="X5" s="1279"/>
      <c r="Y5" s="1279"/>
      <c r="Z5" s="1279"/>
      <c r="AA5" s="1279"/>
      <c r="AB5" s="1279"/>
      <c r="AC5" s="1279"/>
      <c r="AD5" s="1279"/>
    </row>
    <row r="6" spans="1:30" ht="16.5" customHeight="1" x14ac:dyDescent="0.25">
      <c r="A6" s="1923"/>
      <c r="B6" s="1923"/>
      <c r="C6" s="1923"/>
      <c r="D6" s="694"/>
      <c r="E6" s="1926" t="s">
        <v>0</v>
      </c>
      <c r="F6" s="1926"/>
      <c r="G6" s="1926"/>
      <c r="H6" s="1926"/>
      <c r="I6" s="1926"/>
      <c r="J6" s="1926"/>
      <c r="K6" s="1926"/>
      <c r="L6" s="1926"/>
      <c r="M6" s="1926"/>
      <c r="N6" s="1926"/>
      <c r="O6" s="1926"/>
      <c r="P6" s="1926"/>
      <c r="Q6" s="1926"/>
      <c r="R6" s="1926"/>
      <c r="S6" s="1926"/>
      <c r="T6" s="1926"/>
      <c r="U6" s="1926"/>
      <c r="V6" s="1926"/>
      <c r="W6" s="1926"/>
      <c r="X6" s="1279"/>
      <c r="Y6" s="1279"/>
      <c r="Z6" s="1279"/>
      <c r="AA6" s="1279"/>
      <c r="AB6" s="1279"/>
      <c r="AC6" s="1279"/>
      <c r="AD6" s="1279"/>
    </row>
    <row r="7" spans="1:30" ht="21.75" customHeight="1" x14ac:dyDescent="0.25">
      <c r="A7" s="1924"/>
      <c r="B7" s="1924"/>
      <c r="C7" s="1924"/>
      <c r="D7" s="694"/>
      <c r="E7" s="1927" t="s">
        <v>1599</v>
      </c>
      <c r="F7" s="1927"/>
      <c r="G7" s="1927"/>
      <c r="H7" s="1927"/>
      <c r="I7" s="1927"/>
      <c r="J7" s="1927"/>
      <c r="K7" s="1927"/>
      <c r="L7" s="1927"/>
      <c r="M7" s="1927"/>
      <c r="N7" s="1927"/>
      <c r="O7" s="1927"/>
      <c r="P7" s="1927"/>
      <c r="Q7" s="1927"/>
      <c r="R7" s="1927"/>
      <c r="S7" s="1927"/>
      <c r="T7" s="1927"/>
      <c r="U7" s="1927"/>
      <c r="V7" s="1927"/>
      <c r="W7" s="1927"/>
      <c r="X7" s="1279"/>
      <c r="Y7" s="1279"/>
      <c r="Z7" s="1279"/>
      <c r="AA7" s="1279"/>
      <c r="AB7" s="1279"/>
      <c r="AC7" s="1279"/>
      <c r="AD7" s="1279"/>
    </row>
    <row r="8" spans="1:30" ht="11.25" customHeight="1" thickBot="1" x14ac:dyDescent="0.3">
      <c r="A8" s="1281"/>
      <c r="B8" s="1281"/>
      <c r="C8" s="1281"/>
      <c r="D8" s="694"/>
      <c r="E8" s="1282"/>
      <c r="F8" s="1282"/>
      <c r="G8" s="1282"/>
      <c r="H8" s="1282"/>
      <c r="I8" s="1282"/>
      <c r="J8" s="1282"/>
      <c r="K8" s="1282"/>
      <c r="L8" s="1282"/>
      <c r="M8" s="1282"/>
      <c r="N8" s="1282"/>
      <c r="O8" s="1282"/>
      <c r="P8" s="1282"/>
      <c r="Q8" s="1282"/>
      <c r="R8" s="1282"/>
      <c r="S8" s="1282"/>
      <c r="T8" s="1282"/>
      <c r="U8" s="1282"/>
      <c r="V8" s="1282"/>
      <c r="W8" s="1282"/>
      <c r="X8" s="1279"/>
      <c r="Y8" s="1279"/>
      <c r="Z8" s="1279"/>
      <c r="AA8" s="1279"/>
      <c r="AB8" s="1279"/>
      <c r="AC8" s="1279"/>
      <c r="AD8" s="1279"/>
    </row>
    <row r="9" spans="1:30" ht="17.25" customHeight="1" x14ac:dyDescent="0.25">
      <c r="A9" s="1918" t="s">
        <v>1</v>
      </c>
      <c r="B9" s="1918" t="s">
        <v>81</v>
      </c>
      <c r="C9" s="1918" t="s">
        <v>82</v>
      </c>
      <c r="D9" s="1283"/>
      <c r="E9" s="1769" t="s">
        <v>2</v>
      </c>
      <c r="F9" s="1284"/>
      <c r="G9" s="1771" t="s">
        <v>3</v>
      </c>
      <c r="H9" s="1771" t="s">
        <v>4</v>
      </c>
      <c r="I9" s="1762" t="s">
        <v>5</v>
      </c>
      <c r="J9" s="1762" t="s">
        <v>6</v>
      </c>
      <c r="K9" s="1771" t="s">
        <v>180</v>
      </c>
      <c r="L9" s="1771"/>
      <c r="M9" s="1771"/>
      <c r="N9" s="1771"/>
      <c r="O9" s="1771"/>
      <c r="P9" s="1771"/>
      <c r="Q9" s="1771"/>
      <c r="R9" s="1771"/>
      <c r="S9" s="1771"/>
      <c r="T9" s="1746" t="s">
        <v>25</v>
      </c>
      <c r="U9" s="1762" t="s">
        <v>998</v>
      </c>
      <c r="V9" s="1762" t="s">
        <v>7</v>
      </c>
      <c r="W9" s="1814" t="s">
        <v>285</v>
      </c>
    </row>
    <row r="10" spans="1:30" ht="15.75" x14ac:dyDescent="0.25">
      <c r="A10" s="1918"/>
      <c r="B10" s="1918"/>
      <c r="C10" s="1918"/>
      <c r="D10" s="1283"/>
      <c r="E10" s="1735"/>
      <c r="F10" s="1484"/>
      <c r="G10" s="1736"/>
      <c r="H10" s="1736"/>
      <c r="I10" s="1763"/>
      <c r="J10" s="1763"/>
      <c r="K10" s="1921">
        <v>1</v>
      </c>
      <c r="L10" s="1922"/>
      <c r="M10" s="1917"/>
      <c r="N10" s="1736">
        <v>2</v>
      </c>
      <c r="O10" s="1736"/>
      <c r="P10" s="1736"/>
      <c r="Q10" s="1765">
        <v>3</v>
      </c>
      <c r="R10" s="1765"/>
      <c r="S10" s="1765"/>
      <c r="T10" s="1747"/>
      <c r="U10" s="1763"/>
      <c r="V10" s="1763"/>
      <c r="W10" s="1815"/>
    </row>
    <row r="11" spans="1:30" ht="93.75" customHeight="1" thickBot="1" x14ac:dyDescent="0.3">
      <c r="A11" s="1918"/>
      <c r="B11" s="1918"/>
      <c r="C11" s="1918"/>
      <c r="D11" s="1283"/>
      <c r="E11" s="1770"/>
      <c r="F11" s="1285"/>
      <c r="G11" s="1772"/>
      <c r="H11" s="1772"/>
      <c r="I11" s="1764"/>
      <c r="J11" s="1764"/>
      <c r="K11" s="1473" t="s">
        <v>8</v>
      </c>
      <c r="L11" s="1473" t="s">
        <v>9</v>
      </c>
      <c r="M11" s="1473" t="s">
        <v>10</v>
      </c>
      <c r="N11" s="1473" t="s">
        <v>8</v>
      </c>
      <c r="O11" s="1286" t="s">
        <v>9</v>
      </c>
      <c r="P11" s="1473" t="s">
        <v>10</v>
      </c>
      <c r="Q11" s="1473" t="s">
        <v>8</v>
      </c>
      <c r="R11" s="1219" t="s">
        <v>9</v>
      </c>
      <c r="S11" s="1473" t="s">
        <v>10</v>
      </c>
      <c r="T11" s="1748"/>
      <c r="U11" s="1764"/>
      <c r="V11" s="1764"/>
      <c r="W11" s="1816"/>
    </row>
    <row r="12" spans="1:30" ht="16.5" thickTop="1" x14ac:dyDescent="0.25">
      <c r="A12" s="1914"/>
      <c r="B12" s="1915"/>
      <c r="C12" s="1916"/>
      <c r="D12" s="913"/>
      <c r="E12" s="1867" t="s">
        <v>1228</v>
      </c>
      <c r="F12" s="1928"/>
      <c r="G12" s="1868"/>
      <c r="H12" s="1868"/>
      <c r="I12" s="1868"/>
      <c r="J12" s="1868"/>
      <c r="K12" s="1868"/>
      <c r="L12" s="1868"/>
      <c r="M12" s="1868"/>
      <c r="N12" s="1868"/>
      <c r="O12" s="1868"/>
      <c r="P12" s="1868"/>
      <c r="Q12" s="1868"/>
      <c r="R12" s="1868"/>
      <c r="S12" s="1868"/>
      <c r="T12" s="1868"/>
      <c r="U12" s="1868"/>
      <c r="V12" s="1868"/>
      <c r="W12" s="1869"/>
    </row>
    <row r="13" spans="1:30" ht="15.75" x14ac:dyDescent="0.25">
      <c r="A13" s="608" t="s">
        <v>11</v>
      </c>
      <c r="B13" s="860">
        <v>27579</v>
      </c>
      <c r="C13" s="613">
        <f>Age(B13,G13,H13)</f>
        <v>49</v>
      </c>
      <c r="D13" s="913"/>
      <c r="E13" s="1105">
        <v>1</v>
      </c>
      <c r="F13" s="1483"/>
      <c r="G13" s="349" t="s">
        <v>1075</v>
      </c>
      <c r="H13" s="349" t="s">
        <v>1526</v>
      </c>
      <c r="I13" s="1485" t="str">
        <f>Воз_группа(A13,C13)</f>
        <v>6</v>
      </c>
      <c r="J13" s="613"/>
      <c r="K13" s="1270"/>
      <c r="L13" s="1015"/>
      <c r="M13" s="1015"/>
      <c r="N13" s="877"/>
      <c r="O13" s="1016"/>
      <c r="P13" s="1015"/>
      <c r="Q13" s="615"/>
      <c r="R13" s="207"/>
      <c r="S13" s="617"/>
      <c r="T13" s="617"/>
      <c r="U13" s="618"/>
      <c r="V13" s="617"/>
      <c r="W13" s="1362" t="s">
        <v>1338</v>
      </c>
    </row>
    <row r="14" spans="1:30" ht="15.75" x14ac:dyDescent="0.25">
      <c r="A14" s="1485" t="s">
        <v>11</v>
      </c>
      <c r="B14" s="860">
        <v>27579</v>
      </c>
      <c r="C14" s="613">
        <f>Age(B14,G14,H14)</f>
        <v>49</v>
      </c>
      <c r="D14" s="913"/>
      <c r="E14" s="1105">
        <v>2</v>
      </c>
      <c r="F14" s="1483"/>
      <c r="G14" s="349" t="s">
        <v>482</v>
      </c>
      <c r="H14" s="349" t="s">
        <v>1549</v>
      </c>
      <c r="I14" s="1485" t="str">
        <f>Воз_группа(A14,C14)</f>
        <v>6</v>
      </c>
      <c r="J14" s="613"/>
      <c r="K14" s="877"/>
      <c r="L14" s="1015"/>
      <c r="M14" s="1015"/>
      <c r="N14" s="877"/>
      <c r="O14" s="1016"/>
      <c r="P14" s="1015"/>
      <c r="Q14" s="615"/>
      <c r="R14" s="207"/>
      <c r="S14" s="617"/>
      <c r="T14" s="617"/>
      <c r="U14" s="618"/>
      <c r="V14" s="351"/>
      <c r="W14" s="397" t="s">
        <v>750</v>
      </c>
    </row>
    <row r="15" spans="1:30" ht="15.75" x14ac:dyDescent="0.25">
      <c r="A15" s="1436" t="s">
        <v>11</v>
      </c>
      <c r="B15" s="860">
        <v>27959</v>
      </c>
      <c r="C15" s="613">
        <f>Age(B15,G15,H15)</f>
        <v>48</v>
      </c>
      <c r="D15" s="913"/>
      <c r="E15" s="1105">
        <v>3</v>
      </c>
      <c r="F15" s="1483"/>
      <c r="G15" s="596" t="s">
        <v>482</v>
      </c>
      <c r="H15" s="612" t="s">
        <v>1564</v>
      </c>
      <c r="I15" s="1485" t="str">
        <f>Воз_группа(A15,C15)</f>
        <v>6</v>
      </c>
      <c r="J15" s="613"/>
      <c r="K15" s="877">
        <v>3</v>
      </c>
      <c r="L15" s="1015">
        <v>4</v>
      </c>
      <c r="M15" s="1015">
        <f t="shared" ref="M15" si="0">Баллы_за_упр($A15,$G15,$H15,$I15,K15,L15)</f>
        <v>30</v>
      </c>
      <c r="N15" s="877"/>
      <c r="O15" s="1016"/>
      <c r="P15" s="1015"/>
      <c r="Q15" s="615">
        <v>37</v>
      </c>
      <c r="R15" s="207">
        <v>5.07</v>
      </c>
      <c r="S15" s="617">
        <f t="shared" ref="S15" si="1">Баллы_за_упр($A15,G15,H15,I15,Q15,R15)</f>
        <v>58</v>
      </c>
      <c r="T15" s="617">
        <f t="shared" ref="T15" si="2">S15+P15+M15</f>
        <v>88</v>
      </c>
      <c r="U15" s="618" t="str">
        <f>LOOKUP(T15,{0,39,40,80,120},{"2","2","3","4","5"})</f>
        <v>4</v>
      </c>
      <c r="V15" s="351"/>
      <c r="W15" s="397"/>
    </row>
    <row r="16" spans="1:30" ht="15.75" x14ac:dyDescent="0.25">
      <c r="A16" s="608" t="s">
        <v>470</v>
      </c>
      <c r="B16" s="860">
        <v>33717</v>
      </c>
      <c r="C16" s="613">
        <f>Age(B16,G16,H16)</f>
        <v>32</v>
      </c>
      <c r="D16" s="913"/>
      <c r="E16" s="1105">
        <v>4</v>
      </c>
      <c r="F16" s="1483"/>
      <c r="G16" s="629" t="s">
        <v>564</v>
      </c>
      <c r="H16" s="629" t="s">
        <v>1505</v>
      </c>
      <c r="I16" s="1485" t="str">
        <f>Воз_группа(A16,C16)</f>
        <v>3</v>
      </c>
      <c r="J16" s="613"/>
      <c r="K16" s="1270"/>
      <c r="L16" s="1015"/>
      <c r="M16" s="1015"/>
      <c r="N16" s="877"/>
      <c r="O16" s="1016"/>
      <c r="P16" s="1015"/>
      <c r="Q16" s="615"/>
      <c r="R16" s="207"/>
      <c r="S16" s="617"/>
      <c r="T16" s="617"/>
      <c r="U16" s="618"/>
      <c r="V16" s="617"/>
      <c r="W16" s="1362" t="s">
        <v>1339</v>
      </c>
    </row>
    <row r="17" spans="1:23" ht="15.75" x14ac:dyDescent="0.25">
      <c r="A17" s="1213"/>
      <c r="B17" s="1287"/>
      <c r="C17" s="339"/>
      <c r="D17" s="913"/>
      <c r="E17" s="1735" t="s">
        <v>1499</v>
      </c>
      <c r="F17" s="1917"/>
      <c r="G17" s="1736"/>
      <c r="H17" s="1736"/>
      <c r="I17" s="1736"/>
      <c r="J17" s="1736"/>
      <c r="K17" s="1736"/>
      <c r="L17" s="1736"/>
      <c r="M17" s="1736"/>
      <c r="N17" s="1736"/>
      <c r="O17" s="1736"/>
      <c r="P17" s="1736"/>
      <c r="Q17" s="1736"/>
      <c r="R17" s="1736"/>
      <c r="S17" s="1736"/>
      <c r="T17" s="1736"/>
      <c r="U17" s="1736"/>
      <c r="V17" s="1736"/>
      <c r="W17" s="1737"/>
    </row>
    <row r="18" spans="1:23" ht="15.75" customHeight="1" x14ac:dyDescent="0.25">
      <c r="A18" s="608" t="s">
        <v>11</v>
      </c>
      <c r="B18" s="860">
        <v>28157</v>
      </c>
      <c r="C18" s="613">
        <f t="shared" ref="C18" si="3">Age(B18,G18,H18)</f>
        <v>47</v>
      </c>
      <c r="D18" s="913"/>
      <c r="E18" s="1105">
        <v>5</v>
      </c>
      <c r="F18" s="1483"/>
      <c r="G18" s="607" t="s">
        <v>482</v>
      </c>
      <c r="H18" s="607" t="s">
        <v>1263</v>
      </c>
      <c r="I18" s="1485" t="str">
        <f t="shared" ref="I18:I23" si="4">Воз_группа(A18,C18)</f>
        <v>6</v>
      </c>
      <c r="J18" s="613"/>
      <c r="K18" s="877">
        <v>3</v>
      </c>
      <c r="L18" s="1015">
        <v>7</v>
      </c>
      <c r="M18" s="1015">
        <f t="shared" ref="M18" si="5">Баллы_за_упр($A18,$G18,$H18,$I18,K18,L18)</f>
        <v>60</v>
      </c>
      <c r="N18" s="877"/>
      <c r="O18" s="1016"/>
      <c r="P18" s="1015"/>
      <c r="Q18" s="615">
        <v>37</v>
      </c>
      <c r="R18" s="207">
        <v>4.43</v>
      </c>
      <c r="S18" s="617">
        <f t="shared" ref="S18" si="6">Баллы_за_упр($A18,G18,H18,I18,Q18,R18)</f>
        <v>102</v>
      </c>
      <c r="T18" s="617">
        <f t="shared" ref="T18" si="7">S18+P18+M18</f>
        <v>162</v>
      </c>
      <c r="U18" s="618" t="str">
        <f>LOOKUP(T18,{0,39,40,80,120},{"2","2","3","4","5"})</f>
        <v>5</v>
      </c>
      <c r="V18" s="607"/>
      <c r="W18" s="397"/>
    </row>
    <row r="19" spans="1:23" ht="15.75" x14ac:dyDescent="0.25">
      <c r="A19" s="608" t="s">
        <v>470</v>
      </c>
      <c r="B19" s="860">
        <v>25783</v>
      </c>
      <c r="C19" s="613">
        <f>Age(B19,G19,H19)</f>
        <v>54</v>
      </c>
      <c r="D19" s="913"/>
      <c r="E19" s="1105">
        <v>6</v>
      </c>
      <c r="F19" s="1485" t="s">
        <v>850</v>
      </c>
      <c r="G19" s="349" t="s">
        <v>482</v>
      </c>
      <c r="H19" s="349" t="s">
        <v>507</v>
      </c>
      <c r="I19" s="1485">
        <v>7</v>
      </c>
      <c r="J19" s="613"/>
      <c r="K19" s="877">
        <v>16</v>
      </c>
      <c r="L19" s="1015">
        <v>12</v>
      </c>
      <c r="M19" s="1015">
        <v>50</v>
      </c>
      <c r="N19" s="877"/>
      <c r="O19" s="1016"/>
      <c r="P19" s="1015"/>
      <c r="Q19" s="615">
        <v>37</v>
      </c>
      <c r="R19" s="207">
        <v>6.17</v>
      </c>
      <c r="S19" s="617">
        <v>86</v>
      </c>
      <c r="T19" s="617">
        <f>S19+P19+M19</f>
        <v>136</v>
      </c>
      <c r="U19" s="618" t="str">
        <f>LOOKUP(T19,{0,39,40,80,120},{"2","2","3","4","5"})</f>
        <v>5</v>
      </c>
      <c r="V19" s="351"/>
      <c r="W19" s="397"/>
    </row>
    <row r="20" spans="1:23" ht="15.75" x14ac:dyDescent="0.25">
      <c r="A20" s="1403" t="s">
        <v>11</v>
      </c>
      <c r="B20" s="860">
        <v>27979</v>
      </c>
      <c r="C20" s="613">
        <f t="shared" ref="C20:C23" si="8">Age(B20,G20,H20)</f>
        <v>48</v>
      </c>
      <c r="D20" s="913"/>
      <c r="E20" s="1105">
        <v>7</v>
      </c>
      <c r="F20" s="1483"/>
      <c r="G20" s="607" t="s">
        <v>482</v>
      </c>
      <c r="H20" s="607" t="s">
        <v>1500</v>
      </c>
      <c r="I20" s="1485" t="str">
        <f t="shared" si="4"/>
        <v>6</v>
      </c>
      <c r="J20" s="613"/>
      <c r="K20" s="877">
        <v>3</v>
      </c>
      <c r="L20" s="1015">
        <v>5</v>
      </c>
      <c r="M20" s="1015">
        <f t="shared" ref="M20:M23" si="9">Баллы_за_упр($A20,$G20,$H20,$I20,K20,L20)</f>
        <v>40</v>
      </c>
      <c r="N20" s="877"/>
      <c r="O20" s="1016"/>
      <c r="P20" s="1015"/>
      <c r="Q20" s="615">
        <v>37</v>
      </c>
      <c r="R20" s="207">
        <v>4.59</v>
      </c>
      <c r="S20" s="617">
        <f t="shared" ref="S20:S23" si="10">Баллы_за_упр($A20,G20,H20,I20,Q20,R20)</f>
        <v>72</v>
      </c>
      <c r="T20" s="617">
        <f t="shared" ref="T20:T23" si="11">S20+P20+M20</f>
        <v>112</v>
      </c>
      <c r="U20" s="618" t="str">
        <f>LOOKUP(T20,{0,39,40,80,120},{"2","2","3","4","5"})</f>
        <v>4</v>
      </c>
      <c r="V20" s="351"/>
      <c r="W20" s="397"/>
    </row>
    <row r="21" spans="1:23" ht="15.75" x14ac:dyDescent="0.25">
      <c r="A21" s="1403" t="s">
        <v>11</v>
      </c>
      <c r="B21" s="214">
        <v>26851</v>
      </c>
      <c r="C21" s="613">
        <f t="shared" si="8"/>
        <v>51</v>
      </c>
      <c r="D21" s="913"/>
      <c r="E21" s="1105">
        <v>8</v>
      </c>
      <c r="F21" s="1482"/>
      <c r="G21" s="230" t="s">
        <v>482</v>
      </c>
      <c r="H21" s="230" t="s">
        <v>1550</v>
      </c>
      <c r="I21" s="1485" t="str">
        <f t="shared" si="4"/>
        <v>7</v>
      </c>
      <c r="J21" s="613"/>
      <c r="K21" s="877">
        <v>3</v>
      </c>
      <c r="L21" s="1015">
        <v>5</v>
      </c>
      <c r="M21" s="1015">
        <f t="shared" si="9"/>
        <v>50</v>
      </c>
      <c r="N21" s="877"/>
      <c r="O21" s="1016"/>
      <c r="P21" s="1015"/>
      <c r="Q21" s="615">
        <v>37</v>
      </c>
      <c r="R21" s="207">
        <v>5.21</v>
      </c>
      <c r="S21" s="617">
        <f t="shared" si="10"/>
        <v>88</v>
      </c>
      <c r="T21" s="617">
        <f t="shared" si="11"/>
        <v>138</v>
      </c>
      <c r="U21" s="618" t="str">
        <f>LOOKUP(T21,{0,39,40,80,120},{"2","2","3","4","5"})</f>
        <v>5</v>
      </c>
      <c r="V21" s="351"/>
      <c r="W21" s="397"/>
    </row>
    <row r="22" spans="1:23" ht="15.75" x14ac:dyDescent="0.25">
      <c r="A22" s="1403" t="s">
        <v>11</v>
      </c>
      <c r="B22" s="214">
        <v>27036</v>
      </c>
      <c r="C22" s="613">
        <f t="shared" si="8"/>
        <v>50</v>
      </c>
      <c r="D22" s="913"/>
      <c r="E22" s="1105">
        <v>9</v>
      </c>
      <c r="F22" s="1482"/>
      <c r="G22" s="230" t="s">
        <v>482</v>
      </c>
      <c r="H22" s="232" t="s">
        <v>1551</v>
      </c>
      <c r="I22" s="1485" t="str">
        <f t="shared" si="4"/>
        <v>7</v>
      </c>
      <c r="J22" s="613"/>
      <c r="K22" s="877">
        <v>3</v>
      </c>
      <c r="L22" s="1015">
        <v>5</v>
      </c>
      <c r="M22" s="1015">
        <f t="shared" si="9"/>
        <v>50</v>
      </c>
      <c r="N22" s="877"/>
      <c r="O22" s="1016"/>
      <c r="P22" s="1015"/>
      <c r="Q22" s="615">
        <v>37</v>
      </c>
      <c r="R22" s="207">
        <v>5.52</v>
      </c>
      <c r="S22" s="617">
        <f t="shared" si="10"/>
        <v>43</v>
      </c>
      <c r="T22" s="617">
        <f t="shared" si="11"/>
        <v>93</v>
      </c>
      <c r="U22" s="618" t="str">
        <f>LOOKUP(T22,{0,39,40,80,120},{"2","2","3","4","5"})</f>
        <v>4</v>
      </c>
      <c r="V22" s="351"/>
      <c r="W22" s="397"/>
    </row>
    <row r="23" spans="1:23" ht="15.75" x14ac:dyDescent="0.25">
      <c r="A23" s="1403" t="s">
        <v>11</v>
      </c>
      <c r="B23" s="214">
        <v>29679</v>
      </c>
      <c r="C23" s="613">
        <f t="shared" si="8"/>
        <v>43</v>
      </c>
      <c r="D23" s="913"/>
      <c r="E23" s="1105">
        <v>10</v>
      </c>
      <c r="F23" s="1482"/>
      <c r="G23" s="230" t="s">
        <v>590</v>
      </c>
      <c r="H23" s="230" t="s">
        <v>1552</v>
      </c>
      <c r="I23" s="1485" t="str">
        <f t="shared" si="4"/>
        <v>5</v>
      </c>
      <c r="J23" s="613"/>
      <c r="K23" s="877">
        <v>3</v>
      </c>
      <c r="L23" s="1015">
        <v>18</v>
      </c>
      <c r="M23" s="1015">
        <f t="shared" si="9"/>
        <v>130</v>
      </c>
      <c r="N23" s="877">
        <v>35</v>
      </c>
      <c r="O23" s="1016">
        <v>27.4</v>
      </c>
      <c r="P23" s="1015">
        <f t="shared" ref="P23" si="12">Баллы_за_упр($A23,$G23,$H23,$I23,N23,O23)</f>
        <v>132</v>
      </c>
      <c r="Q23" s="615">
        <v>37</v>
      </c>
      <c r="R23" s="207">
        <v>4.4400000000000004</v>
      </c>
      <c r="S23" s="617">
        <f t="shared" si="10"/>
        <v>51</v>
      </c>
      <c r="T23" s="617">
        <f t="shared" si="11"/>
        <v>313</v>
      </c>
      <c r="U23" s="618">
        <f t="shared" ref="U23" si="13">Оценка(A23,I23,M23,P23,S23)</f>
        <v>5</v>
      </c>
      <c r="V23" s="351"/>
      <c r="W23" s="397"/>
    </row>
    <row r="24" spans="1:23" ht="15.75" x14ac:dyDescent="0.25">
      <c r="A24" s="1919"/>
      <c r="B24" s="1920"/>
      <c r="C24" s="1919"/>
      <c r="D24" s="913"/>
      <c r="E24" s="1735" t="s">
        <v>861</v>
      </c>
      <c r="F24" s="1917"/>
      <c r="G24" s="1868"/>
      <c r="H24" s="1868"/>
      <c r="I24" s="1736"/>
      <c r="J24" s="1736"/>
      <c r="K24" s="1736"/>
      <c r="L24" s="1736"/>
      <c r="M24" s="1736"/>
      <c r="N24" s="1736"/>
      <c r="O24" s="1736"/>
      <c r="P24" s="1736"/>
      <c r="Q24" s="1736"/>
      <c r="R24" s="1736"/>
      <c r="S24" s="1736"/>
      <c r="T24" s="1736"/>
      <c r="U24" s="1736"/>
      <c r="V24" s="1736"/>
      <c r="W24" s="1737"/>
    </row>
    <row r="25" spans="1:23" ht="15.75" customHeight="1" x14ac:dyDescent="0.25">
      <c r="A25" s="608" t="s">
        <v>11</v>
      </c>
      <c r="B25" s="860">
        <v>28153</v>
      </c>
      <c r="C25" s="613">
        <f t="shared" ref="C25:C28" si="14">Age(B25,G25,H25)</f>
        <v>47</v>
      </c>
      <c r="D25" s="913"/>
      <c r="E25" s="1105">
        <v>11</v>
      </c>
      <c r="F25" s="1483"/>
      <c r="G25" s="349" t="s">
        <v>482</v>
      </c>
      <c r="H25" s="349" t="s">
        <v>515</v>
      </c>
      <c r="I25" s="1485" t="str">
        <f t="shared" ref="I25:I30" si="15">Воз_группа(A25,C25)</f>
        <v>6</v>
      </c>
      <c r="J25" s="613"/>
      <c r="K25" s="877"/>
      <c r="L25" s="1015"/>
      <c r="M25" s="1015"/>
      <c r="N25" s="877"/>
      <c r="O25" s="1016"/>
      <c r="P25" s="1015"/>
      <c r="Q25" s="615"/>
      <c r="R25" s="207"/>
      <c r="S25" s="617"/>
      <c r="T25" s="617"/>
      <c r="U25" s="618"/>
      <c r="V25" s="607"/>
      <c r="W25" s="397" t="s">
        <v>750</v>
      </c>
    </row>
    <row r="26" spans="1:23" ht="15.75" x14ac:dyDescent="0.25">
      <c r="A26" s="608" t="s">
        <v>11</v>
      </c>
      <c r="B26" s="860">
        <v>28654</v>
      </c>
      <c r="C26" s="613">
        <f t="shared" ref="C26" si="16">Age(B26,G26,H26)</f>
        <v>46</v>
      </c>
      <c r="D26" s="913"/>
      <c r="E26" s="1105">
        <v>12</v>
      </c>
      <c r="F26" s="1483"/>
      <c r="G26" s="349" t="s">
        <v>482</v>
      </c>
      <c r="H26" s="349" t="s">
        <v>1501</v>
      </c>
      <c r="I26" s="1485" t="str">
        <f t="shared" si="15"/>
        <v>6</v>
      </c>
      <c r="J26" s="613"/>
      <c r="K26" s="877">
        <v>3</v>
      </c>
      <c r="L26" s="1015">
        <v>6</v>
      </c>
      <c r="M26" s="1015">
        <f t="shared" ref="M26:M31" si="17">Баллы_за_упр($A26,$G26,$H26,$I26,K26,L26)</f>
        <v>50</v>
      </c>
      <c r="N26" s="877"/>
      <c r="O26" s="1016"/>
      <c r="P26" s="1015"/>
      <c r="Q26" s="615">
        <v>37</v>
      </c>
      <c r="R26" s="207">
        <v>5.19</v>
      </c>
      <c r="S26" s="617">
        <f t="shared" ref="S26:S31" si="18">Баллы_за_упр($A26,G26,H26,I26,Q26,R26)</f>
        <v>46</v>
      </c>
      <c r="T26" s="617">
        <f t="shared" ref="T26:T31" si="19">S26+P26+M26</f>
        <v>96</v>
      </c>
      <c r="U26" s="618" t="str">
        <f>LOOKUP(T26,{0,39,40,80,120},{"2","2","3","4","5"})</f>
        <v>4</v>
      </c>
      <c r="V26" s="351"/>
      <c r="W26" s="397"/>
    </row>
    <row r="27" spans="1:23" ht="15.75" x14ac:dyDescent="0.25">
      <c r="A27" s="608" t="s">
        <v>11</v>
      </c>
      <c r="B27" s="860">
        <v>28321</v>
      </c>
      <c r="C27" s="613">
        <f t="shared" si="14"/>
        <v>47</v>
      </c>
      <c r="D27" s="913"/>
      <c r="E27" s="1105">
        <v>13</v>
      </c>
      <c r="F27" s="1483"/>
      <c r="G27" s="349" t="s">
        <v>482</v>
      </c>
      <c r="H27" s="349" t="s">
        <v>1510</v>
      </c>
      <c r="I27" s="1485" t="str">
        <f t="shared" si="15"/>
        <v>6</v>
      </c>
      <c r="J27" s="613"/>
      <c r="K27" s="877"/>
      <c r="L27" s="1015"/>
      <c r="M27" s="1015"/>
      <c r="N27" s="877"/>
      <c r="O27" s="1016"/>
      <c r="P27" s="1015"/>
      <c r="Q27" s="615"/>
      <c r="R27" s="207"/>
      <c r="S27" s="617"/>
      <c r="T27" s="617"/>
      <c r="U27" s="618"/>
      <c r="V27" s="351"/>
      <c r="W27" s="397" t="s">
        <v>750</v>
      </c>
    </row>
    <row r="28" spans="1:23" ht="15.75" x14ac:dyDescent="0.25">
      <c r="A28" s="608" t="s">
        <v>11</v>
      </c>
      <c r="B28" s="860">
        <v>27245</v>
      </c>
      <c r="C28" s="613">
        <f t="shared" si="14"/>
        <v>50</v>
      </c>
      <c r="D28" s="913"/>
      <c r="E28" s="1105">
        <v>14</v>
      </c>
      <c r="F28" s="1485" t="s">
        <v>850</v>
      </c>
      <c r="G28" s="349" t="s">
        <v>482</v>
      </c>
      <c r="H28" s="349" t="s">
        <v>530</v>
      </c>
      <c r="I28" s="1485" t="str">
        <f t="shared" si="15"/>
        <v>7</v>
      </c>
      <c r="J28" s="613"/>
      <c r="K28" s="877">
        <v>3</v>
      </c>
      <c r="L28" s="1015">
        <v>6</v>
      </c>
      <c r="M28" s="1015">
        <f t="shared" si="17"/>
        <v>60</v>
      </c>
      <c r="N28" s="877"/>
      <c r="O28" s="1016"/>
      <c r="P28" s="1015"/>
      <c r="Q28" s="615">
        <v>37</v>
      </c>
      <c r="R28" s="207">
        <v>5.32</v>
      </c>
      <c r="S28" s="617">
        <f t="shared" si="18"/>
        <v>66</v>
      </c>
      <c r="T28" s="617">
        <f t="shared" si="19"/>
        <v>126</v>
      </c>
      <c r="U28" s="618" t="str">
        <f>LOOKUP(T28,{0,39,40,80,120},{"2","2","3","4","5"})</f>
        <v>5</v>
      </c>
      <c r="V28" s="351"/>
      <c r="W28" s="397"/>
    </row>
    <row r="29" spans="1:23" ht="15.75" x14ac:dyDescent="0.25">
      <c r="A29" s="608" t="s">
        <v>11</v>
      </c>
      <c r="B29" s="860">
        <v>27521</v>
      </c>
      <c r="C29" s="613">
        <f t="shared" ref="C29:C30" si="20">Age(B29,G29,H29)</f>
        <v>49</v>
      </c>
      <c r="D29" s="913"/>
      <c r="E29" s="1105">
        <v>15</v>
      </c>
      <c r="F29" s="1483"/>
      <c r="G29" s="349" t="s">
        <v>482</v>
      </c>
      <c r="H29" s="349" t="s">
        <v>1502</v>
      </c>
      <c r="I29" s="1485" t="str">
        <f t="shared" si="15"/>
        <v>6</v>
      </c>
      <c r="J29" s="613"/>
      <c r="K29" s="877">
        <v>3</v>
      </c>
      <c r="L29" s="1015">
        <v>7</v>
      </c>
      <c r="M29" s="1015">
        <f t="shared" si="17"/>
        <v>60</v>
      </c>
      <c r="N29" s="877"/>
      <c r="O29" s="1016"/>
      <c r="P29" s="1015"/>
      <c r="Q29" s="615">
        <v>37</v>
      </c>
      <c r="R29" s="207">
        <v>5.24</v>
      </c>
      <c r="S29" s="617">
        <f t="shared" si="18"/>
        <v>41</v>
      </c>
      <c r="T29" s="617">
        <f t="shared" si="19"/>
        <v>101</v>
      </c>
      <c r="U29" s="618" t="str">
        <f>LOOKUP(T29,{0,39,40,80,120},{"2","2","3","4","5"})</f>
        <v>4</v>
      </c>
      <c r="V29" s="351"/>
      <c r="W29" s="397"/>
    </row>
    <row r="30" spans="1:23" ht="15.75" x14ac:dyDescent="0.25">
      <c r="A30" s="608" t="s">
        <v>11</v>
      </c>
      <c r="B30" s="860">
        <v>26383</v>
      </c>
      <c r="C30" s="613">
        <f t="shared" si="20"/>
        <v>52</v>
      </c>
      <c r="D30" s="913"/>
      <c r="E30" s="1105">
        <v>16</v>
      </c>
      <c r="F30" s="1483"/>
      <c r="G30" s="349" t="s">
        <v>482</v>
      </c>
      <c r="H30" s="349" t="s">
        <v>1565</v>
      </c>
      <c r="I30" s="1485" t="str">
        <f t="shared" si="15"/>
        <v>7</v>
      </c>
      <c r="J30" s="613"/>
      <c r="K30" s="877">
        <v>3</v>
      </c>
      <c r="L30" s="1015">
        <v>3</v>
      </c>
      <c r="M30" s="1015">
        <f t="shared" si="17"/>
        <v>30</v>
      </c>
      <c r="N30" s="877"/>
      <c r="O30" s="1016"/>
      <c r="P30" s="1015"/>
      <c r="Q30" s="615">
        <v>37</v>
      </c>
      <c r="R30" s="207">
        <v>5.34</v>
      </c>
      <c r="S30" s="617">
        <f t="shared" si="18"/>
        <v>62</v>
      </c>
      <c r="T30" s="617">
        <f t="shared" si="19"/>
        <v>92</v>
      </c>
      <c r="U30" s="618" t="str">
        <f>LOOKUP(T30,{0,39,40,80,120},{"2","2","3","4","5"})</f>
        <v>4</v>
      </c>
      <c r="V30" s="351"/>
      <c r="W30" s="397"/>
    </row>
    <row r="31" spans="1:23" ht="15.75" x14ac:dyDescent="0.25">
      <c r="A31" s="608" t="s">
        <v>11</v>
      </c>
      <c r="B31" s="860">
        <v>28114</v>
      </c>
      <c r="C31" s="613">
        <f>Age(B31,G31,H31)</f>
        <v>47</v>
      </c>
      <c r="D31" s="913"/>
      <c r="E31" s="1105">
        <v>17</v>
      </c>
      <c r="F31" s="1485" t="s">
        <v>850</v>
      </c>
      <c r="G31" s="607" t="s">
        <v>482</v>
      </c>
      <c r="H31" s="607" t="s">
        <v>997</v>
      </c>
      <c r="I31" s="1485" t="str">
        <f>Воз_группа(A31,C31)</f>
        <v>6</v>
      </c>
      <c r="J31" s="613"/>
      <c r="K31" s="877">
        <v>3</v>
      </c>
      <c r="L31" s="1015">
        <v>8</v>
      </c>
      <c r="M31" s="1015">
        <f t="shared" si="17"/>
        <v>70</v>
      </c>
      <c r="N31" s="877"/>
      <c r="O31" s="1016"/>
      <c r="P31" s="1015"/>
      <c r="Q31" s="615">
        <v>37</v>
      </c>
      <c r="R31" s="207">
        <v>5.3</v>
      </c>
      <c r="S31" s="617">
        <f t="shared" si="18"/>
        <v>35</v>
      </c>
      <c r="T31" s="617">
        <f t="shared" si="19"/>
        <v>105</v>
      </c>
      <c r="U31" s="618" t="str">
        <f>LOOKUP(T31,{0,39,40,80,120},{"2","2","3","4","5"})</f>
        <v>4</v>
      </c>
      <c r="V31" s="351"/>
      <c r="W31" s="397"/>
    </row>
    <row r="32" spans="1:23" ht="15.75" x14ac:dyDescent="0.25">
      <c r="A32" s="1914"/>
      <c r="B32" s="1915"/>
      <c r="C32" s="1916"/>
      <c r="D32" s="913"/>
      <c r="E32" s="1735" t="s">
        <v>864</v>
      </c>
      <c r="F32" s="1917"/>
      <c r="G32" s="1736"/>
      <c r="H32" s="1736"/>
      <c r="I32" s="1736"/>
      <c r="J32" s="1736"/>
      <c r="K32" s="1736"/>
      <c r="L32" s="1736"/>
      <c r="M32" s="1736"/>
      <c r="N32" s="1736"/>
      <c r="O32" s="1736"/>
      <c r="P32" s="1736"/>
      <c r="Q32" s="1736"/>
      <c r="R32" s="1736"/>
      <c r="S32" s="1736"/>
      <c r="T32" s="1736"/>
      <c r="U32" s="1736"/>
      <c r="V32" s="1736"/>
      <c r="W32" s="1737"/>
    </row>
    <row r="33" spans="1:62" ht="15.75" x14ac:dyDescent="0.25">
      <c r="A33" s="608" t="s">
        <v>11</v>
      </c>
      <c r="B33" s="860">
        <v>30345</v>
      </c>
      <c r="C33" s="613">
        <f t="shared" ref="C33:C40" si="21">Age(B33,G33,H33)</f>
        <v>41</v>
      </c>
      <c r="D33" s="913"/>
      <c r="E33" s="1105">
        <v>18</v>
      </c>
      <c r="F33" s="1483"/>
      <c r="G33" s="349" t="s">
        <v>590</v>
      </c>
      <c r="H33" s="349" t="s">
        <v>502</v>
      </c>
      <c r="I33" s="1485" t="str">
        <f>Воз_группа(A33,C33)</f>
        <v>5</v>
      </c>
      <c r="J33" s="613"/>
      <c r="K33" s="877"/>
      <c r="L33" s="1015"/>
      <c r="M33" s="1015"/>
      <c r="N33" s="877"/>
      <c r="O33" s="1016"/>
      <c r="P33" s="1015"/>
      <c r="Q33" s="615"/>
      <c r="R33" s="207"/>
      <c r="S33" s="617"/>
      <c r="T33" s="617"/>
      <c r="U33" s="618"/>
      <c r="V33" s="351"/>
      <c r="W33" s="397" t="s">
        <v>1125</v>
      </c>
    </row>
    <row r="34" spans="1:62" ht="15.75" x14ac:dyDescent="0.25">
      <c r="A34" s="608" t="s">
        <v>11</v>
      </c>
      <c r="B34" s="860">
        <v>33786</v>
      </c>
      <c r="C34" s="613">
        <f t="shared" si="21"/>
        <v>32</v>
      </c>
      <c r="D34" s="913"/>
      <c r="E34" s="1211">
        <v>19</v>
      </c>
      <c r="F34" s="1483"/>
      <c r="G34" s="349" t="s">
        <v>27</v>
      </c>
      <c r="H34" s="349" t="s">
        <v>1349</v>
      </c>
      <c r="I34" s="1485" t="str">
        <f>Воз_группа(A34,C34)</f>
        <v>3</v>
      </c>
      <c r="J34" s="613"/>
      <c r="K34" s="877">
        <v>3</v>
      </c>
      <c r="L34" s="1015">
        <v>10</v>
      </c>
      <c r="M34" s="1015">
        <f t="shared" ref="M34" si="22">Баллы_за_упр($A34,$G34,$H34,$I34,K34,L34)</f>
        <v>35</v>
      </c>
      <c r="N34" s="877">
        <v>35</v>
      </c>
      <c r="O34" s="1016">
        <v>28.2</v>
      </c>
      <c r="P34" s="1015">
        <f t="shared" ref="P34" si="23">Баллы_за_упр($A34,$G34,$H34,$I34,N34,O34)</f>
        <v>56</v>
      </c>
      <c r="Q34" s="615">
        <v>37</v>
      </c>
      <c r="R34" s="207">
        <v>4.03</v>
      </c>
      <c r="S34" s="617">
        <f t="shared" ref="S34" si="24">Баллы_за_упр($A34,G34,H34,I34,Q34,R34)</f>
        <v>32</v>
      </c>
      <c r="T34" s="617">
        <f t="shared" ref="T34" si="25">S34+P34+M34</f>
        <v>123</v>
      </c>
      <c r="U34" s="618">
        <f t="shared" ref="U34" si="26">Оценка(A34,I34,M34,P34,S34)</f>
        <v>4</v>
      </c>
      <c r="V34" s="351"/>
      <c r="W34" s="397"/>
    </row>
    <row r="35" spans="1:62" ht="15.75" x14ac:dyDescent="0.25">
      <c r="A35" s="813" t="s">
        <v>470</v>
      </c>
      <c r="B35" s="1288">
        <v>25995</v>
      </c>
      <c r="C35" s="613">
        <f t="shared" si="21"/>
        <v>53</v>
      </c>
      <c r="D35" s="913"/>
      <c r="E35" s="1105">
        <v>20</v>
      </c>
      <c r="F35" s="1483"/>
      <c r="G35" s="349" t="s">
        <v>482</v>
      </c>
      <c r="H35" s="349" t="s">
        <v>525</v>
      </c>
      <c r="I35" s="1485">
        <v>7</v>
      </c>
      <c r="J35" s="613"/>
      <c r="K35" s="877">
        <v>16</v>
      </c>
      <c r="L35" s="1015">
        <v>27</v>
      </c>
      <c r="M35" s="1015">
        <v>125</v>
      </c>
      <c r="N35" s="877"/>
      <c r="O35" s="1016"/>
      <c r="P35" s="1015"/>
      <c r="Q35" s="615">
        <v>37</v>
      </c>
      <c r="R35" s="207">
        <v>7.1</v>
      </c>
      <c r="S35" s="617">
        <v>20</v>
      </c>
      <c r="T35" s="617">
        <f>S35+P35+M35</f>
        <v>145</v>
      </c>
      <c r="U35" s="618" t="str">
        <f>LOOKUP(T35,{0,39,40,80,120},{"2","2","3","4","5"})</f>
        <v>5</v>
      </c>
      <c r="V35" s="351"/>
      <c r="W35" s="397"/>
    </row>
    <row r="36" spans="1:62" ht="15.75" x14ac:dyDescent="0.25">
      <c r="A36" s="1289" t="s">
        <v>11</v>
      </c>
      <c r="B36" s="1226">
        <v>30311</v>
      </c>
      <c r="C36" s="613">
        <f t="shared" si="21"/>
        <v>41</v>
      </c>
      <c r="D36" s="913"/>
      <c r="E36" s="1211">
        <v>21</v>
      </c>
      <c r="F36" s="1485" t="s">
        <v>850</v>
      </c>
      <c r="G36" s="349" t="s">
        <v>590</v>
      </c>
      <c r="H36" s="349" t="s">
        <v>1163</v>
      </c>
      <c r="I36" s="1485" t="str">
        <f>Воз_группа(A36,C36)</f>
        <v>5</v>
      </c>
      <c r="J36" s="613"/>
      <c r="K36" s="877">
        <v>3</v>
      </c>
      <c r="L36" s="1015">
        <v>8</v>
      </c>
      <c r="M36" s="1015">
        <f t="shared" ref="M36" si="27">Баллы_за_упр($A36,$G36,$H36,$I36,K36,L36)</f>
        <v>60</v>
      </c>
      <c r="N36" s="877">
        <v>35</v>
      </c>
      <c r="O36" s="1016">
        <v>30.1</v>
      </c>
      <c r="P36" s="1015">
        <f t="shared" ref="P36" si="28">Баллы_за_упр($A36,$G36,$H36,$I36,N36,O36)</f>
        <v>78</v>
      </c>
      <c r="Q36" s="615">
        <v>37</v>
      </c>
      <c r="R36" s="207">
        <v>5.15</v>
      </c>
      <c r="S36" s="617">
        <f t="shared" ref="S36" si="29">Баллы_за_упр($A36,G36,H36,I36,Q36,R36)</f>
        <v>20</v>
      </c>
      <c r="T36" s="617">
        <f t="shared" ref="T36" si="30">S36+P36+M36</f>
        <v>158</v>
      </c>
      <c r="U36" s="618">
        <f t="shared" ref="U36" si="31">Оценка(A36,I36,M36,P36,S36)</f>
        <v>4</v>
      </c>
      <c r="V36" s="351"/>
      <c r="W36" s="397"/>
    </row>
    <row r="37" spans="1:62" ht="15.75" x14ac:dyDescent="0.25">
      <c r="A37" s="608" t="s">
        <v>470</v>
      </c>
      <c r="B37" s="860">
        <v>28254</v>
      </c>
      <c r="C37" s="613">
        <f t="shared" si="21"/>
        <v>47</v>
      </c>
      <c r="D37" s="913"/>
      <c r="E37" s="1105">
        <v>22</v>
      </c>
      <c r="F37" s="1485" t="s">
        <v>850</v>
      </c>
      <c r="G37" s="349" t="s">
        <v>590</v>
      </c>
      <c r="H37" s="349" t="s">
        <v>526</v>
      </c>
      <c r="I37" s="1485">
        <v>6</v>
      </c>
      <c r="J37" s="613"/>
      <c r="K37" s="877"/>
      <c r="L37" s="1015"/>
      <c r="M37" s="1015"/>
      <c r="N37" s="877"/>
      <c r="O37" s="1016"/>
      <c r="P37" s="1015"/>
      <c r="Q37" s="615"/>
      <c r="R37" s="207"/>
      <c r="S37" s="617"/>
      <c r="T37" s="617"/>
      <c r="U37" s="618"/>
      <c r="V37" s="351"/>
      <c r="W37" s="397" t="s">
        <v>1125</v>
      </c>
    </row>
    <row r="38" spans="1:62" ht="15.75" x14ac:dyDescent="0.25">
      <c r="A38" s="608" t="s">
        <v>470</v>
      </c>
      <c r="B38" s="860">
        <v>28169</v>
      </c>
      <c r="C38" s="613">
        <f t="shared" si="21"/>
        <v>47</v>
      </c>
      <c r="D38" s="913"/>
      <c r="E38" s="1211">
        <v>23</v>
      </c>
      <c r="F38" s="1485" t="s">
        <v>850</v>
      </c>
      <c r="G38" s="349" t="s">
        <v>590</v>
      </c>
      <c r="H38" s="349" t="s">
        <v>1245</v>
      </c>
      <c r="I38" s="1485">
        <v>6</v>
      </c>
      <c r="J38" s="613"/>
      <c r="K38" s="877">
        <v>16</v>
      </c>
      <c r="L38" s="1015">
        <v>32</v>
      </c>
      <c r="M38" s="1015">
        <f>Баллы_за_упр($A38,$G38,$H38,$I38,K38,L38)</f>
        <v>100</v>
      </c>
      <c r="N38" s="877"/>
      <c r="O38" s="1016"/>
      <c r="P38" s="1015"/>
      <c r="Q38" s="615">
        <v>37</v>
      </c>
      <c r="R38" s="207">
        <v>5.41</v>
      </c>
      <c r="S38" s="617">
        <f>Баллы_за_упр($A38,G38,H38,I38,Q38,R38)</f>
        <v>78</v>
      </c>
      <c r="T38" s="617">
        <f>S38+P38+M38</f>
        <v>178</v>
      </c>
      <c r="U38" s="618" t="str">
        <f>LOOKUP(T38,{0,39,40,80,120},{"2","2","3","4","5"})</f>
        <v>5</v>
      </c>
      <c r="V38" s="351"/>
      <c r="W38" s="397"/>
    </row>
    <row r="39" spans="1:62" ht="15.75" x14ac:dyDescent="0.25">
      <c r="A39" s="608" t="s">
        <v>470</v>
      </c>
      <c r="B39" s="860">
        <v>30283</v>
      </c>
      <c r="C39" s="613">
        <f t="shared" si="21"/>
        <v>41</v>
      </c>
      <c r="D39" s="913"/>
      <c r="E39" s="1105">
        <v>24</v>
      </c>
      <c r="F39" s="1485" t="s">
        <v>850</v>
      </c>
      <c r="G39" s="349" t="s">
        <v>647</v>
      </c>
      <c r="H39" s="349" t="s">
        <v>471</v>
      </c>
      <c r="I39" s="1485" t="str">
        <f>Воз_группа(A39,C39)</f>
        <v>5</v>
      </c>
      <c r="J39" s="613"/>
      <c r="K39" s="877"/>
      <c r="L39" s="1015"/>
      <c r="M39" s="1015"/>
      <c r="N39" s="877"/>
      <c r="O39" s="1016"/>
      <c r="P39" s="1015"/>
      <c r="Q39" s="615"/>
      <c r="R39" s="207"/>
      <c r="S39" s="617"/>
      <c r="T39" s="617"/>
      <c r="U39" s="618"/>
      <c r="V39" s="351"/>
      <c r="W39" s="397" t="s">
        <v>750</v>
      </c>
    </row>
    <row r="40" spans="1:62" ht="16.5" thickBot="1" x14ac:dyDescent="0.3">
      <c r="A40" s="608" t="s">
        <v>11</v>
      </c>
      <c r="B40" s="860">
        <v>34005</v>
      </c>
      <c r="C40" s="613">
        <f t="shared" si="21"/>
        <v>31</v>
      </c>
      <c r="D40" s="913"/>
      <c r="E40" s="1293">
        <v>25</v>
      </c>
      <c r="F40" s="379" t="s">
        <v>850</v>
      </c>
      <c r="G40" s="744" t="s">
        <v>27</v>
      </c>
      <c r="H40" s="744" t="s">
        <v>1162</v>
      </c>
      <c r="I40" s="379" t="str">
        <f>Воз_группа(A40,C40)</f>
        <v>3</v>
      </c>
      <c r="J40" s="340"/>
      <c r="K40" s="1040">
        <v>3</v>
      </c>
      <c r="L40" s="1041">
        <v>16</v>
      </c>
      <c r="M40" s="1041">
        <f t="shared" ref="M40" si="32">Баллы_за_упр($A40,$G40,$H40,$I40,K40,L40)</f>
        <v>70</v>
      </c>
      <c r="N40" s="1040">
        <v>35</v>
      </c>
      <c r="O40" s="1042">
        <v>28</v>
      </c>
      <c r="P40" s="1041">
        <f t="shared" ref="P40" si="33">Баллы_за_упр($A40,$G40,$H40,$I40,N40,O40)</f>
        <v>60</v>
      </c>
      <c r="Q40" s="300">
        <v>37</v>
      </c>
      <c r="R40" s="1224">
        <v>4.05</v>
      </c>
      <c r="S40" s="302">
        <f t="shared" ref="S40" si="34">Баллы_за_упр($A40,G40,H40,I40,Q40,R40)</f>
        <v>30</v>
      </c>
      <c r="T40" s="302">
        <f t="shared" ref="T40" si="35">S40+P40+M40</f>
        <v>160</v>
      </c>
      <c r="U40" s="303">
        <f t="shared" ref="U40" si="36">Оценка(A40,I40,M40,P40,S40)</f>
        <v>4</v>
      </c>
      <c r="V40" s="381"/>
      <c r="W40" s="435"/>
    </row>
    <row r="41" spans="1:62" ht="15.75" x14ac:dyDescent="0.25">
      <c r="A41" s="1290"/>
      <c r="B41" s="1290"/>
      <c r="C41" s="1290"/>
      <c r="D41" s="1290"/>
      <c r="E41" s="567"/>
      <c r="F41" s="567"/>
      <c r="G41" s="567"/>
      <c r="H41" s="567"/>
      <c r="I41" s="437"/>
      <c r="J41" s="437"/>
      <c r="K41" s="437"/>
      <c r="L41" s="437"/>
      <c r="M41" s="437"/>
      <c r="N41" s="437"/>
      <c r="O41" s="1291"/>
      <c r="P41" s="437"/>
      <c r="Q41" s="437"/>
      <c r="R41" s="1238"/>
      <c r="S41" s="437"/>
      <c r="T41" s="437"/>
      <c r="U41" s="437"/>
      <c r="V41" s="437"/>
      <c r="W41" s="437"/>
    </row>
    <row r="42" spans="1:62" s="1111" customFormat="1" ht="15.75" hidden="1" x14ac:dyDescent="0.25">
      <c r="A42" s="338"/>
      <c r="B42" s="338"/>
      <c r="C42" s="338"/>
      <c r="D42" s="338"/>
      <c r="E42" s="567"/>
      <c r="F42" s="567"/>
      <c r="G42" s="567"/>
      <c r="H42" s="567"/>
      <c r="I42" s="437"/>
      <c r="J42" s="437"/>
      <c r="K42" s="437"/>
      <c r="L42" s="437"/>
      <c r="M42" s="437"/>
      <c r="N42" s="437"/>
      <c r="O42" s="1291"/>
      <c r="P42" s="1231" t="s">
        <v>769</v>
      </c>
      <c r="Q42" s="1231"/>
      <c r="R42" s="1232"/>
      <c r="S42" s="1231"/>
      <c r="T42" s="1233"/>
      <c r="U42" s="1732">
        <f>SUM(T13:T40)</f>
        <v>2326</v>
      </c>
      <c r="V42" s="1733"/>
      <c r="W42" s="437"/>
    </row>
    <row r="43" spans="1:62" s="1111" customFormat="1" ht="15.75" hidden="1" x14ac:dyDescent="0.25">
      <c r="A43" s="338"/>
      <c r="B43" s="338"/>
      <c r="C43" s="338"/>
      <c r="D43" s="338"/>
      <c r="E43" s="567"/>
      <c r="F43" s="567"/>
      <c r="G43" s="567"/>
      <c r="H43" s="567"/>
      <c r="I43" s="437"/>
      <c r="J43" s="437"/>
      <c r="K43" s="437"/>
      <c r="L43" s="437"/>
      <c r="M43" s="437"/>
      <c r="N43" s="437"/>
      <c r="O43" s="1291"/>
      <c r="P43" s="1231" t="s">
        <v>770</v>
      </c>
      <c r="Q43" s="1231"/>
      <c r="R43" s="1232"/>
      <c r="S43" s="1231"/>
      <c r="T43" s="1233"/>
      <c r="U43" s="1734">
        <f>U42/I49</f>
        <v>136.8235294117647</v>
      </c>
      <c r="V43" s="1734"/>
      <c r="W43" s="437"/>
    </row>
    <row r="44" spans="1:62" s="50" customFormat="1" ht="16.5" thickBot="1" x14ac:dyDescent="0.3">
      <c r="A44" s="609"/>
      <c r="B44" s="151"/>
      <c r="C44" s="151"/>
      <c r="D44" s="151"/>
      <c r="E44" s="171"/>
      <c r="F44" s="171"/>
      <c r="G44" s="1821" t="s">
        <v>1306</v>
      </c>
      <c r="H44" s="1821"/>
      <c r="I44" s="1866" t="s">
        <v>1532</v>
      </c>
      <c r="J44" s="1866"/>
      <c r="K44" s="1866"/>
      <c r="L44" s="1866"/>
      <c r="M44" s="1866"/>
      <c r="N44" s="1866"/>
      <c r="O44" s="1866"/>
      <c r="P44" s="1866"/>
      <c r="Q44" s="1866"/>
      <c r="R44" s="1866"/>
      <c r="S44" s="1866"/>
      <c r="T44" s="1866"/>
      <c r="U44" s="267"/>
      <c r="V44" s="267"/>
      <c r="W44" s="1030"/>
      <c r="X44" s="572"/>
      <c r="Y44" s="572"/>
      <c r="Z44" s="572"/>
      <c r="AA44" s="572"/>
      <c r="AB44" s="572"/>
      <c r="AC44" s="572"/>
      <c r="AD44" s="572"/>
      <c r="AE44" s="572"/>
      <c r="AF44" s="572"/>
      <c r="AG44" s="572"/>
      <c r="AH44" s="572"/>
      <c r="AI44" s="572"/>
      <c r="AJ44" s="572"/>
      <c r="AK44" s="572"/>
      <c r="AL44" s="572"/>
      <c r="AM44" s="572"/>
      <c r="AN44" s="572"/>
      <c r="AO44" s="572"/>
      <c r="AP44" s="572"/>
      <c r="AQ44" s="572"/>
      <c r="AR44" s="572"/>
      <c r="AS44" s="572"/>
      <c r="AT44" s="572"/>
      <c r="AU44" s="572"/>
      <c r="AV44" s="572"/>
      <c r="AW44" s="572"/>
      <c r="AX44" s="572"/>
      <c r="AY44" s="572"/>
      <c r="AZ44" s="572"/>
      <c r="BA44" s="572"/>
      <c r="BB44" s="572"/>
      <c r="BC44" s="572"/>
      <c r="BD44" s="572"/>
      <c r="BE44" s="572"/>
      <c r="BF44" s="572"/>
      <c r="BG44" s="572"/>
      <c r="BH44" s="572"/>
      <c r="BI44" s="572"/>
      <c r="BJ44" s="572"/>
    </row>
    <row r="45" spans="1:62" s="1111" customFormat="1" ht="16.5" thickTop="1" x14ac:dyDescent="0.25">
      <c r="A45" s="338"/>
      <c r="B45" s="338"/>
      <c r="C45" s="338"/>
      <c r="D45" s="338"/>
      <c r="E45" s="567"/>
      <c r="F45" s="567"/>
      <c r="G45" s="567"/>
      <c r="H45" s="567"/>
      <c r="I45" s="437"/>
      <c r="J45" s="437"/>
      <c r="K45" s="437"/>
      <c r="L45" s="437"/>
      <c r="M45" s="437"/>
      <c r="N45" s="437"/>
      <c r="O45" s="1291"/>
      <c r="P45" s="1231"/>
      <c r="Q45" s="1231"/>
      <c r="R45" s="1232"/>
      <c r="S45" s="1231"/>
      <c r="T45" s="1233"/>
      <c r="U45" s="1356"/>
      <c r="V45" s="1356"/>
      <c r="W45" s="437"/>
    </row>
    <row r="46" spans="1:62" s="1111" customFormat="1" ht="15.75" x14ac:dyDescent="0.25">
      <c r="A46" s="338"/>
      <c r="B46" s="338"/>
      <c r="C46" s="338"/>
      <c r="D46" s="338"/>
      <c r="E46" s="567"/>
      <c r="F46" s="567"/>
      <c r="G46" s="567"/>
      <c r="H46" s="567"/>
      <c r="I46" s="437"/>
      <c r="J46" s="437"/>
      <c r="K46" s="437"/>
      <c r="L46" s="437"/>
      <c r="M46" s="437"/>
      <c r="N46" s="437"/>
      <c r="O46" s="1291"/>
      <c r="P46" s="1231"/>
      <c r="Q46" s="1231"/>
      <c r="R46" s="1232"/>
      <c r="S46" s="1231"/>
      <c r="T46" s="1233"/>
      <c r="U46" s="1356"/>
      <c r="V46" s="1356"/>
      <c r="W46" s="437"/>
    </row>
    <row r="47" spans="1:62" ht="15.75" x14ac:dyDescent="0.25">
      <c r="A47" s="1290"/>
      <c r="B47" s="1290"/>
      <c r="C47" s="1290"/>
      <c r="D47" s="1290"/>
      <c r="E47" s="567"/>
      <c r="F47" s="567"/>
      <c r="G47" s="567"/>
      <c r="H47" s="567"/>
      <c r="I47" s="437"/>
      <c r="J47" s="437"/>
      <c r="K47" s="437"/>
      <c r="L47" s="437"/>
      <c r="M47" s="437"/>
      <c r="N47" s="437"/>
      <c r="O47" s="1291"/>
      <c r="P47" s="437"/>
      <c r="Q47" s="437"/>
      <c r="R47" s="1238"/>
      <c r="S47" s="437"/>
      <c r="T47" s="437"/>
      <c r="U47" s="437"/>
      <c r="V47" s="437"/>
      <c r="W47" s="437"/>
    </row>
    <row r="48" spans="1:62" ht="15.75" x14ac:dyDescent="0.25">
      <c r="A48" s="694"/>
      <c r="B48" s="694"/>
      <c r="C48" s="694"/>
      <c r="D48" s="694"/>
      <c r="E48" s="1239"/>
      <c r="F48" s="1239"/>
      <c r="G48" s="1742" t="s">
        <v>12</v>
      </c>
      <c r="H48" s="1742"/>
      <c r="I48" s="1240">
        <f>M48-I58</f>
        <v>23</v>
      </c>
      <c r="J48" s="703" t="s">
        <v>13</v>
      </c>
      <c r="K48" s="703"/>
      <c r="L48" s="703"/>
      <c r="M48" s="704">
        <f>COUNT(E$13:F40)</f>
        <v>25</v>
      </c>
      <c r="N48" s="703"/>
      <c r="O48" s="1241"/>
      <c r="P48" s="703"/>
      <c r="Q48" s="703"/>
      <c r="R48" s="1242"/>
      <c r="S48" s="703"/>
      <c r="T48" s="694"/>
      <c r="U48" s="694"/>
      <c r="V48" s="694"/>
    </row>
    <row r="49" spans="1:34" ht="15.75" x14ac:dyDescent="0.25">
      <c r="A49" s="694"/>
      <c r="B49" s="694"/>
      <c r="C49" s="694"/>
      <c r="D49" s="694"/>
      <c r="E49" s="1239"/>
      <c r="F49" s="1239"/>
      <c r="G49" s="1742" t="s">
        <v>14</v>
      </c>
      <c r="H49" s="1742"/>
      <c r="I49" s="1243">
        <f>SUM(I52:I55)</f>
        <v>17</v>
      </c>
      <c r="J49" s="703" t="s">
        <v>13</v>
      </c>
      <c r="K49" s="708">
        <f>ROUND($I$49/$I$48*100,1)</f>
        <v>73.900000000000006</v>
      </c>
      <c r="L49" s="1244" t="s">
        <v>15</v>
      </c>
      <c r="N49" s="703"/>
      <c r="O49" s="1912"/>
      <c r="P49" s="1912"/>
      <c r="Q49" s="1912"/>
      <c r="R49" s="1912"/>
      <c r="S49" s="694"/>
      <c r="T49" s="694"/>
      <c r="U49" s="694"/>
    </row>
    <row r="50" spans="1:34" ht="11.25" customHeight="1" x14ac:dyDescent="0.25">
      <c r="A50" s="694"/>
      <c r="B50" s="694"/>
      <c r="C50" s="694"/>
      <c r="D50" s="694"/>
      <c r="E50" s="1239"/>
      <c r="F50" s="1239"/>
      <c r="G50" s="862"/>
      <c r="H50" s="712"/>
      <c r="I50" s="855"/>
      <c r="J50" s="694"/>
      <c r="K50" s="713"/>
      <c r="L50" s="694"/>
      <c r="N50" s="703"/>
      <c r="O50" s="1245"/>
      <c r="P50" s="694"/>
      <c r="Q50" s="694"/>
    </row>
    <row r="51" spans="1:34" ht="15.75" x14ac:dyDescent="0.25">
      <c r="A51" s="694"/>
      <c r="B51" s="694"/>
      <c r="C51" s="694"/>
      <c r="D51" s="694"/>
      <c r="E51" s="1239"/>
      <c r="F51" s="1239"/>
      <c r="G51" s="1728" t="s">
        <v>16</v>
      </c>
      <c r="H51" s="1728"/>
      <c r="I51" s="855"/>
      <c r="J51" s="703"/>
      <c r="K51" s="713"/>
      <c r="L51" s="703"/>
      <c r="N51" s="703"/>
      <c r="O51" s="1245"/>
      <c r="P51" s="694"/>
      <c r="Q51" s="694"/>
    </row>
    <row r="52" spans="1:34" ht="15.75" x14ac:dyDescent="0.25">
      <c r="A52" s="694"/>
      <c r="B52" s="694"/>
      <c r="C52" s="694"/>
      <c r="D52" s="694"/>
      <c r="E52" s="1239"/>
      <c r="F52" s="1239"/>
      <c r="G52" s="1728" t="s">
        <v>17</v>
      </c>
      <c r="H52" s="1728"/>
      <c r="I52" s="1247">
        <f>COUNTIF(U13:U40,5)</f>
        <v>7</v>
      </c>
      <c r="J52" s="703" t="s">
        <v>13</v>
      </c>
      <c r="K52" s="708">
        <f>ROUND(I52/$I$49*100,1)</f>
        <v>41.2</v>
      </c>
      <c r="L52" s="1244" t="s">
        <v>15</v>
      </c>
      <c r="O52" s="710"/>
      <c r="R52" s="710"/>
    </row>
    <row r="53" spans="1:34" ht="15.75" x14ac:dyDescent="0.25">
      <c r="A53" s="694"/>
      <c r="B53" s="694"/>
      <c r="C53" s="694"/>
      <c r="D53" s="694"/>
      <c r="E53" s="1239"/>
      <c r="F53" s="1239"/>
      <c r="G53" s="1728" t="s">
        <v>18</v>
      </c>
      <c r="H53" s="1728"/>
      <c r="I53" s="1247">
        <f>COUNTIF(U13:U40,4)</f>
        <v>10</v>
      </c>
      <c r="J53" s="703" t="s">
        <v>13</v>
      </c>
      <c r="K53" s="708">
        <f>ROUND(I53/$I$49*100,1)</f>
        <v>58.8</v>
      </c>
      <c r="L53" s="1244" t="s">
        <v>15</v>
      </c>
      <c r="N53" s="1248"/>
      <c r="O53" s="1245"/>
      <c r="P53" s="694"/>
      <c r="Q53" s="694"/>
    </row>
    <row r="54" spans="1:34" ht="18.75" x14ac:dyDescent="0.3">
      <c r="A54" s="694"/>
      <c r="B54" s="694"/>
      <c r="C54" s="694"/>
      <c r="D54" s="694"/>
      <c r="E54" s="1239"/>
      <c r="F54" s="1239"/>
      <c r="G54" s="1728" t="s">
        <v>19</v>
      </c>
      <c r="H54" s="1728"/>
      <c r="I54" s="1247">
        <f>COUNTIF(U13:U40,3)</f>
        <v>0</v>
      </c>
      <c r="J54" s="703" t="s">
        <v>13</v>
      </c>
      <c r="K54" s="708">
        <f>ROUND(I54/$I$49*100,1)</f>
        <v>0</v>
      </c>
      <c r="L54" s="1244" t="s">
        <v>15</v>
      </c>
      <c r="M54" s="863"/>
      <c r="N54" s="1249"/>
      <c r="O54" s="1250"/>
      <c r="P54" s="1251"/>
      <c r="Q54" s="1251"/>
      <c r="R54" s="1913"/>
      <c r="S54" s="1913"/>
      <c r="T54" s="1913"/>
      <c r="U54" s="1913"/>
      <c r="V54" s="1913"/>
      <c r="W54" s="1913"/>
    </row>
    <row r="55" spans="1:34" ht="15.75" x14ac:dyDescent="0.25">
      <c r="A55" s="694"/>
      <c r="B55" s="694"/>
      <c r="C55" s="694"/>
      <c r="D55" s="694"/>
      <c r="E55" s="1239"/>
      <c r="F55" s="1239"/>
      <c r="G55" s="1728" t="s">
        <v>20</v>
      </c>
      <c r="H55" s="1728"/>
      <c r="I55" s="1247">
        <f>COUNTIF(U13:U40,2)</f>
        <v>0</v>
      </c>
      <c r="J55" s="703" t="s">
        <v>13</v>
      </c>
      <c r="K55" s="708">
        <f>I55/$I$49*100</f>
        <v>0</v>
      </c>
      <c r="L55" s="1244" t="s">
        <v>15</v>
      </c>
      <c r="M55" s="1252"/>
      <c r="N55" s="1253"/>
      <c r="O55" s="1254"/>
      <c r="P55" s="1252"/>
      <c r="Q55" s="1252"/>
      <c r="R55" s="1255"/>
      <c r="S55" s="1252"/>
      <c r="T55" s="1256"/>
      <c r="U55" s="1256"/>
      <c r="V55" s="1256"/>
      <c r="W55" s="863"/>
    </row>
    <row r="56" spans="1:34" ht="15.75" customHeight="1" x14ac:dyDescent="0.3">
      <c r="A56" s="694"/>
      <c r="B56" s="694"/>
      <c r="C56" s="694"/>
      <c r="D56" s="694"/>
      <c r="E56" s="1728" t="s">
        <v>21</v>
      </c>
      <c r="F56" s="1728"/>
      <c r="G56" s="1728"/>
      <c r="H56" s="1728"/>
      <c r="I56" s="1257">
        <f>SUM(I52:I54)</f>
        <v>17</v>
      </c>
      <c r="J56" s="703" t="s">
        <v>13</v>
      </c>
      <c r="K56" s="708">
        <f>I56/$I$49*100</f>
        <v>100</v>
      </c>
      <c r="L56" s="1244" t="s">
        <v>15</v>
      </c>
      <c r="M56" s="863"/>
      <c r="N56" s="1249"/>
      <c r="O56" s="1250"/>
      <c r="P56" s="1251"/>
      <c r="Q56" s="1251"/>
      <c r="R56" s="1913"/>
      <c r="S56" s="1913"/>
      <c r="T56" s="1913"/>
      <c r="U56" s="1913"/>
      <c r="V56" s="1913"/>
      <c r="W56" s="1913"/>
    </row>
    <row r="57" spans="1:34" ht="18.75" customHeight="1" x14ac:dyDescent="0.25">
      <c r="A57" s="694"/>
      <c r="B57" s="694"/>
      <c r="C57" s="694"/>
      <c r="D57" s="694"/>
      <c r="E57" s="1728" t="s">
        <v>772</v>
      </c>
      <c r="F57" s="1728"/>
      <c r="G57" s="1728"/>
      <c r="H57" s="1728"/>
      <c r="I57" s="1258">
        <f>COUNTIF(W$13:W40,"*ЛФК*")+COUNTIF(W$13:W40,"*освоб.*")+COUNTIF(W$13:W40,"*справка*")</f>
        <v>4</v>
      </c>
      <c r="J57" s="703" t="s">
        <v>13</v>
      </c>
      <c r="K57" s="729">
        <f>I57/$I$48*100</f>
        <v>17.391304347826086</v>
      </c>
      <c r="L57" s="1244" t="s">
        <v>15</v>
      </c>
      <c r="M57" s="863"/>
      <c r="N57" s="863"/>
      <c r="O57" s="1259"/>
      <c r="P57" s="863"/>
      <c r="Q57" s="863"/>
      <c r="R57" s="1260"/>
      <c r="S57" s="864"/>
      <c r="T57" s="864"/>
      <c r="U57" s="1261"/>
      <c r="V57" s="1262"/>
      <c r="W57" s="864"/>
    </row>
    <row r="58" spans="1:34" ht="17.25" customHeight="1" x14ac:dyDescent="0.3">
      <c r="A58" s="694"/>
      <c r="B58" s="694"/>
      <c r="C58" s="694"/>
      <c r="D58" s="694"/>
      <c r="E58" s="1728" t="s">
        <v>775</v>
      </c>
      <c r="F58" s="1728"/>
      <c r="G58" s="1728"/>
      <c r="H58" s="1728"/>
      <c r="I58" s="1258">
        <f>COUNTIF(W$13:W40,"*ком-ка*")+COUNTIF(W$13:W40,"*декрет*")+COUNTIF(W$13:W40,"*уч.отпуск*")</f>
        <v>2</v>
      </c>
      <c r="J58" s="703" t="s">
        <v>768</v>
      </c>
      <c r="K58" s="735"/>
      <c r="L58" s="1244"/>
      <c r="M58" s="863"/>
      <c r="N58" s="863"/>
      <c r="O58" s="1259"/>
      <c r="P58" s="863"/>
      <c r="Q58" s="863"/>
      <c r="R58" s="1913"/>
      <c r="S58" s="1913"/>
      <c r="T58" s="1913"/>
      <c r="U58" s="1913"/>
      <c r="V58" s="1913"/>
      <c r="W58" s="1913"/>
    </row>
    <row r="59" spans="1:34" ht="18" hidden="1" customHeight="1" x14ac:dyDescent="0.3">
      <c r="A59" s="694"/>
      <c r="B59" s="694"/>
      <c r="C59" s="694"/>
      <c r="D59" s="694"/>
      <c r="E59" s="1728"/>
      <c r="F59" s="1728"/>
      <c r="G59" s="1728"/>
      <c r="H59" s="1728"/>
      <c r="I59" s="1263"/>
      <c r="J59" s="703"/>
      <c r="K59" s="738"/>
      <c r="L59" s="1741" t="s">
        <v>22</v>
      </c>
      <c r="M59" s="1741"/>
      <c r="N59" s="1741"/>
      <c r="O59" s="1741"/>
      <c r="P59" s="1741"/>
      <c r="Q59" s="1741"/>
      <c r="R59" s="1930" t="str">
        <f>Оценка_подр(K49,K56,K52,K53)</f>
        <v>удовлетворительно</v>
      </c>
      <c r="S59" s="1930"/>
      <c r="T59" s="1930"/>
      <c r="U59" s="1930"/>
      <c r="V59" s="863"/>
      <c r="W59" s="863"/>
    </row>
    <row r="60" spans="1:34" ht="18.75" x14ac:dyDescent="0.3">
      <c r="I60" s="1931"/>
      <c r="J60" s="1931"/>
      <c r="K60" s="1931"/>
      <c r="L60" s="1931"/>
      <c r="M60" s="863"/>
      <c r="N60" s="863"/>
      <c r="O60" s="863"/>
      <c r="P60" s="863"/>
      <c r="Q60" s="1931"/>
      <c r="R60" s="1931"/>
      <c r="S60" s="1931"/>
      <c r="X60" s="1279"/>
      <c r="Y60" s="1279"/>
      <c r="Z60" s="1279"/>
      <c r="AA60" s="1279"/>
      <c r="AB60" s="1279"/>
      <c r="AC60" s="1279"/>
      <c r="AD60" s="1279"/>
    </row>
    <row r="61" spans="1:34" s="1336" customFormat="1" ht="24.75" customHeight="1" x14ac:dyDescent="0.3">
      <c r="A61" s="1334"/>
      <c r="B61" s="1334"/>
      <c r="C61" s="1334"/>
      <c r="D61" s="1334"/>
      <c r="E61" s="1206"/>
      <c r="F61" s="1206"/>
      <c r="G61" s="1740" t="s">
        <v>1078</v>
      </c>
      <c r="H61" s="1740"/>
      <c r="I61" s="1721" t="s">
        <v>1166</v>
      </c>
      <c r="J61" s="1721"/>
      <c r="K61" s="1721"/>
      <c r="L61" s="1721"/>
      <c r="M61" s="1721"/>
      <c r="N61" s="1721"/>
      <c r="O61" s="1721"/>
      <c r="P61" s="1721"/>
      <c r="Q61" s="1721"/>
      <c r="R61" s="1721"/>
      <c r="S61" s="1721"/>
      <c r="T61" s="1168"/>
      <c r="U61" s="1168"/>
      <c r="V61" s="868"/>
      <c r="W61" s="1335"/>
      <c r="AE61" s="1337"/>
      <c r="AF61" s="1337"/>
      <c r="AG61" s="1337"/>
      <c r="AH61" s="1337"/>
    </row>
    <row r="62" spans="1:34" s="1337" customFormat="1" ht="24.75" customHeight="1" x14ac:dyDescent="0.3">
      <c r="G62" s="1740" t="s">
        <v>1503</v>
      </c>
      <c r="H62" s="1740"/>
      <c r="I62" s="1721" t="s">
        <v>1528</v>
      </c>
      <c r="J62" s="1721"/>
      <c r="K62" s="1721"/>
      <c r="L62" s="1721"/>
      <c r="M62" s="1721"/>
      <c r="N62" s="1721"/>
      <c r="O62" s="1721"/>
      <c r="P62" s="1721"/>
      <c r="Q62" s="1721"/>
      <c r="R62" s="1721"/>
      <c r="S62" s="1721"/>
      <c r="W62" s="1338"/>
    </row>
    <row r="63" spans="1:34" s="1337" customFormat="1" ht="24.75" customHeight="1" x14ac:dyDescent="0.25">
      <c r="I63" s="1721" t="s">
        <v>1529</v>
      </c>
      <c r="J63" s="1721"/>
      <c r="K63" s="1721"/>
      <c r="L63" s="1721"/>
      <c r="M63" s="1721"/>
      <c r="N63" s="1721"/>
      <c r="O63" s="1721"/>
      <c r="P63" s="1721"/>
      <c r="Q63" s="1721"/>
      <c r="R63" s="1721"/>
      <c r="S63" s="1721"/>
      <c r="W63" s="1338"/>
    </row>
    <row r="64" spans="1:34" s="1336" customFormat="1" ht="24.75" customHeight="1" x14ac:dyDescent="0.25">
      <c r="A64" s="1334"/>
      <c r="B64" s="1334"/>
      <c r="C64" s="1334"/>
      <c r="D64" s="1334"/>
      <c r="E64" s="1206"/>
      <c r="F64" s="1206"/>
      <c r="G64" s="1460"/>
      <c r="H64" s="1460"/>
      <c r="I64" s="1459"/>
      <c r="J64" s="1459"/>
      <c r="K64" s="1459"/>
      <c r="L64" s="1459"/>
      <c r="M64" s="1459"/>
      <c r="N64" s="1459"/>
      <c r="O64" s="1459"/>
      <c r="P64" s="1459"/>
      <c r="Q64" s="1459"/>
      <c r="R64" s="1459"/>
      <c r="S64" s="1459"/>
      <c r="T64" s="1168"/>
      <c r="U64" s="1168"/>
      <c r="V64" s="868"/>
      <c r="W64" s="1335"/>
      <c r="AE64" s="1337"/>
      <c r="AF64" s="1337"/>
      <c r="AG64" s="1337"/>
      <c r="AH64" s="1337"/>
    </row>
    <row r="65" spans="1:34" s="1336" customFormat="1" ht="24.75" customHeight="1" x14ac:dyDescent="0.25">
      <c r="A65" s="1334"/>
      <c r="B65" s="1334"/>
      <c r="C65" s="1334"/>
      <c r="D65" s="1334"/>
      <c r="E65" s="1206"/>
      <c r="F65" s="1206"/>
      <c r="G65" s="1460"/>
      <c r="H65" s="1460"/>
      <c r="I65" s="1459"/>
      <c r="J65" s="1459"/>
      <c r="K65" s="1459"/>
      <c r="L65" s="1459"/>
      <c r="M65" s="1459"/>
      <c r="N65" s="1459"/>
      <c r="O65" s="1459"/>
      <c r="P65" s="1459"/>
      <c r="Q65" s="1459"/>
      <c r="R65" s="1459"/>
      <c r="S65" s="1459"/>
      <c r="T65" s="1168"/>
      <c r="U65" s="1168"/>
      <c r="V65" s="868"/>
      <c r="W65" s="1335"/>
      <c r="AE65" s="1337"/>
      <c r="AF65" s="1337"/>
      <c r="AG65" s="1337"/>
      <c r="AH65" s="1337"/>
    </row>
    <row r="66" spans="1:34" s="1336" customFormat="1" ht="24.75" customHeight="1" x14ac:dyDescent="0.25">
      <c r="A66" s="1334"/>
      <c r="B66" s="1334"/>
      <c r="C66" s="1334"/>
      <c r="D66" s="1334"/>
      <c r="E66" s="1206"/>
      <c r="F66" s="1206"/>
      <c r="G66" s="1460"/>
      <c r="H66" s="1460"/>
      <c r="I66" s="1459"/>
      <c r="J66" s="1459"/>
      <c r="K66" s="1459"/>
      <c r="L66" s="1459"/>
      <c r="M66" s="1459"/>
      <c r="N66" s="1459"/>
      <c r="O66" s="1459"/>
      <c r="P66" s="1459"/>
      <c r="Q66" s="1459"/>
      <c r="R66" s="1459"/>
      <c r="S66" s="1459"/>
      <c r="T66" s="1168"/>
      <c r="U66" s="1168"/>
      <c r="V66" s="868"/>
      <c r="W66" s="1335"/>
      <c r="AE66" s="1337"/>
      <c r="AF66" s="1337"/>
      <c r="AG66" s="1337"/>
      <c r="AH66" s="1337"/>
    </row>
    <row r="67" spans="1:34" s="1336" customFormat="1" ht="24.75" customHeight="1" x14ac:dyDescent="0.25">
      <c r="A67" s="1334"/>
      <c r="B67" s="1334"/>
      <c r="C67" s="1334"/>
      <c r="D67" s="1334"/>
      <c r="E67" s="1206"/>
      <c r="F67" s="1206"/>
      <c r="G67" s="1460"/>
      <c r="H67" s="1460"/>
      <c r="I67" s="1459"/>
      <c r="J67" s="1459"/>
      <c r="K67" s="1459"/>
      <c r="L67" s="1459"/>
      <c r="M67" s="1459"/>
      <c r="N67" s="1459"/>
      <c r="O67" s="1459"/>
      <c r="P67" s="1459"/>
      <c r="Q67" s="1459"/>
      <c r="R67" s="1459"/>
      <c r="S67" s="1459"/>
      <c r="T67" s="1168"/>
      <c r="U67" s="1168"/>
      <c r="V67" s="868"/>
      <c r="W67" s="1335"/>
      <c r="AE67" s="1337"/>
      <c r="AF67" s="1337"/>
      <c r="AG67" s="1337"/>
      <c r="AH67" s="1337"/>
    </row>
    <row r="68" spans="1:34" x14ac:dyDescent="0.25">
      <c r="H68" s="710" t="s">
        <v>1398</v>
      </c>
      <c r="I68" s="710">
        <f>COUNTIF(W$13:W40,"*не приб.*")+COUNTIF(W$13:W40,"*не сдавал*")</f>
        <v>2</v>
      </c>
    </row>
  </sheetData>
  <mergeCells count="56">
    <mergeCell ref="E58:H58"/>
    <mergeCell ref="R58:W58"/>
    <mergeCell ref="G61:H61"/>
    <mergeCell ref="I61:S61"/>
    <mergeCell ref="E59:H59"/>
    <mergeCell ref="L59:Q59"/>
    <mergeCell ref="R59:U59"/>
    <mergeCell ref="I60:L60"/>
    <mergeCell ref="Q60:S60"/>
    <mergeCell ref="G49:H49"/>
    <mergeCell ref="A1:C7"/>
    <mergeCell ref="R4:W4"/>
    <mergeCell ref="E6:W6"/>
    <mergeCell ref="E7:W7"/>
    <mergeCell ref="A12:C12"/>
    <mergeCell ref="E12:W12"/>
    <mergeCell ref="I9:I11"/>
    <mergeCell ref="J9:J11"/>
    <mergeCell ref="K9:S9"/>
    <mergeCell ref="T9:T11"/>
    <mergeCell ref="U9:U11"/>
    <mergeCell ref="V9:V11"/>
    <mergeCell ref="Q1:W1"/>
    <mergeCell ref="N10:P10"/>
    <mergeCell ref="Q10:S10"/>
    <mergeCell ref="A9:A11"/>
    <mergeCell ref="B9:B11"/>
    <mergeCell ref="C9:C11"/>
    <mergeCell ref="E9:E11"/>
    <mergeCell ref="A24:C24"/>
    <mergeCell ref="E24:W24"/>
    <mergeCell ref="H9:H11"/>
    <mergeCell ref="W9:W11"/>
    <mergeCell ref="K10:M10"/>
    <mergeCell ref="G9:G11"/>
    <mergeCell ref="A32:C32"/>
    <mergeCell ref="E32:W32"/>
    <mergeCell ref="E17:W17"/>
    <mergeCell ref="U42:V42"/>
    <mergeCell ref="U43:V43"/>
    <mergeCell ref="I63:S63"/>
    <mergeCell ref="G44:H44"/>
    <mergeCell ref="I44:T44"/>
    <mergeCell ref="G48:H48"/>
    <mergeCell ref="G62:H62"/>
    <mergeCell ref="I62:S62"/>
    <mergeCell ref="E57:H57"/>
    <mergeCell ref="O49:R49"/>
    <mergeCell ref="G51:H51"/>
    <mergeCell ref="G52:H52"/>
    <mergeCell ref="G54:H54"/>
    <mergeCell ref="G53:H53"/>
    <mergeCell ref="G55:H55"/>
    <mergeCell ref="E56:H56"/>
    <mergeCell ref="R56:W56"/>
    <mergeCell ref="R54:W54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rowBreaks count="1" manualBreakCount="1">
    <brk id="44" min="3" max="22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8">
    <tabColor rgb="FF002060"/>
  </sheetPr>
  <dimension ref="A1:BJ66"/>
  <sheetViews>
    <sheetView view="pageBreakPreview" topLeftCell="B48" zoomScale="85" zoomScaleSheetLayoutView="85" workbookViewId="0">
      <selection activeCell="R62" sqref="R62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5.4257812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32.5703125" style="710" customWidth="1"/>
    <col min="24" max="16384" width="9.140625" style="275"/>
  </cols>
  <sheetData>
    <row r="1" spans="1:31" ht="15.75" hidden="1" x14ac:dyDescent="0.25">
      <c r="A1" s="1858"/>
      <c r="B1" s="1858"/>
      <c r="C1" s="1858"/>
      <c r="D1" s="253"/>
      <c r="E1" s="253"/>
      <c r="F1" s="253"/>
      <c r="G1" s="253"/>
      <c r="H1" s="253"/>
      <c r="I1" s="694"/>
      <c r="J1" s="253"/>
      <c r="K1" s="253"/>
      <c r="L1" s="694"/>
      <c r="M1" s="253"/>
      <c r="N1" s="253"/>
      <c r="O1" s="253"/>
      <c r="P1" s="253"/>
      <c r="Q1" s="1060" t="s">
        <v>1280</v>
      </c>
      <c r="R1" s="1060"/>
      <c r="S1" s="1060"/>
      <c r="T1" s="1060"/>
      <c r="U1" s="1060"/>
      <c r="V1" s="1060"/>
      <c r="W1" s="1060"/>
      <c r="Y1" s="854"/>
      <c r="Z1" s="854"/>
      <c r="AA1" s="854"/>
      <c r="AB1" s="854"/>
      <c r="AC1" s="854"/>
      <c r="AD1" s="854"/>
      <c r="AE1" s="854"/>
    </row>
    <row r="2" spans="1:31" ht="6" hidden="1" customHeight="1" x14ac:dyDescent="0.25">
      <c r="A2" s="1858"/>
      <c r="B2" s="1858"/>
      <c r="C2" s="1858"/>
      <c r="D2" s="253"/>
      <c r="E2" s="253"/>
      <c r="F2" s="253"/>
      <c r="G2" s="253"/>
      <c r="H2" s="253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1" ht="18.75" hidden="1" x14ac:dyDescent="0.25">
      <c r="A3" s="1858"/>
      <c r="B3" s="1858"/>
      <c r="C3" s="1858"/>
      <c r="D3" s="253"/>
      <c r="E3" s="253"/>
      <c r="F3" s="253"/>
      <c r="G3" s="253"/>
      <c r="H3" s="253"/>
      <c r="I3" s="694"/>
      <c r="J3" s="253"/>
      <c r="K3" s="253"/>
      <c r="L3" s="694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1" hidden="1" x14ac:dyDescent="0.25">
      <c r="A4" s="1858"/>
      <c r="B4" s="1858"/>
      <c r="C4" s="1858"/>
      <c r="D4" s="253"/>
      <c r="E4" s="253"/>
      <c r="F4" s="253"/>
      <c r="G4" s="253"/>
      <c r="H4" s="253"/>
      <c r="I4" s="694"/>
      <c r="J4" s="253"/>
      <c r="K4" s="253"/>
      <c r="L4" s="694"/>
      <c r="M4" s="253"/>
      <c r="N4" s="253"/>
      <c r="O4" s="1936" t="s">
        <v>774</v>
      </c>
      <c r="P4" s="1936"/>
      <c r="Q4" s="1936"/>
      <c r="R4" s="1936"/>
      <c r="S4" s="1936"/>
      <c r="T4" s="1936"/>
      <c r="U4" s="1936"/>
      <c r="V4" s="1936"/>
      <c r="W4" s="1936"/>
      <c r="Y4" s="854"/>
      <c r="Z4" s="854"/>
      <c r="AA4" s="854"/>
      <c r="AB4" s="854"/>
      <c r="AC4" s="854"/>
      <c r="AD4" s="854"/>
      <c r="AE4" s="854"/>
    </row>
    <row r="5" spans="1:31" ht="10.5" customHeight="1" x14ac:dyDescent="0.25">
      <c r="A5" s="1858"/>
      <c r="B5" s="1858"/>
      <c r="C5" s="1858"/>
      <c r="D5" s="253"/>
      <c r="E5" s="253"/>
      <c r="F5" s="253"/>
      <c r="G5" s="253"/>
      <c r="H5" s="253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1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1861"/>
      <c r="Y6" s="854"/>
      <c r="Z6" s="854"/>
      <c r="AA6" s="854"/>
      <c r="AB6" s="854"/>
      <c r="AC6" s="854"/>
      <c r="AD6" s="854"/>
      <c r="AE6" s="854"/>
    </row>
    <row r="7" spans="1:31" ht="21.75" customHeight="1" x14ac:dyDescent="0.25">
      <c r="A7" s="1859"/>
      <c r="B7" s="1859"/>
      <c r="C7" s="1859"/>
      <c r="D7" s="253"/>
      <c r="E7" s="1862" t="s">
        <v>1596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1089"/>
      <c r="Y7" s="854"/>
      <c r="Z7" s="854"/>
      <c r="AA7" s="854"/>
      <c r="AB7" s="854"/>
      <c r="AC7" s="854"/>
      <c r="AD7" s="854"/>
      <c r="AE7" s="854"/>
    </row>
    <row r="8" spans="1:31" ht="16.5" customHeight="1" thickBot="1" x14ac:dyDescent="0.3">
      <c r="A8" s="1059"/>
      <c r="B8" s="1059"/>
      <c r="C8" s="1059"/>
      <c r="D8" s="253"/>
      <c r="E8" s="1057"/>
      <c r="F8" s="1057"/>
      <c r="G8" s="1057"/>
      <c r="H8" s="913"/>
      <c r="I8" s="1057"/>
      <c r="J8" s="1057"/>
      <c r="K8" s="913"/>
      <c r="L8" s="1057"/>
      <c r="M8" s="1057"/>
      <c r="N8" s="1057"/>
      <c r="O8" s="1090"/>
      <c r="P8" s="1057"/>
      <c r="Q8" s="1057"/>
      <c r="R8" s="1075"/>
      <c r="S8" s="1057"/>
      <c r="T8" s="1057"/>
      <c r="U8" s="1057"/>
      <c r="V8" s="1057"/>
      <c r="W8" s="913"/>
    </row>
    <row r="9" spans="1:31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769" t="s">
        <v>2</v>
      </c>
      <c r="F9" s="1284"/>
      <c r="G9" s="1771" t="s">
        <v>3</v>
      </c>
      <c r="H9" s="1771" t="s">
        <v>4</v>
      </c>
      <c r="I9" s="1762" t="s">
        <v>5</v>
      </c>
      <c r="J9" s="1762" t="s">
        <v>6</v>
      </c>
      <c r="K9" s="1771" t="s">
        <v>180</v>
      </c>
      <c r="L9" s="1771"/>
      <c r="M9" s="1771"/>
      <c r="N9" s="1771"/>
      <c r="O9" s="1771"/>
      <c r="P9" s="1771"/>
      <c r="Q9" s="1771"/>
      <c r="R9" s="1771"/>
      <c r="S9" s="1771"/>
      <c r="T9" s="1746" t="s">
        <v>25</v>
      </c>
      <c r="U9" s="1762" t="s">
        <v>998</v>
      </c>
      <c r="V9" s="1762" t="s">
        <v>7</v>
      </c>
      <c r="W9" s="1814" t="s">
        <v>285</v>
      </c>
    </row>
    <row r="10" spans="1:31" ht="15.75" x14ac:dyDescent="0.25">
      <c r="A10" s="1851"/>
      <c r="B10" s="1851"/>
      <c r="C10" s="1851"/>
      <c r="D10" s="858"/>
      <c r="E10" s="1735"/>
      <c r="F10" s="1484"/>
      <c r="G10" s="1736"/>
      <c r="H10" s="1736"/>
      <c r="I10" s="1763"/>
      <c r="J10" s="1763"/>
      <c r="K10" s="1736">
        <v>1</v>
      </c>
      <c r="L10" s="1736"/>
      <c r="M10" s="1736"/>
      <c r="N10" s="1736">
        <v>2</v>
      </c>
      <c r="O10" s="1736"/>
      <c r="P10" s="1736"/>
      <c r="Q10" s="1765">
        <v>3</v>
      </c>
      <c r="R10" s="1765"/>
      <c r="S10" s="1765"/>
      <c r="T10" s="1747"/>
      <c r="U10" s="1763"/>
      <c r="V10" s="1763"/>
      <c r="W10" s="1815"/>
    </row>
    <row r="11" spans="1:31" ht="81.75" customHeight="1" thickBot="1" x14ac:dyDescent="0.3">
      <c r="A11" s="1851"/>
      <c r="B11" s="1851"/>
      <c r="C11" s="1851"/>
      <c r="D11" s="858"/>
      <c r="E11" s="1770"/>
      <c r="F11" s="1285"/>
      <c r="G11" s="1772"/>
      <c r="H11" s="1772"/>
      <c r="I11" s="1764"/>
      <c r="J11" s="1764"/>
      <c r="K11" s="1473" t="s">
        <v>8</v>
      </c>
      <c r="L11" s="1473" t="s">
        <v>9</v>
      </c>
      <c r="M11" s="1473" t="s">
        <v>10</v>
      </c>
      <c r="N11" s="1473" t="s">
        <v>8</v>
      </c>
      <c r="O11" s="1286" t="s">
        <v>9</v>
      </c>
      <c r="P11" s="1473" t="s">
        <v>10</v>
      </c>
      <c r="Q11" s="1473" t="s">
        <v>8</v>
      </c>
      <c r="R11" s="1219" t="s">
        <v>9</v>
      </c>
      <c r="S11" s="1473" t="s">
        <v>10</v>
      </c>
      <c r="T11" s="1748"/>
      <c r="U11" s="1764"/>
      <c r="V11" s="1764"/>
      <c r="W11" s="1816"/>
    </row>
    <row r="12" spans="1:31" ht="16.5" thickTop="1" x14ac:dyDescent="0.25">
      <c r="A12" s="342"/>
      <c r="B12" s="342"/>
      <c r="C12" s="342"/>
      <c r="D12" s="1057"/>
      <c r="E12" s="1867" t="s">
        <v>1442</v>
      </c>
      <c r="F12" s="1928"/>
      <c r="G12" s="1868"/>
      <c r="H12" s="1868"/>
      <c r="I12" s="1868"/>
      <c r="J12" s="1868"/>
      <c r="K12" s="1868"/>
      <c r="L12" s="1868"/>
      <c r="M12" s="1868"/>
      <c r="N12" s="1868"/>
      <c r="O12" s="1868"/>
      <c r="P12" s="1868"/>
      <c r="Q12" s="1868"/>
      <c r="R12" s="1868"/>
      <c r="S12" s="1868"/>
      <c r="T12" s="1868"/>
      <c r="U12" s="1868"/>
      <c r="V12" s="1868"/>
      <c r="W12" s="1869"/>
    </row>
    <row r="13" spans="1:31" ht="15.75" x14ac:dyDescent="0.25">
      <c r="A13" s="342" t="s">
        <v>11</v>
      </c>
      <c r="B13" s="169">
        <v>24723</v>
      </c>
      <c r="C13" s="611">
        <f>Age(B13,G13,H13)</f>
        <v>57</v>
      </c>
      <c r="D13" s="1057"/>
      <c r="E13" s="1211">
        <v>1</v>
      </c>
      <c r="F13" s="1481"/>
      <c r="G13" s="349" t="s">
        <v>482</v>
      </c>
      <c r="H13" s="349" t="s">
        <v>1370</v>
      </c>
      <c r="I13" s="1485" t="str">
        <f>Воз_группа(A13,C13)</f>
        <v>8</v>
      </c>
      <c r="J13" s="1486"/>
      <c r="K13" s="877">
        <v>3</v>
      </c>
      <c r="L13" s="1015">
        <v>6</v>
      </c>
      <c r="M13" s="1015">
        <f t="shared" ref="M13:M15" si="0">Баллы_за_упр($A13,$G13,$H13,$I13,K13,L13)</f>
        <v>80</v>
      </c>
      <c r="N13" s="877"/>
      <c r="O13" s="1016"/>
      <c r="P13" s="1015"/>
      <c r="Q13" s="615">
        <v>37</v>
      </c>
      <c r="R13" s="207">
        <v>6.03</v>
      </c>
      <c r="S13" s="617">
        <f t="shared" ref="S13:S15" si="1">Баллы_за_упр($A13,G13,H13,I13,Q13,R13)</f>
        <v>52</v>
      </c>
      <c r="T13" s="617">
        <f t="shared" ref="T13:T15" si="2">S13+P13+M13</f>
        <v>132</v>
      </c>
      <c r="U13" s="618" t="str">
        <f>LOOKUP(T13,{0,39,40,80,120},{"2","2","3","4","5"})</f>
        <v>5</v>
      </c>
      <c r="V13" s="351"/>
      <c r="W13" s="397"/>
    </row>
    <row r="14" spans="1:31" ht="15.75" x14ac:dyDescent="0.25">
      <c r="A14" s="342" t="s">
        <v>11</v>
      </c>
      <c r="B14" s="169">
        <v>29086</v>
      </c>
      <c r="C14" s="611">
        <f>Age(B14,G14,H14)</f>
        <v>45</v>
      </c>
      <c r="D14" s="1057"/>
      <c r="E14" s="981">
        <v>2</v>
      </c>
      <c r="F14" s="1485"/>
      <c r="G14" s="349" t="s">
        <v>482</v>
      </c>
      <c r="H14" s="349" t="s">
        <v>522</v>
      </c>
      <c r="I14" s="1485" t="str">
        <f>Воз_группа(A14,C14)</f>
        <v>6</v>
      </c>
      <c r="J14" s="613"/>
      <c r="K14" s="877"/>
      <c r="L14" s="1015"/>
      <c r="M14" s="1015"/>
      <c r="N14" s="877"/>
      <c r="O14" s="1016"/>
      <c r="P14" s="1015"/>
      <c r="Q14" s="615"/>
      <c r="R14" s="207"/>
      <c r="S14" s="617"/>
      <c r="T14" s="617"/>
      <c r="U14" s="618"/>
      <c r="V14" s="351"/>
      <c r="W14" s="397" t="s">
        <v>1068</v>
      </c>
    </row>
    <row r="15" spans="1:31" ht="15.75" x14ac:dyDescent="0.25">
      <c r="A15" s="342" t="s">
        <v>11</v>
      </c>
      <c r="B15" s="169">
        <v>28702</v>
      </c>
      <c r="C15" s="611">
        <f>Age(B15,G15,H15)</f>
        <v>46</v>
      </c>
      <c r="D15" s="1057"/>
      <c r="E15" s="285">
        <v>3</v>
      </c>
      <c r="F15" s="1485" t="s">
        <v>481</v>
      </c>
      <c r="G15" s="349" t="s">
        <v>590</v>
      </c>
      <c r="H15" s="349" t="s">
        <v>1358</v>
      </c>
      <c r="I15" s="1485" t="str">
        <f>Воз_группа(A15,C15)</f>
        <v>6</v>
      </c>
      <c r="J15" s="613"/>
      <c r="K15" s="877">
        <v>3</v>
      </c>
      <c r="L15" s="1015">
        <v>9</v>
      </c>
      <c r="M15" s="1015">
        <f t="shared" si="0"/>
        <v>80</v>
      </c>
      <c r="N15" s="877"/>
      <c r="O15" s="1016"/>
      <c r="P15" s="1015"/>
      <c r="Q15" s="615">
        <v>37</v>
      </c>
      <c r="R15" s="207">
        <v>4.17</v>
      </c>
      <c r="S15" s="617">
        <f t="shared" si="1"/>
        <v>154</v>
      </c>
      <c r="T15" s="617">
        <f t="shared" si="2"/>
        <v>234</v>
      </c>
      <c r="U15" s="618" t="str">
        <f>LOOKUP(T15,{0,39,40,80,120},{"2","2","3","4","5"})</f>
        <v>5</v>
      </c>
      <c r="V15" s="351"/>
      <c r="W15" s="397"/>
    </row>
    <row r="16" spans="1:31" ht="15.75" x14ac:dyDescent="0.25">
      <c r="A16" s="342" t="s">
        <v>470</v>
      </c>
      <c r="B16" s="169">
        <v>31826</v>
      </c>
      <c r="C16" s="611">
        <f>Age(B16,G16,H16)</f>
        <v>37</v>
      </c>
      <c r="D16" s="1057"/>
      <c r="E16" s="1105">
        <v>4</v>
      </c>
      <c r="F16" s="1483"/>
      <c r="G16" s="349" t="s">
        <v>1188</v>
      </c>
      <c r="H16" s="349" t="s">
        <v>656</v>
      </c>
      <c r="I16" s="1485" t="str">
        <f>Воз_группа(A16,C16)</f>
        <v>4</v>
      </c>
      <c r="J16" s="613"/>
      <c r="K16" s="877"/>
      <c r="L16" s="1015"/>
      <c r="M16" s="1015"/>
      <c r="N16" s="877"/>
      <c r="O16" s="1016"/>
      <c r="P16" s="1015"/>
      <c r="Q16" s="615"/>
      <c r="R16" s="207"/>
      <c r="S16" s="617"/>
      <c r="T16" s="617"/>
      <c r="U16" s="618"/>
      <c r="V16" s="351"/>
      <c r="W16" s="397" t="s">
        <v>754</v>
      </c>
    </row>
    <row r="17" spans="1:23" ht="15.75" x14ac:dyDescent="0.25">
      <c r="A17" s="342"/>
      <c r="B17" s="342"/>
      <c r="C17" s="342"/>
      <c r="D17" s="1057"/>
      <c r="E17" s="1867" t="s">
        <v>800</v>
      </c>
      <c r="F17" s="1928"/>
      <c r="G17" s="1868"/>
      <c r="H17" s="1868"/>
      <c r="I17" s="1868"/>
      <c r="J17" s="1868"/>
      <c r="K17" s="1868"/>
      <c r="L17" s="1868"/>
      <c r="M17" s="1868"/>
      <c r="N17" s="1868"/>
      <c r="O17" s="1868"/>
      <c r="P17" s="1868"/>
      <c r="Q17" s="1868"/>
      <c r="R17" s="1868"/>
      <c r="S17" s="1868"/>
      <c r="T17" s="1868"/>
      <c r="U17" s="1868"/>
      <c r="V17" s="1868"/>
      <c r="W17" s="1869"/>
    </row>
    <row r="18" spans="1:23" ht="15.75" x14ac:dyDescent="0.25">
      <c r="A18" s="342" t="s">
        <v>11</v>
      </c>
      <c r="B18" s="169">
        <v>27780</v>
      </c>
      <c r="C18" s="611">
        <f t="shared" ref="C18:C26" si="3">Age(B18,G18,H18)</f>
        <v>48</v>
      </c>
      <c r="D18" s="1057"/>
      <c r="E18" s="981">
        <v>5</v>
      </c>
      <c r="F18" s="1485"/>
      <c r="G18" s="349" t="s">
        <v>482</v>
      </c>
      <c r="H18" s="349" t="s">
        <v>1507</v>
      </c>
      <c r="I18" s="1485" t="str">
        <f>Воз_группа(A18,C18)</f>
        <v>6</v>
      </c>
      <c r="J18" s="613"/>
      <c r="K18" s="877">
        <v>3</v>
      </c>
      <c r="L18" s="1015">
        <v>5</v>
      </c>
      <c r="M18" s="1015">
        <f t="shared" ref="M18:M25" si="4">Баллы_за_упр($A18,$G18,$H18,$I18,K18,L18)</f>
        <v>40</v>
      </c>
      <c r="N18" s="877"/>
      <c r="O18" s="1016"/>
      <c r="P18" s="1015"/>
      <c r="Q18" s="615">
        <v>37</v>
      </c>
      <c r="R18" s="207">
        <v>5.21</v>
      </c>
      <c r="S18" s="617">
        <f t="shared" ref="S18:S25" si="5">Баллы_за_упр($A18,G18,H18,I18,Q18,R18)</f>
        <v>44</v>
      </c>
      <c r="T18" s="617">
        <f t="shared" ref="T18:T25" si="6">S18+P18+M18</f>
        <v>84</v>
      </c>
      <c r="U18" s="618" t="str">
        <f>LOOKUP(T18,{0,39,40,80,120},{"2","2","3","4","5"})</f>
        <v>4</v>
      </c>
      <c r="V18" s="351"/>
      <c r="W18" s="286"/>
    </row>
    <row r="19" spans="1:23" ht="15.75" x14ac:dyDescent="0.25">
      <c r="A19" s="342" t="s">
        <v>11</v>
      </c>
      <c r="B19" s="169">
        <v>26595</v>
      </c>
      <c r="C19" s="611">
        <f t="shared" si="3"/>
        <v>51</v>
      </c>
      <c r="D19" s="1401"/>
      <c r="E19" s="981">
        <v>6</v>
      </c>
      <c r="F19" s="1485"/>
      <c r="G19" s="349" t="s">
        <v>482</v>
      </c>
      <c r="H19" s="349" t="s">
        <v>1438</v>
      </c>
      <c r="I19" s="1485" t="str">
        <f t="shared" ref="I19:I26" si="7">Воз_группа(A19,C19)</f>
        <v>7</v>
      </c>
      <c r="J19" s="613"/>
      <c r="K19" s="877"/>
      <c r="L19" s="1015"/>
      <c r="M19" s="1015"/>
      <c r="N19" s="877"/>
      <c r="O19" s="1016"/>
      <c r="P19" s="1015"/>
      <c r="Q19" s="615"/>
      <c r="R19" s="207"/>
      <c r="S19" s="617"/>
      <c r="T19" s="617"/>
      <c r="U19" s="618"/>
      <c r="V19" s="351"/>
      <c r="W19" s="286" t="s">
        <v>1068</v>
      </c>
    </row>
    <row r="20" spans="1:23" ht="15.75" x14ac:dyDescent="0.25">
      <c r="A20" s="342" t="s">
        <v>11</v>
      </c>
      <c r="B20" s="169">
        <v>27192</v>
      </c>
      <c r="C20" s="611">
        <f t="shared" si="3"/>
        <v>50</v>
      </c>
      <c r="D20" s="1057"/>
      <c r="E20" s="981">
        <v>7</v>
      </c>
      <c r="F20" s="1485"/>
      <c r="G20" s="349" t="s">
        <v>482</v>
      </c>
      <c r="H20" s="349" t="s">
        <v>654</v>
      </c>
      <c r="I20" s="1485" t="str">
        <f t="shared" si="7"/>
        <v>7</v>
      </c>
      <c r="J20" s="613"/>
      <c r="K20" s="877">
        <v>3</v>
      </c>
      <c r="L20" s="1015">
        <v>8</v>
      </c>
      <c r="M20" s="1015">
        <f t="shared" si="4"/>
        <v>80</v>
      </c>
      <c r="N20" s="877"/>
      <c r="O20" s="1016"/>
      <c r="P20" s="1015"/>
      <c r="Q20" s="615">
        <v>37</v>
      </c>
      <c r="R20" s="207">
        <v>4.53</v>
      </c>
      <c r="S20" s="617">
        <f t="shared" si="5"/>
        <v>144</v>
      </c>
      <c r="T20" s="617">
        <f t="shared" si="6"/>
        <v>224</v>
      </c>
      <c r="U20" s="618" t="str">
        <f>LOOKUP(T20,{0,39,40,80,120},{"2","2","3","4","5"})</f>
        <v>5</v>
      </c>
      <c r="V20" s="351"/>
      <c r="W20" s="397"/>
    </row>
    <row r="21" spans="1:23" ht="15.75" x14ac:dyDescent="0.25">
      <c r="A21" s="342" t="s">
        <v>11</v>
      </c>
      <c r="B21" s="169">
        <v>30129</v>
      </c>
      <c r="C21" s="611">
        <f t="shared" si="3"/>
        <v>42</v>
      </c>
      <c r="D21" s="1057"/>
      <c r="E21" s="981">
        <v>8</v>
      </c>
      <c r="F21" s="1485"/>
      <c r="G21" s="349" t="s">
        <v>482</v>
      </c>
      <c r="H21" s="349" t="s">
        <v>730</v>
      </c>
      <c r="I21" s="1485" t="str">
        <f t="shared" si="7"/>
        <v>5</v>
      </c>
      <c r="J21" s="613"/>
      <c r="K21" s="877">
        <v>3</v>
      </c>
      <c r="L21" s="1015">
        <v>10</v>
      </c>
      <c r="M21" s="1015">
        <f t="shared" si="4"/>
        <v>80</v>
      </c>
      <c r="N21" s="877"/>
      <c r="O21" s="1016"/>
      <c r="P21" s="1015"/>
      <c r="Q21" s="615">
        <v>37</v>
      </c>
      <c r="R21" s="207">
        <v>3.4</v>
      </c>
      <c r="S21" s="617">
        <f t="shared" si="5"/>
        <v>170</v>
      </c>
      <c r="T21" s="617">
        <f t="shared" si="6"/>
        <v>250</v>
      </c>
      <c r="U21" s="618" t="str">
        <f>LOOKUP(T21,{0,39,40,80,120},{"2","2","3","4","5"})</f>
        <v>5</v>
      </c>
      <c r="V21" s="351"/>
      <c r="W21" s="286"/>
    </row>
    <row r="22" spans="1:23" ht="15.75" x14ac:dyDescent="0.25">
      <c r="A22" s="342" t="s">
        <v>11</v>
      </c>
      <c r="B22" s="169">
        <v>27023</v>
      </c>
      <c r="C22" s="611">
        <f t="shared" si="3"/>
        <v>50</v>
      </c>
      <c r="D22" s="1057"/>
      <c r="E22" s="981">
        <v>9</v>
      </c>
      <c r="F22" s="1485"/>
      <c r="G22" s="349" t="s">
        <v>482</v>
      </c>
      <c r="H22" s="349" t="s">
        <v>1371</v>
      </c>
      <c r="I22" s="1485" t="str">
        <f t="shared" si="7"/>
        <v>7</v>
      </c>
      <c r="J22" s="613"/>
      <c r="K22" s="877">
        <v>3</v>
      </c>
      <c r="L22" s="1015">
        <v>10</v>
      </c>
      <c r="M22" s="1015">
        <f t="shared" si="4"/>
        <v>100</v>
      </c>
      <c r="N22" s="877"/>
      <c r="O22" s="1016"/>
      <c r="P22" s="1015"/>
      <c r="Q22" s="615">
        <v>37</v>
      </c>
      <c r="R22" s="207">
        <v>3.43</v>
      </c>
      <c r="S22" s="617">
        <f t="shared" si="5"/>
        <v>284</v>
      </c>
      <c r="T22" s="617">
        <f t="shared" si="6"/>
        <v>384</v>
      </c>
      <c r="U22" s="618" t="str">
        <f>LOOKUP(T22,{0,39,40,80,120},{"2","2","3","4","5"})</f>
        <v>5</v>
      </c>
      <c r="V22" s="351"/>
      <c r="W22" s="286"/>
    </row>
    <row r="23" spans="1:23" ht="15.75" x14ac:dyDescent="0.25">
      <c r="A23" s="342" t="s">
        <v>11</v>
      </c>
      <c r="B23" s="1092">
        <v>27348</v>
      </c>
      <c r="C23" s="611">
        <f t="shared" si="3"/>
        <v>49</v>
      </c>
      <c r="D23" s="1401"/>
      <c r="E23" s="981">
        <v>10</v>
      </c>
      <c r="F23" s="1485"/>
      <c r="G23" s="349" t="s">
        <v>482</v>
      </c>
      <c r="H23" s="349" t="s">
        <v>1439</v>
      </c>
      <c r="I23" s="1485" t="str">
        <f t="shared" si="7"/>
        <v>6</v>
      </c>
      <c r="J23" s="613"/>
      <c r="K23" s="877"/>
      <c r="L23" s="1015"/>
      <c r="M23" s="1015"/>
      <c r="N23" s="877"/>
      <c r="O23" s="1016"/>
      <c r="P23" s="1015"/>
      <c r="Q23" s="615"/>
      <c r="R23" s="207"/>
      <c r="S23" s="617"/>
      <c r="T23" s="617"/>
      <c r="U23" s="618"/>
      <c r="V23" s="351"/>
      <c r="W23" s="397" t="s">
        <v>750</v>
      </c>
    </row>
    <row r="24" spans="1:23" ht="15.75" x14ac:dyDescent="0.25">
      <c r="A24" s="342" t="s">
        <v>11</v>
      </c>
      <c r="B24" s="169">
        <v>27032</v>
      </c>
      <c r="C24" s="611">
        <f t="shared" si="3"/>
        <v>50</v>
      </c>
      <c r="D24" s="1057"/>
      <c r="E24" s="981">
        <v>11</v>
      </c>
      <c r="F24" s="1485"/>
      <c r="G24" s="349" t="s">
        <v>482</v>
      </c>
      <c r="H24" s="349" t="s">
        <v>1359</v>
      </c>
      <c r="I24" s="1485" t="str">
        <f t="shared" si="7"/>
        <v>7</v>
      </c>
      <c r="J24" s="613"/>
      <c r="K24" s="877"/>
      <c r="L24" s="1015"/>
      <c r="M24" s="1015"/>
      <c r="N24" s="877"/>
      <c r="O24" s="1016"/>
      <c r="P24" s="1015"/>
      <c r="Q24" s="615"/>
      <c r="R24" s="207"/>
      <c r="S24" s="617"/>
      <c r="T24" s="617"/>
      <c r="U24" s="618"/>
      <c r="V24" s="351"/>
      <c r="W24" s="397" t="s">
        <v>750</v>
      </c>
    </row>
    <row r="25" spans="1:23" ht="15.75" x14ac:dyDescent="0.25">
      <c r="A25" s="342" t="s">
        <v>11</v>
      </c>
      <c r="B25" s="169">
        <v>29690</v>
      </c>
      <c r="C25" s="611">
        <f t="shared" si="3"/>
        <v>43</v>
      </c>
      <c r="D25" s="1401"/>
      <c r="E25" s="981">
        <v>12</v>
      </c>
      <c r="F25" s="1485"/>
      <c r="G25" s="349" t="s">
        <v>482</v>
      </c>
      <c r="H25" s="349" t="s">
        <v>1508</v>
      </c>
      <c r="I25" s="1485" t="str">
        <f t="shared" si="7"/>
        <v>5</v>
      </c>
      <c r="J25" s="613"/>
      <c r="K25" s="877">
        <v>3</v>
      </c>
      <c r="L25" s="1015">
        <v>8</v>
      </c>
      <c r="M25" s="1015">
        <f t="shared" si="4"/>
        <v>60</v>
      </c>
      <c r="N25" s="877">
        <v>35</v>
      </c>
      <c r="O25" s="1016">
        <v>30.9</v>
      </c>
      <c r="P25" s="1015">
        <f t="shared" ref="P25" si="8">Баллы_за_упр($A25,$G25,$H25,$I25,N25,O25)</f>
        <v>62</v>
      </c>
      <c r="Q25" s="615">
        <v>37</v>
      </c>
      <c r="R25" s="207">
        <v>4.0199999999999996</v>
      </c>
      <c r="S25" s="617">
        <f t="shared" si="5"/>
        <v>126</v>
      </c>
      <c r="T25" s="617">
        <f t="shared" si="6"/>
        <v>248</v>
      </c>
      <c r="U25" s="618">
        <f t="shared" ref="U25" si="9">Оценка(A25,I25,M25,P25,S25)</f>
        <v>5</v>
      </c>
      <c r="V25" s="351"/>
      <c r="W25" s="397"/>
    </row>
    <row r="26" spans="1:23" ht="15.75" x14ac:dyDescent="0.25">
      <c r="A26" s="342" t="s">
        <v>11</v>
      </c>
      <c r="B26" s="1092">
        <v>30137</v>
      </c>
      <c r="C26" s="611">
        <f t="shared" si="3"/>
        <v>42</v>
      </c>
      <c r="D26" s="1057"/>
      <c r="E26" s="981">
        <v>13</v>
      </c>
      <c r="F26" s="1485"/>
      <c r="G26" s="349" t="s">
        <v>590</v>
      </c>
      <c r="H26" s="349" t="s">
        <v>1548</v>
      </c>
      <c r="I26" s="1485" t="str">
        <f t="shared" si="7"/>
        <v>5</v>
      </c>
      <c r="J26" s="613"/>
      <c r="K26" s="877">
        <v>3</v>
      </c>
      <c r="L26" s="1015">
        <v>8</v>
      </c>
      <c r="M26" s="1015">
        <f t="shared" ref="M26" si="10">Баллы_за_упр($A26,$G26,$H26,$I26,K26,L26)</f>
        <v>60</v>
      </c>
      <c r="N26" s="877">
        <v>35</v>
      </c>
      <c r="O26" s="1016">
        <v>30.8</v>
      </c>
      <c r="P26" s="1015">
        <f t="shared" ref="P26" si="11">Баллы_за_упр($A26,$G26,$H26,$I26,N26,O26)</f>
        <v>64</v>
      </c>
      <c r="Q26" s="615">
        <v>37</v>
      </c>
      <c r="R26" s="207">
        <v>4.22</v>
      </c>
      <c r="S26" s="617">
        <f t="shared" ref="S26" si="12">Баллы_за_упр($A26,G26,H26,I26,Q26,R26)</f>
        <v>86</v>
      </c>
      <c r="T26" s="617">
        <f t="shared" ref="T26" si="13">S26+P26+M26</f>
        <v>210</v>
      </c>
      <c r="U26" s="618">
        <f t="shared" ref="U26" si="14">Оценка(A26,I26,M26,P26,S26)</f>
        <v>5</v>
      </c>
      <c r="V26" s="351"/>
      <c r="W26" s="286"/>
    </row>
    <row r="27" spans="1:23" ht="15.75" x14ac:dyDescent="0.25">
      <c r="A27" s="342"/>
      <c r="B27" s="342"/>
      <c r="C27" s="342"/>
      <c r="D27" s="1057"/>
      <c r="E27" s="1932" t="s">
        <v>996</v>
      </c>
      <c r="F27" s="1933"/>
      <c r="G27" s="1934"/>
      <c r="H27" s="1934"/>
      <c r="I27" s="1934"/>
      <c r="J27" s="1934"/>
      <c r="K27" s="1934"/>
      <c r="L27" s="1934"/>
      <c r="M27" s="1934"/>
      <c r="N27" s="1934"/>
      <c r="O27" s="1934"/>
      <c r="P27" s="1934"/>
      <c r="Q27" s="1934"/>
      <c r="R27" s="1934"/>
      <c r="S27" s="1934"/>
      <c r="T27" s="1934"/>
      <c r="U27" s="1934"/>
      <c r="V27" s="1934"/>
      <c r="W27" s="1935"/>
    </row>
    <row r="28" spans="1:23" ht="15.75" x14ac:dyDescent="0.25">
      <c r="A28" s="342" t="s">
        <v>11</v>
      </c>
      <c r="B28" s="169">
        <v>25348</v>
      </c>
      <c r="C28" s="252">
        <f t="shared" ref="C28:C34" si="15">Age(B28,G28,H28)</f>
        <v>55</v>
      </c>
      <c r="D28" s="1057"/>
      <c r="E28" s="1105">
        <v>14</v>
      </c>
      <c r="F28" s="1483"/>
      <c r="G28" s="349" t="s">
        <v>482</v>
      </c>
      <c r="H28" s="349" t="s">
        <v>1385</v>
      </c>
      <c r="I28" s="1485" t="str">
        <f t="shared" ref="I28:I34" si="16">Воз_группа(A28,C28)</f>
        <v>8</v>
      </c>
      <c r="J28" s="613"/>
      <c r="K28" s="877">
        <v>3</v>
      </c>
      <c r="L28" s="1015">
        <v>6</v>
      </c>
      <c r="M28" s="1015">
        <f t="shared" ref="M28:M31" si="17">Баллы_за_упр($A28,$G28,$H28,$I28,K28,L28)</f>
        <v>80</v>
      </c>
      <c r="N28" s="877"/>
      <c r="O28" s="1016"/>
      <c r="P28" s="1015"/>
      <c r="Q28" s="615">
        <v>37</v>
      </c>
      <c r="R28" s="207">
        <v>5.04</v>
      </c>
      <c r="S28" s="617">
        <f t="shared" ref="S28:S31" si="18">Баллы_за_упр($A28,G28,H28,I28,Q28,R28)</f>
        <v>162</v>
      </c>
      <c r="T28" s="617">
        <f t="shared" ref="T28:T31" si="19">S28+P28+M28</f>
        <v>242</v>
      </c>
      <c r="U28" s="618" t="str">
        <f>LOOKUP(T28,{0,39,40,80,120},{"2","2","3","4","5"})</f>
        <v>5</v>
      </c>
      <c r="V28" s="351"/>
      <c r="W28" s="397"/>
    </row>
    <row r="29" spans="1:23" ht="15.75" x14ac:dyDescent="0.25">
      <c r="A29" s="342" t="s">
        <v>11</v>
      </c>
      <c r="B29" s="169">
        <v>27746</v>
      </c>
      <c r="C29" s="252">
        <f t="shared" si="15"/>
        <v>48</v>
      </c>
      <c r="D29" s="1057"/>
      <c r="E29" s="1105">
        <v>15</v>
      </c>
      <c r="F29" s="1483"/>
      <c r="G29" s="349" t="s">
        <v>482</v>
      </c>
      <c r="H29" s="349" t="s">
        <v>1440</v>
      </c>
      <c r="I29" s="1485" t="str">
        <f t="shared" si="16"/>
        <v>6</v>
      </c>
      <c r="J29" s="613"/>
      <c r="K29" s="877">
        <v>3</v>
      </c>
      <c r="L29" s="1015">
        <v>7</v>
      </c>
      <c r="M29" s="1015">
        <f t="shared" si="17"/>
        <v>60</v>
      </c>
      <c r="N29" s="877"/>
      <c r="O29" s="1016"/>
      <c r="P29" s="1015"/>
      <c r="Q29" s="615">
        <v>37</v>
      </c>
      <c r="R29" s="207">
        <v>4.12</v>
      </c>
      <c r="S29" s="617">
        <f t="shared" si="18"/>
        <v>164</v>
      </c>
      <c r="T29" s="617">
        <f t="shared" si="19"/>
        <v>224</v>
      </c>
      <c r="U29" s="618" t="str">
        <f>LOOKUP(T29,{0,39,40,80,120},{"2","2","3","4","5"})</f>
        <v>5</v>
      </c>
      <c r="V29" s="351"/>
      <c r="W29" s="397"/>
    </row>
    <row r="30" spans="1:23" ht="15.75" x14ac:dyDescent="0.25">
      <c r="A30" s="342" t="s">
        <v>11</v>
      </c>
      <c r="B30" s="169">
        <v>28803</v>
      </c>
      <c r="C30" s="252">
        <f t="shared" si="15"/>
        <v>45</v>
      </c>
      <c r="D30" s="1057"/>
      <c r="E30" s="1105">
        <v>16</v>
      </c>
      <c r="F30" s="1483"/>
      <c r="G30" s="349" t="s">
        <v>482</v>
      </c>
      <c r="H30" s="349" t="s">
        <v>1441</v>
      </c>
      <c r="I30" s="1485" t="str">
        <f t="shared" si="16"/>
        <v>6</v>
      </c>
      <c r="J30" s="613"/>
      <c r="K30" s="877">
        <v>3</v>
      </c>
      <c r="L30" s="1015">
        <v>9</v>
      </c>
      <c r="M30" s="1015">
        <f t="shared" si="17"/>
        <v>80</v>
      </c>
      <c r="N30" s="877"/>
      <c r="O30" s="1016"/>
      <c r="P30" s="1015"/>
      <c r="Q30" s="615">
        <v>37</v>
      </c>
      <c r="R30" s="207">
        <v>4.37</v>
      </c>
      <c r="S30" s="617">
        <f t="shared" si="18"/>
        <v>114</v>
      </c>
      <c r="T30" s="617">
        <f t="shared" si="19"/>
        <v>194</v>
      </c>
      <c r="U30" s="618" t="str">
        <f>LOOKUP(T30,{0,39,40,80,120},{"2","2","3","4","5"})</f>
        <v>5</v>
      </c>
      <c r="V30" s="351"/>
      <c r="W30" s="397"/>
    </row>
    <row r="31" spans="1:23" ht="15.75" x14ac:dyDescent="0.25">
      <c r="A31" s="342" t="s">
        <v>11</v>
      </c>
      <c r="B31" s="169">
        <v>29995</v>
      </c>
      <c r="C31" s="252">
        <f t="shared" si="15"/>
        <v>42</v>
      </c>
      <c r="D31" s="1057"/>
      <c r="E31" s="1105">
        <v>17</v>
      </c>
      <c r="F31" s="1483"/>
      <c r="G31" s="349" t="s">
        <v>482</v>
      </c>
      <c r="H31" s="349" t="s">
        <v>1660</v>
      </c>
      <c r="I31" s="1485" t="str">
        <f t="shared" si="16"/>
        <v>5</v>
      </c>
      <c r="J31" s="613"/>
      <c r="K31" s="877">
        <v>3</v>
      </c>
      <c r="L31" s="1015">
        <v>8</v>
      </c>
      <c r="M31" s="1015">
        <f t="shared" si="17"/>
        <v>60</v>
      </c>
      <c r="N31" s="877">
        <v>35</v>
      </c>
      <c r="O31" s="1016">
        <v>30</v>
      </c>
      <c r="P31" s="1015">
        <f t="shared" ref="P31" si="20">Баллы_за_упр($A31,$G31,$H31,$I31,N31,O31)</f>
        <v>80</v>
      </c>
      <c r="Q31" s="615">
        <v>37</v>
      </c>
      <c r="R31" s="207">
        <v>4.24</v>
      </c>
      <c r="S31" s="617">
        <f t="shared" si="18"/>
        <v>82</v>
      </c>
      <c r="T31" s="617">
        <f t="shared" si="19"/>
        <v>222</v>
      </c>
      <c r="U31" s="618">
        <f t="shared" ref="U31" si="21">Оценка(A31,I31,M31,P31,S31)</f>
        <v>5</v>
      </c>
      <c r="V31" s="351"/>
      <c r="W31" s="397"/>
    </row>
    <row r="32" spans="1:23" ht="15.75" x14ac:dyDescent="0.25">
      <c r="A32" s="342" t="s">
        <v>11</v>
      </c>
      <c r="B32" s="169">
        <v>27162</v>
      </c>
      <c r="C32" s="252">
        <f t="shared" si="15"/>
        <v>50</v>
      </c>
      <c r="D32" s="1401"/>
      <c r="E32" s="1105">
        <v>18</v>
      </c>
      <c r="F32" s="1483"/>
      <c r="G32" s="349" t="s">
        <v>482</v>
      </c>
      <c r="H32" s="349" t="s">
        <v>1383</v>
      </c>
      <c r="I32" s="1485" t="str">
        <f t="shared" si="16"/>
        <v>7</v>
      </c>
      <c r="J32" s="613"/>
      <c r="K32" s="877">
        <v>3</v>
      </c>
      <c r="L32" s="1015">
        <v>12</v>
      </c>
      <c r="M32" s="1015">
        <f t="shared" ref="M32:M33" si="22">Баллы_за_упр($A32,$G32,$H32,$I32,K32,L32)</f>
        <v>110</v>
      </c>
      <c r="N32" s="877"/>
      <c r="O32" s="1016"/>
      <c r="P32" s="1015"/>
      <c r="Q32" s="615">
        <v>37</v>
      </c>
      <c r="R32" s="207">
        <v>4.16</v>
      </c>
      <c r="S32" s="617">
        <f t="shared" ref="S32:S33" si="23">Баллы_за_упр($A32,G32,H32,I32,Q32,R32)</f>
        <v>218</v>
      </c>
      <c r="T32" s="617">
        <f t="shared" ref="T32:T33" si="24">S32+P32+M32</f>
        <v>328</v>
      </c>
      <c r="U32" s="618" t="str">
        <f>LOOKUP(T32,{0,39,40,80,120},{"2","2","3","4","5"})</f>
        <v>5</v>
      </c>
      <c r="V32" s="617"/>
      <c r="W32" s="1352"/>
    </row>
    <row r="33" spans="1:62" ht="15.75" x14ac:dyDescent="0.25">
      <c r="A33" s="342" t="s">
        <v>11</v>
      </c>
      <c r="B33" s="169">
        <v>29134</v>
      </c>
      <c r="C33" s="252">
        <f t="shared" si="15"/>
        <v>45</v>
      </c>
      <c r="D33" s="1057"/>
      <c r="E33" s="1105">
        <v>19</v>
      </c>
      <c r="F33" s="1408"/>
      <c r="G33" s="629" t="s">
        <v>482</v>
      </c>
      <c r="H33" s="629" t="s">
        <v>1384</v>
      </c>
      <c r="I33" s="1486" t="str">
        <f t="shared" si="16"/>
        <v>6</v>
      </c>
      <c r="J33" s="405"/>
      <c r="K33" s="877">
        <v>3</v>
      </c>
      <c r="L33" s="1015">
        <v>10</v>
      </c>
      <c r="M33" s="1015">
        <f t="shared" si="22"/>
        <v>90</v>
      </c>
      <c r="N33" s="877"/>
      <c r="O33" s="1016"/>
      <c r="P33" s="1015"/>
      <c r="Q33" s="615">
        <v>37</v>
      </c>
      <c r="R33" s="207">
        <v>4.09</v>
      </c>
      <c r="S33" s="617">
        <f t="shared" si="23"/>
        <v>170</v>
      </c>
      <c r="T33" s="617">
        <f t="shared" si="24"/>
        <v>260</v>
      </c>
      <c r="U33" s="618" t="str">
        <f>LOOKUP(T33,{0,39,40,80,120},{"2","2","3","4","5"})</f>
        <v>5</v>
      </c>
      <c r="V33" s="394"/>
      <c r="W33" s="1123"/>
    </row>
    <row r="34" spans="1:62" ht="16.5" thickBot="1" x14ac:dyDescent="0.3">
      <c r="A34" s="342" t="s">
        <v>11</v>
      </c>
      <c r="B34" s="169">
        <v>26938</v>
      </c>
      <c r="C34" s="252">
        <f t="shared" si="15"/>
        <v>51</v>
      </c>
      <c r="D34" s="1333"/>
      <c r="E34" s="1087">
        <v>20</v>
      </c>
      <c r="F34" s="1088"/>
      <c r="G34" s="744" t="s">
        <v>482</v>
      </c>
      <c r="H34" s="744" t="s">
        <v>1509</v>
      </c>
      <c r="I34" s="379" t="str">
        <f t="shared" si="16"/>
        <v>7</v>
      </c>
      <c r="J34" s="340"/>
      <c r="K34" s="1040"/>
      <c r="L34" s="1041"/>
      <c r="M34" s="1041"/>
      <c r="N34" s="1040"/>
      <c r="O34" s="1042"/>
      <c r="P34" s="1041"/>
      <c r="Q34" s="300"/>
      <c r="R34" s="1224"/>
      <c r="S34" s="302"/>
      <c r="T34" s="302"/>
      <c r="U34" s="303"/>
      <c r="V34" s="381"/>
      <c r="W34" s="435" t="s">
        <v>750</v>
      </c>
    </row>
    <row r="36" spans="1:62" ht="15.75" x14ac:dyDescent="0.25">
      <c r="A36" s="770"/>
      <c r="B36" s="770"/>
      <c r="C36" s="770"/>
      <c r="D36" s="770"/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62" s="989" customFormat="1" ht="15.75" hidden="1" x14ac:dyDescent="0.25">
      <c r="A37" s="160"/>
      <c r="B37" s="160"/>
      <c r="C37" s="160"/>
      <c r="D37" s="160"/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752"/>
      <c r="P37" s="261" t="s">
        <v>769</v>
      </c>
      <c r="Q37" s="261"/>
      <c r="R37" s="262"/>
      <c r="S37" s="261"/>
      <c r="T37" s="263"/>
      <c r="U37" s="1818">
        <f>SUM(T16:T34)</f>
        <v>2870</v>
      </c>
      <c r="V37" s="1819"/>
      <c r="W37" s="437"/>
    </row>
    <row r="38" spans="1:62" s="989" customFormat="1" ht="15.75" hidden="1" x14ac:dyDescent="0.25">
      <c r="A38" s="160"/>
      <c r="B38" s="160"/>
      <c r="C38" s="160"/>
      <c r="D38" s="160"/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752"/>
      <c r="P38" s="261" t="s">
        <v>770</v>
      </c>
      <c r="Q38" s="261"/>
      <c r="R38" s="262"/>
      <c r="S38" s="261"/>
      <c r="T38" s="263"/>
      <c r="U38" s="1820">
        <f>U37/I46</f>
        <v>205</v>
      </c>
      <c r="V38" s="1820"/>
      <c r="W38" s="437"/>
    </row>
    <row r="39" spans="1:62" s="50" customFormat="1" ht="16.5" thickBot="1" x14ac:dyDescent="0.3">
      <c r="A39" s="609"/>
      <c r="B39" s="151"/>
      <c r="C39" s="151"/>
      <c r="D39" s="151"/>
      <c r="E39" s="171"/>
      <c r="F39" s="171"/>
      <c r="G39" s="1821" t="s">
        <v>1306</v>
      </c>
      <c r="H39" s="1821"/>
      <c r="I39" s="1866" t="s">
        <v>1533</v>
      </c>
      <c r="J39" s="1866"/>
      <c r="K39" s="1866"/>
      <c r="L39" s="1866"/>
      <c r="M39" s="1866"/>
      <c r="N39" s="1866"/>
      <c r="O39" s="1866"/>
      <c r="P39" s="1866"/>
      <c r="Q39" s="1866"/>
      <c r="R39" s="1866"/>
      <c r="S39" s="1866"/>
      <c r="T39" s="1866"/>
      <c r="U39" s="267"/>
      <c r="V39" s="267"/>
      <c r="W39" s="1030"/>
      <c r="X39" s="572"/>
      <c r="Y39" s="572"/>
      <c r="Z39" s="572"/>
      <c r="AA39" s="572"/>
      <c r="AB39" s="572"/>
      <c r="AC39" s="572"/>
      <c r="AD39" s="572"/>
      <c r="AE39" s="572"/>
      <c r="AF39" s="572"/>
      <c r="AG39" s="572"/>
      <c r="AH39" s="572"/>
      <c r="AI39" s="572"/>
      <c r="AJ39" s="572"/>
      <c r="AK39" s="572"/>
      <c r="AL39" s="572"/>
      <c r="AM39" s="572"/>
      <c r="AN39" s="572"/>
      <c r="AO39" s="572"/>
      <c r="AP39" s="572"/>
      <c r="AQ39" s="572"/>
      <c r="AR39" s="572"/>
      <c r="AS39" s="572"/>
      <c r="AT39" s="572"/>
      <c r="AU39" s="572"/>
      <c r="AV39" s="572"/>
      <c r="AW39" s="572"/>
      <c r="AX39" s="572"/>
      <c r="AY39" s="572"/>
      <c r="AZ39" s="572"/>
      <c r="BA39" s="572"/>
      <c r="BB39" s="572"/>
      <c r="BC39" s="572"/>
      <c r="BD39" s="572"/>
      <c r="BE39" s="572"/>
      <c r="BF39" s="572"/>
      <c r="BG39" s="572"/>
      <c r="BH39" s="572"/>
      <c r="BI39" s="572"/>
      <c r="BJ39" s="572"/>
    </row>
    <row r="40" spans="1:62" ht="19.5" thickTop="1" x14ac:dyDescent="0.25">
      <c r="A40" s="770"/>
      <c r="B40" s="770"/>
      <c r="C40" s="770"/>
      <c r="D40" s="770"/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752"/>
      <c r="P40" s="929"/>
      <c r="Q40" s="929"/>
      <c r="R40" s="930"/>
      <c r="S40" s="931"/>
      <c r="T40" s="932"/>
      <c r="U40" s="933"/>
      <c r="V40" s="933"/>
      <c r="W40" s="437"/>
    </row>
    <row r="41" spans="1:62" ht="18.75" x14ac:dyDescent="0.25">
      <c r="A41" s="770"/>
      <c r="B41" s="770"/>
      <c r="C41" s="770"/>
      <c r="D41" s="770"/>
      <c r="E41" s="171"/>
      <c r="F41" s="171"/>
      <c r="G41" s="171"/>
      <c r="H41" s="567"/>
      <c r="I41" s="172"/>
      <c r="J41" s="172"/>
      <c r="K41" s="437"/>
      <c r="L41" s="172"/>
      <c r="M41" s="172"/>
      <c r="N41" s="172"/>
      <c r="O41" s="752"/>
      <c r="P41" s="929"/>
      <c r="Q41" s="929"/>
      <c r="R41" s="930"/>
      <c r="S41" s="931"/>
      <c r="T41" s="932"/>
      <c r="U41" s="933"/>
      <c r="V41" s="933"/>
      <c r="W41" s="437"/>
    </row>
    <row r="42" spans="1:62" ht="18.75" x14ac:dyDescent="0.25">
      <c r="A42" s="770"/>
      <c r="B42" s="770"/>
      <c r="C42" s="770"/>
      <c r="D42" s="770"/>
      <c r="E42" s="171"/>
      <c r="F42" s="171"/>
      <c r="G42" s="171"/>
      <c r="H42" s="567"/>
      <c r="I42" s="172"/>
      <c r="J42" s="172"/>
      <c r="K42" s="437"/>
      <c r="L42" s="172"/>
      <c r="M42" s="172"/>
      <c r="N42" s="172"/>
      <c r="O42" s="752"/>
      <c r="P42" s="929"/>
      <c r="Q42" s="929"/>
      <c r="R42" s="930"/>
      <c r="S42" s="931"/>
      <c r="T42" s="932"/>
      <c r="U42" s="933"/>
      <c r="V42" s="933"/>
      <c r="W42" s="437"/>
    </row>
    <row r="43" spans="1:62" ht="18.75" x14ac:dyDescent="0.25">
      <c r="A43" s="770"/>
      <c r="B43" s="770"/>
      <c r="C43" s="770"/>
      <c r="D43" s="770"/>
      <c r="E43" s="171"/>
      <c r="F43" s="171"/>
      <c r="G43" s="171"/>
      <c r="H43" s="567"/>
      <c r="I43" s="172"/>
      <c r="J43" s="172"/>
      <c r="K43" s="437"/>
      <c r="L43" s="172"/>
      <c r="M43" s="172"/>
      <c r="N43" s="172"/>
      <c r="O43" s="752"/>
      <c r="P43" s="929"/>
      <c r="Q43" s="929"/>
      <c r="R43" s="930"/>
      <c r="S43" s="931"/>
      <c r="T43" s="932"/>
      <c r="U43" s="933"/>
      <c r="V43" s="933"/>
      <c r="W43" s="437"/>
    </row>
    <row r="44" spans="1:62" ht="18.75" x14ac:dyDescent="0.25">
      <c r="A44" s="770"/>
      <c r="B44" s="770"/>
      <c r="C44" s="770"/>
      <c r="D44" s="770"/>
      <c r="E44" s="171"/>
      <c r="F44" s="171"/>
      <c r="G44" s="171"/>
      <c r="H44" s="567"/>
      <c r="I44" s="172"/>
      <c r="J44" s="172"/>
      <c r="K44" s="437"/>
      <c r="L44" s="172"/>
      <c r="M44" s="172"/>
      <c r="N44" s="172"/>
      <c r="O44" s="752"/>
      <c r="P44" s="929"/>
      <c r="Q44" s="929"/>
      <c r="R44" s="930"/>
      <c r="S44" s="931"/>
      <c r="T44" s="932"/>
      <c r="U44" s="933"/>
      <c r="V44" s="933"/>
      <c r="W44" s="437"/>
    </row>
    <row r="45" spans="1:62" ht="15.75" x14ac:dyDescent="0.25">
      <c r="A45" s="770"/>
      <c r="B45" s="770"/>
      <c r="C45" s="770"/>
      <c r="D45" s="770"/>
      <c r="E45" s="271"/>
      <c r="F45" s="271"/>
      <c r="G45" s="1864" t="s">
        <v>12</v>
      </c>
      <c r="H45" s="1864"/>
      <c r="I45" s="205">
        <f>M45-I55</f>
        <v>19</v>
      </c>
      <c r="J45" s="702" t="s">
        <v>13</v>
      </c>
      <c r="K45" s="703"/>
      <c r="L45" s="702"/>
      <c r="M45" s="704">
        <f>COUNT(E$13:E34)</f>
        <v>20</v>
      </c>
      <c r="N45" s="702"/>
      <c r="O45" s="705"/>
      <c r="P45" s="702"/>
      <c r="Q45" s="702"/>
      <c r="R45" s="706"/>
      <c r="S45" s="702"/>
      <c r="T45" s="253"/>
      <c r="U45" s="253"/>
      <c r="V45" s="253"/>
    </row>
    <row r="46" spans="1:62" ht="15.75" x14ac:dyDescent="0.25">
      <c r="E46" s="271"/>
      <c r="F46" s="271"/>
      <c r="G46" s="1864" t="s">
        <v>14</v>
      </c>
      <c r="H46" s="1864"/>
      <c r="I46" s="707">
        <f>SUM(I49:I52)</f>
        <v>14</v>
      </c>
      <c r="J46" s="702" t="s">
        <v>13</v>
      </c>
      <c r="K46" s="708">
        <f>ROUND($I$46/$I$45*100,1)</f>
        <v>73.7</v>
      </c>
      <c r="L46" s="709" t="s">
        <v>15</v>
      </c>
      <c r="M46" s="710"/>
      <c r="N46" s="702"/>
      <c r="O46" s="1865"/>
      <c r="P46" s="1865"/>
      <c r="Q46" s="1865"/>
      <c r="R46" s="1865"/>
      <c r="S46" s="253"/>
      <c r="T46" s="253"/>
      <c r="U46" s="253"/>
    </row>
    <row r="47" spans="1:62" ht="15.75" x14ac:dyDescent="0.25">
      <c r="E47" s="271"/>
      <c r="F47" s="271"/>
      <c r="G47" s="711"/>
      <c r="H47" s="712"/>
      <c r="I47" s="696"/>
      <c r="J47" s="253"/>
      <c r="K47" s="713"/>
      <c r="L47" s="253"/>
      <c r="M47" s="710"/>
      <c r="N47" s="702"/>
      <c r="O47" s="714"/>
      <c r="P47" s="253"/>
      <c r="Q47" s="253"/>
    </row>
    <row r="48" spans="1:62" ht="15.75" x14ac:dyDescent="0.25">
      <c r="E48" s="271"/>
      <c r="F48" s="271"/>
      <c r="G48" s="1848" t="s">
        <v>16</v>
      </c>
      <c r="H48" s="1848"/>
      <c r="I48" s="696"/>
      <c r="J48" s="702"/>
      <c r="K48" s="713"/>
      <c r="L48" s="702"/>
      <c r="N48" s="702"/>
      <c r="O48" s="714"/>
      <c r="P48" s="253"/>
      <c r="Q48" s="253"/>
    </row>
    <row r="49" spans="1:34" ht="15.75" x14ac:dyDescent="0.25">
      <c r="E49" s="271"/>
      <c r="F49" s="271"/>
      <c r="G49" s="1848" t="s">
        <v>17</v>
      </c>
      <c r="H49" s="1848"/>
      <c r="I49" s="716">
        <f>COUNTIF(U13:U34,5)</f>
        <v>13</v>
      </c>
      <c r="J49" s="702" t="s">
        <v>13</v>
      </c>
      <c r="K49" s="717">
        <f>ROUND(I49/$I$46*100,1)</f>
        <v>92.9</v>
      </c>
      <c r="L49" s="709" t="s">
        <v>15</v>
      </c>
      <c r="R49" s="275"/>
    </row>
    <row r="50" spans="1:34" ht="15.75" x14ac:dyDescent="0.25">
      <c r="E50" s="271"/>
      <c r="F50" s="271"/>
      <c r="G50" s="1848" t="s">
        <v>18</v>
      </c>
      <c r="H50" s="1848"/>
      <c r="I50" s="716">
        <f>COUNTIF(U13:U34,4)</f>
        <v>1</v>
      </c>
      <c r="J50" s="702" t="s">
        <v>13</v>
      </c>
      <c r="K50" s="717">
        <f>ROUND(I50/$I$46*100,1)</f>
        <v>7.1</v>
      </c>
      <c r="L50" s="709" t="s">
        <v>15</v>
      </c>
      <c r="N50" s="718"/>
      <c r="O50" s="714"/>
      <c r="P50" s="253"/>
      <c r="Q50" s="253"/>
    </row>
    <row r="51" spans="1:34" ht="18.75" x14ac:dyDescent="0.3">
      <c r="E51" s="271"/>
      <c r="F51" s="271"/>
      <c r="G51" s="1848" t="s">
        <v>19</v>
      </c>
      <c r="H51" s="1848"/>
      <c r="I51" s="716">
        <f>COUNTIF(U13:U34,3)</f>
        <v>0</v>
      </c>
      <c r="J51" s="702" t="s">
        <v>13</v>
      </c>
      <c r="K51" s="717">
        <f>ROUND(I51/$I$46*100,1)</f>
        <v>0</v>
      </c>
      <c r="L51" s="709" t="s">
        <v>15</v>
      </c>
      <c r="M51" s="719"/>
      <c r="N51" s="720"/>
      <c r="O51" s="721"/>
      <c r="P51" s="722"/>
      <c r="Q51" s="722"/>
      <c r="R51" s="1849"/>
      <c r="S51" s="1849"/>
      <c r="T51" s="1849"/>
      <c r="U51" s="1849"/>
      <c r="V51" s="1849"/>
      <c r="W51" s="1849"/>
    </row>
    <row r="52" spans="1:34" ht="15.75" x14ac:dyDescent="0.25">
      <c r="E52" s="271"/>
      <c r="F52" s="271"/>
      <c r="G52" s="1848" t="s">
        <v>20</v>
      </c>
      <c r="H52" s="1848"/>
      <c r="I52" s="716">
        <f>COUNTIF(U13:U34,2)</f>
        <v>0</v>
      </c>
      <c r="J52" s="702" t="s">
        <v>13</v>
      </c>
      <c r="K52" s="717">
        <f>I52/$I$46*100</f>
        <v>0</v>
      </c>
      <c r="L52" s="709" t="s">
        <v>15</v>
      </c>
      <c r="M52" s="723"/>
      <c r="N52" s="724"/>
      <c r="O52" s="725"/>
      <c r="P52" s="723"/>
      <c r="Q52" s="723"/>
      <c r="R52" s="726"/>
      <c r="S52" s="723"/>
      <c r="T52" s="727"/>
      <c r="U52" s="727"/>
      <c r="V52" s="727"/>
      <c r="W52" s="863"/>
    </row>
    <row r="53" spans="1:34" ht="18.75" x14ac:dyDescent="0.3">
      <c r="E53" s="1848" t="s">
        <v>21</v>
      </c>
      <c r="F53" s="1848"/>
      <c r="G53" s="1848"/>
      <c r="H53" s="1848"/>
      <c r="I53" s="1056">
        <f>SUM(I49:I51)</f>
        <v>14</v>
      </c>
      <c r="J53" s="702" t="s">
        <v>13</v>
      </c>
      <c r="K53" s="717">
        <f>I53/$I$46*100</f>
        <v>100</v>
      </c>
      <c r="L53" s="709" t="s">
        <v>15</v>
      </c>
      <c r="M53" s="719"/>
      <c r="N53" s="720"/>
      <c r="O53" s="721"/>
      <c r="P53" s="722"/>
      <c r="Q53" s="722"/>
      <c r="R53" s="1849"/>
      <c r="S53" s="1849"/>
      <c r="T53" s="1849"/>
      <c r="U53" s="1849"/>
      <c r="V53" s="1849"/>
      <c r="W53" s="1849"/>
    </row>
    <row r="54" spans="1:34" ht="15.75" x14ac:dyDescent="0.25">
      <c r="E54" s="1848" t="s">
        <v>772</v>
      </c>
      <c r="F54" s="1848"/>
      <c r="G54" s="1848"/>
      <c r="H54" s="1848"/>
      <c r="I54" s="728">
        <f>COUNTIF(W$13:W34,"*ЛФК*")+COUNTIF(W$13:W34,"*освоб.*")+COUNTIF(W$13:W34,"*справка*")</f>
        <v>5</v>
      </c>
      <c r="J54" s="702" t="s">
        <v>13</v>
      </c>
      <c r="K54" s="729">
        <f>I54/$I$45*100</f>
        <v>26.315789473684209</v>
      </c>
      <c r="L54" s="709" t="s">
        <v>15</v>
      </c>
      <c r="M54" s="719"/>
      <c r="N54" s="719"/>
      <c r="O54" s="730"/>
      <c r="P54" s="719"/>
      <c r="Q54" s="719"/>
      <c r="R54" s="731"/>
      <c r="S54" s="732"/>
      <c r="T54" s="732"/>
      <c r="U54" s="733"/>
      <c r="V54" s="734"/>
      <c r="W54" s="864"/>
    </row>
    <row r="55" spans="1:34" ht="18.75" x14ac:dyDescent="0.3">
      <c r="E55" s="1848" t="s">
        <v>775</v>
      </c>
      <c r="F55" s="1848"/>
      <c r="G55" s="1848"/>
      <c r="H55" s="1848"/>
      <c r="I55" s="728">
        <f>COUNTIF(W$8:W36,"*ком-ка*")+COUNTIF(W$8:W36,"*декрет*")+COUNTIF(W$8:W36,"*уч.отпуск*")</f>
        <v>1</v>
      </c>
      <c r="J55" s="702" t="s">
        <v>768</v>
      </c>
      <c r="K55" s="735"/>
      <c r="L55" s="709"/>
      <c r="M55" s="719"/>
      <c r="N55" s="719"/>
      <c r="O55" s="730"/>
      <c r="P55" s="719"/>
      <c r="Q55" s="719"/>
      <c r="R55" s="1849"/>
      <c r="S55" s="1849"/>
      <c r="T55" s="1849"/>
      <c r="U55" s="1849"/>
      <c r="V55" s="1849"/>
      <c r="W55" s="1849"/>
    </row>
    <row r="56" spans="1:34" ht="18.75" hidden="1" x14ac:dyDescent="0.3">
      <c r="E56" s="1848"/>
      <c r="F56" s="1848"/>
      <c r="G56" s="1848"/>
      <c r="H56" s="1848"/>
      <c r="I56" s="583"/>
      <c r="J56" s="702"/>
      <c r="K56" s="1741" t="s">
        <v>22</v>
      </c>
      <c r="L56" s="1741"/>
      <c r="M56" s="1741"/>
      <c r="N56" s="1741"/>
      <c r="O56" s="1741"/>
      <c r="P56" s="1741"/>
      <c r="Q56" s="1741"/>
      <c r="R56" s="1850" t="str">
        <f>Оценка_подр(K46,K53,K49,K50)</f>
        <v>удовлетворительно</v>
      </c>
      <c r="S56" s="1850"/>
      <c r="T56" s="1850"/>
      <c r="U56" s="1850"/>
      <c r="V56" s="719"/>
      <c r="W56" s="863"/>
    </row>
    <row r="57" spans="1:34" ht="15.75" x14ac:dyDescent="0.25">
      <c r="E57" s="272"/>
      <c r="F57" s="272"/>
      <c r="G57" s="272"/>
      <c r="H57" s="736"/>
      <c r="I57" s="737"/>
      <c r="J57" s="702"/>
      <c r="K57" s="738"/>
      <c r="L57" s="709"/>
      <c r="N57" s="739"/>
      <c r="O57" s="705"/>
      <c r="P57" s="702"/>
      <c r="Q57" s="702"/>
      <c r="R57" s="706"/>
      <c r="S57" s="702"/>
      <c r="T57" s="253"/>
      <c r="U57" s="253"/>
      <c r="V57" s="253"/>
    </row>
    <row r="58" spans="1:34" s="1336" customFormat="1" ht="24.75" customHeight="1" x14ac:dyDescent="0.3">
      <c r="A58" s="1334"/>
      <c r="B58" s="1334"/>
      <c r="C58" s="1334"/>
      <c r="D58" s="1334"/>
      <c r="E58" s="1206"/>
      <c r="F58" s="1206"/>
      <c r="G58" s="1740" t="s">
        <v>1078</v>
      </c>
      <c r="H58" s="1740"/>
      <c r="I58" s="1721" t="s">
        <v>1166</v>
      </c>
      <c r="J58" s="1721"/>
      <c r="K58" s="1721"/>
      <c r="L58" s="1721"/>
      <c r="M58" s="1721"/>
      <c r="N58" s="1721"/>
      <c r="O58" s="1721"/>
      <c r="P58" s="1721"/>
      <c r="Q58" s="1721"/>
      <c r="R58" s="1721"/>
      <c r="S58" s="1721"/>
      <c r="T58" s="1168"/>
      <c r="U58" s="1168"/>
      <c r="V58" s="868"/>
      <c r="W58" s="1335"/>
      <c r="AE58" s="1337"/>
      <c r="AF58" s="1337"/>
      <c r="AG58" s="1337"/>
      <c r="AH58" s="1337"/>
    </row>
    <row r="59" spans="1:34" s="1337" customFormat="1" ht="24.75" customHeight="1" x14ac:dyDescent="0.3">
      <c r="G59" s="1740" t="s">
        <v>1503</v>
      </c>
      <c r="H59" s="1740"/>
      <c r="I59" s="1721" t="s">
        <v>1528</v>
      </c>
      <c r="J59" s="1721"/>
      <c r="K59" s="1721"/>
      <c r="L59" s="1721"/>
      <c r="M59" s="1721"/>
      <c r="N59" s="1721"/>
      <c r="O59" s="1721"/>
      <c r="P59" s="1721"/>
      <c r="Q59" s="1721"/>
      <c r="R59" s="1721"/>
      <c r="S59" s="1721"/>
      <c r="W59" s="1338"/>
    </row>
    <row r="60" spans="1:34" s="1337" customFormat="1" ht="24.75" customHeight="1" x14ac:dyDescent="0.25">
      <c r="I60" s="1721" t="s">
        <v>1529</v>
      </c>
      <c r="J60" s="1721"/>
      <c r="K60" s="1721"/>
      <c r="L60" s="1721"/>
      <c r="M60" s="1721"/>
      <c r="N60" s="1721"/>
      <c r="O60" s="1721"/>
      <c r="P60" s="1721"/>
      <c r="Q60" s="1721"/>
      <c r="R60" s="1721"/>
      <c r="S60" s="1721"/>
      <c r="W60" s="1338"/>
    </row>
    <row r="61" spans="1:34" s="1336" customFormat="1" ht="24.75" customHeight="1" x14ac:dyDescent="0.25">
      <c r="A61" s="1334"/>
      <c r="B61" s="1334"/>
      <c r="C61" s="1334"/>
      <c r="D61" s="1334"/>
      <c r="E61" s="1206"/>
      <c r="F61" s="1206"/>
      <c r="G61" s="1460"/>
      <c r="H61" s="1460"/>
      <c r="I61" s="1459"/>
      <c r="J61" s="1459"/>
      <c r="K61" s="1459"/>
      <c r="L61" s="1459"/>
      <c r="M61" s="1459"/>
      <c r="N61" s="1459"/>
      <c r="O61" s="1459"/>
      <c r="P61" s="1459"/>
      <c r="Q61" s="1459"/>
      <c r="R61" s="1459"/>
      <c r="S61" s="1459"/>
      <c r="T61" s="1168"/>
      <c r="U61" s="1168"/>
      <c r="V61" s="868"/>
      <c r="W61" s="1335"/>
      <c r="AE61" s="1337"/>
      <c r="AF61" s="1337"/>
      <c r="AG61" s="1337"/>
      <c r="AH61" s="1337"/>
    </row>
    <row r="62" spans="1:34" s="1336" customFormat="1" ht="24.75" customHeight="1" x14ac:dyDescent="0.25">
      <c r="A62" s="1334"/>
      <c r="B62" s="1334"/>
      <c r="C62" s="1334"/>
      <c r="D62" s="1334"/>
      <c r="E62" s="1206"/>
      <c r="F62" s="1206"/>
      <c r="G62" s="1460"/>
      <c r="H62" s="1460"/>
      <c r="I62" s="1459"/>
      <c r="J62" s="1459"/>
      <c r="K62" s="1459"/>
      <c r="L62" s="1459"/>
      <c r="M62" s="1459"/>
      <c r="N62" s="1459"/>
      <c r="O62" s="1459"/>
      <c r="P62" s="1459"/>
      <c r="Q62" s="1459"/>
      <c r="R62" s="1459"/>
      <c r="S62" s="1459"/>
      <c r="T62" s="1168"/>
      <c r="U62" s="1168"/>
      <c r="V62" s="868"/>
      <c r="W62" s="1335"/>
      <c r="AE62" s="1337"/>
      <c r="AF62" s="1337"/>
      <c r="AG62" s="1337"/>
      <c r="AH62" s="1337"/>
    </row>
    <row r="63" spans="1:34" s="1336" customFormat="1" ht="24.75" customHeight="1" x14ac:dyDescent="0.25">
      <c r="A63" s="1334"/>
      <c r="B63" s="1334"/>
      <c r="C63" s="1334"/>
      <c r="D63" s="1334"/>
      <c r="E63" s="1206"/>
      <c r="F63" s="1206"/>
      <c r="G63" s="1460"/>
      <c r="H63" s="1460"/>
      <c r="I63" s="1459"/>
      <c r="J63" s="1459"/>
      <c r="K63" s="1459"/>
      <c r="L63" s="1459"/>
      <c r="M63" s="1459"/>
      <c r="N63" s="1459"/>
      <c r="O63" s="1459"/>
      <c r="P63" s="1459"/>
      <c r="Q63" s="1459"/>
      <c r="R63" s="1459"/>
      <c r="S63" s="1459"/>
      <c r="T63" s="1168"/>
      <c r="U63" s="1168"/>
      <c r="V63" s="868"/>
      <c r="W63" s="1335"/>
      <c r="AE63" s="1337"/>
      <c r="AF63" s="1337"/>
      <c r="AG63" s="1337"/>
      <c r="AH63" s="1337"/>
    </row>
    <row r="64" spans="1:34" s="1336" customFormat="1" ht="24.75" customHeight="1" x14ac:dyDescent="0.25">
      <c r="A64" s="1334"/>
      <c r="B64" s="1334"/>
      <c r="C64" s="1334"/>
      <c r="D64" s="1334"/>
      <c r="E64" s="1206"/>
      <c r="F64" s="1206"/>
      <c r="G64" s="1460"/>
      <c r="H64" s="1460"/>
      <c r="I64" s="1459"/>
      <c r="J64" s="1459"/>
      <c r="K64" s="1459"/>
      <c r="L64" s="1459"/>
      <c r="M64" s="1459"/>
      <c r="N64" s="1459"/>
      <c r="O64" s="1459"/>
      <c r="P64" s="1459"/>
      <c r="Q64" s="1459"/>
      <c r="R64" s="1459"/>
      <c r="S64" s="1459"/>
      <c r="T64" s="1168"/>
      <c r="U64" s="1168"/>
      <c r="V64" s="868"/>
      <c r="W64" s="1335"/>
      <c r="AE64" s="1337"/>
      <c r="AF64" s="1337"/>
      <c r="AG64" s="1337"/>
      <c r="AH64" s="1337"/>
    </row>
    <row r="66" spans="8:10" x14ac:dyDescent="0.25">
      <c r="H66" s="710" t="s">
        <v>1398</v>
      </c>
      <c r="I66" s="275">
        <f>COUNTIF(W$13:W34,"*не приб.*")+COUNTIF(W$13:W34,"*не сдавала*")+COUNTIF(W$13:W34,"*не сдавал*")</f>
        <v>0</v>
      </c>
      <c r="J66" s="710"/>
    </row>
  </sheetData>
  <mergeCells count="49">
    <mergeCell ref="A1:C7"/>
    <mergeCell ref="E6:X6"/>
    <mergeCell ref="A9:A11"/>
    <mergeCell ref="B9:B11"/>
    <mergeCell ref="C9:C11"/>
    <mergeCell ref="E9:E11"/>
    <mergeCell ref="G9:G11"/>
    <mergeCell ref="I9:I11"/>
    <mergeCell ref="U9:U11"/>
    <mergeCell ref="V9:V11"/>
    <mergeCell ref="O4:W4"/>
    <mergeCell ref="Q10:S10"/>
    <mergeCell ref="J9:J11"/>
    <mergeCell ref="K9:S9"/>
    <mergeCell ref="T9:T11"/>
    <mergeCell ref="E7:W7"/>
    <mergeCell ref="E12:W12"/>
    <mergeCell ref="K10:M10"/>
    <mergeCell ref="W9:W11"/>
    <mergeCell ref="N10:P10"/>
    <mergeCell ref="H9:H11"/>
    <mergeCell ref="U37:V37"/>
    <mergeCell ref="U38:V38"/>
    <mergeCell ref="E17:W17"/>
    <mergeCell ref="E53:H53"/>
    <mergeCell ref="E27:W27"/>
    <mergeCell ref="G49:H49"/>
    <mergeCell ref="G45:H45"/>
    <mergeCell ref="G46:H46"/>
    <mergeCell ref="O46:R46"/>
    <mergeCell ref="G50:H50"/>
    <mergeCell ref="G51:H51"/>
    <mergeCell ref="R51:W51"/>
    <mergeCell ref="G52:H52"/>
    <mergeCell ref="G39:H39"/>
    <mergeCell ref="I39:T39"/>
    <mergeCell ref="R53:W53"/>
    <mergeCell ref="G59:H59"/>
    <mergeCell ref="I59:S59"/>
    <mergeCell ref="I60:S60"/>
    <mergeCell ref="G48:H48"/>
    <mergeCell ref="G58:H58"/>
    <mergeCell ref="I58:S58"/>
    <mergeCell ref="K56:Q56"/>
    <mergeCell ref="E54:H54"/>
    <mergeCell ref="E56:H56"/>
    <mergeCell ref="R56:U56"/>
    <mergeCell ref="E55:H55"/>
    <mergeCell ref="R55:W5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0">
    <tabColor rgb="FF92D050"/>
  </sheetPr>
  <dimension ref="A1:BJ60"/>
  <sheetViews>
    <sheetView view="pageBreakPreview" topLeftCell="B5" zoomScaleSheetLayoutView="100" workbookViewId="0">
      <selection activeCell="P57" sqref="P57"/>
    </sheetView>
  </sheetViews>
  <sheetFormatPr defaultColWidth="9.140625" defaultRowHeight="15" x14ac:dyDescent="0.25"/>
  <cols>
    <col min="1" max="1" width="6.140625" style="275" customWidth="1"/>
    <col min="2" max="2" width="14" style="275" customWidth="1"/>
    <col min="3" max="3" width="8" style="275" customWidth="1"/>
    <col min="4" max="4" width="4.5703125" style="275" customWidth="1"/>
    <col min="5" max="5" width="6.85546875" style="275" customWidth="1"/>
    <col min="6" max="6" width="17.2851562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4.7109375" style="710" bestFit="1" customWidth="1"/>
    <col min="24" max="16384" width="9.140625" style="275"/>
  </cols>
  <sheetData>
    <row r="1" spans="1:30" ht="15.75" hidden="1" x14ac:dyDescent="0.25">
      <c r="A1" s="1858"/>
      <c r="B1" s="1858"/>
      <c r="C1" s="1858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863" t="s">
        <v>1280</v>
      </c>
      <c r="R1" s="1863"/>
      <c r="S1" s="1863"/>
      <c r="T1" s="1863"/>
      <c r="U1" s="1863"/>
      <c r="V1" s="1863"/>
      <c r="W1" s="1863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25">
      <c r="A2" s="1858"/>
      <c r="B2" s="1858"/>
      <c r="C2" s="1858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8.75" hidden="1" x14ac:dyDescent="0.25">
      <c r="A3" s="1858"/>
      <c r="B3" s="1858"/>
      <c r="C3" s="1858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856"/>
      <c r="X3" s="854"/>
      <c r="Y3" s="854"/>
      <c r="Z3" s="854"/>
      <c r="AA3" s="854"/>
      <c r="AB3" s="854"/>
      <c r="AC3" s="854"/>
      <c r="AD3" s="854"/>
    </row>
    <row r="4" spans="1:30" hidden="1" x14ac:dyDescent="0.25">
      <c r="A4" s="1858"/>
      <c r="B4" s="1858"/>
      <c r="C4" s="1858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860" t="s">
        <v>774</v>
      </c>
      <c r="S4" s="1860"/>
      <c r="T4" s="1860"/>
      <c r="U4" s="1860"/>
      <c r="V4" s="1860"/>
      <c r="W4" s="1860"/>
      <c r="X4" s="854"/>
      <c r="Y4" s="854"/>
      <c r="Z4" s="854"/>
      <c r="AA4" s="854"/>
      <c r="AB4" s="854"/>
      <c r="AC4" s="854"/>
      <c r="AD4" s="854"/>
    </row>
    <row r="5" spans="1:30" ht="10.5" customHeight="1" x14ac:dyDescent="0.25">
      <c r="A5" s="1858"/>
      <c r="B5" s="1858"/>
      <c r="C5" s="1858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854"/>
      <c r="Y6" s="854"/>
      <c r="Z6" s="854"/>
      <c r="AA6" s="854"/>
      <c r="AB6" s="854"/>
      <c r="AC6" s="854"/>
      <c r="AD6" s="854"/>
    </row>
    <row r="7" spans="1:30" ht="21.75" customHeight="1" x14ac:dyDescent="0.25">
      <c r="A7" s="1859"/>
      <c r="B7" s="1859"/>
      <c r="C7" s="1859"/>
      <c r="D7" s="253"/>
      <c r="E7" s="1862" t="s">
        <v>1597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854"/>
      <c r="Y7" s="854"/>
      <c r="Z7" s="854"/>
      <c r="AA7" s="854"/>
      <c r="AB7" s="854"/>
      <c r="AC7" s="854"/>
      <c r="AD7" s="854"/>
    </row>
    <row r="8" spans="1:30" ht="16.5" customHeight="1" thickBot="1" x14ac:dyDescent="0.3">
      <c r="A8" s="1106"/>
      <c r="B8" s="1106"/>
      <c r="C8" s="1106"/>
      <c r="D8" s="253"/>
      <c r="E8" s="1103"/>
      <c r="F8" s="1103"/>
      <c r="G8" s="1103"/>
      <c r="H8" s="913"/>
      <c r="I8" s="1103"/>
      <c r="J8" s="1103"/>
      <c r="K8" s="913"/>
      <c r="L8" s="1103"/>
      <c r="M8" s="1103"/>
      <c r="N8" s="1103"/>
      <c r="O8" s="1090"/>
      <c r="P8" s="1103"/>
      <c r="Q8" s="1103"/>
      <c r="R8" s="1075"/>
      <c r="S8" s="1103"/>
      <c r="T8" s="1103"/>
      <c r="U8" s="1103"/>
      <c r="V8" s="1103"/>
      <c r="W8" s="913"/>
    </row>
    <row r="9" spans="1:30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1477"/>
      <c r="G9" s="1809" t="s">
        <v>3</v>
      </c>
      <c r="H9" s="1771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30" ht="15.75" x14ac:dyDescent="0.25">
      <c r="A10" s="1851"/>
      <c r="B10" s="1851"/>
      <c r="C10" s="1851"/>
      <c r="D10" s="858"/>
      <c r="E10" s="1620"/>
      <c r="F10" s="1469"/>
      <c r="G10" s="1621"/>
      <c r="H10" s="1736"/>
      <c r="I10" s="1601"/>
      <c r="J10" s="1601"/>
      <c r="K10" s="1094"/>
      <c r="L10" s="1469">
        <v>1</v>
      </c>
      <c r="M10" s="1095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30" ht="79.5" customHeight="1" thickBot="1" x14ac:dyDescent="0.3">
      <c r="A11" s="1851"/>
      <c r="B11" s="1851"/>
      <c r="C11" s="1851"/>
      <c r="D11" s="858"/>
      <c r="E11" s="1692"/>
      <c r="F11" s="1478"/>
      <c r="G11" s="1810"/>
      <c r="H11" s="1772"/>
      <c r="I11" s="1602"/>
      <c r="J11" s="1602"/>
      <c r="K11" s="1473" t="s">
        <v>8</v>
      </c>
      <c r="L11" s="1467" t="s">
        <v>9</v>
      </c>
      <c r="M11" s="1467" t="s">
        <v>10</v>
      </c>
      <c r="N11" s="1467" t="s">
        <v>8</v>
      </c>
      <c r="O11" s="859" t="s">
        <v>9</v>
      </c>
      <c r="P11" s="1467" t="s">
        <v>10</v>
      </c>
      <c r="Q11" s="1467" t="s">
        <v>8</v>
      </c>
      <c r="R11" s="746" t="s">
        <v>9</v>
      </c>
      <c r="S11" s="1467" t="s">
        <v>10</v>
      </c>
      <c r="T11" s="1813"/>
      <c r="U11" s="1602"/>
      <c r="V11" s="1602"/>
      <c r="W11" s="1816"/>
    </row>
    <row r="12" spans="1:30" ht="16.5" thickTop="1" x14ac:dyDescent="0.25">
      <c r="A12" s="611"/>
      <c r="B12" s="169"/>
      <c r="C12" s="611"/>
      <c r="D12" s="160"/>
      <c r="E12" s="1937" t="s">
        <v>1228</v>
      </c>
      <c r="F12" s="1938"/>
      <c r="G12" s="1939"/>
      <c r="H12" s="1939"/>
      <c r="I12" s="1938"/>
      <c r="J12" s="1938"/>
      <c r="K12" s="1938"/>
      <c r="L12" s="1938"/>
      <c r="M12" s="1938"/>
      <c r="N12" s="1938"/>
      <c r="O12" s="1938"/>
      <c r="P12" s="1938"/>
      <c r="Q12" s="1938"/>
      <c r="R12" s="1938"/>
      <c r="S12" s="1938"/>
      <c r="T12" s="1938"/>
      <c r="U12" s="1938"/>
      <c r="V12" s="1938"/>
      <c r="W12" s="1940"/>
    </row>
    <row r="13" spans="1:30" ht="15.75" x14ac:dyDescent="0.25">
      <c r="A13" s="611" t="s">
        <v>11</v>
      </c>
      <c r="B13" s="1128">
        <v>24924</v>
      </c>
      <c r="C13" s="611">
        <f>Age(B13,G13,H13)</f>
        <v>56</v>
      </c>
      <c r="D13" s="160"/>
      <c r="E13" s="154">
        <v>1</v>
      </c>
      <c r="F13" s="553"/>
      <c r="G13" s="280" t="s">
        <v>482</v>
      </c>
      <c r="H13" s="607" t="s">
        <v>560</v>
      </c>
      <c r="I13" s="1488" t="str">
        <f>Воз_группа(A13,C13)</f>
        <v>8</v>
      </c>
      <c r="J13" s="611"/>
      <c r="K13" s="877">
        <v>3</v>
      </c>
      <c r="L13" s="1015">
        <v>7</v>
      </c>
      <c r="M13" s="1015">
        <f t="shared" ref="M13" si="0">Баллы_за_упр($A13,$G13,$H13,$I13,K13,L13)</f>
        <v>90</v>
      </c>
      <c r="N13" s="877"/>
      <c r="O13" s="1016"/>
      <c r="P13" s="1015"/>
      <c r="Q13" s="615">
        <v>37</v>
      </c>
      <c r="R13" s="207">
        <v>6.13</v>
      </c>
      <c r="S13" s="617">
        <f t="shared" ref="S13" si="1">Баллы_за_упр($A13,G13,H13,I13,Q13,R13)</f>
        <v>42</v>
      </c>
      <c r="T13" s="617">
        <f t="shared" ref="T13" si="2">S13+P13+M13</f>
        <v>132</v>
      </c>
      <c r="U13" s="618" t="str">
        <f>LOOKUP(T13,{0,39,40,80,120},{"2","2","3","4","5"})</f>
        <v>5</v>
      </c>
      <c r="V13" s="617"/>
      <c r="W13" s="1362"/>
    </row>
    <row r="14" spans="1:30" ht="15.75" x14ac:dyDescent="0.25">
      <c r="A14" s="611" t="s">
        <v>11</v>
      </c>
      <c r="B14" s="168">
        <v>26056</v>
      </c>
      <c r="C14" s="611">
        <f>Age(B14,G14,H14)</f>
        <v>53</v>
      </c>
      <c r="D14" s="160"/>
      <c r="E14" s="154">
        <v>2</v>
      </c>
      <c r="F14" s="611"/>
      <c r="G14" s="1209" t="s">
        <v>482</v>
      </c>
      <c r="H14" s="1097" t="s">
        <v>1387</v>
      </c>
      <c r="I14" s="342" t="str">
        <f>Воз_группа(A14,C14)</f>
        <v>7</v>
      </c>
      <c r="J14" s="611"/>
      <c r="K14" s="877"/>
      <c r="L14" s="1015"/>
      <c r="M14" s="1015"/>
      <c r="N14" s="877"/>
      <c r="O14" s="1016"/>
      <c r="P14" s="1015"/>
      <c r="Q14" s="615"/>
      <c r="R14" s="207"/>
      <c r="S14" s="617"/>
      <c r="T14" s="617"/>
      <c r="U14" s="618"/>
      <c r="V14" s="155"/>
      <c r="W14" s="286" t="s">
        <v>1068</v>
      </c>
    </row>
    <row r="15" spans="1:30" ht="15.75" x14ac:dyDescent="0.25">
      <c r="A15" s="611" t="s">
        <v>470</v>
      </c>
      <c r="B15" s="168">
        <v>29784</v>
      </c>
      <c r="C15" s="611">
        <f>Age(B15,G15,H15)</f>
        <v>43</v>
      </c>
      <c r="D15" s="1402"/>
      <c r="E15" s="154">
        <v>3</v>
      </c>
      <c r="F15" s="611"/>
      <c r="G15" s="1209" t="s">
        <v>590</v>
      </c>
      <c r="H15" s="1097" t="s">
        <v>1556</v>
      </c>
      <c r="I15" s="342" t="str">
        <f>Воз_группа(A15,C15)</f>
        <v>5</v>
      </c>
      <c r="J15" s="611"/>
      <c r="K15" s="877">
        <v>16</v>
      </c>
      <c r="L15" s="1015">
        <v>30</v>
      </c>
      <c r="M15" s="1015">
        <f>Баллы_за_упр($A15,$G15,$H15,$I15,K15,L15)</f>
        <v>100</v>
      </c>
      <c r="N15" s="877"/>
      <c r="O15" s="1016"/>
      <c r="P15" s="1015"/>
      <c r="Q15" s="615">
        <v>37</v>
      </c>
      <c r="R15" s="207">
        <v>5.31</v>
      </c>
      <c r="S15" s="617">
        <f>Баллы_за_упр($A15,G15,H15,I15,Q15,R15)</f>
        <v>98</v>
      </c>
      <c r="T15" s="617">
        <f>S15+P15+M15</f>
        <v>198</v>
      </c>
      <c r="U15" s="618" t="str">
        <f>LOOKUP(T15,{0,39,40,80,120},{"2","2","3","4","5"})</f>
        <v>5</v>
      </c>
      <c r="V15" s="617"/>
      <c r="W15" s="1362"/>
    </row>
    <row r="16" spans="1:30" ht="15.75" x14ac:dyDescent="0.25">
      <c r="A16" s="611" t="s">
        <v>470</v>
      </c>
      <c r="B16" s="168">
        <v>34808</v>
      </c>
      <c r="C16" s="611">
        <f>Age(B16,G16,H16)</f>
        <v>29</v>
      </c>
      <c r="D16" s="160"/>
      <c r="E16" s="154">
        <v>4</v>
      </c>
      <c r="F16" s="611" t="s">
        <v>1276</v>
      </c>
      <c r="G16" s="280" t="s">
        <v>1188</v>
      </c>
      <c r="H16" s="607" t="s">
        <v>1547</v>
      </c>
      <c r="I16" s="342" t="str">
        <f>Воз_группа(A16,C16)</f>
        <v>2</v>
      </c>
      <c r="J16" s="611"/>
      <c r="K16" s="877"/>
      <c r="L16" s="1015"/>
      <c r="M16" s="1015"/>
      <c r="N16" s="877"/>
      <c r="O16" s="1016"/>
      <c r="P16" s="1015"/>
      <c r="Q16" s="615"/>
      <c r="R16" s="207"/>
      <c r="S16" s="617"/>
      <c r="T16" s="617"/>
      <c r="U16" s="618"/>
      <c r="V16" s="617"/>
      <c r="W16" s="1352" t="s">
        <v>754</v>
      </c>
    </row>
    <row r="17" spans="1:62" ht="15.75" x14ac:dyDescent="0.25">
      <c r="A17" s="611"/>
      <c r="B17" s="168"/>
      <c r="C17" s="611"/>
      <c r="D17" s="160"/>
      <c r="E17" s="1735" t="s">
        <v>1237</v>
      </c>
      <c r="F17" s="1736"/>
      <c r="G17" s="1736"/>
      <c r="H17" s="1736"/>
      <c r="I17" s="1736"/>
      <c r="J17" s="1736"/>
      <c r="K17" s="1736"/>
      <c r="L17" s="1736"/>
      <c r="M17" s="1736"/>
      <c r="N17" s="1736"/>
      <c r="O17" s="1736"/>
      <c r="P17" s="1736"/>
      <c r="Q17" s="1736"/>
      <c r="R17" s="1736"/>
      <c r="S17" s="1736"/>
      <c r="T17" s="1736"/>
      <c r="U17" s="1736"/>
      <c r="V17" s="1736"/>
      <c r="W17" s="1737"/>
      <c r="Y17" s="275" t="s">
        <v>31</v>
      </c>
    </row>
    <row r="18" spans="1:62" ht="15.75" x14ac:dyDescent="0.25">
      <c r="A18" s="611" t="s">
        <v>11</v>
      </c>
      <c r="B18" s="1092">
        <v>28411</v>
      </c>
      <c r="C18" s="611">
        <f>Age(B18,G18,H18)</f>
        <v>47</v>
      </c>
      <c r="D18" s="160"/>
      <c r="E18" s="154">
        <v>5</v>
      </c>
      <c r="F18" s="611" t="s">
        <v>1276</v>
      </c>
      <c r="G18" s="349" t="s">
        <v>482</v>
      </c>
      <c r="H18" s="349" t="s">
        <v>487</v>
      </c>
      <c r="I18" s="1485" t="str">
        <f>Воз_группа(A18,C18)</f>
        <v>6</v>
      </c>
      <c r="J18" s="611"/>
      <c r="K18" s="877">
        <v>3</v>
      </c>
      <c r="L18" s="1015">
        <v>5</v>
      </c>
      <c r="M18" s="1015">
        <f t="shared" ref="M18:M20" si="3">Баллы_за_упр($A18,$G18,$H18,$I18,K18,L18)</f>
        <v>40</v>
      </c>
      <c r="N18" s="877"/>
      <c r="O18" s="1016"/>
      <c r="P18" s="1015"/>
      <c r="Q18" s="615">
        <v>37</v>
      </c>
      <c r="R18" s="207">
        <v>5.0199999999999996</v>
      </c>
      <c r="S18" s="617">
        <f t="shared" ref="S18:S20" si="4">Баллы_за_упр($A18,G18,H18,I18,Q18,R18)</f>
        <v>66</v>
      </c>
      <c r="T18" s="617">
        <f t="shared" ref="T18:T20" si="5">S18+P18+M18</f>
        <v>106</v>
      </c>
      <c r="U18" s="618" t="str">
        <f>LOOKUP(T18,{0,39,40,80,120},{"2","2","3","4","5"})</f>
        <v>4</v>
      </c>
      <c r="V18" s="155"/>
      <c r="W18" s="286"/>
    </row>
    <row r="19" spans="1:62" ht="15.75" x14ac:dyDescent="0.25">
      <c r="A19" s="611" t="s">
        <v>11</v>
      </c>
      <c r="B19" s="169">
        <v>28206</v>
      </c>
      <c r="C19" s="611">
        <f>Age(B19,G19,H19)</f>
        <v>47</v>
      </c>
      <c r="D19" s="160"/>
      <c r="E19" s="154">
        <v>6</v>
      </c>
      <c r="F19" s="611" t="s">
        <v>1276</v>
      </c>
      <c r="G19" s="349" t="s">
        <v>482</v>
      </c>
      <c r="H19" s="349" t="s">
        <v>542</v>
      </c>
      <c r="I19" s="1485" t="str">
        <f>Воз_группа(A19,C19)</f>
        <v>6</v>
      </c>
      <c r="J19" s="613"/>
      <c r="K19" s="877">
        <v>3</v>
      </c>
      <c r="L19" s="1015">
        <v>7</v>
      </c>
      <c r="M19" s="1015">
        <f t="shared" si="3"/>
        <v>60</v>
      </c>
      <c r="N19" s="877"/>
      <c r="O19" s="1016"/>
      <c r="P19" s="1015"/>
      <c r="Q19" s="615">
        <v>37</v>
      </c>
      <c r="R19" s="207">
        <v>4.55</v>
      </c>
      <c r="S19" s="617">
        <f t="shared" si="4"/>
        <v>80</v>
      </c>
      <c r="T19" s="617">
        <f t="shared" si="5"/>
        <v>140</v>
      </c>
      <c r="U19" s="618" t="str">
        <f>LOOKUP(T19,{0,39,40,80,120},{"2","2","3","4","5"})</f>
        <v>5</v>
      </c>
      <c r="V19" s="155"/>
      <c r="W19" s="286"/>
    </row>
    <row r="20" spans="1:62" ht="15.75" x14ac:dyDescent="0.25">
      <c r="A20" s="611" t="s">
        <v>11</v>
      </c>
      <c r="B20" s="1092">
        <v>28587</v>
      </c>
      <c r="C20" s="611">
        <f>Age(B20,G20,H20)</f>
        <v>46</v>
      </c>
      <c r="D20" s="160"/>
      <c r="E20" s="154">
        <v>7</v>
      </c>
      <c r="F20" s="611"/>
      <c r="G20" s="349" t="s">
        <v>482</v>
      </c>
      <c r="H20" s="349" t="s">
        <v>1496</v>
      </c>
      <c r="I20" s="1485" t="str">
        <f>Воз_группа(A20,C20)</f>
        <v>6</v>
      </c>
      <c r="J20" s="611"/>
      <c r="K20" s="877">
        <v>3</v>
      </c>
      <c r="L20" s="1015">
        <v>12</v>
      </c>
      <c r="M20" s="1015">
        <f t="shared" si="3"/>
        <v>105</v>
      </c>
      <c r="N20" s="877"/>
      <c r="O20" s="1016"/>
      <c r="P20" s="1015"/>
      <c r="Q20" s="615">
        <v>37</v>
      </c>
      <c r="R20" s="207">
        <v>4.55</v>
      </c>
      <c r="S20" s="617">
        <f t="shared" si="4"/>
        <v>80</v>
      </c>
      <c r="T20" s="617">
        <f t="shared" si="5"/>
        <v>185</v>
      </c>
      <c r="U20" s="618" t="str">
        <f>LOOKUP(T20,{0,39,40,80,120},{"2","2","3","4","5"})</f>
        <v>5</v>
      </c>
      <c r="V20" s="155"/>
      <c r="W20" s="286"/>
    </row>
    <row r="21" spans="1:62" ht="15.75" hidden="1" x14ac:dyDescent="0.25">
      <c r="A21" s="611" t="s">
        <v>470</v>
      </c>
      <c r="B21" s="1092">
        <v>34808</v>
      </c>
      <c r="C21" s="611">
        <f>Age(B21,G21,H21)</f>
        <v>29</v>
      </c>
      <c r="D21" s="160"/>
      <c r="E21" s="1105"/>
      <c r="F21" s="611" t="s">
        <v>1276</v>
      </c>
      <c r="G21" s="700" t="s">
        <v>1188</v>
      </c>
      <c r="H21" s="349" t="s">
        <v>574</v>
      </c>
      <c r="I21" s="342"/>
      <c r="J21" s="613"/>
      <c r="K21" s="428"/>
      <c r="L21" s="156"/>
      <c r="M21" s="621"/>
      <c r="N21" s="611"/>
      <c r="O21" s="423"/>
      <c r="P21" s="621"/>
      <c r="Q21" s="621"/>
      <c r="R21" s="409"/>
      <c r="S21" s="351"/>
      <c r="T21" s="351"/>
      <c r="U21" s="613"/>
      <c r="V21" s="155"/>
      <c r="W21" s="397"/>
    </row>
    <row r="22" spans="1:62" ht="15.75" x14ac:dyDescent="0.25">
      <c r="A22" s="611"/>
      <c r="B22" s="1092"/>
      <c r="C22" s="611"/>
      <c r="D22" s="160"/>
      <c r="E22" s="1735" t="s">
        <v>1239</v>
      </c>
      <c r="F22" s="1736"/>
      <c r="G22" s="1736"/>
      <c r="H22" s="1736"/>
      <c r="I22" s="1736"/>
      <c r="J22" s="1736"/>
      <c r="K22" s="1736"/>
      <c r="L22" s="1736"/>
      <c r="M22" s="1736"/>
      <c r="N22" s="1736"/>
      <c r="O22" s="1736"/>
      <c r="P22" s="1736"/>
      <c r="Q22" s="1736"/>
      <c r="R22" s="1736"/>
      <c r="S22" s="1736"/>
      <c r="T22" s="1736"/>
      <c r="U22" s="1736"/>
      <c r="V22" s="1736"/>
      <c r="W22" s="1737"/>
    </row>
    <row r="23" spans="1:62" ht="15.75" x14ac:dyDescent="0.25">
      <c r="A23" s="611" t="s">
        <v>11</v>
      </c>
      <c r="B23" s="169">
        <v>26458</v>
      </c>
      <c r="C23" s="611">
        <f>Age(B23,G23,H23)</f>
        <v>52</v>
      </c>
      <c r="D23" s="160"/>
      <c r="E23" s="1105">
        <v>8</v>
      </c>
      <c r="F23" s="1485"/>
      <c r="G23" s="349" t="s">
        <v>482</v>
      </c>
      <c r="H23" s="349" t="s">
        <v>838</v>
      </c>
      <c r="I23" s="1485" t="str">
        <f>Воз_группа(A23,C23)</f>
        <v>7</v>
      </c>
      <c r="J23" s="613"/>
      <c r="K23" s="877"/>
      <c r="L23" s="1015"/>
      <c r="M23" s="1015"/>
      <c r="N23" s="877"/>
      <c r="O23" s="1016"/>
      <c r="P23" s="1015"/>
      <c r="Q23" s="615"/>
      <c r="R23" s="207"/>
      <c r="S23" s="617"/>
      <c r="T23" s="617"/>
      <c r="U23" s="618"/>
      <c r="V23" s="351"/>
      <c r="W23" s="286" t="s">
        <v>1068</v>
      </c>
    </row>
    <row r="24" spans="1:62" ht="15.75" x14ac:dyDescent="0.25">
      <c r="A24" s="611" t="s">
        <v>11</v>
      </c>
      <c r="B24" s="168">
        <v>28166</v>
      </c>
      <c r="C24" s="611">
        <f>Age(B24,G24,H24)</f>
        <v>47</v>
      </c>
      <c r="D24" s="160"/>
      <c r="E24" s="1105">
        <v>9</v>
      </c>
      <c r="F24" s="611" t="s">
        <v>1276</v>
      </c>
      <c r="G24" s="280" t="s">
        <v>482</v>
      </c>
      <c r="H24" s="607" t="s">
        <v>1300</v>
      </c>
      <c r="I24" s="342" t="str">
        <f>Воз_группа(A24,C24)</f>
        <v>6</v>
      </c>
      <c r="J24" s="611"/>
      <c r="K24" s="877">
        <v>3</v>
      </c>
      <c r="L24" s="1015">
        <v>9</v>
      </c>
      <c r="M24" s="1015">
        <f t="shared" ref="M24:M25" si="6">Баллы_за_упр($A24,$G24,$H24,$I24,K24,L24)</f>
        <v>80</v>
      </c>
      <c r="N24" s="877"/>
      <c r="O24" s="1016"/>
      <c r="P24" s="1015"/>
      <c r="Q24" s="615">
        <v>37</v>
      </c>
      <c r="R24" s="207">
        <v>4.18</v>
      </c>
      <c r="S24" s="617">
        <f t="shared" ref="S24:S25" si="7">Баллы_за_упр($A24,G24,H24,I24,Q24,R24)</f>
        <v>152</v>
      </c>
      <c r="T24" s="617">
        <f t="shared" ref="T24:T25" si="8">S24+P24+M24</f>
        <v>232</v>
      </c>
      <c r="U24" s="618" t="str">
        <f>LOOKUP(T24,{0,39,40,80,120},{"2","2","3","4","5"})</f>
        <v>5</v>
      </c>
      <c r="V24" s="155"/>
      <c r="W24" s="286"/>
    </row>
    <row r="25" spans="1:62" ht="16.5" thickBot="1" x14ac:dyDescent="0.3">
      <c r="A25" s="611" t="s">
        <v>11</v>
      </c>
      <c r="B25" s="1092">
        <v>27703</v>
      </c>
      <c r="C25" s="611">
        <f>Age(B25,G25,H25)</f>
        <v>48</v>
      </c>
      <c r="D25" s="160"/>
      <c r="E25" s="1087">
        <v>10</v>
      </c>
      <c r="F25" s="157" t="s">
        <v>1276</v>
      </c>
      <c r="G25" s="1210" t="s">
        <v>482</v>
      </c>
      <c r="H25" s="744" t="s">
        <v>544</v>
      </c>
      <c r="I25" s="159" t="str">
        <f>Воз_группа(A25,C25)</f>
        <v>6</v>
      </c>
      <c r="J25" s="164"/>
      <c r="K25" s="1040">
        <v>16</v>
      </c>
      <c r="L25" s="1041">
        <v>35</v>
      </c>
      <c r="M25" s="1041">
        <f t="shared" si="6"/>
        <v>75</v>
      </c>
      <c r="N25" s="1040"/>
      <c r="O25" s="1042"/>
      <c r="P25" s="1041"/>
      <c r="Q25" s="300">
        <v>37</v>
      </c>
      <c r="R25" s="1224">
        <v>5.3</v>
      </c>
      <c r="S25" s="302">
        <f t="shared" si="7"/>
        <v>35</v>
      </c>
      <c r="T25" s="302">
        <f t="shared" si="8"/>
        <v>110</v>
      </c>
      <c r="U25" s="303" t="str">
        <f>LOOKUP(T25,{0,39,40,80,120},{"2","2","3","4","5"})</f>
        <v>4</v>
      </c>
      <c r="V25" s="302"/>
      <c r="W25" s="525"/>
    </row>
    <row r="26" spans="1:62" ht="15.75" hidden="1" x14ac:dyDescent="0.25">
      <c r="A26" s="611" t="s">
        <v>470</v>
      </c>
      <c r="B26" s="168">
        <v>30824</v>
      </c>
      <c r="C26" s="611">
        <f>Age(B26,G26,H26)</f>
        <v>40</v>
      </c>
      <c r="D26" s="160"/>
      <c r="E26" s="1211"/>
      <c r="F26" s="490"/>
      <c r="G26" s="1209" t="s">
        <v>500</v>
      </c>
      <c r="H26" s="1097" t="s">
        <v>1021</v>
      </c>
      <c r="I26" s="509"/>
      <c r="J26" s="490"/>
      <c r="K26" s="405"/>
      <c r="L26" s="393"/>
      <c r="M26" s="393"/>
      <c r="N26" s="490"/>
      <c r="O26" s="626"/>
      <c r="P26" s="393"/>
      <c r="Q26" s="393"/>
      <c r="R26" s="513"/>
      <c r="S26" s="394"/>
      <c r="T26" s="394"/>
      <c r="U26" s="405"/>
      <c r="V26" s="512"/>
      <c r="W26" s="597"/>
    </row>
    <row r="27" spans="1:62" ht="25.5" customHeight="1" x14ac:dyDescent="0.25">
      <c r="A27" s="770"/>
      <c r="B27" s="770"/>
      <c r="C27" s="770"/>
      <c r="D27" s="770"/>
      <c r="E27" s="171"/>
      <c r="F27" s="171"/>
      <c r="G27" s="171"/>
      <c r="H27" s="567"/>
      <c r="I27" s="172"/>
      <c r="J27" s="172"/>
      <c r="K27" s="437"/>
      <c r="L27" s="172"/>
      <c r="M27" s="172"/>
      <c r="N27" s="172"/>
      <c r="O27" s="693"/>
      <c r="P27" s="172"/>
      <c r="Q27" s="172"/>
      <c r="R27" s="418"/>
      <c r="S27" s="172"/>
      <c r="T27" s="172"/>
      <c r="U27" s="172"/>
      <c r="V27" s="172"/>
      <c r="W27" s="437"/>
    </row>
    <row r="28" spans="1:62" s="989" customFormat="1" ht="15.75" hidden="1" x14ac:dyDescent="0.25">
      <c r="A28" s="160"/>
      <c r="B28" s="160"/>
      <c r="C28" s="160"/>
      <c r="D28" s="160"/>
      <c r="E28" s="171"/>
      <c r="F28" s="171"/>
      <c r="G28" s="171"/>
      <c r="H28" s="567"/>
      <c r="I28" s="172"/>
      <c r="J28" s="172"/>
      <c r="K28" s="437"/>
      <c r="L28" s="172"/>
      <c r="M28" s="172"/>
      <c r="N28" s="172"/>
      <c r="O28" s="693"/>
      <c r="P28" s="261" t="s">
        <v>769</v>
      </c>
      <c r="Q28" s="261"/>
      <c r="R28" s="262"/>
      <c r="S28" s="261"/>
      <c r="T28" s="263"/>
      <c r="U28" s="1818">
        <f>SUM(T13:T26)</f>
        <v>1103</v>
      </c>
      <c r="V28" s="1819"/>
      <c r="W28" s="437"/>
    </row>
    <row r="29" spans="1:62" s="989" customFormat="1" ht="15.75" hidden="1" x14ac:dyDescent="0.25">
      <c r="A29" s="160"/>
      <c r="B29" s="160"/>
      <c r="C29" s="160"/>
      <c r="D29" s="160"/>
      <c r="E29" s="171"/>
      <c r="F29" s="171"/>
      <c r="G29" s="171"/>
      <c r="H29" s="567"/>
      <c r="I29" s="172"/>
      <c r="J29" s="172"/>
      <c r="K29" s="437"/>
      <c r="L29" s="172"/>
      <c r="M29" s="172"/>
      <c r="N29" s="172"/>
      <c r="O29" s="693"/>
      <c r="P29" s="261" t="s">
        <v>770</v>
      </c>
      <c r="Q29" s="261"/>
      <c r="R29" s="262"/>
      <c r="S29" s="261"/>
      <c r="T29" s="263"/>
      <c r="U29" s="1820">
        <f>U28/I41</f>
        <v>157.57142857142858</v>
      </c>
      <c r="V29" s="1820"/>
      <c r="W29" s="437"/>
    </row>
    <row r="30" spans="1:62" s="50" customFormat="1" ht="16.5" thickBot="1" x14ac:dyDescent="0.3">
      <c r="A30" s="609"/>
      <c r="B30" s="151"/>
      <c r="C30" s="151"/>
      <c r="D30" s="151"/>
      <c r="E30" s="171"/>
      <c r="F30" s="171"/>
      <c r="G30" s="1821" t="s">
        <v>1306</v>
      </c>
      <c r="H30" s="1821"/>
      <c r="I30" s="1866" t="s">
        <v>1534</v>
      </c>
      <c r="J30" s="1866"/>
      <c r="K30" s="1866"/>
      <c r="L30" s="1866"/>
      <c r="M30" s="1866"/>
      <c r="N30" s="1866"/>
      <c r="O30" s="1866"/>
      <c r="P30" s="1866"/>
      <c r="Q30" s="1866"/>
      <c r="R30" s="1866"/>
      <c r="S30" s="1866"/>
      <c r="T30" s="1866"/>
      <c r="U30" s="267"/>
      <c r="V30" s="267"/>
      <c r="W30" s="1030"/>
      <c r="X30" s="572"/>
      <c r="Y30" s="572"/>
      <c r="Z30" s="572"/>
      <c r="AA30" s="572"/>
      <c r="AB30" s="572"/>
      <c r="AC30" s="572"/>
      <c r="AD30" s="572"/>
      <c r="AE30" s="572"/>
      <c r="AF30" s="572"/>
      <c r="AG30" s="572"/>
      <c r="AH30" s="572"/>
      <c r="AI30" s="572"/>
      <c r="AJ30" s="572"/>
      <c r="AK30" s="572"/>
      <c r="AL30" s="572"/>
      <c r="AM30" s="572"/>
      <c r="AN30" s="572"/>
      <c r="AO30" s="572"/>
      <c r="AP30" s="572"/>
      <c r="AQ30" s="572"/>
      <c r="AR30" s="572"/>
      <c r="AS30" s="572"/>
      <c r="AT30" s="572"/>
      <c r="AU30" s="572"/>
      <c r="AV30" s="572"/>
      <c r="AW30" s="572"/>
      <c r="AX30" s="572"/>
      <c r="AY30" s="572"/>
      <c r="AZ30" s="572"/>
      <c r="BA30" s="572"/>
      <c r="BB30" s="572"/>
      <c r="BC30" s="572"/>
      <c r="BD30" s="572"/>
      <c r="BE30" s="572"/>
      <c r="BF30" s="572"/>
      <c r="BG30" s="572"/>
      <c r="BH30" s="572"/>
      <c r="BI30" s="572"/>
      <c r="BJ30" s="572"/>
    </row>
    <row r="31" spans="1:62" s="989" customFormat="1" ht="16.5" thickTop="1" x14ac:dyDescent="0.25">
      <c r="A31" s="160"/>
      <c r="B31" s="160"/>
      <c r="C31" s="160"/>
      <c r="D31" s="160"/>
      <c r="E31" s="171"/>
      <c r="F31" s="171"/>
      <c r="G31" s="171"/>
      <c r="H31" s="567"/>
      <c r="I31" s="172"/>
      <c r="J31" s="172"/>
      <c r="K31" s="437"/>
      <c r="L31" s="172"/>
      <c r="M31" s="172"/>
      <c r="N31" s="172"/>
      <c r="O31" s="693"/>
      <c r="P31" s="261"/>
      <c r="Q31" s="261"/>
      <c r="R31" s="262"/>
      <c r="S31" s="261"/>
      <c r="T31" s="263"/>
      <c r="U31" s="267"/>
      <c r="V31" s="267"/>
      <c r="W31" s="437"/>
    </row>
    <row r="32" spans="1:62" s="989" customFormat="1" ht="15.75" x14ac:dyDescent="0.25">
      <c r="A32" s="160"/>
      <c r="B32" s="160"/>
      <c r="C32" s="160"/>
      <c r="D32" s="160"/>
      <c r="E32" s="171"/>
      <c r="F32" s="171"/>
      <c r="G32" s="171"/>
      <c r="H32" s="567"/>
      <c r="I32" s="172"/>
      <c r="J32" s="172"/>
      <c r="K32" s="437"/>
      <c r="L32" s="172"/>
      <c r="M32" s="172"/>
      <c r="N32" s="172"/>
      <c r="O32" s="693"/>
      <c r="P32" s="261"/>
      <c r="Q32" s="261"/>
      <c r="R32" s="262"/>
      <c r="S32" s="261"/>
      <c r="T32" s="263"/>
      <c r="U32" s="267"/>
      <c r="V32" s="267"/>
      <c r="W32" s="437"/>
    </row>
    <row r="33" spans="1:23" ht="25.5" customHeight="1" x14ac:dyDescent="0.25">
      <c r="A33" s="770"/>
      <c r="B33" s="770"/>
      <c r="C33" s="770"/>
      <c r="D33" s="770"/>
      <c r="E33" s="171"/>
      <c r="F33" s="171"/>
      <c r="G33" s="171"/>
      <c r="H33" s="567"/>
      <c r="I33" s="172"/>
      <c r="J33" s="172"/>
      <c r="K33" s="437"/>
      <c r="L33" s="172"/>
      <c r="M33" s="172"/>
      <c r="N33" s="172"/>
      <c r="O33" s="693"/>
      <c r="P33" s="172"/>
      <c r="Q33" s="172"/>
      <c r="R33" s="418"/>
      <c r="S33" s="172"/>
      <c r="T33" s="172"/>
      <c r="U33" s="172"/>
      <c r="V33" s="172"/>
      <c r="W33" s="437"/>
    </row>
    <row r="34" spans="1:23" ht="25.5" customHeight="1" x14ac:dyDescent="0.25">
      <c r="A34" s="770"/>
      <c r="B34" s="770"/>
      <c r="C34" s="770"/>
      <c r="D34" s="770"/>
      <c r="E34" s="171"/>
      <c r="F34" s="171"/>
      <c r="G34" s="171"/>
      <c r="H34" s="567"/>
      <c r="I34" s="172"/>
      <c r="J34" s="172"/>
      <c r="K34" s="437"/>
      <c r="L34" s="172"/>
      <c r="M34" s="172"/>
      <c r="N34" s="172"/>
      <c r="O34" s="693"/>
      <c r="P34" s="172"/>
      <c r="Q34" s="172"/>
      <c r="R34" s="418"/>
      <c r="S34" s="172"/>
      <c r="T34" s="172"/>
      <c r="U34" s="172"/>
      <c r="V34" s="172"/>
      <c r="W34" s="437"/>
    </row>
    <row r="35" spans="1:23" ht="25.5" customHeight="1" x14ac:dyDescent="0.25">
      <c r="A35" s="770"/>
      <c r="B35" s="770"/>
      <c r="C35" s="770"/>
      <c r="D35" s="770"/>
      <c r="E35" s="171"/>
      <c r="F35" s="171"/>
      <c r="G35" s="171"/>
      <c r="H35" s="567"/>
      <c r="I35" s="172"/>
      <c r="J35" s="172"/>
      <c r="K35" s="437"/>
      <c r="L35" s="172"/>
      <c r="M35" s="172"/>
      <c r="N35" s="172"/>
      <c r="O35" s="693"/>
      <c r="P35" s="172"/>
      <c r="Q35" s="172"/>
      <c r="R35" s="418"/>
      <c r="S35" s="172"/>
      <c r="T35" s="172"/>
      <c r="U35" s="172"/>
      <c r="V35" s="172"/>
      <c r="W35" s="437"/>
    </row>
    <row r="36" spans="1:23" ht="25.5" customHeight="1" x14ac:dyDescent="0.25">
      <c r="A36" s="770"/>
      <c r="B36" s="770"/>
      <c r="C36" s="770"/>
      <c r="D36" s="770"/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23" ht="25.5" customHeight="1" x14ac:dyDescent="0.25">
      <c r="A37" s="770"/>
      <c r="B37" s="770"/>
      <c r="C37" s="770"/>
      <c r="D37" s="770"/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693"/>
      <c r="P37" s="172"/>
      <c r="Q37" s="172"/>
      <c r="R37" s="418"/>
      <c r="S37" s="172"/>
      <c r="T37" s="172"/>
      <c r="U37" s="172"/>
      <c r="V37" s="172"/>
      <c r="W37" s="437"/>
    </row>
    <row r="38" spans="1:23" ht="25.5" customHeight="1" x14ac:dyDescent="0.25">
      <c r="A38" s="770"/>
      <c r="B38" s="770"/>
      <c r="C38" s="770"/>
      <c r="D38" s="770"/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ht="25.5" customHeight="1" x14ac:dyDescent="0.25">
      <c r="A39" s="770"/>
      <c r="B39" s="770"/>
      <c r="C39" s="770"/>
      <c r="D39" s="770"/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693"/>
      <c r="P39" s="172"/>
      <c r="Q39" s="172"/>
      <c r="R39" s="418"/>
      <c r="S39" s="172"/>
      <c r="T39" s="172"/>
      <c r="U39" s="172"/>
      <c r="V39" s="172"/>
      <c r="W39" s="437"/>
    </row>
    <row r="40" spans="1:23" ht="21.75" customHeight="1" x14ac:dyDescent="0.25">
      <c r="A40" s="770"/>
      <c r="B40" s="253"/>
      <c r="C40" s="253"/>
      <c r="D40" s="253"/>
      <c r="E40" s="271"/>
      <c r="F40" s="271"/>
      <c r="G40" s="1864" t="s">
        <v>12</v>
      </c>
      <c r="H40" s="1864"/>
      <c r="I40" s="701">
        <f>M40-I50</f>
        <v>9</v>
      </c>
      <c r="J40" s="702" t="s">
        <v>13</v>
      </c>
      <c r="K40" s="703"/>
      <c r="L40" s="702"/>
      <c r="M40" s="704">
        <f>COUNT(E$13:E26)</f>
        <v>10</v>
      </c>
      <c r="N40" s="702"/>
      <c r="O40" s="705"/>
      <c r="P40" s="702"/>
      <c r="Q40" s="702"/>
      <c r="R40" s="706"/>
      <c r="S40" s="702"/>
      <c r="T40" s="253"/>
      <c r="U40" s="253"/>
      <c r="V40" s="253"/>
    </row>
    <row r="41" spans="1:23" ht="15.75" x14ac:dyDescent="0.25">
      <c r="A41" s="253"/>
      <c r="B41" s="253"/>
      <c r="C41" s="253"/>
      <c r="D41" s="253"/>
      <c r="E41" s="271"/>
      <c r="F41" s="271"/>
      <c r="G41" s="1864" t="s">
        <v>14</v>
      </c>
      <c r="H41" s="1864"/>
      <c r="I41" s="707">
        <f>SUM(I44:I47)</f>
        <v>7</v>
      </c>
      <c r="J41" s="702" t="s">
        <v>13</v>
      </c>
      <c r="K41" s="708">
        <f>ROUND($I$41/$I$40*100,1)</f>
        <v>77.8</v>
      </c>
      <c r="L41" s="709" t="s">
        <v>15</v>
      </c>
      <c r="M41" s="710"/>
      <c r="N41" s="702"/>
      <c r="O41" s="1865"/>
      <c r="P41" s="1865"/>
      <c r="Q41" s="1865"/>
      <c r="R41" s="1865"/>
      <c r="S41" s="253"/>
      <c r="T41" s="253"/>
      <c r="U41" s="253"/>
    </row>
    <row r="42" spans="1:23" ht="15.75" x14ac:dyDescent="0.25">
      <c r="A42" s="253"/>
      <c r="B42" s="253"/>
      <c r="C42" s="253"/>
      <c r="D42" s="253"/>
      <c r="E42" s="271"/>
      <c r="F42" s="271"/>
      <c r="G42" s="711"/>
      <c r="H42" s="712"/>
      <c r="I42" s="696"/>
      <c r="J42" s="253"/>
      <c r="K42" s="713"/>
      <c r="L42" s="253"/>
      <c r="M42" s="710"/>
      <c r="N42" s="702"/>
      <c r="O42" s="714"/>
      <c r="P42" s="253"/>
      <c r="Q42" s="253"/>
    </row>
    <row r="43" spans="1:23" ht="18.75" customHeight="1" x14ac:dyDescent="0.25">
      <c r="A43" s="253"/>
      <c r="B43" s="253"/>
      <c r="C43" s="253"/>
      <c r="D43" s="253"/>
      <c r="E43" s="271"/>
      <c r="F43" s="271"/>
      <c r="G43" s="1848" t="s">
        <v>16</v>
      </c>
      <c r="H43" s="1848"/>
      <c r="I43" s="696"/>
      <c r="J43" s="702"/>
      <c r="K43" s="713"/>
      <c r="L43" s="702"/>
      <c r="N43" s="702"/>
      <c r="O43" s="714"/>
      <c r="P43" s="253"/>
      <c r="Q43" s="253"/>
    </row>
    <row r="44" spans="1:23" ht="15.75" x14ac:dyDescent="0.25">
      <c r="A44" s="253"/>
      <c r="B44" s="253"/>
      <c r="C44" s="253"/>
      <c r="D44" s="253"/>
      <c r="E44" s="271"/>
      <c r="F44" s="271"/>
      <c r="G44" s="1848" t="s">
        <v>17</v>
      </c>
      <c r="H44" s="1848"/>
      <c r="I44" s="716">
        <f>COUNTIF(U13:U26,5)</f>
        <v>5</v>
      </c>
      <c r="J44" s="702" t="s">
        <v>13</v>
      </c>
      <c r="K44" s="717">
        <f>ROUND(I44/$I$41*100,1)</f>
        <v>71.400000000000006</v>
      </c>
      <c r="L44" s="709" t="s">
        <v>15</v>
      </c>
      <c r="R44" s="275"/>
    </row>
    <row r="45" spans="1:23" ht="15.75" x14ac:dyDescent="0.25">
      <c r="A45" s="253"/>
      <c r="B45" s="253"/>
      <c r="C45" s="253"/>
      <c r="D45" s="253"/>
      <c r="E45" s="271"/>
      <c r="F45" s="271"/>
      <c r="G45" s="1848" t="s">
        <v>18</v>
      </c>
      <c r="H45" s="1848"/>
      <c r="I45" s="716">
        <f>COUNTIF(U13:U26,4)</f>
        <v>2</v>
      </c>
      <c r="J45" s="702" t="s">
        <v>13</v>
      </c>
      <c r="K45" s="717">
        <f>ROUND(I45/$I$41*100,1)</f>
        <v>28.6</v>
      </c>
      <c r="L45" s="709" t="s">
        <v>15</v>
      </c>
      <c r="N45" s="718"/>
      <c r="O45" s="714"/>
      <c r="P45" s="253"/>
      <c r="Q45" s="253"/>
    </row>
    <row r="46" spans="1:23" ht="18.75" x14ac:dyDescent="0.3">
      <c r="A46" s="253"/>
      <c r="B46" s="253"/>
      <c r="C46" s="253"/>
      <c r="D46" s="253"/>
      <c r="E46" s="271"/>
      <c r="F46" s="271"/>
      <c r="G46" s="1848" t="s">
        <v>19</v>
      </c>
      <c r="H46" s="1848"/>
      <c r="I46" s="716">
        <f>COUNTIF(U13:U26,3)</f>
        <v>0</v>
      </c>
      <c r="J46" s="702" t="s">
        <v>13</v>
      </c>
      <c r="K46" s="717">
        <f>ROUND(I46/$I$41*100,1)</f>
        <v>0</v>
      </c>
      <c r="L46" s="709" t="s">
        <v>15</v>
      </c>
      <c r="M46" s="719"/>
      <c r="N46" s="720"/>
      <c r="O46" s="721"/>
      <c r="P46" s="722"/>
      <c r="Q46" s="722"/>
      <c r="R46" s="1849"/>
      <c r="S46" s="1849"/>
      <c r="T46" s="1849"/>
      <c r="U46" s="1849"/>
      <c r="V46" s="1849"/>
      <c r="W46" s="1849"/>
    </row>
    <row r="47" spans="1:23" ht="15.75" x14ac:dyDescent="0.25">
      <c r="A47" s="253"/>
      <c r="B47" s="253"/>
      <c r="C47" s="253"/>
      <c r="D47" s="253"/>
      <c r="E47" s="271"/>
      <c r="F47" s="271"/>
      <c r="G47" s="1848" t="s">
        <v>20</v>
      </c>
      <c r="H47" s="1848"/>
      <c r="I47" s="716">
        <f>COUNTIF(U13:U26,2)</f>
        <v>0</v>
      </c>
      <c r="J47" s="702" t="s">
        <v>13</v>
      </c>
      <c r="K47" s="717">
        <f>I47/$I$41*100</f>
        <v>0</v>
      </c>
      <c r="L47" s="709" t="s">
        <v>15</v>
      </c>
      <c r="M47" s="723"/>
      <c r="N47" s="724"/>
      <c r="O47" s="725"/>
      <c r="P47" s="723"/>
      <c r="Q47" s="723"/>
      <c r="R47" s="726"/>
      <c r="S47" s="723"/>
      <c r="T47" s="727"/>
      <c r="U47" s="727"/>
      <c r="V47" s="727"/>
      <c r="W47" s="863"/>
    </row>
    <row r="48" spans="1:23" ht="18.75" x14ac:dyDescent="0.3">
      <c r="A48" s="253"/>
      <c r="B48" s="253"/>
      <c r="C48" s="253"/>
      <c r="D48" s="253"/>
      <c r="E48" s="1848" t="s">
        <v>21</v>
      </c>
      <c r="F48" s="1848"/>
      <c r="G48" s="1848"/>
      <c r="H48" s="1848"/>
      <c r="I48" s="1101">
        <f>SUM(I44:I46)</f>
        <v>7</v>
      </c>
      <c r="J48" s="702" t="s">
        <v>13</v>
      </c>
      <c r="K48" s="717">
        <f>I48/$I$41*100</f>
        <v>100</v>
      </c>
      <c r="L48" s="709" t="s">
        <v>15</v>
      </c>
      <c r="M48" s="719"/>
      <c r="N48" s="720"/>
      <c r="O48" s="721"/>
      <c r="P48" s="722"/>
      <c r="Q48" s="722"/>
      <c r="R48" s="1849"/>
      <c r="S48" s="1849"/>
      <c r="T48" s="1849"/>
      <c r="U48" s="1849"/>
      <c r="V48" s="1849"/>
      <c r="W48" s="1849"/>
    </row>
    <row r="49" spans="1:34" ht="18.75" customHeight="1" x14ac:dyDescent="0.25">
      <c r="A49" s="253"/>
      <c r="B49" s="253"/>
      <c r="C49" s="253"/>
      <c r="D49" s="253"/>
      <c r="E49" s="1848" t="s">
        <v>772</v>
      </c>
      <c r="F49" s="1848"/>
      <c r="G49" s="1848"/>
      <c r="H49" s="1848"/>
      <c r="I49" s="728">
        <f>COUNTIF(W$13:W26,"*ЛФК*")+COUNTIF(W$13:W26,"*освоб.*")+COUNTIF(W$13:W26,"*справка*")</f>
        <v>2</v>
      </c>
      <c r="J49" s="702" t="s">
        <v>13</v>
      </c>
      <c r="K49" s="729">
        <f>I49/$I$40*100</f>
        <v>22.222222222222221</v>
      </c>
      <c r="L49" s="709" t="s">
        <v>15</v>
      </c>
      <c r="M49" s="719"/>
      <c r="N49" s="719"/>
      <c r="O49" s="730"/>
      <c r="P49" s="719"/>
      <c r="Q49" s="719"/>
      <c r="R49" s="731"/>
      <c r="S49" s="732"/>
      <c r="T49" s="732"/>
      <c r="U49" s="733"/>
      <c r="V49" s="734"/>
      <c r="W49" s="864"/>
    </row>
    <row r="50" spans="1:34" ht="17.25" customHeight="1" x14ac:dyDescent="0.3">
      <c r="A50" s="253"/>
      <c r="B50" s="253"/>
      <c r="C50" s="253"/>
      <c r="D50" s="253"/>
      <c r="E50" s="1848" t="s">
        <v>775</v>
      </c>
      <c r="F50" s="1848"/>
      <c r="G50" s="1848"/>
      <c r="H50" s="1848"/>
      <c r="I50" s="728">
        <f>COUNTIF(W$13:W26,"*ком-ка*")+COUNTIF(W$13:W26,"*декрет*")+COUNTIF(W$13:W26,"*уч.отпуск*")</f>
        <v>1</v>
      </c>
      <c r="J50" s="702" t="s">
        <v>768</v>
      </c>
      <c r="K50" s="735"/>
      <c r="L50" s="709"/>
      <c r="M50" s="719"/>
      <c r="N50" s="719"/>
      <c r="O50" s="730"/>
      <c r="P50" s="719"/>
      <c r="Q50" s="719"/>
      <c r="R50" s="1849"/>
      <c r="S50" s="1849"/>
      <c r="T50" s="1849"/>
      <c r="U50" s="1849"/>
      <c r="V50" s="1849"/>
      <c r="W50" s="1849"/>
    </row>
    <row r="51" spans="1:34" ht="18" hidden="1" customHeight="1" x14ac:dyDescent="0.3">
      <c r="A51" s="253"/>
      <c r="B51" s="253"/>
      <c r="C51" s="253"/>
      <c r="D51" s="253"/>
      <c r="E51" s="1848"/>
      <c r="F51" s="1848"/>
      <c r="G51" s="1848"/>
      <c r="H51" s="1848"/>
      <c r="I51" s="583"/>
      <c r="J51" s="702"/>
      <c r="K51" s="1741" t="s">
        <v>22</v>
      </c>
      <c r="L51" s="1741"/>
      <c r="M51" s="1741"/>
      <c r="N51" s="1741"/>
      <c r="O51" s="1741"/>
      <c r="P51" s="1741"/>
      <c r="Q51" s="1741"/>
      <c r="R51" s="1850" t="str">
        <f>Оценка_подр(K41,K48,K44,K45)</f>
        <v>хорошо</v>
      </c>
      <c r="S51" s="1850"/>
      <c r="T51" s="1850"/>
      <c r="U51" s="1850"/>
      <c r="V51" s="719"/>
      <c r="W51" s="863"/>
    </row>
    <row r="52" spans="1:34" ht="18.75" customHeight="1" x14ac:dyDescent="0.25">
      <c r="A52" s="253"/>
      <c r="B52" s="253"/>
      <c r="C52" s="253"/>
      <c r="D52" s="253"/>
      <c r="E52" s="272"/>
      <c r="F52" s="272"/>
      <c r="G52" s="272"/>
      <c r="H52" s="736"/>
      <c r="I52" s="737"/>
      <c r="J52" s="702"/>
      <c r="K52" s="738"/>
      <c r="L52" s="709"/>
      <c r="N52" s="739"/>
      <c r="O52" s="705"/>
      <c r="P52" s="702"/>
      <c r="Q52" s="702"/>
      <c r="R52" s="706"/>
      <c r="S52" s="702"/>
      <c r="T52" s="253"/>
      <c r="U52" s="253"/>
      <c r="V52" s="253"/>
    </row>
    <row r="53" spans="1:34" s="1336" customFormat="1" ht="24.75" customHeight="1" x14ac:dyDescent="0.3">
      <c r="A53" s="1334"/>
      <c r="B53" s="1334"/>
      <c r="C53" s="1334"/>
      <c r="D53" s="1334"/>
      <c r="E53" s="1206"/>
      <c r="F53" s="1206"/>
      <c r="G53" s="1740" t="s">
        <v>1078</v>
      </c>
      <c r="H53" s="1740"/>
      <c r="I53" s="1721" t="s">
        <v>1166</v>
      </c>
      <c r="J53" s="1721"/>
      <c r="K53" s="1721"/>
      <c r="L53" s="1721"/>
      <c r="M53" s="1721"/>
      <c r="N53" s="1721"/>
      <c r="O53" s="1721"/>
      <c r="P53" s="1721"/>
      <c r="Q53" s="1721"/>
      <c r="R53" s="1721"/>
      <c r="S53" s="1721"/>
      <c r="T53" s="1168"/>
      <c r="U53" s="1168"/>
      <c r="V53" s="868"/>
      <c r="W53" s="1335"/>
      <c r="AE53" s="1337"/>
      <c r="AF53" s="1337"/>
      <c r="AG53" s="1337"/>
      <c r="AH53" s="1337"/>
    </row>
    <row r="54" spans="1:34" s="1337" customFormat="1" ht="24.75" customHeight="1" x14ac:dyDescent="0.3">
      <c r="G54" s="1740" t="s">
        <v>1503</v>
      </c>
      <c r="H54" s="1740"/>
      <c r="I54" s="1721" t="s">
        <v>1528</v>
      </c>
      <c r="J54" s="1721"/>
      <c r="K54" s="1721"/>
      <c r="L54" s="1721"/>
      <c r="M54" s="1721"/>
      <c r="N54" s="1721"/>
      <c r="O54" s="1721"/>
      <c r="P54" s="1721"/>
      <c r="Q54" s="1721"/>
      <c r="R54" s="1721"/>
      <c r="S54" s="1721"/>
      <c r="W54" s="1338"/>
    </row>
    <row r="55" spans="1:34" s="1337" customFormat="1" ht="24.75" customHeight="1" x14ac:dyDescent="0.25">
      <c r="I55" s="1721" t="s">
        <v>1529</v>
      </c>
      <c r="J55" s="1721"/>
      <c r="K55" s="1721"/>
      <c r="L55" s="1721"/>
      <c r="M55" s="1721"/>
      <c r="N55" s="1721"/>
      <c r="O55" s="1721"/>
      <c r="P55" s="1721"/>
      <c r="Q55" s="1721"/>
      <c r="R55" s="1721"/>
      <c r="S55" s="1721"/>
      <c r="W55" s="1338"/>
    </row>
    <row r="60" spans="1:34" x14ac:dyDescent="0.25">
      <c r="H60" s="710" t="s">
        <v>1398</v>
      </c>
      <c r="I60" s="275">
        <f>COUNTIF(W$13:W26,"*не приб.*")+COUNTIF(W$13:W26,"*не сдавала*")+COUNTIF(W$13:W26,"*не сдавал*")</f>
        <v>0</v>
      </c>
    </row>
  </sheetData>
  <mergeCells count="49"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N10:P10"/>
    <mergeCell ref="Q10:S10"/>
    <mergeCell ref="I9:I11"/>
    <mergeCell ref="J9:J11"/>
    <mergeCell ref="Q1:W1"/>
    <mergeCell ref="W9:W11"/>
    <mergeCell ref="G53:H53"/>
    <mergeCell ref="I53:S53"/>
    <mergeCell ref="G44:H44"/>
    <mergeCell ref="G47:H47"/>
    <mergeCell ref="E48:H48"/>
    <mergeCell ref="R48:W48"/>
    <mergeCell ref="E49:H49"/>
    <mergeCell ref="E50:H50"/>
    <mergeCell ref="R50:W50"/>
    <mergeCell ref="R46:W46"/>
    <mergeCell ref="E12:W12"/>
    <mergeCell ref="E17:W17"/>
    <mergeCell ref="E22:W22"/>
    <mergeCell ref="V9:V11"/>
    <mergeCell ref="H9:H11"/>
    <mergeCell ref="K9:S9"/>
    <mergeCell ref="T9:T11"/>
    <mergeCell ref="U9:U11"/>
    <mergeCell ref="G54:H54"/>
    <mergeCell ref="I54:S54"/>
    <mergeCell ref="I55:S55"/>
    <mergeCell ref="U28:V28"/>
    <mergeCell ref="U29:V29"/>
    <mergeCell ref="G30:H30"/>
    <mergeCell ref="I30:T30"/>
    <mergeCell ref="G43:H43"/>
    <mergeCell ref="E51:H51"/>
    <mergeCell ref="K51:Q51"/>
    <mergeCell ref="R51:U51"/>
    <mergeCell ref="G45:H45"/>
    <mergeCell ref="G46:H46"/>
    <mergeCell ref="G41:H41"/>
    <mergeCell ref="O41:R41"/>
    <mergeCell ref="G40:H4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5" fitToHeight="2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rgb="FF00B050"/>
  </sheetPr>
  <dimension ref="A1:AH59"/>
  <sheetViews>
    <sheetView view="pageBreakPreview" topLeftCell="B14" zoomScaleSheetLayoutView="100" workbookViewId="0">
      <selection activeCell="B15" sqref="A15:XFD15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" style="275" customWidth="1"/>
    <col min="4" max="4" width="4.5703125" style="275" customWidth="1"/>
    <col min="5" max="5" width="6.85546875" style="275" customWidth="1"/>
    <col min="6" max="6" width="16.5703125" style="275" hidden="1" customWidth="1"/>
    <col min="7" max="7" width="20.5703125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5703125" style="275" customWidth="1"/>
    <col min="20" max="20" width="8.7109375" style="275" customWidth="1"/>
    <col min="21" max="21" width="9.140625" style="275" customWidth="1"/>
    <col min="22" max="22" width="6.5703125" style="275" customWidth="1"/>
    <col min="23" max="23" width="14.7109375" style="710" bestFit="1" customWidth="1"/>
    <col min="24" max="16384" width="9.140625" style="275"/>
  </cols>
  <sheetData>
    <row r="1" spans="1:30" ht="15.75" hidden="1" x14ac:dyDescent="0.25">
      <c r="A1" s="1858"/>
      <c r="B1" s="1858"/>
      <c r="C1" s="1858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863" t="s">
        <v>1280</v>
      </c>
      <c r="R1" s="1863"/>
      <c r="S1" s="1863"/>
      <c r="T1" s="1863"/>
      <c r="U1" s="1863"/>
      <c r="V1" s="1863"/>
      <c r="W1" s="1863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25">
      <c r="A2" s="1858"/>
      <c r="B2" s="1858"/>
      <c r="C2" s="1858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8.75" hidden="1" x14ac:dyDescent="0.25">
      <c r="A3" s="1858"/>
      <c r="B3" s="1858"/>
      <c r="C3" s="1858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982"/>
      <c r="X3" s="854"/>
      <c r="Y3" s="854"/>
      <c r="Z3" s="854"/>
      <c r="AA3" s="854"/>
      <c r="AB3" s="854"/>
      <c r="AC3" s="854"/>
      <c r="AD3" s="854"/>
    </row>
    <row r="4" spans="1:30" hidden="1" x14ac:dyDescent="0.25">
      <c r="A4" s="1858"/>
      <c r="B4" s="1858"/>
      <c r="C4" s="1858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860" t="s">
        <v>774</v>
      </c>
      <c r="S4" s="1860"/>
      <c r="T4" s="1860"/>
      <c r="U4" s="1860"/>
      <c r="V4" s="1860"/>
      <c r="W4" s="1860"/>
      <c r="X4" s="854"/>
      <c r="Y4" s="854"/>
      <c r="Z4" s="854"/>
      <c r="AA4" s="854"/>
      <c r="AB4" s="854"/>
      <c r="AC4" s="854"/>
      <c r="AD4" s="854"/>
    </row>
    <row r="5" spans="1:30" ht="10.5" customHeight="1" x14ac:dyDescent="0.25">
      <c r="A5" s="1858"/>
      <c r="B5" s="1858"/>
      <c r="C5" s="1858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854"/>
      <c r="Y6" s="854"/>
      <c r="Z6" s="854"/>
      <c r="AA6" s="854"/>
      <c r="AB6" s="854"/>
      <c r="AC6" s="854"/>
      <c r="AD6" s="854"/>
    </row>
    <row r="7" spans="1:30" ht="21.75" customHeight="1" x14ac:dyDescent="0.25">
      <c r="A7" s="1859"/>
      <c r="B7" s="1859"/>
      <c r="C7" s="1859"/>
      <c r="D7" s="253"/>
      <c r="E7" s="1651" t="s">
        <v>1375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854"/>
      <c r="Y7" s="854"/>
      <c r="Z7" s="854"/>
      <c r="AA7" s="854"/>
      <c r="AB7" s="854"/>
      <c r="AC7" s="854"/>
      <c r="AD7" s="854"/>
    </row>
    <row r="8" spans="1:30" ht="11.25" customHeight="1" thickBot="1" x14ac:dyDescent="0.3">
      <c r="A8" s="1048"/>
      <c r="B8" s="1048"/>
      <c r="C8" s="1048"/>
      <c r="D8" s="253"/>
      <c r="E8" s="1045"/>
      <c r="F8" s="1045"/>
      <c r="G8" s="1045"/>
      <c r="H8" s="1045"/>
      <c r="I8" s="1045"/>
      <c r="J8" s="1045"/>
      <c r="K8" s="1045"/>
      <c r="L8" s="1045"/>
      <c r="M8" s="1045"/>
      <c r="N8" s="1045"/>
      <c r="O8" s="1045"/>
      <c r="P8" s="1045"/>
      <c r="Q8" s="1045"/>
      <c r="R8" s="1045"/>
      <c r="S8" s="1045"/>
      <c r="T8" s="1045"/>
      <c r="U8" s="1045"/>
      <c r="V8" s="1045"/>
      <c r="W8" s="1045"/>
      <c r="X8" s="854"/>
      <c r="Y8" s="854"/>
      <c r="Z8" s="854"/>
      <c r="AA8" s="854"/>
      <c r="AB8" s="854"/>
      <c r="AC8" s="854"/>
      <c r="AD8" s="854"/>
    </row>
    <row r="9" spans="1:30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1051"/>
      <c r="G9" s="1771" t="s">
        <v>3</v>
      </c>
      <c r="H9" s="1771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30" ht="15.75" x14ac:dyDescent="0.25">
      <c r="A10" s="1851"/>
      <c r="B10" s="1851"/>
      <c r="C10" s="1851"/>
      <c r="D10" s="858"/>
      <c r="E10" s="1620"/>
      <c r="F10" s="1050"/>
      <c r="G10" s="1736"/>
      <c r="H10" s="1736"/>
      <c r="I10" s="1601"/>
      <c r="J10" s="1601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30" ht="93.75" customHeight="1" thickBot="1" x14ac:dyDescent="0.3">
      <c r="A11" s="1851"/>
      <c r="B11" s="1851"/>
      <c r="C11" s="1851"/>
      <c r="D11" s="858"/>
      <c r="E11" s="1692"/>
      <c r="F11" s="1052"/>
      <c r="G11" s="1772"/>
      <c r="H11" s="1772"/>
      <c r="I11" s="1602"/>
      <c r="J11" s="1602"/>
      <c r="K11" s="745" t="s">
        <v>8</v>
      </c>
      <c r="L11" s="1049" t="s">
        <v>9</v>
      </c>
      <c r="M11" s="1049" t="s">
        <v>10</v>
      </c>
      <c r="N11" s="1049" t="s">
        <v>8</v>
      </c>
      <c r="O11" s="859" t="s">
        <v>9</v>
      </c>
      <c r="P11" s="1049" t="s">
        <v>10</v>
      </c>
      <c r="Q11" s="1049" t="s">
        <v>8</v>
      </c>
      <c r="R11" s="746" t="s">
        <v>9</v>
      </c>
      <c r="S11" s="1049" t="s">
        <v>10</v>
      </c>
      <c r="T11" s="1813"/>
      <c r="U11" s="1602"/>
      <c r="V11" s="1602"/>
      <c r="W11" s="1816"/>
    </row>
    <row r="12" spans="1:30" ht="16.5" thickTop="1" x14ac:dyDescent="0.25">
      <c r="A12" s="1943"/>
      <c r="B12" s="1944"/>
      <c r="C12" s="1945"/>
      <c r="D12" s="1046"/>
      <c r="E12" s="1792" t="s">
        <v>1228</v>
      </c>
      <c r="F12" s="1793"/>
      <c r="G12" s="1793"/>
      <c r="H12" s="1793"/>
      <c r="I12" s="1793"/>
      <c r="J12" s="1793"/>
      <c r="K12" s="1793"/>
      <c r="L12" s="1793"/>
      <c r="M12" s="1793"/>
      <c r="N12" s="1793"/>
      <c r="O12" s="1793"/>
      <c r="P12" s="1793"/>
      <c r="Q12" s="1793"/>
      <c r="R12" s="1793"/>
      <c r="S12" s="1793"/>
      <c r="T12" s="1793"/>
      <c r="U12" s="1793"/>
      <c r="V12" s="1793"/>
      <c r="W12" s="1794"/>
    </row>
    <row r="13" spans="1:30" ht="15.75" x14ac:dyDescent="0.25">
      <c r="A13" s="342" t="s">
        <v>11</v>
      </c>
      <c r="B13" s="169">
        <v>27031</v>
      </c>
      <c r="C13" s="611">
        <f>Age(B13,G13,H13)</f>
        <v>50</v>
      </c>
      <c r="D13" s="1046"/>
      <c r="E13" s="166">
        <v>1</v>
      </c>
      <c r="F13" s="342"/>
      <c r="G13" s="349" t="s">
        <v>482</v>
      </c>
      <c r="H13" s="349" t="s">
        <v>851</v>
      </c>
      <c r="I13" s="342" t="str">
        <f>Воз_группа(A13,C13)</f>
        <v>7</v>
      </c>
      <c r="J13" s="611"/>
      <c r="K13" s="428"/>
      <c r="L13" s="156"/>
      <c r="M13" s="614"/>
      <c r="N13" s="611"/>
      <c r="O13" s="423"/>
      <c r="P13" s="614"/>
      <c r="Q13" s="615"/>
      <c r="R13" s="409"/>
      <c r="S13" s="616"/>
      <c r="T13" s="617"/>
      <c r="U13" s="613"/>
      <c r="V13" s="257"/>
      <c r="W13" s="395" t="s">
        <v>1377</v>
      </c>
    </row>
    <row r="14" spans="1:30" ht="15.75" x14ac:dyDescent="0.25">
      <c r="A14" s="342" t="s">
        <v>11</v>
      </c>
      <c r="B14" s="169">
        <v>26665</v>
      </c>
      <c r="C14" s="611">
        <f>Age(B14,G14,H14)</f>
        <v>51</v>
      </c>
      <c r="D14" s="1046"/>
      <c r="E14" s="154">
        <v>2</v>
      </c>
      <c r="F14" s="342" t="s">
        <v>850</v>
      </c>
      <c r="G14" s="349" t="s">
        <v>482</v>
      </c>
      <c r="H14" s="349" t="s">
        <v>852</v>
      </c>
      <c r="I14" s="608" t="str">
        <f>Воз_группа(A14,C14)</f>
        <v>7</v>
      </c>
      <c r="J14" s="613"/>
      <c r="K14" s="613"/>
      <c r="L14" s="621"/>
      <c r="M14" s="614"/>
      <c r="N14" s="613"/>
      <c r="O14" s="622"/>
      <c r="P14" s="614"/>
      <c r="Q14" s="615"/>
      <c r="R14" s="619"/>
      <c r="S14" s="616"/>
      <c r="T14" s="617"/>
      <c r="U14" s="613"/>
      <c r="V14" s="617"/>
      <c r="W14" s="395" t="s">
        <v>1378</v>
      </c>
    </row>
    <row r="15" spans="1:30" ht="15.75" x14ac:dyDescent="0.25">
      <c r="A15" s="342" t="s">
        <v>11</v>
      </c>
      <c r="B15" s="169">
        <v>28296</v>
      </c>
      <c r="C15" s="611">
        <f>Age(B15,G15,H15)</f>
        <v>47</v>
      </c>
      <c r="D15" s="1046"/>
      <c r="E15" s="743">
        <v>3</v>
      </c>
      <c r="F15" s="608"/>
      <c r="G15" s="349" t="s">
        <v>482</v>
      </c>
      <c r="H15" s="349" t="s">
        <v>649</v>
      </c>
      <c r="I15" s="608" t="str">
        <f>Воз_группа(A15,C15)</f>
        <v>6</v>
      </c>
      <c r="J15" s="613"/>
      <c r="K15" s="877"/>
      <c r="L15" s="1015"/>
      <c r="M15" s="1015"/>
      <c r="N15" s="877"/>
      <c r="O15" s="1016"/>
      <c r="P15" s="1015"/>
      <c r="Q15" s="615"/>
      <c r="R15" s="467"/>
      <c r="S15" s="617"/>
      <c r="T15" s="617"/>
      <c r="U15" s="618"/>
      <c r="V15" s="257"/>
      <c r="W15" s="395" t="s">
        <v>763</v>
      </c>
    </row>
    <row r="16" spans="1:30" ht="15.75" x14ac:dyDescent="0.25">
      <c r="A16" s="1943"/>
      <c r="B16" s="1944"/>
      <c r="C16" s="1945"/>
      <c r="D16" s="1046"/>
      <c r="E16" s="1735" t="s">
        <v>862</v>
      </c>
      <c r="F16" s="1736"/>
      <c r="G16" s="1736"/>
      <c r="H16" s="1736"/>
      <c r="I16" s="1736"/>
      <c r="J16" s="1736"/>
      <c r="K16" s="1736"/>
      <c r="L16" s="1736"/>
      <c r="M16" s="1736"/>
      <c r="N16" s="1736"/>
      <c r="O16" s="1736"/>
      <c r="P16" s="1736"/>
      <c r="Q16" s="1736"/>
      <c r="R16" s="1736"/>
      <c r="S16" s="1736"/>
      <c r="T16" s="1736"/>
      <c r="U16" s="1736"/>
      <c r="V16" s="1736"/>
      <c r="W16" s="1737"/>
    </row>
    <row r="17" spans="1:24" ht="15.75" x14ac:dyDescent="0.25">
      <c r="A17" s="342" t="s">
        <v>11</v>
      </c>
      <c r="B17" s="169">
        <v>27755</v>
      </c>
      <c r="C17" s="611">
        <f t="shared" ref="C17:C23" si="0">Age(B17,G17,H17)</f>
        <v>48</v>
      </c>
      <c r="D17" s="1046"/>
      <c r="E17" s="743">
        <v>4</v>
      </c>
      <c r="F17" s="608"/>
      <c r="G17" s="349" t="s">
        <v>482</v>
      </c>
      <c r="H17" s="349" t="s">
        <v>532</v>
      </c>
      <c r="I17" s="608" t="str">
        <f t="shared" ref="I17:I23" si="1">Воз_группа(A17,C17)</f>
        <v>6</v>
      </c>
      <c r="J17" s="613"/>
      <c r="K17" s="428">
        <v>3</v>
      </c>
      <c r="L17" s="156"/>
      <c r="M17" s="614"/>
      <c r="N17" s="611"/>
      <c r="O17" s="423"/>
      <c r="P17" s="614"/>
      <c r="Q17" s="615"/>
      <c r="R17" s="409"/>
      <c r="S17" s="616"/>
      <c r="T17" s="617">
        <v>0</v>
      </c>
      <c r="U17" s="613">
        <v>2</v>
      </c>
      <c r="V17" s="257"/>
      <c r="W17" s="395" t="s">
        <v>1398</v>
      </c>
    </row>
    <row r="18" spans="1:24" s="710" customFormat="1" ht="15.75" x14ac:dyDescent="0.25">
      <c r="A18" s="613" t="s">
        <v>11</v>
      </c>
      <c r="B18" s="860">
        <v>28882</v>
      </c>
      <c r="C18" s="613">
        <f t="shared" si="0"/>
        <v>45</v>
      </c>
      <c r="D18" s="338"/>
      <c r="E18" s="154">
        <v>5</v>
      </c>
      <c r="F18" s="342" t="s">
        <v>850</v>
      </c>
      <c r="G18" s="349" t="s">
        <v>590</v>
      </c>
      <c r="H18" s="349" t="s">
        <v>553</v>
      </c>
      <c r="I18" s="608" t="str">
        <f t="shared" si="1"/>
        <v>6</v>
      </c>
      <c r="J18" s="613"/>
      <c r="K18" s="877">
        <v>3</v>
      </c>
      <c r="L18" s="1015">
        <v>6</v>
      </c>
      <c r="M18" s="1015">
        <f>Баллы_за_упр($A18,$G18,$H18,$I18,K18,L18)</f>
        <v>50</v>
      </c>
      <c r="N18" s="877">
        <v>34</v>
      </c>
      <c r="O18" s="1016">
        <v>15.1</v>
      </c>
      <c r="P18" s="1015" t="e">
        <f>Баллы_за_упр($A18,$G18,$H18,$I18,N18,O18)</f>
        <v>#VALUE!</v>
      </c>
      <c r="Q18" s="615">
        <v>37</v>
      </c>
      <c r="R18" s="467">
        <v>4.0999999999999996</v>
      </c>
      <c r="S18" s="617">
        <f>Баллы_за_упр($A18,G18,H18,I18,Q18,R18)</f>
        <v>168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395"/>
    </row>
    <row r="19" spans="1:24" ht="15" customHeight="1" x14ac:dyDescent="0.25">
      <c r="A19" s="342" t="s">
        <v>11</v>
      </c>
      <c r="B19" s="169">
        <v>28939</v>
      </c>
      <c r="C19" s="611">
        <f t="shared" si="0"/>
        <v>45</v>
      </c>
      <c r="D19" s="1046"/>
      <c r="E19" s="743">
        <v>6</v>
      </c>
      <c r="F19" s="342" t="s">
        <v>850</v>
      </c>
      <c r="G19" s="349" t="s">
        <v>590</v>
      </c>
      <c r="H19" s="349" t="s">
        <v>531</v>
      </c>
      <c r="I19" s="608" t="str">
        <f t="shared" si="1"/>
        <v>6</v>
      </c>
      <c r="J19" s="613"/>
      <c r="K19" s="428"/>
      <c r="L19" s="156"/>
      <c r="M19" s="614"/>
      <c r="N19" s="611"/>
      <c r="O19" s="423"/>
      <c r="P19" s="614"/>
      <c r="Q19" s="615"/>
      <c r="R19" s="409"/>
      <c r="S19" s="616"/>
      <c r="T19" s="617"/>
      <c r="U19" s="613"/>
      <c r="V19" s="257"/>
      <c r="W19" s="395" t="s">
        <v>1377</v>
      </c>
    </row>
    <row r="20" spans="1:24" ht="15.75" x14ac:dyDescent="0.25">
      <c r="A20" s="342" t="s">
        <v>11</v>
      </c>
      <c r="B20" s="169">
        <v>28021</v>
      </c>
      <c r="C20" s="611">
        <f t="shared" si="0"/>
        <v>48</v>
      </c>
      <c r="D20" s="1046"/>
      <c r="E20" s="154">
        <v>7</v>
      </c>
      <c r="F20" s="608"/>
      <c r="G20" s="349" t="s">
        <v>482</v>
      </c>
      <c r="H20" s="349" t="s">
        <v>528</v>
      </c>
      <c r="I20" s="608" t="str">
        <f t="shared" si="1"/>
        <v>6</v>
      </c>
      <c r="J20" s="613"/>
      <c r="K20" s="613"/>
      <c r="L20" s="621"/>
      <c r="M20" s="621"/>
      <c r="N20" s="613"/>
      <c r="O20" s="622"/>
      <c r="P20" s="621"/>
      <c r="Q20" s="621"/>
      <c r="R20" s="619"/>
      <c r="S20" s="351"/>
      <c r="T20" s="351"/>
      <c r="U20" s="613"/>
      <c r="V20" s="351"/>
      <c r="W20" s="397" t="s">
        <v>750</v>
      </c>
    </row>
    <row r="21" spans="1:24" ht="15.75" x14ac:dyDescent="0.25">
      <c r="A21" s="342" t="s">
        <v>11</v>
      </c>
      <c r="B21" s="169">
        <v>27913</v>
      </c>
      <c r="C21" s="611">
        <f t="shared" si="0"/>
        <v>48</v>
      </c>
      <c r="D21" s="1046"/>
      <c r="E21" s="743">
        <v>8</v>
      </c>
      <c r="F21" s="608"/>
      <c r="G21" s="349" t="s">
        <v>482</v>
      </c>
      <c r="H21" s="349" t="s">
        <v>529</v>
      </c>
      <c r="I21" s="608" t="str">
        <f t="shared" si="1"/>
        <v>6</v>
      </c>
      <c r="J21" s="613"/>
      <c r="K21" s="613"/>
      <c r="L21" s="621"/>
      <c r="M21" s="621"/>
      <c r="N21" s="613"/>
      <c r="O21" s="622"/>
      <c r="P21" s="621"/>
      <c r="Q21" s="621"/>
      <c r="R21" s="619"/>
      <c r="S21" s="351"/>
      <c r="T21" s="351"/>
      <c r="U21" s="613"/>
      <c r="V21" s="351"/>
      <c r="W21" s="397" t="s">
        <v>750</v>
      </c>
    </row>
    <row r="22" spans="1:24" ht="15.75" x14ac:dyDescent="0.25">
      <c r="A22" s="342" t="s">
        <v>11</v>
      </c>
      <c r="B22" s="169">
        <v>26385</v>
      </c>
      <c r="C22" s="611">
        <f t="shared" si="0"/>
        <v>52</v>
      </c>
      <c r="D22" s="1046"/>
      <c r="E22" s="154">
        <v>9</v>
      </c>
      <c r="F22" s="342" t="s">
        <v>850</v>
      </c>
      <c r="G22" s="349" t="s">
        <v>482</v>
      </c>
      <c r="H22" s="349" t="s">
        <v>1244</v>
      </c>
      <c r="I22" s="608" t="str">
        <f t="shared" si="1"/>
        <v>7</v>
      </c>
      <c r="J22" s="613"/>
      <c r="K22" s="613"/>
      <c r="L22" s="621"/>
      <c r="M22" s="621"/>
      <c r="N22" s="613"/>
      <c r="O22" s="622"/>
      <c r="P22" s="621"/>
      <c r="Q22" s="621"/>
      <c r="R22" s="619"/>
      <c r="S22" s="351"/>
      <c r="T22" s="351"/>
      <c r="U22" s="613"/>
      <c r="V22" s="351"/>
      <c r="W22" s="397" t="s">
        <v>763</v>
      </c>
    </row>
    <row r="23" spans="1:24" ht="15.75" x14ac:dyDescent="0.25">
      <c r="A23" s="342" t="s">
        <v>470</v>
      </c>
      <c r="B23" s="169">
        <v>31214</v>
      </c>
      <c r="C23" s="611">
        <f t="shared" si="0"/>
        <v>39</v>
      </c>
      <c r="D23" s="1046"/>
      <c r="E23" s="154">
        <v>10</v>
      </c>
      <c r="F23" s="342" t="s">
        <v>850</v>
      </c>
      <c r="G23" s="349" t="s">
        <v>1188</v>
      </c>
      <c r="H23" s="349" t="s">
        <v>569</v>
      </c>
      <c r="I23" s="342" t="str">
        <f t="shared" si="1"/>
        <v>4</v>
      </c>
      <c r="J23" s="611"/>
      <c r="K23" s="877">
        <v>16</v>
      </c>
      <c r="L23" s="1015">
        <v>32</v>
      </c>
      <c r="M23" s="1015">
        <f t="shared" ref="M23" si="2">Баллы_за_упр($A23,$G23,$H23,$I23,K23,L23)</f>
        <v>100</v>
      </c>
      <c r="N23" s="877"/>
      <c r="O23" s="1016"/>
      <c r="P23" s="1015"/>
      <c r="Q23" s="615">
        <v>37</v>
      </c>
      <c r="R23" s="467">
        <v>5.24</v>
      </c>
      <c r="S23" s="617">
        <f t="shared" ref="S23" si="3">Баллы_за_упр($A23,G23,H23,I23,Q23,R23)</f>
        <v>56</v>
      </c>
      <c r="T23" s="617">
        <f t="shared" ref="T23" si="4">M23+S23</f>
        <v>156</v>
      </c>
      <c r="U23" s="618">
        <v>5</v>
      </c>
      <c r="V23" s="155"/>
      <c r="W23" s="397"/>
    </row>
    <row r="24" spans="1:24" ht="15.75" x14ac:dyDescent="0.25">
      <c r="A24" s="1943"/>
      <c r="B24" s="1944"/>
      <c r="C24" s="1945"/>
      <c r="D24" s="1046"/>
      <c r="E24" s="1620" t="s">
        <v>863</v>
      </c>
      <c r="F24" s="1621"/>
      <c r="G24" s="1621"/>
      <c r="H24" s="1621"/>
      <c r="I24" s="1621"/>
      <c r="J24" s="1621"/>
      <c r="K24" s="1621"/>
      <c r="L24" s="1621"/>
      <c r="M24" s="1621"/>
      <c r="N24" s="1621"/>
      <c r="O24" s="1621"/>
      <c r="P24" s="1621"/>
      <c r="Q24" s="1621"/>
      <c r="R24" s="1621"/>
      <c r="S24" s="1621"/>
      <c r="T24" s="1621"/>
      <c r="U24" s="1621"/>
      <c r="V24" s="1621"/>
      <c r="W24" s="1622"/>
    </row>
    <row r="25" spans="1:24" ht="15.75" x14ac:dyDescent="0.25">
      <c r="A25" s="342" t="s">
        <v>11</v>
      </c>
      <c r="B25" s="169">
        <v>25228</v>
      </c>
      <c r="C25" s="611">
        <f>Age(B25,G25,H25)</f>
        <v>55</v>
      </c>
      <c r="D25" s="1046"/>
      <c r="E25" s="166">
        <v>11</v>
      </c>
      <c r="F25" s="342"/>
      <c r="G25" s="349" t="s">
        <v>482</v>
      </c>
      <c r="H25" s="349" t="s">
        <v>1022</v>
      </c>
      <c r="I25" s="342" t="str">
        <f>Воз_группа(A25,C25)</f>
        <v>8</v>
      </c>
      <c r="J25" s="611"/>
      <c r="K25" s="428"/>
      <c r="L25" s="156"/>
      <c r="M25" s="614"/>
      <c r="N25" s="611"/>
      <c r="O25" s="423"/>
      <c r="P25" s="614"/>
      <c r="Q25" s="615"/>
      <c r="R25" s="409"/>
      <c r="S25" s="616"/>
      <c r="T25" s="617"/>
      <c r="U25" s="613"/>
      <c r="V25" s="257"/>
      <c r="W25" s="395" t="s">
        <v>1377</v>
      </c>
    </row>
    <row r="26" spans="1:24" ht="15.75" x14ac:dyDescent="0.25">
      <c r="A26" s="342" t="s">
        <v>11</v>
      </c>
      <c r="B26" s="169">
        <v>27583</v>
      </c>
      <c r="C26" s="611">
        <f>Age(B26,G26,H26)</f>
        <v>49</v>
      </c>
      <c r="D26" s="1046"/>
      <c r="E26" s="154">
        <v>12</v>
      </c>
      <c r="F26" s="342" t="s">
        <v>850</v>
      </c>
      <c r="G26" s="349" t="s">
        <v>482</v>
      </c>
      <c r="H26" s="349" t="s">
        <v>491</v>
      </c>
      <c r="I26" s="342" t="str">
        <f>Воз_группа(A26,C26)</f>
        <v>6</v>
      </c>
      <c r="J26" s="611"/>
      <c r="K26" s="877"/>
      <c r="L26" s="1015"/>
      <c r="M26" s="1015"/>
      <c r="N26" s="877"/>
      <c r="O26" s="1016"/>
      <c r="P26" s="1015"/>
      <c r="Q26" s="615"/>
      <c r="R26" s="467"/>
      <c r="S26" s="617"/>
      <c r="T26" s="617"/>
      <c r="U26" s="618"/>
      <c r="V26" s="257"/>
      <c r="W26" s="395" t="s">
        <v>1093</v>
      </c>
    </row>
    <row r="27" spans="1:24" ht="15.75" x14ac:dyDescent="0.25">
      <c r="A27" s="342" t="s">
        <v>11</v>
      </c>
      <c r="B27" s="169">
        <v>28460</v>
      </c>
      <c r="C27" s="611">
        <f>Age(B27,G27,H27)</f>
        <v>46</v>
      </c>
      <c r="D27" s="1046"/>
      <c r="E27" s="166">
        <v>13</v>
      </c>
      <c r="F27" s="342"/>
      <c r="G27" s="349" t="s">
        <v>482</v>
      </c>
      <c r="H27" s="349" t="s">
        <v>1350</v>
      </c>
      <c r="I27" s="342" t="str">
        <f>Воз_группа(A27,C27)</f>
        <v>6</v>
      </c>
      <c r="J27" s="611"/>
      <c r="K27" s="428">
        <v>3</v>
      </c>
      <c r="L27" s="156"/>
      <c r="M27" s="614"/>
      <c r="N27" s="611"/>
      <c r="O27" s="423"/>
      <c r="P27" s="614"/>
      <c r="Q27" s="615"/>
      <c r="R27" s="409"/>
      <c r="S27" s="616"/>
      <c r="T27" s="617">
        <v>0</v>
      </c>
      <c r="U27" s="613">
        <v>2</v>
      </c>
      <c r="V27" s="257"/>
      <c r="W27" s="395" t="s">
        <v>1398</v>
      </c>
    </row>
    <row r="28" spans="1:24" ht="15.75" x14ac:dyDescent="0.25">
      <c r="A28" s="342" t="s">
        <v>11</v>
      </c>
      <c r="B28" s="169">
        <v>30067</v>
      </c>
      <c r="C28" s="611">
        <f>Age(B28,G28,H28)</f>
        <v>42</v>
      </c>
      <c r="D28" s="1046"/>
      <c r="E28" s="154">
        <v>14</v>
      </c>
      <c r="F28" s="342" t="s">
        <v>850</v>
      </c>
      <c r="G28" s="349" t="s">
        <v>590</v>
      </c>
      <c r="H28" s="349" t="s">
        <v>759</v>
      </c>
      <c r="I28" s="342" t="str">
        <f>Воз_группа(A28,C28)</f>
        <v>5</v>
      </c>
      <c r="J28" s="611"/>
      <c r="K28" s="877">
        <v>3</v>
      </c>
      <c r="L28" s="1015">
        <v>15</v>
      </c>
      <c r="M28" s="1015">
        <f>Баллы_за_упр($A28,$G28,$H28,$I28,K28,L28)</f>
        <v>115</v>
      </c>
      <c r="N28" s="877">
        <v>34</v>
      </c>
      <c r="O28" s="1016">
        <v>14.3</v>
      </c>
      <c r="P28" s="1015">
        <f>Баллы_за_упр($A28,$G28,$H28,$I28,N28,O28)</f>
        <v>116</v>
      </c>
      <c r="Q28" s="615">
        <v>37</v>
      </c>
      <c r="R28" s="467">
        <v>4.01</v>
      </c>
      <c r="S28" s="617">
        <f>Баллы_за_упр($A28,G28,H28,I28,Q28,R28)</f>
        <v>128</v>
      </c>
      <c r="T28" s="617">
        <f>Сумма_баллов(A28,I28,M28,P28,S28)</f>
        <v>359</v>
      </c>
      <c r="U28" s="618">
        <f>Оценка(A28,I28,M28,P28,S28)</f>
        <v>5</v>
      </c>
      <c r="V28" s="257"/>
      <c r="W28" s="395" t="s">
        <v>1398</v>
      </c>
    </row>
    <row r="29" spans="1:24" ht="15.75" x14ac:dyDescent="0.25">
      <c r="A29" s="342" t="s">
        <v>11</v>
      </c>
      <c r="B29" s="169">
        <v>28362</v>
      </c>
      <c r="C29" s="611">
        <f>Age(B29,G29,H29)</f>
        <v>47</v>
      </c>
      <c r="D29" s="1046"/>
      <c r="E29" s="166">
        <v>15</v>
      </c>
      <c r="F29" s="342"/>
      <c r="G29" s="349" t="s">
        <v>482</v>
      </c>
      <c r="H29" s="349" t="s">
        <v>726</v>
      </c>
      <c r="I29" s="342" t="str">
        <f>Воз_группа(A29,C29)</f>
        <v>6</v>
      </c>
      <c r="J29" s="611"/>
      <c r="K29" s="877"/>
      <c r="L29" s="1015"/>
      <c r="M29" s="1015"/>
      <c r="N29" s="877"/>
      <c r="O29" s="1016"/>
      <c r="P29" s="1015"/>
      <c r="Q29" s="615"/>
      <c r="R29" s="467"/>
      <c r="S29" s="617"/>
      <c r="T29" s="617"/>
      <c r="U29" s="618"/>
      <c r="V29" s="155"/>
      <c r="W29" s="397" t="s">
        <v>1382</v>
      </c>
    </row>
    <row r="30" spans="1:24" ht="15.75" x14ac:dyDescent="0.25">
      <c r="A30" s="342" t="s">
        <v>11</v>
      </c>
      <c r="B30" s="169">
        <v>30993</v>
      </c>
      <c r="C30" s="611"/>
      <c r="D30" s="1046"/>
      <c r="E30" s="154">
        <v>16</v>
      </c>
      <c r="F30" s="342"/>
      <c r="G30" s="349" t="s">
        <v>590</v>
      </c>
      <c r="H30" s="349" t="s">
        <v>1317</v>
      </c>
      <c r="I30" s="342">
        <v>4</v>
      </c>
      <c r="J30" s="611"/>
      <c r="K30" s="877">
        <v>3</v>
      </c>
      <c r="L30" s="1015">
        <v>7</v>
      </c>
      <c r="M30" s="1015">
        <f>Баллы_за_упр($A30,$G30,$H30,$I30,K30,L30)</f>
        <v>30</v>
      </c>
      <c r="N30" s="877">
        <v>34</v>
      </c>
      <c r="O30" s="1016">
        <v>15</v>
      </c>
      <c r="P30" s="1015">
        <f>Баллы_за_упр($A30,$G30,$H30,$I30,N30,O30)</f>
        <v>72</v>
      </c>
      <c r="Q30" s="615">
        <v>37</v>
      </c>
      <c r="R30" s="467">
        <v>4.49</v>
      </c>
      <c r="S30" s="617">
        <f>Баллы_за_упр($A30,G30,H30,I30,Q30,R30)</f>
        <v>0</v>
      </c>
      <c r="T30" s="617">
        <v>0</v>
      </c>
      <c r="U30" s="618">
        <f>Оценка(A30,I30,M30,P30,S30)</f>
        <v>2</v>
      </c>
      <c r="V30" s="257"/>
      <c r="W30" s="395"/>
    </row>
    <row r="31" spans="1:24" s="138" customFormat="1" ht="16.5" thickBot="1" x14ac:dyDescent="0.3">
      <c r="A31" s="173" t="s">
        <v>470</v>
      </c>
      <c r="B31" s="388"/>
      <c r="C31" s="611"/>
      <c r="D31" s="609"/>
      <c r="E31" s="330">
        <v>17</v>
      </c>
      <c r="F31" s="853"/>
      <c r="G31" s="916" t="s">
        <v>1188</v>
      </c>
      <c r="H31" s="916" t="s">
        <v>1379</v>
      </c>
      <c r="I31" s="379">
        <v>5</v>
      </c>
      <c r="J31" s="303"/>
      <c r="K31" s="1040"/>
      <c r="L31" s="1041"/>
      <c r="M31" s="1041"/>
      <c r="N31" s="1040"/>
      <c r="O31" s="1042"/>
      <c r="P31" s="1041"/>
      <c r="Q31" s="300"/>
      <c r="R31" s="594"/>
      <c r="S31" s="302"/>
      <c r="T31" s="302"/>
      <c r="U31" s="303"/>
      <c r="V31" s="302"/>
      <c r="W31" s="324" t="s">
        <v>1093</v>
      </c>
      <c r="X31" s="228"/>
    </row>
    <row r="32" spans="1:24" ht="15.75" x14ac:dyDescent="0.25">
      <c r="A32" s="770"/>
      <c r="B32" s="770"/>
      <c r="C32" s="770"/>
      <c r="D32" s="770"/>
      <c r="E32" s="171"/>
      <c r="F32" s="171"/>
      <c r="G32" s="567"/>
      <c r="H32" s="567"/>
      <c r="I32" s="172"/>
      <c r="J32" s="172"/>
      <c r="K32" s="437"/>
      <c r="L32" s="172"/>
      <c r="M32" s="172"/>
      <c r="N32" s="172"/>
      <c r="O32" s="693"/>
      <c r="P32" s="172"/>
      <c r="Q32" s="172"/>
      <c r="R32" s="418"/>
      <c r="S32" s="172"/>
      <c r="T32" s="172"/>
      <c r="U32" s="172"/>
      <c r="V32" s="172"/>
      <c r="W32" s="437"/>
    </row>
    <row r="33" spans="1:23" s="989" customFormat="1" ht="15.75" x14ac:dyDescent="0.25">
      <c r="A33" s="160"/>
      <c r="B33" s="160"/>
      <c r="C33" s="160"/>
      <c r="D33" s="160"/>
      <c r="E33" s="171"/>
      <c r="F33" s="171"/>
      <c r="G33" s="567"/>
      <c r="H33" s="567"/>
      <c r="I33" s="172"/>
      <c r="J33" s="172"/>
      <c r="K33" s="437"/>
      <c r="L33" s="172"/>
      <c r="M33" s="172"/>
      <c r="N33" s="172"/>
      <c r="O33" s="693"/>
      <c r="P33" s="261" t="s">
        <v>769</v>
      </c>
      <c r="Q33" s="261"/>
      <c r="R33" s="262"/>
      <c r="S33" s="261"/>
      <c r="T33" s="263"/>
      <c r="U33" s="1818" t="e">
        <f>SUM(T13:T31)</f>
        <v>#VALUE!</v>
      </c>
      <c r="V33" s="1819"/>
      <c r="W33" s="437"/>
    </row>
    <row r="34" spans="1:23" s="989" customFormat="1" ht="15.75" x14ac:dyDescent="0.25">
      <c r="A34" s="160"/>
      <c r="B34" s="160"/>
      <c r="C34" s="160"/>
      <c r="D34" s="160"/>
      <c r="E34" s="171"/>
      <c r="F34" s="171"/>
      <c r="G34" s="567"/>
      <c r="H34" s="567"/>
      <c r="I34" s="172"/>
      <c r="J34" s="172"/>
      <c r="K34" s="437"/>
      <c r="L34" s="172"/>
      <c r="M34" s="172"/>
      <c r="N34" s="172"/>
      <c r="O34" s="693"/>
      <c r="P34" s="261" t="s">
        <v>770</v>
      </c>
      <c r="Q34" s="261"/>
      <c r="R34" s="262"/>
      <c r="S34" s="261"/>
      <c r="T34" s="263"/>
      <c r="U34" s="1820" t="e">
        <f>U33/I41</f>
        <v>#VALUE!</v>
      </c>
      <c r="V34" s="1820"/>
      <c r="W34" s="437"/>
    </row>
    <row r="35" spans="1:23" ht="15.75" x14ac:dyDescent="0.25">
      <c r="A35" s="770"/>
      <c r="B35" s="770"/>
      <c r="C35" s="770"/>
      <c r="D35" s="770"/>
      <c r="E35" s="171"/>
      <c r="F35" s="171"/>
      <c r="G35" s="567"/>
      <c r="H35" s="567"/>
      <c r="I35" s="172"/>
      <c r="J35" s="172"/>
      <c r="K35" s="437"/>
      <c r="L35" s="172"/>
      <c r="M35" s="172"/>
      <c r="N35" s="172"/>
      <c r="O35" s="693"/>
      <c r="P35" s="172"/>
      <c r="Q35" s="172"/>
      <c r="R35" s="418"/>
      <c r="S35" s="172"/>
      <c r="T35" s="172"/>
      <c r="U35" s="172"/>
      <c r="V35" s="172"/>
      <c r="W35" s="437"/>
    </row>
    <row r="36" spans="1:23" ht="15.75" x14ac:dyDescent="0.25">
      <c r="A36" s="770"/>
      <c r="B36" s="770"/>
      <c r="C36" s="770"/>
      <c r="D36" s="770"/>
      <c r="E36" s="171"/>
      <c r="F36" s="171"/>
      <c r="G36" s="567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23" ht="15.75" x14ac:dyDescent="0.25">
      <c r="A37" s="770"/>
      <c r="B37" s="770"/>
      <c r="C37" s="770"/>
      <c r="D37" s="770"/>
      <c r="E37" s="171"/>
      <c r="F37" s="171"/>
      <c r="G37" s="567"/>
      <c r="H37" s="567"/>
      <c r="I37" s="172"/>
      <c r="J37" s="172"/>
      <c r="K37" s="437"/>
      <c r="L37" s="172"/>
      <c r="M37" s="172"/>
      <c r="N37" s="172"/>
      <c r="O37" s="693"/>
      <c r="P37" s="172"/>
      <c r="Q37" s="172"/>
      <c r="R37" s="418"/>
      <c r="S37" s="172"/>
      <c r="T37" s="172"/>
      <c r="U37" s="172"/>
      <c r="V37" s="172"/>
      <c r="W37" s="437"/>
    </row>
    <row r="38" spans="1:23" ht="15.75" x14ac:dyDescent="0.25">
      <c r="A38" s="770"/>
      <c r="B38" s="770"/>
      <c r="C38" s="770"/>
      <c r="D38" s="770"/>
      <c r="E38" s="171"/>
      <c r="F38" s="171"/>
      <c r="G38" s="567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ht="15.75" x14ac:dyDescent="0.25">
      <c r="A39" s="770"/>
      <c r="B39" s="770"/>
      <c r="C39" s="770"/>
      <c r="D39" s="770"/>
      <c r="E39" s="171"/>
      <c r="F39" s="171"/>
      <c r="G39" s="567"/>
      <c r="H39" s="567"/>
      <c r="I39" s="172"/>
      <c r="J39" s="172"/>
      <c r="K39" s="437"/>
      <c r="L39" s="172"/>
      <c r="M39" s="172"/>
      <c r="N39" s="172"/>
      <c r="O39" s="693"/>
      <c r="P39" s="172"/>
      <c r="Q39" s="172"/>
      <c r="R39" s="418"/>
      <c r="S39" s="172"/>
      <c r="T39" s="172"/>
      <c r="U39" s="172"/>
      <c r="V39" s="172"/>
      <c r="W39" s="437"/>
    </row>
    <row r="40" spans="1:23" ht="15.75" x14ac:dyDescent="0.25">
      <c r="A40" s="253"/>
      <c r="B40" s="253"/>
      <c r="C40" s="253"/>
      <c r="D40" s="253"/>
      <c r="E40" s="271"/>
      <c r="F40" s="271"/>
      <c r="G40" s="1742" t="s">
        <v>12</v>
      </c>
      <c r="H40" s="1742"/>
      <c r="I40" s="701">
        <f>M40-I50</f>
        <v>17</v>
      </c>
      <c r="J40" s="702" t="s">
        <v>13</v>
      </c>
      <c r="K40" s="703"/>
      <c r="L40" s="702"/>
      <c r="M40" s="704">
        <f>COUNT(E$13:E31)</f>
        <v>17</v>
      </c>
      <c r="N40" s="702"/>
      <c r="O40" s="705"/>
      <c r="P40" s="702"/>
      <c r="Q40" s="702"/>
      <c r="R40" s="706"/>
      <c r="S40" s="702"/>
      <c r="T40" s="253"/>
      <c r="U40" s="253"/>
      <c r="V40" s="253"/>
    </row>
    <row r="41" spans="1:23" ht="15.75" x14ac:dyDescent="0.25">
      <c r="A41" s="253"/>
      <c r="B41" s="253"/>
      <c r="C41" s="253"/>
      <c r="D41" s="253"/>
      <c r="E41" s="271"/>
      <c r="F41" s="271"/>
      <c r="G41" s="1742" t="s">
        <v>14</v>
      </c>
      <c r="H41" s="1742"/>
      <c r="I41" s="707">
        <f>SUM(I44:I47)</f>
        <v>5</v>
      </c>
      <c r="J41" s="702" t="s">
        <v>13</v>
      </c>
      <c r="K41" s="708">
        <f>ROUND($I$41/$I$40*100,1)</f>
        <v>29.4</v>
      </c>
      <c r="L41" s="709" t="s">
        <v>15</v>
      </c>
      <c r="M41" s="710"/>
      <c r="N41" s="702"/>
      <c r="O41" s="1865"/>
      <c r="P41" s="1865"/>
      <c r="Q41" s="1865"/>
      <c r="R41" s="1865"/>
      <c r="S41" s="253"/>
      <c r="T41" s="253"/>
      <c r="U41" s="253"/>
    </row>
    <row r="42" spans="1:23" ht="11.25" customHeight="1" x14ac:dyDescent="0.25">
      <c r="A42" s="253"/>
      <c r="B42" s="253"/>
      <c r="C42" s="253"/>
      <c r="D42" s="253"/>
      <c r="E42" s="271"/>
      <c r="F42" s="271"/>
      <c r="G42" s="862"/>
      <c r="H42" s="712"/>
      <c r="I42" s="696"/>
      <c r="J42" s="253"/>
      <c r="K42" s="713"/>
      <c r="L42" s="253"/>
      <c r="M42" s="710"/>
      <c r="N42" s="702"/>
      <c r="O42" s="714"/>
      <c r="P42" s="253"/>
      <c r="Q42" s="253"/>
    </row>
    <row r="43" spans="1:23" ht="15.75" x14ac:dyDescent="0.25">
      <c r="A43" s="253"/>
      <c r="B43" s="253"/>
      <c r="C43" s="253"/>
      <c r="D43" s="253"/>
      <c r="E43" s="271"/>
      <c r="F43" s="271"/>
      <c r="G43" s="1728" t="s">
        <v>16</v>
      </c>
      <c r="H43" s="1728"/>
      <c r="I43" s="696"/>
      <c r="J43" s="702"/>
      <c r="K43" s="713"/>
      <c r="L43" s="702"/>
      <c r="N43" s="702"/>
      <c r="O43" s="714"/>
      <c r="P43" s="253"/>
      <c r="Q43" s="253"/>
    </row>
    <row r="44" spans="1:23" ht="15.75" x14ac:dyDescent="0.25">
      <c r="A44" s="253"/>
      <c r="B44" s="253"/>
      <c r="C44" s="253"/>
      <c r="D44" s="253"/>
      <c r="E44" s="271"/>
      <c r="F44" s="271"/>
      <c r="G44" s="1728" t="s">
        <v>17</v>
      </c>
      <c r="H44" s="1728"/>
      <c r="I44" s="716">
        <f>COUNTIF(U13:U31,5)</f>
        <v>2</v>
      </c>
      <c r="J44" s="702" t="s">
        <v>13</v>
      </c>
      <c r="K44" s="717">
        <f>ROUND(I44/$I$41*100,1)</f>
        <v>40</v>
      </c>
      <c r="L44" s="709" t="s">
        <v>15</v>
      </c>
      <c r="O44" s="275"/>
      <c r="R44" s="275"/>
    </row>
    <row r="45" spans="1:23" ht="15.75" x14ac:dyDescent="0.25">
      <c r="A45" s="253"/>
      <c r="B45" s="253"/>
      <c r="C45" s="253"/>
      <c r="D45" s="253"/>
      <c r="E45" s="271"/>
      <c r="F45" s="271"/>
      <c r="G45" s="1728" t="s">
        <v>18</v>
      </c>
      <c r="H45" s="1728"/>
      <c r="I45" s="716">
        <f>COUNTIF(U13:U31,4)</f>
        <v>0</v>
      </c>
      <c r="J45" s="702" t="s">
        <v>13</v>
      </c>
      <c r="K45" s="717">
        <f>ROUND(I45/$I$41*100,1)</f>
        <v>0</v>
      </c>
      <c r="L45" s="709" t="s">
        <v>15</v>
      </c>
      <c r="N45" s="718"/>
      <c r="O45" s="714"/>
      <c r="P45" s="253"/>
      <c r="Q45" s="253"/>
    </row>
    <row r="46" spans="1:23" ht="18.75" x14ac:dyDescent="0.3">
      <c r="A46" s="253"/>
      <c r="B46" s="253"/>
      <c r="C46" s="253"/>
      <c r="D46" s="253"/>
      <c r="E46" s="271"/>
      <c r="F46" s="271"/>
      <c r="G46" s="1728" t="s">
        <v>19</v>
      </c>
      <c r="H46" s="1728"/>
      <c r="I46" s="716">
        <f>COUNTIF(U13:U31,3)</f>
        <v>0</v>
      </c>
      <c r="J46" s="702" t="s">
        <v>13</v>
      </c>
      <c r="K46" s="717">
        <f>ROUND(I46/$I$41*100,1)</f>
        <v>0</v>
      </c>
      <c r="L46" s="709" t="s">
        <v>15</v>
      </c>
      <c r="M46" s="719"/>
      <c r="N46" s="720"/>
      <c r="O46" s="721"/>
      <c r="P46" s="722"/>
      <c r="Q46" s="722"/>
      <c r="R46" s="1849"/>
      <c r="S46" s="1849"/>
      <c r="T46" s="1849"/>
      <c r="U46" s="1849"/>
      <c r="V46" s="1849"/>
      <c r="W46" s="1849"/>
    </row>
    <row r="47" spans="1:23" ht="15.75" x14ac:dyDescent="0.25">
      <c r="A47" s="253"/>
      <c r="B47" s="253"/>
      <c r="C47" s="253"/>
      <c r="D47" s="253"/>
      <c r="E47" s="271"/>
      <c r="F47" s="271"/>
      <c r="G47" s="1728" t="s">
        <v>20</v>
      </c>
      <c r="H47" s="1728"/>
      <c r="I47" s="716">
        <f>COUNTIF(U13:U31,2)</f>
        <v>3</v>
      </c>
      <c r="J47" s="702" t="s">
        <v>13</v>
      </c>
      <c r="K47" s="717">
        <f>I47/$I$41*100</f>
        <v>60</v>
      </c>
      <c r="L47" s="709" t="s">
        <v>15</v>
      </c>
      <c r="M47" s="723"/>
      <c r="N47" s="724"/>
      <c r="O47" s="725"/>
      <c r="P47" s="723"/>
      <c r="Q47" s="723"/>
      <c r="R47" s="726"/>
      <c r="S47" s="723"/>
      <c r="T47" s="727"/>
      <c r="U47" s="727"/>
      <c r="V47" s="727"/>
      <c r="W47" s="863"/>
    </row>
    <row r="48" spans="1:23" ht="15.75" customHeight="1" x14ac:dyDescent="0.3">
      <c r="A48" s="253"/>
      <c r="B48" s="253"/>
      <c r="C48" s="253"/>
      <c r="D48" s="253"/>
      <c r="E48" s="1848" t="s">
        <v>21</v>
      </c>
      <c r="F48" s="1848"/>
      <c r="G48" s="1848"/>
      <c r="H48" s="1848"/>
      <c r="I48" s="1044">
        <f>SUM(I44:I46)</f>
        <v>2</v>
      </c>
      <c r="J48" s="702" t="s">
        <v>13</v>
      </c>
      <c r="K48" s="717">
        <f>I48/$I$41*100</f>
        <v>40</v>
      </c>
      <c r="L48" s="709" t="s">
        <v>15</v>
      </c>
      <c r="M48" s="719"/>
      <c r="N48" s="720"/>
      <c r="O48" s="721"/>
      <c r="P48" s="722"/>
      <c r="Q48" s="722"/>
      <c r="R48" s="1849"/>
      <c r="S48" s="1849"/>
      <c r="T48" s="1849"/>
      <c r="U48" s="1849"/>
      <c r="V48" s="1849"/>
      <c r="W48" s="1849"/>
    </row>
    <row r="49" spans="1:34" ht="18.75" customHeight="1" x14ac:dyDescent="0.25">
      <c r="A49" s="253"/>
      <c r="B49" s="253"/>
      <c r="C49" s="253"/>
      <c r="D49" s="253"/>
      <c r="E49" s="1848" t="s">
        <v>772</v>
      </c>
      <c r="F49" s="1848"/>
      <c r="G49" s="1848"/>
      <c r="H49" s="1848"/>
      <c r="I49" s="728">
        <f>COUNTIF(W$14:W31,"*ЛФК*")+COUNTIF(W$14:W31,"*освоб.*")+COUNTIF(W$14:W31,"*справка*")</f>
        <v>4</v>
      </c>
      <c r="J49" s="702" t="s">
        <v>13</v>
      </c>
      <c r="K49" s="729">
        <f>I49/$I$40*100</f>
        <v>23.52941176470588</v>
      </c>
      <c r="L49" s="709" t="s">
        <v>15</v>
      </c>
      <c r="M49" s="719"/>
      <c r="N49" s="719"/>
      <c r="O49" s="730"/>
      <c r="P49" s="719"/>
      <c r="Q49" s="719"/>
      <c r="R49" s="731"/>
      <c r="S49" s="732"/>
      <c r="T49" s="732"/>
      <c r="U49" s="733"/>
      <c r="V49" s="734"/>
      <c r="W49" s="864"/>
    </row>
    <row r="50" spans="1:34" ht="17.25" customHeight="1" x14ac:dyDescent="0.3">
      <c r="A50" s="253"/>
      <c r="B50" s="253"/>
      <c r="C50" s="253"/>
      <c r="D50" s="253"/>
      <c r="E50" s="1848" t="s">
        <v>775</v>
      </c>
      <c r="F50" s="1848"/>
      <c r="G50" s="1848"/>
      <c r="H50" s="1848"/>
      <c r="I50" s="728">
        <f>COUNTIF(W$9:W32,"*Ком-ка*")+COUNTIF(W$9:W32,"*Декрет*")+COUNTIF(W$9:W32,"*Уч.отпуск*")</f>
        <v>0</v>
      </c>
      <c r="J50" s="702" t="s">
        <v>768</v>
      </c>
      <c r="K50" s="735"/>
      <c r="L50" s="709"/>
      <c r="M50" s="719"/>
      <c r="N50" s="719"/>
      <c r="O50" s="730"/>
      <c r="P50" s="719"/>
      <c r="Q50" s="719"/>
      <c r="R50" s="1849"/>
      <c r="S50" s="1849"/>
      <c r="T50" s="1849"/>
      <c r="U50" s="1849"/>
      <c r="V50" s="1849"/>
      <c r="W50" s="1849"/>
    </row>
    <row r="51" spans="1:34" ht="18" customHeight="1" x14ac:dyDescent="0.3">
      <c r="A51" s="253"/>
      <c r="B51" s="253"/>
      <c r="C51" s="253"/>
      <c r="D51" s="253"/>
      <c r="E51" s="1848"/>
      <c r="F51" s="1848"/>
      <c r="G51" s="1848"/>
      <c r="H51" s="1848"/>
      <c r="I51" s="583"/>
      <c r="J51" s="702"/>
      <c r="K51" s="738"/>
      <c r="L51" s="1741" t="s">
        <v>22</v>
      </c>
      <c r="M51" s="1741"/>
      <c r="N51" s="1741"/>
      <c r="O51" s="1741"/>
      <c r="P51" s="1741"/>
      <c r="Q51" s="1741"/>
      <c r="R51" s="1654" t="str">
        <f>Оценка_подр(K41,K48,K44,K45)</f>
        <v>неудовлетворительно</v>
      </c>
      <c r="S51" s="1654"/>
      <c r="T51" s="1654"/>
      <c r="U51" s="1654"/>
      <c r="V51" s="719"/>
      <c r="W51" s="863"/>
    </row>
    <row r="52" spans="1:34" ht="18.75" customHeight="1" x14ac:dyDescent="0.25">
      <c r="A52" s="253"/>
      <c r="B52" s="253"/>
      <c r="C52" s="253"/>
      <c r="D52" s="253"/>
      <c r="E52" s="272"/>
      <c r="F52" s="272"/>
      <c r="G52" s="736"/>
      <c r="H52" s="736"/>
      <c r="I52" s="737"/>
      <c r="J52" s="702"/>
      <c r="K52" s="738"/>
      <c r="L52" s="709"/>
      <c r="N52" s="739"/>
      <c r="O52" s="705"/>
      <c r="P52" s="702"/>
      <c r="Q52" s="702"/>
      <c r="R52" s="706"/>
      <c r="S52" s="702"/>
      <c r="T52" s="253"/>
      <c r="U52" s="253"/>
      <c r="V52" s="253"/>
    </row>
    <row r="53" spans="1:34" ht="21.75" hidden="1" customHeight="1" x14ac:dyDescent="0.25">
      <c r="A53" s="770"/>
      <c r="B53" s="253"/>
      <c r="C53" s="253"/>
      <c r="D53" s="253"/>
      <c r="E53" s="807"/>
      <c r="F53" s="807"/>
      <c r="G53" s="1738" t="s">
        <v>1071</v>
      </c>
      <c r="H53" s="1738"/>
      <c r="I53" s="1846" t="s">
        <v>1180</v>
      </c>
      <c r="J53" s="1846"/>
      <c r="K53" s="1846"/>
      <c r="L53" s="1846"/>
      <c r="M53" s="1846"/>
      <c r="N53" s="1846"/>
      <c r="O53" s="1846"/>
      <c r="P53" s="1846"/>
      <c r="Q53" s="1846"/>
      <c r="R53" s="1846"/>
      <c r="S53" s="1846"/>
      <c r="T53" s="702"/>
      <c r="U53" s="702"/>
      <c r="V53" s="253"/>
    </row>
    <row r="54" spans="1:34" ht="13.5" customHeight="1" x14ac:dyDescent="0.25">
      <c r="A54" s="770"/>
      <c r="B54" s="253"/>
      <c r="C54" s="253"/>
      <c r="D54" s="253"/>
      <c r="E54" s="807"/>
      <c r="F54" s="807"/>
      <c r="G54" s="1047"/>
      <c r="H54" s="1047"/>
      <c r="I54" s="740"/>
      <c r="J54" s="740"/>
      <c r="K54" s="740"/>
      <c r="L54" s="740"/>
      <c r="M54" s="740"/>
      <c r="N54" s="740"/>
      <c r="O54" s="740"/>
      <c r="P54" s="740"/>
      <c r="Q54" s="740"/>
      <c r="R54" s="740"/>
      <c r="S54" s="740"/>
      <c r="T54" s="702"/>
      <c r="U54" s="702"/>
      <c r="V54" s="253"/>
    </row>
    <row r="55" spans="1:34" s="50" customFormat="1" ht="18.75" x14ac:dyDescent="0.3">
      <c r="E55" s="275"/>
      <c r="F55" s="275"/>
      <c r="G55" s="275"/>
      <c r="H55" s="710"/>
      <c r="I55" s="1941"/>
      <c r="J55" s="1941"/>
      <c r="K55" s="1941"/>
      <c r="L55" s="1941"/>
      <c r="M55" s="719"/>
      <c r="N55" s="719"/>
      <c r="O55" s="719"/>
      <c r="P55" s="719"/>
      <c r="Q55" s="1941"/>
      <c r="R55" s="1941"/>
      <c r="S55" s="1941"/>
      <c r="T55" s="275"/>
      <c r="U55" s="275"/>
      <c r="V55" s="275"/>
      <c r="W55" s="200"/>
      <c r="X55" s="680"/>
      <c r="Y55" s="680"/>
      <c r="Z55" s="680"/>
      <c r="AA55" s="680"/>
      <c r="AB55" s="680"/>
      <c r="AC55" s="680"/>
      <c r="AD55" s="680"/>
    </row>
    <row r="56" spans="1:34" s="680" customFormat="1" ht="18.75" x14ac:dyDescent="0.3">
      <c r="A56" s="136"/>
      <c r="B56" s="136"/>
      <c r="C56" s="136"/>
      <c r="D56" s="136"/>
      <c r="E56" s="807"/>
      <c r="F56" s="807"/>
      <c r="G56" s="1942" t="s">
        <v>1308</v>
      </c>
      <c r="H56" s="1942"/>
      <c r="I56" s="1846" t="s">
        <v>1429</v>
      </c>
      <c r="J56" s="1846"/>
      <c r="K56" s="1846"/>
      <c r="L56" s="1846"/>
      <c r="M56" s="1846"/>
      <c r="N56" s="1846"/>
      <c r="O56" s="1846"/>
      <c r="P56" s="1846"/>
      <c r="Q56" s="1846"/>
      <c r="R56" s="1846"/>
      <c r="S56" s="1846"/>
      <c r="T56" s="702"/>
      <c r="U56" s="702"/>
      <c r="V56" s="253"/>
      <c r="W56" s="955"/>
      <c r="AE56" s="50"/>
      <c r="AF56" s="50"/>
      <c r="AG56" s="50"/>
      <c r="AH56" s="50"/>
    </row>
    <row r="59" spans="1:34" x14ac:dyDescent="0.25">
      <c r="H59" s="710" t="s">
        <v>1398</v>
      </c>
      <c r="I59" s="275">
        <f>COUNTIF(W$9:W31,"*не приб.*")+COUNTIF(W$9:W31,"*не приб.а*")+COUNTIF(W$9:W31,"*не сдавала*")+COUNTIF(W$9:W31,"*не сдавал*")</f>
        <v>3</v>
      </c>
    </row>
  </sheetData>
  <mergeCells count="52">
    <mergeCell ref="U9:U11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A24:C24"/>
    <mergeCell ref="E24:W24"/>
    <mergeCell ref="A16:C16"/>
    <mergeCell ref="E16:W16"/>
    <mergeCell ref="V9:V11"/>
    <mergeCell ref="W9:W11"/>
    <mergeCell ref="K10:M10"/>
    <mergeCell ref="N10:P10"/>
    <mergeCell ref="Q10:S10"/>
    <mergeCell ref="A12:C12"/>
    <mergeCell ref="E12:W12"/>
    <mergeCell ref="H9:H11"/>
    <mergeCell ref="I9:I11"/>
    <mergeCell ref="J9:J11"/>
    <mergeCell ref="K9:S9"/>
    <mergeCell ref="T9:T11"/>
    <mergeCell ref="E48:H48"/>
    <mergeCell ref="R48:W48"/>
    <mergeCell ref="U33:V33"/>
    <mergeCell ref="U34:V34"/>
    <mergeCell ref="G40:H40"/>
    <mergeCell ref="G41:H41"/>
    <mergeCell ref="O41:R41"/>
    <mergeCell ref="G43:H43"/>
    <mergeCell ref="G44:H44"/>
    <mergeCell ref="G45:H45"/>
    <mergeCell ref="G46:H46"/>
    <mergeCell ref="R46:W46"/>
    <mergeCell ref="G47:H47"/>
    <mergeCell ref="E49:H49"/>
    <mergeCell ref="E50:H50"/>
    <mergeCell ref="R50:W50"/>
    <mergeCell ref="E51:H51"/>
    <mergeCell ref="L51:Q51"/>
    <mergeCell ref="R51:U51"/>
    <mergeCell ref="G53:H53"/>
    <mergeCell ref="I53:S53"/>
    <mergeCell ref="I55:L55"/>
    <mergeCell ref="Q55:S55"/>
    <mergeCell ref="G56:H56"/>
    <mergeCell ref="I56:S56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8" fitToHeight="2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1">
    <tabColor rgb="FF7030A0"/>
  </sheetPr>
  <dimension ref="A1:AH68"/>
  <sheetViews>
    <sheetView view="pageBreakPreview" topLeftCell="A9" zoomScale="40" zoomScaleSheetLayoutView="40" workbookViewId="0">
      <selection activeCell="H14" sqref="A14:H14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85546875" style="50" customWidth="1"/>
    <col min="4" max="4" width="4.5703125" style="50" customWidth="1"/>
    <col min="5" max="5" width="6.85546875" style="50" customWidth="1"/>
    <col min="6" max="6" width="16.5703125" style="50" hidden="1" customWidth="1"/>
    <col min="7" max="7" width="20.85546875" style="50" customWidth="1"/>
    <col min="8" max="8" width="23.140625" style="50" customWidth="1"/>
    <col min="9" max="9" width="5.5703125" style="50" customWidth="1"/>
    <col min="10" max="10" width="5.42578125" style="200" customWidth="1"/>
    <col min="11" max="11" width="6.42578125" style="200" customWidth="1"/>
    <col min="12" max="13" width="6.42578125" style="50" customWidth="1"/>
    <col min="14" max="14" width="6.28515625" style="50" customWidth="1"/>
    <col min="15" max="15" width="6.42578125" style="50" customWidth="1"/>
    <col min="16" max="16" width="6.28515625" style="50" customWidth="1"/>
    <col min="17" max="17" width="5.5703125" style="50" customWidth="1"/>
    <col min="18" max="18" width="6.42578125" style="421" customWidth="1"/>
    <col min="19" max="19" width="6.140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6.28515625" style="200" bestFit="1" customWidth="1"/>
    <col min="24" max="16384" width="9.140625" style="50"/>
  </cols>
  <sheetData>
    <row r="1" spans="1:30" ht="15.75" hidden="1" x14ac:dyDescent="0.25">
      <c r="A1" s="1644"/>
      <c r="B1" s="1644"/>
      <c r="C1" s="164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14" t="s">
        <v>1280</v>
      </c>
      <c r="R1" s="1714"/>
      <c r="S1" s="1714"/>
      <c r="T1" s="1714"/>
      <c r="U1" s="1714"/>
      <c r="V1" s="1714"/>
      <c r="W1" s="1714"/>
      <c r="X1" s="680"/>
      <c r="Y1" s="680"/>
      <c r="Z1" s="680"/>
      <c r="AA1" s="680"/>
      <c r="AB1" s="680"/>
      <c r="AC1" s="680"/>
      <c r="AD1" s="680"/>
    </row>
    <row r="2" spans="1:30" ht="6" hidden="1" customHeight="1" x14ac:dyDescent="0.25">
      <c r="A2" s="1644"/>
      <c r="B2" s="1644"/>
      <c r="C2" s="164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8.75" hidden="1" x14ac:dyDescent="0.25">
      <c r="A3" s="1644"/>
      <c r="B3" s="1644"/>
      <c r="C3" s="164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1281</v>
      </c>
      <c r="Q3" s="817"/>
      <c r="R3" s="817"/>
      <c r="S3" s="817"/>
      <c r="T3" s="817"/>
      <c r="U3" s="817"/>
      <c r="V3" s="817"/>
      <c r="W3" s="980"/>
      <c r="X3" s="680"/>
      <c r="Y3" s="680"/>
      <c r="Z3" s="680"/>
      <c r="AA3" s="680"/>
      <c r="AB3" s="680"/>
      <c r="AC3" s="680"/>
      <c r="AD3" s="680"/>
    </row>
    <row r="4" spans="1:30" hidden="1" x14ac:dyDescent="0.25">
      <c r="A4" s="1644"/>
      <c r="B4" s="1644"/>
      <c r="C4" s="164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48" t="s">
        <v>774</v>
      </c>
      <c r="S4" s="1648"/>
      <c r="T4" s="1648"/>
      <c r="U4" s="1648"/>
      <c r="V4" s="1648"/>
      <c r="W4" s="1648"/>
      <c r="X4" s="680"/>
      <c r="Y4" s="680"/>
      <c r="Z4" s="680"/>
      <c r="AA4" s="680"/>
      <c r="AB4" s="680"/>
      <c r="AC4" s="680"/>
      <c r="AD4" s="680"/>
    </row>
    <row r="5" spans="1:30" ht="10.5" customHeight="1" x14ac:dyDescent="0.25">
      <c r="A5" s="1644"/>
      <c r="B5" s="1644"/>
      <c r="C5" s="164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680"/>
      <c r="Y6" s="680"/>
      <c r="Z6" s="680"/>
      <c r="AA6" s="680"/>
      <c r="AB6" s="680"/>
      <c r="AC6" s="680"/>
      <c r="AD6" s="680"/>
    </row>
    <row r="7" spans="1:30" ht="21.75" customHeight="1" x14ac:dyDescent="0.25">
      <c r="A7" s="1645"/>
      <c r="B7" s="1645"/>
      <c r="C7" s="1645"/>
      <c r="D7" s="136"/>
      <c r="E7" s="1651" t="s">
        <v>1376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">
      <c r="A8" s="685"/>
      <c r="B8" s="685"/>
      <c r="C8" s="685"/>
      <c r="D8" s="136"/>
      <c r="E8" s="211"/>
      <c r="F8" s="211"/>
      <c r="G8" s="211"/>
      <c r="H8" s="211"/>
      <c r="I8" s="211"/>
      <c r="J8" s="431"/>
      <c r="K8" s="431"/>
      <c r="L8" s="211"/>
      <c r="M8" s="211"/>
      <c r="N8" s="211"/>
      <c r="O8" s="211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039"/>
      <c r="G9" s="1576" t="s">
        <v>3</v>
      </c>
      <c r="H9" s="1576" t="s">
        <v>4</v>
      </c>
      <c r="I9" s="1570" t="s">
        <v>5</v>
      </c>
      <c r="J9" s="1778" t="s">
        <v>6</v>
      </c>
      <c r="K9" s="1576" t="s">
        <v>180</v>
      </c>
      <c r="L9" s="1576"/>
      <c r="M9" s="1576"/>
      <c r="N9" s="1576"/>
      <c r="O9" s="1576"/>
      <c r="P9" s="1576"/>
      <c r="Q9" s="1576"/>
      <c r="R9" s="1576"/>
      <c r="S9" s="1576"/>
      <c r="T9" s="1577" t="s">
        <v>25</v>
      </c>
      <c r="U9" s="1570" t="s">
        <v>998</v>
      </c>
      <c r="V9" s="1570" t="s">
        <v>7</v>
      </c>
      <c r="W9" s="1573" t="s">
        <v>285</v>
      </c>
    </row>
    <row r="10" spans="1:30" ht="15.75" x14ac:dyDescent="0.25">
      <c r="A10" s="1594"/>
      <c r="B10" s="1594"/>
      <c r="C10" s="1594"/>
      <c r="D10" s="256"/>
      <c r="E10" s="1596"/>
      <c r="F10" s="1038"/>
      <c r="G10" s="1598"/>
      <c r="H10" s="1598"/>
      <c r="I10" s="1571"/>
      <c r="J10" s="1779"/>
      <c r="K10" s="1598">
        <v>1</v>
      </c>
      <c r="L10" s="1598"/>
      <c r="M10" s="1598"/>
      <c r="N10" s="1598">
        <v>2</v>
      </c>
      <c r="O10" s="1598"/>
      <c r="P10" s="1598"/>
      <c r="Q10" s="1658">
        <v>3</v>
      </c>
      <c r="R10" s="1658"/>
      <c r="S10" s="1658"/>
      <c r="T10" s="1578"/>
      <c r="U10" s="1571"/>
      <c r="V10" s="1571"/>
      <c r="W10" s="1574"/>
    </row>
    <row r="11" spans="1:30" ht="77.25" customHeight="1" thickBot="1" x14ac:dyDescent="0.3">
      <c r="A11" s="1594"/>
      <c r="B11" s="1594"/>
      <c r="C11" s="1594"/>
      <c r="D11" s="256"/>
      <c r="E11" s="1597"/>
      <c r="F11" s="834"/>
      <c r="G11" s="1599"/>
      <c r="H11" s="1599"/>
      <c r="I11" s="1572"/>
      <c r="J11" s="1780"/>
      <c r="K11" s="1037" t="s">
        <v>8</v>
      </c>
      <c r="L11" s="1035" t="s">
        <v>9</v>
      </c>
      <c r="M11" s="137" t="s">
        <v>10</v>
      </c>
      <c r="N11" s="1035" t="s">
        <v>8</v>
      </c>
      <c r="O11" s="1035" t="s">
        <v>9</v>
      </c>
      <c r="P11" s="137" t="s">
        <v>10</v>
      </c>
      <c r="Q11" s="1035" t="s">
        <v>8</v>
      </c>
      <c r="R11" s="412" t="s">
        <v>9</v>
      </c>
      <c r="S11" s="137" t="s">
        <v>10</v>
      </c>
      <c r="T11" s="1579"/>
      <c r="U11" s="1572"/>
      <c r="V11" s="1572"/>
      <c r="W11" s="1575"/>
    </row>
    <row r="12" spans="1:30" s="138" customFormat="1" ht="16.5" thickTop="1" x14ac:dyDescent="0.25">
      <c r="A12" s="344"/>
      <c r="B12" s="344"/>
      <c r="C12" s="344"/>
      <c r="D12" s="224"/>
      <c r="E12" s="1947" t="s">
        <v>1228</v>
      </c>
      <c r="F12" s="1948"/>
      <c r="G12" s="1949"/>
      <c r="H12" s="1949"/>
      <c r="I12" s="1949"/>
      <c r="J12" s="1949"/>
      <c r="K12" s="1949"/>
      <c r="L12" s="1949"/>
      <c r="M12" s="1949"/>
      <c r="N12" s="1949"/>
      <c r="O12" s="1949"/>
      <c r="P12" s="1949"/>
      <c r="Q12" s="1949"/>
      <c r="R12" s="1949"/>
      <c r="S12" s="1949"/>
      <c r="T12" s="1949"/>
      <c r="U12" s="1949"/>
      <c r="V12" s="1949"/>
      <c r="W12" s="1950"/>
    </row>
    <row r="13" spans="1:30" s="138" customFormat="1" ht="15.75" x14ac:dyDescent="0.25">
      <c r="A13" s="344" t="s">
        <v>11</v>
      </c>
      <c r="B13" s="215">
        <v>25617</v>
      </c>
      <c r="C13" s="611">
        <f>Age(B13,G13,H13)</f>
        <v>54</v>
      </c>
      <c r="D13" s="224"/>
      <c r="E13" s="487">
        <v>1</v>
      </c>
      <c r="F13" s="342"/>
      <c r="G13" s="280" t="s">
        <v>482</v>
      </c>
      <c r="H13" s="607" t="s">
        <v>641</v>
      </c>
      <c r="I13" s="342" t="str">
        <f>Воз_группа(A13,C13)</f>
        <v>7</v>
      </c>
      <c r="J13" s="611"/>
      <c r="K13" s="428"/>
      <c r="L13" s="156"/>
      <c r="M13" s="614"/>
      <c r="N13" s="611"/>
      <c r="O13" s="423"/>
      <c r="P13" s="614"/>
      <c r="Q13" s="615"/>
      <c r="R13" s="409"/>
      <c r="S13" s="616"/>
      <c r="T13" s="617"/>
      <c r="U13" s="613"/>
      <c r="V13" s="257"/>
      <c r="W13" s="395" t="s">
        <v>1389</v>
      </c>
    </row>
    <row r="14" spans="1:30" s="138" customFormat="1" ht="15.75" x14ac:dyDescent="0.25">
      <c r="A14" s="344" t="s">
        <v>470</v>
      </c>
      <c r="B14" s="215">
        <v>28321</v>
      </c>
      <c r="C14" s="611">
        <f>Age(B14,G14,H14)</f>
        <v>47</v>
      </c>
      <c r="D14" s="224"/>
      <c r="E14" s="487">
        <v>2</v>
      </c>
      <c r="F14" s="342" t="s">
        <v>504</v>
      </c>
      <c r="G14" s="280" t="s">
        <v>1216</v>
      </c>
      <c r="H14" s="280" t="s">
        <v>1369</v>
      </c>
      <c r="I14" s="342">
        <v>6</v>
      </c>
      <c r="J14" s="611"/>
      <c r="K14" s="428">
        <v>3</v>
      </c>
      <c r="L14" s="156"/>
      <c r="M14" s="614"/>
      <c r="N14" s="611"/>
      <c r="O14" s="423"/>
      <c r="P14" s="614"/>
      <c r="Q14" s="615"/>
      <c r="R14" s="409"/>
      <c r="S14" s="616"/>
      <c r="T14" s="617">
        <v>0</v>
      </c>
      <c r="U14" s="613">
        <v>2</v>
      </c>
      <c r="V14" s="257"/>
      <c r="W14" s="395" t="s">
        <v>1398</v>
      </c>
    </row>
    <row r="15" spans="1:30" s="138" customFormat="1" ht="15.75" hidden="1" x14ac:dyDescent="0.25">
      <c r="A15" s="344"/>
      <c r="B15" s="215"/>
      <c r="C15" s="611"/>
      <c r="D15" s="224"/>
      <c r="E15" s="166"/>
      <c r="F15" s="1036"/>
      <c r="G15" s="280"/>
      <c r="H15" s="607"/>
      <c r="I15" s="342"/>
      <c r="J15" s="611"/>
      <c r="K15" s="613"/>
      <c r="L15" s="621"/>
      <c r="M15" s="621"/>
      <c r="N15" s="611"/>
      <c r="O15" s="423"/>
      <c r="P15" s="621"/>
      <c r="Q15" s="621"/>
      <c r="R15" s="409"/>
      <c r="S15" s="351"/>
      <c r="T15" s="351"/>
      <c r="U15" s="613"/>
      <c r="V15" s="155"/>
      <c r="W15" s="397"/>
    </row>
    <row r="16" spans="1:30" s="138" customFormat="1" ht="15.75" x14ac:dyDescent="0.25">
      <c r="A16" s="344"/>
      <c r="B16" s="215"/>
      <c r="C16" s="344"/>
      <c r="D16" s="224"/>
      <c r="E16" s="1620" t="s">
        <v>917</v>
      </c>
      <c r="F16" s="1946"/>
      <c r="G16" s="1621"/>
      <c r="H16" s="1621"/>
      <c r="I16" s="1621"/>
      <c r="J16" s="1621"/>
      <c r="K16" s="1621"/>
      <c r="L16" s="1621"/>
      <c r="M16" s="1621"/>
      <c r="N16" s="1621"/>
      <c r="O16" s="1621"/>
      <c r="P16" s="1621"/>
      <c r="Q16" s="1621"/>
      <c r="R16" s="1621"/>
      <c r="S16" s="1621"/>
      <c r="T16" s="1621"/>
      <c r="U16" s="1621"/>
      <c r="V16" s="1621"/>
      <c r="W16" s="1622"/>
    </row>
    <row r="17" spans="1:23" s="138" customFormat="1" ht="15.75" x14ac:dyDescent="0.25">
      <c r="A17" s="173" t="s">
        <v>11</v>
      </c>
      <c r="B17" s="214">
        <v>25938</v>
      </c>
      <c r="C17" s="611">
        <f t="shared" ref="C17:C25" si="0">Age(B17,G17,H17)</f>
        <v>53</v>
      </c>
      <c r="D17" s="151"/>
      <c r="E17" s="166">
        <v>3</v>
      </c>
      <c r="F17" s="1036"/>
      <c r="G17" s="161" t="s">
        <v>482</v>
      </c>
      <c r="H17" s="161" t="s">
        <v>512</v>
      </c>
      <c r="I17" s="342" t="str">
        <f>Воз_группа(A17,C17)</f>
        <v>7</v>
      </c>
      <c r="J17" s="611"/>
      <c r="K17" s="877"/>
      <c r="L17" s="1015"/>
      <c r="M17" s="1015"/>
      <c r="N17" s="877"/>
      <c r="O17" s="1016"/>
      <c r="P17" s="1015"/>
      <c r="Q17" s="615"/>
      <c r="R17" s="467"/>
      <c r="S17" s="617"/>
      <c r="T17" s="617"/>
      <c r="U17" s="618"/>
      <c r="V17" s="155"/>
      <c r="W17" s="397" t="s">
        <v>1093</v>
      </c>
    </row>
    <row r="18" spans="1:23" s="138" customFormat="1" ht="15.75" x14ac:dyDescent="0.25">
      <c r="A18" s="173" t="s">
        <v>11</v>
      </c>
      <c r="B18" s="214">
        <v>28434</v>
      </c>
      <c r="C18" s="611">
        <f t="shared" si="0"/>
        <v>46</v>
      </c>
      <c r="D18" s="151"/>
      <c r="E18" s="166">
        <v>4</v>
      </c>
      <c r="F18" s="1053"/>
      <c r="G18" s="161" t="s">
        <v>482</v>
      </c>
      <c r="H18" s="161" t="s">
        <v>1381</v>
      </c>
      <c r="I18" s="342" t="str">
        <f>Воз_группа(A18,C18)</f>
        <v>6</v>
      </c>
      <c r="J18" s="611"/>
      <c r="K18" s="877">
        <v>3</v>
      </c>
      <c r="L18" s="1015">
        <v>12</v>
      </c>
      <c r="M18" s="1015">
        <f t="shared" ref="M18" si="1">Баллы_за_упр($A18,$G18,$H18,$I18,K18,L18)</f>
        <v>105</v>
      </c>
      <c r="N18" s="877"/>
      <c r="O18" s="1016"/>
      <c r="P18" s="1015"/>
      <c r="Q18" s="615">
        <v>37</v>
      </c>
      <c r="R18" s="467">
        <v>4.3499999999999996</v>
      </c>
      <c r="S18" s="617">
        <f t="shared" ref="S18" si="2">Баллы_за_упр($A18,G18,H18,I18,Q18,R18)</f>
        <v>118</v>
      </c>
      <c r="T18" s="617">
        <f t="shared" ref="T18" si="3">M18+S18</f>
        <v>223</v>
      </c>
      <c r="U18" s="618">
        <v>5</v>
      </c>
      <c r="V18" s="155"/>
      <c r="W18" s="397"/>
    </row>
    <row r="19" spans="1:23" s="138" customFormat="1" ht="15.75" x14ac:dyDescent="0.25">
      <c r="A19" s="344" t="s">
        <v>11</v>
      </c>
      <c r="B19" s="215">
        <v>24564</v>
      </c>
      <c r="C19" s="611">
        <f t="shared" si="0"/>
        <v>57</v>
      </c>
      <c r="D19" s="224"/>
      <c r="E19" s="166">
        <v>5</v>
      </c>
      <c r="F19" s="1036"/>
      <c r="G19" s="280" t="s">
        <v>482</v>
      </c>
      <c r="H19" s="280" t="s">
        <v>642</v>
      </c>
      <c r="I19" s="342" t="str">
        <f t="shared" ref="I19:I25" si="4">Воз_группа(A19,C19)</f>
        <v>8</v>
      </c>
      <c r="J19" s="611"/>
      <c r="K19" s="877"/>
      <c r="L19" s="1015"/>
      <c r="M19" s="1015"/>
      <c r="N19" s="877"/>
      <c r="O19" s="1016"/>
      <c r="P19" s="1015"/>
      <c r="Q19" s="615"/>
      <c r="R19" s="467"/>
      <c r="S19" s="617"/>
      <c r="T19" s="617"/>
      <c r="U19" s="618"/>
      <c r="V19" s="155"/>
      <c r="W19" s="397" t="s">
        <v>1093</v>
      </c>
    </row>
    <row r="20" spans="1:23" s="138" customFormat="1" ht="15.75" x14ac:dyDescent="0.25">
      <c r="A20" s="344" t="s">
        <v>11</v>
      </c>
      <c r="B20" s="215">
        <v>26016</v>
      </c>
      <c r="C20" s="611">
        <f t="shared" si="0"/>
        <v>53</v>
      </c>
      <c r="D20" s="224"/>
      <c r="E20" s="166">
        <v>6</v>
      </c>
      <c r="F20" s="1036"/>
      <c r="G20" s="607" t="s">
        <v>482</v>
      </c>
      <c r="H20" s="607" t="s">
        <v>643</v>
      </c>
      <c r="I20" s="608" t="str">
        <f t="shared" si="4"/>
        <v>7</v>
      </c>
      <c r="J20" s="611"/>
      <c r="K20" s="428">
        <v>3</v>
      </c>
      <c r="L20" s="156"/>
      <c r="M20" s="614"/>
      <c r="N20" s="611"/>
      <c r="O20" s="423"/>
      <c r="P20" s="614"/>
      <c r="Q20" s="615"/>
      <c r="R20" s="409"/>
      <c r="S20" s="616"/>
      <c r="T20" s="617">
        <v>0</v>
      </c>
      <c r="U20" s="613">
        <v>2</v>
      </c>
      <c r="V20" s="257"/>
      <c r="W20" s="395" t="s">
        <v>1398</v>
      </c>
    </row>
    <row r="21" spans="1:23" s="138" customFormat="1" ht="15.75" x14ac:dyDescent="0.25">
      <c r="A21" s="344" t="s">
        <v>11</v>
      </c>
      <c r="B21" s="214">
        <v>24226</v>
      </c>
      <c r="C21" s="611">
        <f t="shared" si="0"/>
        <v>58</v>
      </c>
      <c r="D21" s="224"/>
      <c r="E21" s="166">
        <v>7</v>
      </c>
      <c r="F21" s="342" t="s">
        <v>504</v>
      </c>
      <c r="G21" s="607" t="s">
        <v>482</v>
      </c>
      <c r="H21" s="607" t="s">
        <v>925</v>
      </c>
      <c r="I21" s="608" t="str">
        <f t="shared" si="4"/>
        <v>8</v>
      </c>
      <c r="J21" s="611"/>
      <c r="K21" s="428"/>
      <c r="L21" s="156"/>
      <c r="M21" s="614"/>
      <c r="N21" s="611"/>
      <c r="O21" s="423"/>
      <c r="P21" s="614"/>
      <c r="Q21" s="615"/>
      <c r="R21" s="409"/>
      <c r="S21" s="616"/>
      <c r="T21" s="617"/>
      <c r="U21" s="613"/>
      <c r="V21" s="257"/>
      <c r="W21" s="395" t="s">
        <v>1093</v>
      </c>
    </row>
    <row r="22" spans="1:23" s="138" customFormat="1" ht="15.75" x14ac:dyDescent="0.25">
      <c r="A22" s="344" t="s">
        <v>11</v>
      </c>
      <c r="B22" s="215">
        <v>26825</v>
      </c>
      <c r="C22" s="611">
        <f t="shared" si="0"/>
        <v>51</v>
      </c>
      <c r="D22" s="224"/>
      <c r="E22" s="166">
        <v>8</v>
      </c>
      <c r="F22" s="342" t="s">
        <v>504</v>
      </c>
      <c r="G22" s="607" t="s">
        <v>482</v>
      </c>
      <c r="H22" s="607" t="s">
        <v>583</v>
      </c>
      <c r="I22" s="608" t="str">
        <f t="shared" si="4"/>
        <v>7</v>
      </c>
      <c r="J22" s="611"/>
      <c r="K22" s="613"/>
      <c r="L22" s="621"/>
      <c r="M22" s="621"/>
      <c r="N22" s="613"/>
      <c r="O22" s="622"/>
      <c r="P22" s="621"/>
      <c r="Q22" s="621"/>
      <c r="R22" s="619"/>
      <c r="S22" s="351"/>
      <c r="T22" s="351"/>
      <c r="U22" s="613"/>
      <c r="V22" s="155"/>
      <c r="W22" s="397" t="s">
        <v>750</v>
      </c>
    </row>
    <row r="23" spans="1:23" s="138" customFormat="1" ht="15.75" x14ac:dyDescent="0.25">
      <c r="A23" s="344" t="s">
        <v>11</v>
      </c>
      <c r="B23" s="215">
        <v>28157</v>
      </c>
      <c r="C23" s="611">
        <f t="shared" si="0"/>
        <v>47</v>
      </c>
      <c r="D23" s="224"/>
      <c r="E23" s="166">
        <v>9</v>
      </c>
      <c r="F23" s="1036"/>
      <c r="G23" s="607" t="s">
        <v>482</v>
      </c>
      <c r="H23" s="607" t="s">
        <v>1263</v>
      </c>
      <c r="I23" s="608" t="str">
        <f t="shared" si="4"/>
        <v>6</v>
      </c>
      <c r="J23" s="611"/>
      <c r="K23" s="877">
        <v>3</v>
      </c>
      <c r="L23" s="1015">
        <v>7</v>
      </c>
      <c r="M23" s="1015">
        <f t="shared" ref="M23" si="5">Баллы_за_упр($A23,$G23,$H23,$I23,K23,L23)</f>
        <v>60</v>
      </c>
      <c r="N23" s="877"/>
      <c r="O23" s="1016"/>
      <c r="P23" s="1015"/>
      <c r="Q23" s="615">
        <v>37</v>
      </c>
      <c r="R23" s="467">
        <v>5.07</v>
      </c>
      <c r="S23" s="617">
        <f t="shared" ref="S23" si="6">Баллы_за_упр($A23,G23,H23,I23,Q23,R23)</f>
        <v>58</v>
      </c>
      <c r="T23" s="617">
        <f t="shared" ref="T23" si="7">M23+S23</f>
        <v>118</v>
      </c>
      <c r="U23" s="618">
        <v>4</v>
      </c>
      <c r="V23" s="351"/>
      <c r="W23" s="286"/>
    </row>
    <row r="24" spans="1:23" s="138" customFormat="1" ht="15.75" x14ac:dyDescent="0.25">
      <c r="A24" s="344" t="s">
        <v>11</v>
      </c>
      <c r="B24" s="215"/>
      <c r="C24" s="611"/>
      <c r="D24" s="224"/>
      <c r="E24" s="166">
        <v>10</v>
      </c>
      <c r="F24" s="1036"/>
      <c r="G24" s="607" t="s">
        <v>26</v>
      </c>
      <c r="H24" s="607" t="s">
        <v>1396</v>
      </c>
      <c r="I24" s="608">
        <v>4</v>
      </c>
      <c r="J24" s="611"/>
      <c r="K24" s="428">
        <v>3</v>
      </c>
      <c r="L24" s="156"/>
      <c r="M24" s="614"/>
      <c r="N24" s="611"/>
      <c r="O24" s="423"/>
      <c r="P24" s="614"/>
      <c r="Q24" s="615"/>
      <c r="R24" s="409"/>
      <c r="S24" s="616"/>
      <c r="T24" s="617">
        <v>0</v>
      </c>
      <c r="U24" s="613">
        <v>2</v>
      </c>
      <c r="V24" s="257"/>
      <c r="W24" s="395" t="s">
        <v>1398</v>
      </c>
    </row>
    <row r="25" spans="1:23" s="138" customFormat="1" ht="15.75" x14ac:dyDescent="0.25">
      <c r="A25" s="344" t="s">
        <v>11</v>
      </c>
      <c r="B25" s="215">
        <v>29751</v>
      </c>
      <c r="C25" s="611">
        <f t="shared" si="0"/>
        <v>43</v>
      </c>
      <c r="D25" s="224"/>
      <c r="E25" s="166">
        <v>11</v>
      </c>
      <c r="F25" s="1036"/>
      <c r="G25" s="607" t="s">
        <v>590</v>
      </c>
      <c r="H25" s="607" t="s">
        <v>1264</v>
      </c>
      <c r="I25" s="608" t="str">
        <f t="shared" si="4"/>
        <v>5</v>
      </c>
      <c r="J25" s="611"/>
      <c r="K25" s="877">
        <v>3</v>
      </c>
      <c r="L25" s="1015">
        <v>10</v>
      </c>
      <c r="M25" s="1015">
        <f>Баллы_за_упр($A25,$G25,$H25,$I25,K25,L25)</f>
        <v>80</v>
      </c>
      <c r="N25" s="877">
        <v>34</v>
      </c>
      <c r="O25" s="1016">
        <v>16.8</v>
      </c>
      <c r="P25" s="1015">
        <f>Баллы_за_упр($A25,$G25,$H25,$I25,N25,O25)</f>
        <v>28</v>
      </c>
      <c r="Q25" s="615">
        <v>37</v>
      </c>
      <c r="R25" s="467">
        <v>4.4400000000000004</v>
      </c>
      <c r="S25" s="617">
        <f>Баллы_за_упр($A25,G25,H25,I25,Q25,R25)</f>
        <v>51</v>
      </c>
      <c r="T25" s="617">
        <f>Сумма_баллов(A25,I25,M25,P25,S25)</f>
        <v>159</v>
      </c>
      <c r="U25" s="618">
        <f>Оценка(A25,I25,M25,P25,S25)</f>
        <v>4</v>
      </c>
      <c r="V25" s="351"/>
      <c r="W25" s="286"/>
    </row>
    <row r="26" spans="1:23" s="138" customFormat="1" ht="15.75" x14ac:dyDescent="0.25">
      <c r="A26" s="344"/>
      <c r="B26" s="215"/>
      <c r="C26" s="344"/>
      <c r="D26" s="224"/>
      <c r="E26" s="1620" t="s">
        <v>920</v>
      </c>
      <c r="F26" s="1946"/>
      <c r="G26" s="1621"/>
      <c r="H26" s="1621"/>
      <c r="I26" s="1621"/>
      <c r="J26" s="1621"/>
      <c r="K26" s="1621"/>
      <c r="L26" s="1621"/>
      <c r="M26" s="1621"/>
      <c r="N26" s="1621"/>
      <c r="O26" s="1621"/>
      <c r="P26" s="1621"/>
      <c r="Q26" s="1621"/>
      <c r="R26" s="1621"/>
      <c r="S26" s="1621"/>
      <c r="T26" s="1621"/>
      <c r="U26" s="1621"/>
      <c r="V26" s="1621"/>
      <c r="W26" s="1622"/>
    </row>
    <row r="27" spans="1:23" s="138" customFormat="1" ht="15.75" x14ac:dyDescent="0.25">
      <c r="A27" s="344" t="s">
        <v>11</v>
      </c>
      <c r="B27" s="215">
        <v>26537</v>
      </c>
      <c r="C27" s="611">
        <f>Age(B27,G27,H27)</f>
        <v>52</v>
      </c>
      <c r="D27" s="224"/>
      <c r="E27" s="166">
        <v>12</v>
      </c>
      <c r="F27" s="1036"/>
      <c r="G27" s="280" t="s">
        <v>482</v>
      </c>
      <c r="H27" s="280" t="s">
        <v>645</v>
      </c>
      <c r="I27" s="342" t="str">
        <f>Воз_группа(A27,C27)</f>
        <v>7</v>
      </c>
      <c r="J27" s="611"/>
      <c r="K27" s="613"/>
      <c r="L27" s="621"/>
      <c r="M27" s="621"/>
      <c r="N27" s="611"/>
      <c r="O27" s="423"/>
      <c r="P27" s="621"/>
      <c r="Q27" s="621"/>
      <c r="R27" s="409"/>
      <c r="S27" s="351"/>
      <c r="T27" s="351"/>
      <c r="U27" s="613"/>
      <c r="V27" s="155"/>
      <c r="W27" s="286" t="s">
        <v>750</v>
      </c>
    </row>
    <row r="28" spans="1:23" s="138" customFormat="1" ht="15.75" x14ac:dyDescent="0.25">
      <c r="A28" s="344" t="s">
        <v>11</v>
      </c>
      <c r="B28" s="226">
        <v>26719</v>
      </c>
      <c r="C28" s="611">
        <f>Age(B28,G28,H28)</f>
        <v>51</v>
      </c>
      <c r="D28" s="224"/>
      <c r="E28" s="487">
        <v>13</v>
      </c>
      <c r="F28" s="342" t="s">
        <v>504</v>
      </c>
      <c r="G28" s="280" t="s">
        <v>482</v>
      </c>
      <c r="H28" s="280" t="s">
        <v>758</v>
      </c>
      <c r="I28" s="342" t="str">
        <f>Воз_группа(A28,C28)</f>
        <v>7</v>
      </c>
      <c r="J28" s="611"/>
      <c r="K28" s="877"/>
      <c r="L28" s="1015"/>
      <c r="M28" s="1015"/>
      <c r="N28" s="877"/>
      <c r="O28" s="1016"/>
      <c r="P28" s="1015"/>
      <c r="Q28" s="615"/>
      <c r="R28" s="467"/>
      <c r="S28" s="617"/>
      <c r="T28" s="617"/>
      <c r="U28" s="618"/>
      <c r="V28" s="155"/>
      <c r="W28" s="397" t="s">
        <v>1093</v>
      </c>
    </row>
    <row r="29" spans="1:23" s="138" customFormat="1" ht="15.75" x14ac:dyDescent="0.25">
      <c r="A29" s="344"/>
      <c r="B29" s="226"/>
      <c r="C29" s="611"/>
      <c r="D29" s="224"/>
      <c r="E29" s="487">
        <v>14</v>
      </c>
      <c r="F29" s="342"/>
      <c r="G29" s="280" t="s">
        <v>590</v>
      </c>
      <c r="H29" s="280" t="s">
        <v>1395</v>
      </c>
      <c r="I29" s="342"/>
      <c r="J29" s="611"/>
      <c r="K29" s="428">
        <v>3</v>
      </c>
      <c r="L29" s="156"/>
      <c r="M29" s="614"/>
      <c r="N29" s="611"/>
      <c r="O29" s="423"/>
      <c r="P29" s="614"/>
      <c r="Q29" s="615"/>
      <c r="R29" s="409"/>
      <c r="S29" s="616"/>
      <c r="T29" s="617">
        <v>0</v>
      </c>
      <c r="U29" s="613">
        <v>2</v>
      </c>
      <c r="V29" s="257"/>
      <c r="W29" s="395" t="s">
        <v>1398</v>
      </c>
    </row>
    <row r="30" spans="1:23" s="138" customFormat="1" ht="15.75" x14ac:dyDescent="0.25">
      <c r="A30" s="173" t="s">
        <v>470</v>
      </c>
      <c r="B30" s="214">
        <v>30760</v>
      </c>
      <c r="C30" s="611">
        <f>Age(B30,G30,H30)</f>
        <v>40</v>
      </c>
      <c r="D30" s="151"/>
      <c r="E30" s="154">
        <v>15</v>
      </c>
      <c r="F30" s="611" t="s">
        <v>475</v>
      </c>
      <c r="G30" s="349" t="s">
        <v>590</v>
      </c>
      <c r="H30" s="349" t="s">
        <v>806</v>
      </c>
      <c r="I30" s="342" t="str">
        <f>Воз_группа(A30,C30)</f>
        <v>5</v>
      </c>
      <c r="J30" s="611"/>
      <c r="K30" s="877">
        <v>16</v>
      </c>
      <c r="L30" s="1015">
        <v>26</v>
      </c>
      <c r="M30" s="1015">
        <f>Баллы_за_упр($A30,$G30,$H30,$I30,K30,L30)</f>
        <v>100</v>
      </c>
      <c r="N30" s="877"/>
      <c r="O30" s="1016"/>
      <c r="P30" s="1015"/>
      <c r="Q30" s="615">
        <v>37</v>
      </c>
      <c r="R30" s="467">
        <v>5.31</v>
      </c>
      <c r="S30" s="617">
        <f>Баллы_за_упр($A30,G30,H30,I30,Q30,R30)</f>
        <v>98</v>
      </c>
      <c r="T30" s="617">
        <f>M30+S30</f>
        <v>198</v>
      </c>
      <c r="U30" s="618">
        <v>5</v>
      </c>
      <c r="V30" s="155"/>
      <c r="W30" s="979"/>
    </row>
    <row r="31" spans="1:23" s="138" customFormat="1" ht="17.25" customHeight="1" x14ac:dyDescent="0.25">
      <c r="A31" s="344" t="s">
        <v>11</v>
      </c>
      <c r="B31" s="215">
        <v>25005</v>
      </c>
      <c r="C31" s="611">
        <f>Age(B31,G31,H31)</f>
        <v>56</v>
      </c>
      <c r="D31" s="224"/>
      <c r="E31" s="166">
        <v>16</v>
      </c>
      <c r="F31" s="1036"/>
      <c r="G31" s="280" t="s">
        <v>1202</v>
      </c>
      <c r="H31" s="607" t="s">
        <v>1243</v>
      </c>
      <c r="I31" s="342" t="str">
        <f>Воз_группа(A31,C31)</f>
        <v>8</v>
      </c>
      <c r="J31" s="611"/>
      <c r="K31" s="428"/>
      <c r="L31" s="621"/>
      <c r="M31" s="621"/>
      <c r="N31" s="611"/>
      <c r="O31" s="423"/>
      <c r="P31" s="621"/>
      <c r="Q31" s="621"/>
      <c r="R31" s="409"/>
      <c r="S31" s="351"/>
      <c r="T31" s="351"/>
      <c r="U31" s="613"/>
      <c r="V31" s="155"/>
      <c r="W31" s="286" t="s">
        <v>750</v>
      </c>
    </row>
    <row r="32" spans="1:23" s="138" customFormat="1" ht="15.75" x14ac:dyDescent="0.25">
      <c r="A32" s="344"/>
      <c r="B32" s="215"/>
      <c r="C32" s="344"/>
      <c r="D32" s="224"/>
      <c r="E32" s="1620" t="s">
        <v>922</v>
      </c>
      <c r="F32" s="1946"/>
      <c r="G32" s="1621"/>
      <c r="H32" s="1621"/>
      <c r="I32" s="1621"/>
      <c r="J32" s="1621"/>
      <c r="K32" s="1621"/>
      <c r="L32" s="1621"/>
      <c r="M32" s="1621"/>
      <c r="N32" s="1621"/>
      <c r="O32" s="1621"/>
      <c r="P32" s="1621"/>
      <c r="Q32" s="1621"/>
      <c r="R32" s="1621"/>
      <c r="S32" s="1621"/>
      <c r="T32" s="1621"/>
      <c r="U32" s="1621"/>
      <c r="V32" s="1621"/>
      <c r="W32" s="1622"/>
    </row>
    <row r="33" spans="1:23" s="352" customFormat="1" ht="15.75" x14ac:dyDescent="0.25">
      <c r="A33" s="613" t="s">
        <v>11</v>
      </c>
      <c r="B33" s="347">
        <v>28954</v>
      </c>
      <c r="C33" s="613">
        <f>Age(B33,G33,H33)</f>
        <v>45</v>
      </c>
      <c r="D33" s="338"/>
      <c r="E33" s="154">
        <v>17</v>
      </c>
      <c r="F33" s="342" t="s">
        <v>504</v>
      </c>
      <c r="G33" s="349" t="s">
        <v>590</v>
      </c>
      <c r="H33" s="349" t="s">
        <v>951</v>
      </c>
      <c r="I33" s="608" t="str">
        <f>Воз_группа(A33,C33)</f>
        <v>6</v>
      </c>
      <c r="J33" s="611"/>
      <c r="K33" s="877"/>
      <c r="L33" s="1015"/>
      <c r="M33" s="1015"/>
      <c r="N33" s="877"/>
      <c r="O33" s="1016"/>
      <c r="P33" s="1015"/>
      <c r="Q33" s="615"/>
      <c r="R33" s="467"/>
      <c r="S33" s="617"/>
      <c r="T33" s="617"/>
      <c r="U33" s="618"/>
      <c r="V33" s="155"/>
      <c r="W33" s="286" t="s">
        <v>1386</v>
      </c>
    </row>
    <row r="34" spans="1:23" s="138" customFormat="1" ht="16.5" thickBot="1" x14ac:dyDescent="0.3">
      <c r="A34" s="344" t="s">
        <v>470</v>
      </c>
      <c r="B34" s="215">
        <v>30750</v>
      </c>
      <c r="C34" s="611">
        <f>Age(B34,G34,H34)</f>
        <v>40</v>
      </c>
      <c r="D34" s="224"/>
      <c r="E34" s="852">
        <v>18</v>
      </c>
      <c r="F34" s="298" t="s">
        <v>504</v>
      </c>
      <c r="G34" s="334" t="s">
        <v>26</v>
      </c>
      <c r="H34" s="566" t="s">
        <v>648</v>
      </c>
      <c r="I34" s="159" t="str">
        <f>Воз_группа(A34,C34)</f>
        <v>5</v>
      </c>
      <c r="J34" s="157"/>
      <c r="K34" s="520"/>
      <c r="L34" s="163"/>
      <c r="M34" s="299"/>
      <c r="N34" s="157"/>
      <c r="O34" s="424"/>
      <c r="P34" s="299"/>
      <c r="Q34" s="300"/>
      <c r="R34" s="413"/>
      <c r="S34" s="301"/>
      <c r="T34" s="302"/>
      <c r="U34" s="340"/>
      <c r="V34" s="258"/>
      <c r="W34" s="436" t="s">
        <v>1068</v>
      </c>
    </row>
    <row r="35" spans="1:23" ht="15.75" x14ac:dyDescent="0.25">
      <c r="A35" s="136"/>
      <c r="B35" s="136"/>
      <c r="C35" s="136"/>
      <c r="D35" s="136"/>
      <c r="E35" s="687"/>
      <c r="F35" s="814"/>
      <c r="G35" s="209"/>
      <c r="H35" s="209"/>
      <c r="I35" s="209"/>
      <c r="J35" s="458"/>
      <c r="K35" s="458"/>
      <c r="L35" s="209"/>
      <c r="M35" s="209"/>
      <c r="N35" s="209"/>
      <c r="O35" s="209"/>
      <c r="P35" s="209"/>
      <c r="Q35" s="51"/>
      <c r="R35" s="420"/>
      <c r="S35" s="142"/>
      <c r="T35" s="51"/>
      <c r="U35" s="51"/>
      <c r="V35" s="136"/>
    </row>
    <row r="36" spans="1:23" s="986" customFormat="1" ht="15.75" x14ac:dyDescent="0.25">
      <c r="A36" s="51"/>
      <c r="B36" s="51"/>
      <c r="C36" s="51"/>
      <c r="D36" s="51"/>
      <c r="E36" s="983"/>
      <c r="F36" s="983"/>
      <c r="G36" s="209"/>
      <c r="H36" s="209"/>
      <c r="I36" s="209"/>
      <c r="J36" s="458"/>
      <c r="K36" s="458"/>
      <c r="L36" s="209"/>
      <c r="M36" s="209"/>
      <c r="N36" s="209"/>
      <c r="O36" s="209"/>
      <c r="P36" s="261" t="s">
        <v>769</v>
      </c>
      <c r="Q36" s="261"/>
      <c r="R36" s="262"/>
      <c r="S36" s="261"/>
      <c r="T36" s="263"/>
      <c r="U36" s="1818">
        <f>SUM(T13:T34)</f>
        <v>698</v>
      </c>
      <c r="V36" s="1819"/>
      <c r="W36" s="987"/>
    </row>
    <row r="37" spans="1:23" s="986" customFormat="1" ht="15.75" x14ac:dyDescent="0.25">
      <c r="A37" s="51"/>
      <c r="B37" s="51"/>
      <c r="C37" s="51"/>
      <c r="D37" s="51"/>
      <c r="E37" s="983"/>
      <c r="F37" s="983"/>
      <c r="G37" s="209"/>
      <c r="H37" s="209"/>
      <c r="I37" s="209"/>
      <c r="J37" s="458"/>
      <c r="K37" s="458"/>
      <c r="L37" s="209"/>
      <c r="M37" s="209"/>
      <c r="N37" s="209"/>
      <c r="O37" s="209"/>
      <c r="P37" s="261" t="s">
        <v>770</v>
      </c>
      <c r="Q37" s="261"/>
      <c r="R37" s="262"/>
      <c r="S37" s="261"/>
      <c r="T37" s="263"/>
      <c r="U37" s="1820">
        <f>U36/I47</f>
        <v>87.25</v>
      </c>
      <c r="V37" s="1820"/>
      <c r="W37" s="987"/>
    </row>
    <row r="38" spans="1:23" ht="15.75" x14ac:dyDescent="0.25">
      <c r="A38" s="136"/>
      <c r="B38" s="136"/>
      <c r="C38" s="136"/>
      <c r="D38" s="136"/>
      <c r="E38" s="911"/>
      <c r="F38" s="911"/>
      <c r="G38" s="209"/>
      <c r="H38" s="209"/>
      <c r="I38" s="209"/>
      <c r="J38" s="458"/>
      <c r="K38" s="458"/>
      <c r="L38" s="209"/>
      <c r="M38" s="209"/>
      <c r="N38" s="209"/>
      <c r="O38" s="209"/>
      <c r="P38" s="209"/>
      <c r="Q38" s="51"/>
      <c r="R38" s="420"/>
      <c r="S38" s="142"/>
      <c r="T38" s="51"/>
      <c r="U38" s="51"/>
      <c r="V38" s="136"/>
    </row>
    <row r="39" spans="1:23" ht="15.75" x14ac:dyDescent="0.25">
      <c r="A39" s="136"/>
      <c r="B39" s="136"/>
      <c r="C39" s="136"/>
      <c r="D39" s="136"/>
      <c r="E39" s="911"/>
      <c r="F39" s="911"/>
      <c r="G39" s="209"/>
      <c r="H39" s="209"/>
      <c r="I39" s="209"/>
      <c r="J39" s="458"/>
      <c r="K39" s="458"/>
      <c r="L39" s="209"/>
      <c r="M39" s="209"/>
      <c r="N39" s="209"/>
      <c r="O39" s="209"/>
      <c r="P39" s="209"/>
      <c r="Q39" s="51"/>
      <c r="R39" s="420"/>
      <c r="S39" s="142"/>
      <c r="T39" s="51"/>
      <c r="U39" s="51"/>
      <c r="V39" s="136"/>
    </row>
    <row r="40" spans="1:23" ht="15.75" x14ac:dyDescent="0.25">
      <c r="A40" s="136"/>
      <c r="B40" s="136"/>
      <c r="C40" s="136"/>
      <c r="D40" s="136"/>
      <c r="E40" s="1014"/>
      <c r="F40" s="1014"/>
      <c r="G40" s="209"/>
      <c r="H40" s="209"/>
      <c r="I40" s="209"/>
      <c r="J40" s="458"/>
      <c r="K40" s="458"/>
      <c r="L40" s="209"/>
      <c r="M40" s="209"/>
      <c r="N40" s="209"/>
      <c r="O40" s="209"/>
      <c r="P40" s="209"/>
      <c r="Q40" s="51"/>
      <c r="R40" s="420"/>
      <c r="S40" s="142"/>
      <c r="T40" s="51"/>
      <c r="U40" s="51"/>
      <c r="V40" s="136"/>
    </row>
    <row r="41" spans="1:23" ht="15.75" x14ac:dyDescent="0.25">
      <c r="A41" s="136"/>
      <c r="B41" s="136"/>
      <c r="C41" s="136"/>
      <c r="D41" s="136"/>
      <c r="E41" s="1014"/>
      <c r="F41" s="1014"/>
      <c r="G41" s="209"/>
      <c r="H41" s="209"/>
      <c r="I41" s="209"/>
      <c r="J41" s="458"/>
      <c r="K41" s="458"/>
      <c r="L41" s="209"/>
      <c r="M41" s="209"/>
      <c r="N41" s="209"/>
      <c r="O41" s="209"/>
      <c r="P41" s="209"/>
      <c r="Q41" s="51"/>
      <c r="R41" s="420"/>
      <c r="S41" s="142"/>
      <c r="T41" s="51"/>
      <c r="U41" s="51"/>
      <c r="V41" s="136"/>
    </row>
    <row r="42" spans="1:23" ht="15.75" x14ac:dyDescent="0.25">
      <c r="A42" s="136"/>
      <c r="B42" s="136"/>
      <c r="C42" s="136"/>
      <c r="D42" s="136"/>
      <c r="E42" s="1014"/>
      <c r="F42" s="1014"/>
      <c r="G42" s="209"/>
      <c r="H42" s="209"/>
      <c r="I42" s="209"/>
      <c r="J42" s="458"/>
      <c r="K42" s="458"/>
      <c r="L42" s="209"/>
      <c r="M42" s="209"/>
      <c r="N42" s="209"/>
      <c r="O42" s="209"/>
      <c r="P42" s="209"/>
      <c r="Q42" s="51"/>
      <c r="R42" s="420"/>
      <c r="S42" s="142"/>
      <c r="T42" s="51"/>
      <c r="U42" s="51"/>
      <c r="V42" s="136"/>
    </row>
    <row r="43" spans="1:23" ht="15.75" x14ac:dyDescent="0.25">
      <c r="A43" s="136"/>
      <c r="B43" s="136"/>
      <c r="C43" s="136"/>
      <c r="D43" s="136"/>
      <c r="E43" s="1014"/>
      <c r="F43" s="1014"/>
      <c r="G43" s="209"/>
      <c r="H43" s="209"/>
      <c r="I43" s="209"/>
      <c r="J43" s="458"/>
      <c r="K43" s="458"/>
      <c r="L43" s="209"/>
      <c r="M43" s="209"/>
      <c r="N43" s="209"/>
      <c r="O43" s="209"/>
      <c r="P43" s="209"/>
      <c r="Q43" s="51"/>
      <c r="R43" s="420"/>
      <c r="S43" s="142"/>
      <c r="T43" s="51"/>
      <c r="U43" s="51"/>
      <c r="V43" s="136"/>
    </row>
    <row r="44" spans="1:23" ht="15.75" x14ac:dyDescent="0.25">
      <c r="A44" s="136"/>
      <c r="B44" s="136"/>
      <c r="C44" s="136"/>
      <c r="D44" s="136"/>
      <c r="E44" s="687"/>
      <c r="F44" s="814"/>
      <c r="G44" s="209"/>
      <c r="H44" s="209"/>
      <c r="I44" s="209"/>
      <c r="J44" s="458"/>
      <c r="K44" s="458"/>
      <c r="L44" s="209"/>
      <c r="M44" s="209"/>
      <c r="N44" s="209"/>
      <c r="O44" s="209"/>
      <c r="P44" s="209"/>
      <c r="Q44" s="51"/>
      <c r="R44" s="420"/>
      <c r="S44" s="142"/>
      <c r="T44" s="51"/>
      <c r="U44" s="51"/>
      <c r="V44" s="136"/>
    </row>
    <row r="45" spans="1:23" ht="15.75" x14ac:dyDescent="0.25">
      <c r="A45" s="136"/>
      <c r="B45" s="136"/>
      <c r="C45" s="136"/>
      <c r="D45" s="136"/>
      <c r="E45" s="687"/>
      <c r="F45" s="814"/>
      <c r="G45" s="209"/>
      <c r="H45" s="209"/>
      <c r="I45" s="209"/>
      <c r="J45" s="458"/>
      <c r="K45" s="458"/>
      <c r="L45" s="209"/>
      <c r="M45" s="209"/>
      <c r="N45" s="209"/>
      <c r="O45" s="209"/>
      <c r="P45" s="209"/>
      <c r="Q45" s="51"/>
      <c r="R45" s="420"/>
      <c r="S45" s="142"/>
      <c r="T45" s="51"/>
      <c r="U45" s="51"/>
      <c r="V45" s="136"/>
    </row>
    <row r="46" spans="1:23" ht="15.75" x14ac:dyDescent="0.25">
      <c r="E46" s="178"/>
      <c r="F46" s="178"/>
      <c r="G46" s="1593" t="s">
        <v>12</v>
      </c>
      <c r="H46" s="1593"/>
      <c r="I46" s="205">
        <f>E34-I56</f>
        <v>18</v>
      </c>
      <c r="J46" s="51" t="s">
        <v>13</v>
      </c>
      <c r="K46" s="438"/>
      <c r="L46" s="51"/>
      <c r="M46" s="192">
        <f>COUNT(E$10:E35)</f>
        <v>18</v>
      </c>
      <c r="N46" s="51"/>
      <c r="O46" s="668"/>
      <c r="P46" s="51"/>
      <c r="Q46" s="51"/>
      <c r="R46" s="420"/>
      <c r="S46" s="51"/>
      <c r="T46" s="136"/>
      <c r="U46" s="136"/>
      <c r="V46" s="136"/>
    </row>
    <row r="47" spans="1:23" ht="15.75" x14ac:dyDescent="0.25">
      <c r="E47" s="178"/>
      <c r="F47" s="178"/>
      <c r="G47" s="1593" t="s">
        <v>14</v>
      </c>
      <c r="H47" s="1593"/>
      <c r="I47" s="206">
        <f>SUM(I50:I53)</f>
        <v>8</v>
      </c>
      <c r="J47" s="51" t="s">
        <v>13</v>
      </c>
      <c r="K47" s="459">
        <f>ROUND($I$47/$I$46*100,1)</f>
        <v>44.4</v>
      </c>
      <c r="L47" s="143" t="s">
        <v>15</v>
      </c>
      <c r="M47" s="200"/>
      <c r="N47" s="51"/>
      <c r="O47" s="1652"/>
      <c r="P47" s="1652"/>
      <c r="Q47" s="1652"/>
      <c r="R47" s="1652"/>
      <c r="S47" s="136"/>
      <c r="T47" s="136"/>
      <c r="U47" s="136"/>
    </row>
    <row r="48" spans="1:23" ht="15.75" x14ac:dyDescent="0.25">
      <c r="E48" s="178"/>
      <c r="F48" s="178"/>
      <c r="G48" s="179"/>
      <c r="H48" s="568"/>
      <c r="I48" s="686"/>
      <c r="J48" s="136"/>
      <c r="K48" s="460"/>
      <c r="L48" s="136"/>
      <c r="M48" s="200"/>
      <c r="N48" s="51"/>
      <c r="O48" s="669"/>
      <c r="P48" s="136"/>
      <c r="Q48" s="136"/>
    </row>
    <row r="49" spans="1:34" ht="15.75" x14ac:dyDescent="0.25">
      <c r="E49" s="178"/>
      <c r="F49" s="178"/>
      <c r="G49" s="1582" t="s">
        <v>16</v>
      </c>
      <c r="H49" s="1582"/>
      <c r="I49" s="686"/>
      <c r="J49" s="51"/>
      <c r="K49" s="460"/>
      <c r="L49" s="51"/>
      <c r="N49" s="51"/>
      <c r="O49" s="669"/>
      <c r="P49" s="136"/>
      <c r="Q49" s="136"/>
    </row>
    <row r="50" spans="1:34" ht="15.75" x14ac:dyDescent="0.25">
      <c r="E50" s="178"/>
      <c r="F50" s="178"/>
      <c r="G50" s="1582" t="s">
        <v>17</v>
      </c>
      <c r="H50" s="1582"/>
      <c r="I50" s="181">
        <f>COUNTIF(U13:U34,5)</f>
        <v>2</v>
      </c>
      <c r="J50" s="51" t="s">
        <v>13</v>
      </c>
      <c r="K50" s="184">
        <f>ROUND(I50/$I$47*100,1)</f>
        <v>25</v>
      </c>
      <c r="L50" s="143" t="s">
        <v>15</v>
      </c>
      <c r="R50" s="50"/>
    </row>
    <row r="51" spans="1:34" ht="15.75" x14ac:dyDescent="0.25">
      <c r="E51" s="178"/>
      <c r="F51" s="178"/>
      <c r="G51" s="1582" t="s">
        <v>18</v>
      </c>
      <c r="H51" s="1582"/>
      <c r="I51" s="181">
        <f>COUNTIF(U13:U34,4)</f>
        <v>2</v>
      </c>
      <c r="J51" s="51" t="s">
        <v>13</v>
      </c>
      <c r="K51" s="184">
        <f>ROUND(I51/$I$47*100,1)</f>
        <v>25</v>
      </c>
      <c r="L51" s="143" t="s">
        <v>15</v>
      </c>
      <c r="N51" s="144"/>
      <c r="O51" s="669"/>
      <c r="P51" s="136"/>
      <c r="Q51" s="136"/>
    </row>
    <row r="52" spans="1:34" ht="18.75" x14ac:dyDescent="0.3">
      <c r="E52" s="178"/>
      <c r="F52" s="178"/>
      <c r="G52" s="1582" t="s">
        <v>19</v>
      </c>
      <c r="H52" s="1582"/>
      <c r="I52" s="181">
        <f>COUNTIF(U13:U34,3)</f>
        <v>0</v>
      </c>
      <c r="J52" s="51" t="s">
        <v>13</v>
      </c>
      <c r="K52" s="184">
        <f>ROUND(I52/$I$47*100,1)</f>
        <v>0</v>
      </c>
      <c r="L52" s="143" t="s">
        <v>15</v>
      </c>
      <c r="M52" s="572"/>
      <c r="N52" s="529"/>
      <c r="O52" s="670"/>
      <c r="P52" s="474"/>
      <c r="Q52" s="474"/>
      <c r="R52" s="1660"/>
      <c r="S52" s="1660"/>
      <c r="T52" s="1660"/>
      <c r="U52" s="1660"/>
      <c r="V52" s="1660"/>
      <c r="W52" s="1660"/>
    </row>
    <row r="53" spans="1:34" ht="15.75" x14ac:dyDescent="0.25">
      <c r="E53" s="178"/>
      <c r="F53" s="178"/>
      <c r="G53" s="1582" t="s">
        <v>20</v>
      </c>
      <c r="H53" s="1582"/>
      <c r="I53" s="181">
        <f>COUNTIF(U13:U34,2)</f>
        <v>4</v>
      </c>
      <c r="J53" s="51" t="s">
        <v>13</v>
      </c>
      <c r="K53" s="184">
        <f>I53/$I$47*100</f>
        <v>50</v>
      </c>
      <c r="L53" s="143" t="s">
        <v>15</v>
      </c>
      <c r="M53" s="335"/>
      <c r="N53" s="573"/>
      <c r="O53" s="671"/>
      <c r="P53" s="335"/>
      <c r="Q53" s="335"/>
      <c r="R53" s="574"/>
      <c r="S53" s="335"/>
      <c r="T53" s="575"/>
      <c r="U53" s="575"/>
      <c r="V53" s="575"/>
      <c r="W53" s="576"/>
    </row>
    <row r="54" spans="1:34" ht="18.75" x14ac:dyDescent="0.3">
      <c r="E54" s="1582" t="s">
        <v>21</v>
      </c>
      <c r="F54" s="1582"/>
      <c r="G54" s="1582"/>
      <c r="H54" s="1582"/>
      <c r="I54" s="182">
        <f>SUM(I50:I52)</f>
        <v>4</v>
      </c>
      <c r="J54" s="51" t="s">
        <v>13</v>
      </c>
      <c r="K54" s="184">
        <f>I54/$I$47*100</f>
        <v>50</v>
      </c>
      <c r="L54" s="143" t="s">
        <v>15</v>
      </c>
      <c r="M54" s="572"/>
      <c r="N54" s="529"/>
      <c r="O54" s="670"/>
      <c r="P54" s="474"/>
      <c r="Q54" s="474"/>
      <c r="R54" s="1660"/>
      <c r="S54" s="1660"/>
      <c r="T54" s="1660"/>
      <c r="U54" s="1660"/>
      <c r="V54" s="1660"/>
      <c r="W54" s="1660"/>
    </row>
    <row r="55" spans="1:34" ht="15.75" x14ac:dyDescent="0.25">
      <c r="E55" s="1582" t="s">
        <v>772</v>
      </c>
      <c r="F55" s="1582"/>
      <c r="G55" s="1582"/>
      <c r="H55" s="1582"/>
      <c r="I55" s="728">
        <f>COUNTIF(W$13:W35,"*ЛФК*")+COUNTIF(W$13:W35,"*освоб.*")+COUNTIF(W$13:W35,"*справка*")</f>
        <v>4</v>
      </c>
      <c r="J55" s="51" t="s">
        <v>13</v>
      </c>
      <c r="K55" s="461">
        <f>I55/$I$46*100</f>
        <v>22.222222222222221</v>
      </c>
      <c r="L55" s="143" t="s">
        <v>15</v>
      </c>
      <c r="M55" s="572"/>
      <c r="N55" s="572"/>
      <c r="O55" s="672"/>
      <c r="P55" s="572"/>
      <c r="Q55" s="572"/>
      <c r="R55" s="577"/>
      <c r="S55" s="578"/>
      <c r="T55" s="578"/>
      <c r="U55" s="579"/>
      <c r="V55" s="580"/>
      <c r="W55" s="581"/>
    </row>
    <row r="56" spans="1:34" ht="18.75" x14ac:dyDescent="0.3">
      <c r="E56" s="1582" t="s">
        <v>775</v>
      </c>
      <c r="F56" s="1582"/>
      <c r="G56" s="1582"/>
      <c r="H56" s="1582"/>
      <c r="I56" s="728">
        <f>COUNTIF(W$8:W36,"*Ком-ка*")+COUNTIF(W$8:W36,"*Декрет*")+COUNTIF(W$8:W36,"*Уч.отпуск*")</f>
        <v>0</v>
      </c>
      <c r="J56" s="51" t="s">
        <v>768</v>
      </c>
      <c r="K56" s="462"/>
      <c r="L56" s="143"/>
      <c r="M56" s="572"/>
      <c r="N56" s="572"/>
      <c r="O56" s="672"/>
      <c r="P56" s="572"/>
      <c r="Q56" s="572"/>
      <c r="R56" s="1660"/>
      <c r="S56" s="1660"/>
      <c r="T56" s="1660"/>
      <c r="U56" s="1660"/>
      <c r="V56" s="1660"/>
      <c r="W56" s="1660"/>
    </row>
    <row r="57" spans="1:34" ht="18.75" x14ac:dyDescent="0.3">
      <c r="E57" s="1582"/>
      <c r="F57" s="1582"/>
      <c r="G57" s="1582"/>
      <c r="H57" s="1582"/>
      <c r="I57" s="208"/>
      <c r="J57" s="51"/>
      <c r="K57" s="1662" t="s">
        <v>22</v>
      </c>
      <c r="L57" s="1662"/>
      <c r="M57" s="1662"/>
      <c r="N57" s="1662"/>
      <c r="O57" s="1662"/>
      <c r="P57" s="1662"/>
      <c r="Q57" s="1662"/>
      <c r="R57" s="1654" t="str">
        <f>Оценка_подр(K47,K54,K50,K51)</f>
        <v>неудовлетворительно</v>
      </c>
      <c r="S57" s="1654"/>
      <c r="T57" s="1654"/>
      <c r="U57" s="1654"/>
      <c r="V57" s="572"/>
      <c r="W57" s="576"/>
    </row>
    <row r="58" spans="1:34" ht="15.75" x14ac:dyDescent="0.25">
      <c r="E58" s="209"/>
      <c r="F58" s="209"/>
      <c r="G58" s="209"/>
      <c r="H58" s="458"/>
      <c r="I58" s="174"/>
      <c r="J58" s="51"/>
      <c r="K58" s="190"/>
      <c r="L58" s="143"/>
      <c r="N58" s="145"/>
      <c r="O58" s="668"/>
      <c r="P58" s="51"/>
      <c r="Q58" s="51"/>
      <c r="R58" s="420"/>
      <c r="S58" s="51"/>
      <c r="T58" s="136"/>
      <c r="U58" s="136"/>
      <c r="V58" s="136"/>
    </row>
    <row r="59" spans="1:34" ht="18.75" hidden="1" x14ac:dyDescent="0.25">
      <c r="E59" s="687"/>
      <c r="F59" s="814"/>
      <c r="G59" s="1663" t="s">
        <v>1071</v>
      </c>
      <c r="H59" s="1663"/>
      <c r="I59" s="1647" t="s">
        <v>1296</v>
      </c>
      <c r="J59" s="1647"/>
      <c r="K59" s="1647"/>
      <c r="L59" s="1647"/>
      <c r="M59" s="1647"/>
      <c r="N59" s="1647"/>
      <c r="O59" s="1647"/>
      <c r="P59" s="1647"/>
      <c r="Q59" s="1647"/>
      <c r="R59" s="1647"/>
      <c r="S59" s="1647"/>
      <c r="T59" s="51"/>
      <c r="U59" s="51"/>
      <c r="V59" s="136"/>
    </row>
    <row r="60" spans="1:34" ht="18.75" x14ac:dyDescent="0.25">
      <c r="E60" s="687"/>
      <c r="F60" s="814"/>
      <c r="G60" s="688"/>
      <c r="H60" s="688"/>
      <c r="I60" s="447"/>
      <c r="J60" s="447"/>
      <c r="K60" s="447"/>
      <c r="L60" s="447"/>
      <c r="M60" s="447"/>
      <c r="N60" s="447"/>
      <c r="O60" s="447"/>
      <c r="P60" s="447"/>
      <c r="Q60" s="447"/>
      <c r="R60" s="447"/>
      <c r="S60" s="447"/>
      <c r="T60" s="51"/>
      <c r="U60" s="51"/>
      <c r="V60" s="136"/>
    </row>
    <row r="61" spans="1:34" x14ac:dyDescent="0.25">
      <c r="I61" s="572"/>
      <c r="J61" s="576"/>
      <c r="K61" s="576"/>
      <c r="L61" s="572"/>
      <c r="M61" s="572"/>
      <c r="N61" s="572"/>
      <c r="O61" s="572"/>
      <c r="P61" s="572"/>
      <c r="Q61" s="572"/>
      <c r="R61" s="912"/>
      <c r="S61" s="572"/>
      <c r="T61" s="572"/>
    </row>
    <row r="62" spans="1:34" s="680" customFormat="1" ht="18.75" x14ac:dyDescent="0.3">
      <c r="A62" s="136"/>
      <c r="B62" s="136"/>
      <c r="C62" s="136"/>
      <c r="D62" s="136"/>
      <c r="E62" s="807"/>
      <c r="F62" s="807"/>
      <c r="G62" s="1942" t="s">
        <v>1308</v>
      </c>
      <c r="H62" s="1942"/>
      <c r="I62" s="1846" t="s">
        <v>1429</v>
      </c>
      <c r="J62" s="1846"/>
      <c r="K62" s="1846"/>
      <c r="L62" s="1846"/>
      <c r="M62" s="1846"/>
      <c r="N62" s="1846"/>
      <c r="O62" s="1846"/>
      <c r="P62" s="1846"/>
      <c r="Q62" s="1846"/>
      <c r="R62" s="1846"/>
      <c r="S62" s="1846"/>
      <c r="T62" s="702"/>
      <c r="U62" s="702"/>
      <c r="V62" s="253"/>
      <c r="W62" s="955"/>
      <c r="AE62" s="50"/>
      <c r="AF62" s="50"/>
      <c r="AG62" s="50"/>
      <c r="AH62" s="50"/>
    </row>
    <row r="68" spans="8:9" x14ac:dyDescent="0.25">
      <c r="H68" s="710" t="s">
        <v>1398</v>
      </c>
      <c r="I68" s="275">
        <f>COUNTIF(W$9:W34,"*не приб.*")+COUNTIF(W$13:W34,"*не сдавала*")+COUNTIF(W$9:W34,"*не приб.а*")+COUNTIF(W$13:W34,"*не сдавал*")</f>
        <v>4</v>
      </c>
    </row>
  </sheetData>
  <mergeCells count="48">
    <mergeCell ref="U37:V37"/>
    <mergeCell ref="G62:H62"/>
    <mergeCell ref="I62:S62"/>
    <mergeCell ref="G59:H59"/>
    <mergeCell ref="I59:S59"/>
    <mergeCell ref="E55:H55"/>
    <mergeCell ref="E56:H56"/>
    <mergeCell ref="R56:W56"/>
    <mergeCell ref="E57:H57"/>
    <mergeCell ref="K57:Q57"/>
    <mergeCell ref="R57:U57"/>
    <mergeCell ref="Q10:S10"/>
    <mergeCell ref="E12:W12"/>
    <mergeCell ref="E54:H54"/>
    <mergeCell ref="R54:W54"/>
    <mergeCell ref="E26:W26"/>
    <mergeCell ref="E32:W32"/>
    <mergeCell ref="G46:H46"/>
    <mergeCell ref="G47:H47"/>
    <mergeCell ref="O47:R47"/>
    <mergeCell ref="G49:H49"/>
    <mergeCell ref="G50:H50"/>
    <mergeCell ref="G51:H51"/>
    <mergeCell ref="G52:H52"/>
    <mergeCell ref="R52:W52"/>
    <mergeCell ref="G53:H53"/>
    <mergeCell ref="U36:V36"/>
    <mergeCell ref="A1:C7"/>
    <mergeCell ref="R4:W4"/>
    <mergeCell ref="E6:W6"/>
    <mergeCell ref="E7:W7"/>
    <mergeCell ref="Q1:W1"/>
    <mergeCell ref="E16:W16"/>
    <mergeCell ref="I9:I11"/>
    <mergeCell ref="J9:J11"/>
    <mergeCell ref="K9:S9"/>
    <mergeCell ref="A9:A11"/>
    <mergeCell ref="B9:B11"/>
    <mergeCell ref="C9:C11"/>
    <mergeCell ref="E9:E11"/>
    <mergeCell ref="G9:G11"/>
    <mergeCell ref="T9:T11"/>
    <mergeCell ref="U9:U11"/>
    <mergeCell ref="V9:V11"/>
    <mergeCell ref="H9:H11"/>
    <mergeCell ref="W9:W11"/>
    <mergeCell ref="K10:M10"/>
    <mergeCell ref="N10:P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2">
    <tabColor theme="0" tint="-0.34998626667073579"/>
  </sheetPr>
  <dimension ref="A1:BJ42"/>
  <sheetViews>
    <sheetView view="pageBreakPreview" topLeftCell="A5" zoomScale="85" zoomScaleSheetLayoutView="85" workbookViewId="0">
      <selection activeCell="O28" sqref="O28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42578125" style="275" customWidth="1"/>
    <col min="4" max="4" width="4.5703125" style="275" customWidth="1"/>
    <col min="5" max="5" width="6.85546875" style="275" customWidth="1"/>
    <col min="6" max="6" width="22.285156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4.7109375" style="710" bestFit="1" customWidth="1"/>
    <col min="24" max="24" width="31.42578125" style="275" customWidth="1"/>
    <col min="25" max="16384" width="9.140625" style="275"/>
  </cols>
  <sheetData>
    <row r="1" spans="1:30" ht="15.75" hidden="1" x14ac:dyDescent="0.25">
      <c r="A1" s="1858"/>
      <c r="B1" s="1858"/>
      <c r="C1" s="1858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863" t="s">
        <v>1280</v>
      </c>
      <c r="R1" s="1863"/>
      <c r="S1" s="1863"/>
      <c r="T1" s="1863"/>
      <c r="U1" s="1863"/>
      <c r="V1" s="1863"/>
      <c r="W1" s="1863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25">
      <c r="A2" s="1858"/>
      <c r="B2" s="1858"/>
      <c r="C2" s="1858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8.75" hidden="1" x14ac:dyDescent="0.25">
      <c r="A3" s="1858"/>
      <c r="B3" s="1858"/>
      <c r="C3" s="1858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856"/>
      <c r="X3" s="854"/>
      <c r="Y3" s="854"/>
      <c r="Z3" s="854"/>
      <c r="AA3" s="854"/>
      <c r="AB3" s="854"/>
      <c r="AC3" s="854"/>
      <c r="AD3" s="854"/>
    </row>
    <row r="4" spans="1:30" hidden="1" x14ac:dyDescent="0.25">
      <c r="A4" s="1858"/>
      <c r="B4" s="1858"/>
      <c r="C4" s="1858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860" t="s">
        <v>774</v>
      </c>
      <c r="S4" s="1860"/>
      <c r="T4" s="1860"/>
      <c r="U4" s="1860"/>
      <c r="V4" s="1860"/>
      <c r="W4" s="1860"/>
      <c r="X4" s="854"/>
      <c r="Y4" s="854"/>
      <c r="Z4" s="854"/>
      <c r="AA4" s="854"/>
      <c r="AB4" s="854"/>
      <c r="AC4" s="854"/>
      <c r="AD4" s="854"/>
    </row>
    <row r="5" spans="1:30" ht="10.5" customHeight="1" x14ac:dyDescent="0.25">
      <c r="A5" s="1858"/>
      <c r="B5" s="1858"/>
      <c r="C5" s="1858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854"/>
      <c r="Y6" s="854"/>
      <c r="Z6" s="854"/>
      <c r="AA6" s="854"/>
      <c r="AB6" s="854"/>
      <c r="AC6" s="854"/>
      <c r="AD6" s="854"/>
    </row>
    <row r="7" spans="1:30" ht="21.75" customHeight="1" x14ac:dyDescent="0.25">
      <c r="A7" s="1859"/>
      <c r="B7" s="1859"/>
      <c r="C7" s="1859"/>
      <c r="D7" s="253"/>
      <c r="E7" s="1862" t="s">
        <v>1600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854"/>
      <c r="Y7" s="854"/>
      <c r="Z7" s="854"/>
      <c r="AA7" s="854"/>
      <c r="AB7" s="854"/>
      <c r="AC7" s="854"/>
      <c r="AD7" s="854"/>
    </row>
    <row r="8" spans="1:30" ht="8.25" customHeight="1" thickBot="1" x14ac:dyDescent="0.3">
      <c r="A8" s="1059"/>
      <c r="B8" s="1059"/>
      <c r="C8" s="1059"/>
      <c r="D8" s="253"/>
      <c r="E8" s="1057"/>
      <c r="F8" s="1057"/>
      <c r="G8" s="1057"/>
      <c r="H8" s="1057"/>
      <c r="I8" s="1057"/>
      <c r="J8" s="1057"/>
      <c r="K8" s="913"/>
      <c r="L8" s="1057"/>
      <c r="M8" s="1057"/>
      <c r="N8" s="1057"/>
      <c r="O8" s="1057"/>
      <c r="P8" s="1057"/>
      <c r="Q8" s="1057"/>
      <c r="R8" s="1075"/>
      <c r="S8" s="1057"/>
      <c r="T8" s="1057"/>
      <c r="U8" s="1057"/>
      <c r="V8" s="1057"/>
      <c r="W8" s="913"/>
    </row>
    <row r="9" spans="1:30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811"/>
      <c r="G9" s="1809" t="s">
        <v>3</v>
      </c>
      <c r="H9" s="1809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30" ht="15.75" x14ac:dyDescent="0.25">
      <c r="A10" s="1851"/>
      <c r="B10" s="1851"/>
      <c r="C10" s="1851"/>
      <c r="D10" s="858"/>
      <c r="E10" s="1620"/>
      <c r="F10" s="1489"/>
      <c r="G10" s="1621"/>
      <c r="H10" s="1621"/>
      <c r="I10" s="1601"/>
      <c r="J10" s="1601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30" ht="77.25" customHeight="1" thickBot="1" x14ac:dyDescent="0.3">
      <c r="A11" s="1851"/>
      <c r="B11" s="1851"/>
      <c r="C11" s="1851"/>
      <c r="D11" s="858"/>
      <c r="E11" s="1692"/>
      <c r="F11" s="812"/>
      <c r="G11" s="1810"/>
      <c r="H11" s="1810"/>
      <c r="I11" s="1602"/>
      <c r="J11" s="1602"/>
      <c r="K11" s="1473" t="s">
        <v>8</v>
      </c>
      <c r="L11" s="1467" t="s">
        <v>9</v>
      </c>
      <c r="M11" s="1467" t="s">
        <v>10</v>
      </c>
      <c r="N11" s="1467" t="s">
        <v>8</v>
      </c>
      <c r="O11" s="1467" t="s">
        <v>9</v>
      </c>
      <c r="P11" s="1467" t="s">
        <v>10</v>
      </c>
      <c r="Q11" s="1467" t="s">
        <v>8</v>
      </c>
      <c r="R11" s="746" t="s">
        <v>9</v>
      </c>
      <c r="S11" s="1467" t="s">
        <v>10</v>
      </c>
      <c r="T11" s="1813"/>
      <c r="U11" s="1602"/>
      <c r="V11" s="1602"/>
      <c r="W11" s="1816"/>
    </row>
    <row r="12" spans="1:30" ht="16.5" thickTop="1" x14ac:dyDescent="0.25">
      <c r="A12" s="611" t="s">
        <v>11</v>
      </c>
      <c r="B12" s="220">
        <v>28954</v>
      </c>
      <c r="C12" s="611">
        <f t="shared" ref="C12:C16" si="0">Age(B12,G12,H12)</f>
        <v>45</v>
      </c>
      <c r="D12" s="160"/>
      <c r="E12" s="154">
        <v>1</v>
      </c>
      <c r="F12" s="611"/>
      <c r="G12" s="223" t="s">
        <v>482</v>
      </c>
      <c r="H12" s="232" t="s">
        <v>951</v>
      </c>
      <c r="I12" s="342" t="str">
        <f t="shared" ref="I12:I16" si="1">Воз_группа(A12,C12)</f>
        <v>6</v>
      </c>
      <c r="J12" s="611"/>
      <c r="K12" s="877">
        <v>3</v>
      </c>
      <c r="L12" s="1015">
        <v>5</v>
      </c>
      <c r="M12" s="1015">
        <f t="shared" ref="M12" si="2">Баллы_за_упр($A12,$G12,$H12,$I12,K12,L12)</f>
        <v>40</v>
      </c>
      <c r="N12" s="877"/>
      <c r="O12" s="1016"/>
      <c r="P12" s="1015"/>
      <c r="Q12" s="615">
        <v>37</v>
      </c>
      <c r="R12" s="207">
        <v>5.21</v>
      </c>
      <c r="S12" s="617">
        <f t="shared" ref="S12" si="3">Баллы_за_упр($A12,G12,H12,I12,Q12,R12)</f>
        <v>44</v>
      </c>
      <c r="T12" s="617">
        <f t="shared" ref="T12" si="4">S12+P12+M12</f>
        <v>84</v>
      </c>
      <c r="U12" s="618" t="str">
        <f>LOOKUP(T12,{0,39,40,80,120},{"2","2","3","4","5"})</f>
        <v>4</v>
      </c>
      <c r="V12" s="617"/>
      <c r="W12" s="1362"/>
      <c r="X12" s="153"/>
    </row>
    <row r="13" spans="1:30" ht="15.75" x14ac:dyDescent="0.25">
      <c r="A13" s="611" t="s">
        <v>470</v>
      </c>
      <c r="B13" s="220">
        <v>28838</v>
      </c>
      <c r="C13" s="611">
        <f t="shared" si="0"/>
        <v>45</v>
      </c>
      <c r="D13" s="160"/>
      <c r="E13" s="154">
        <v>2</v>
      </c>
      <c r="F13" s="611"/>
      <c r="G13" s="223" t="s">
        <v>590</v>
      </c>
      <c r="H13" s="223" t="s">
        <v>652</v>
      </c>
      <c r="I13" s="342">
        <v>6</v>
      </c>
      <c r="J13" s="611"/>
      <c r="K13" s="877"/>
      <c r="L13" s="1015"/>
      <c r="M13" s="1015"/>
      <c r="N13" s="877"/>
      <c r="O13" s="1016"/>
      <c r="P13" s="1015"/>
      <c r="Q13" s="615"/>
      <c r="R13" s="207"/>
      <c r="S13" s="617"/>
      <c r="T13" s="617"/>
      <c r="U13" s="618"/>
      <c r="V13" s="155"/>
      <c r="W13" s="397" t="s">
        <v>1125</v>
      </c>
      <c r="X13" s="153"/>
    </row>
    <row r="14" spans="1:30" ht="15.75" x14ac:dyDescent="0.25">
      <c r="A14" s="611" t="s">
        <v>11</v>
      </c>
      <c r="B14" s="220">
        <v>30043</v>
      </c>
      <c r="C14" s="611">
        <f t="shared" si="0"/>
        <v>42</v>
      </c>
      <c r="D14" s="160"/>
      <c r="E14" s="154">
        <v>3</v>
      </c>
      <c r="F14" s="611"/>
      <c r="G14" s="223" t="s">
        <v>590</v>
      </c>
      <c r="H14" s="223" t="s">
        <v>653</v>
      </c>
      <c r="I14" s="342" t="str">
        <f t="shared" si="1"/>
        <v>5</v>
      </c>
      <c r="J14" s="155"/>
      <c r="K14" s="877">
        <v>3</v>
      </c>
      <c r="L14" s="1015">
        <v>8</v>
      </c>
      <c r="M14" s="1015">
        <f t="shared" ref="M14" si="5">Баллы_за_упр($A14,$G14,$H14,$I14,K14,L14)</f>
        <v>60</v>
      </c>
      <c r="N14" s="877">
        <v>35</v>
      </c>
      <c r="O14" s="1016">
        <v>30.4</v>
      </c>
      <c r="P14" s="1015">
        <f t="shared" ref="P14" si="6">Баллы_за_упр($A14,$G14,$H14,$I14,N14,O14)</f>
        <v>72</v>
      </c>
      <c r="Q14" s="615">
        <v>37</v>
      </c>
      <c r="R14" s="207">
        <v>4.41</v>
      </c>
      <c r="S14" s="617">
        <f t="shared" ref="S14" si="7">Баллы_за_упр($A14,G14,H14,I14,Q14,R14)</f>
        <v>54</v>
      </c>
      <c r="T14" s="617">
        <f t="shared" ref="T14" si="8">S14+P14+M14</f>
        <v>186</v>
      </c>
      <c r="U14" s="618">
        <f t="shared" ref="U14" si="9">Оценка(A14,I14,M14,P14,S14)</f>
        <v>5</v>
      </c>
      <c r="V14" s="155"/>
      <c r="W14" s="397"/>
      <c r="X14" s="153"/>
    </row>
    <row r="15" spans="1:30" ht="15.75" x14ac:dyDescent="0.25">
      <c r="A15" s="611" t="s">
        <v>470</v>
      </c>
      <c r="B15" s="220">
        <v>30750</v>
      </c>
      <c r="C15" s="611">
        <f t="shared" si="0"/>
        <v>40</v>
      </c>
      <c r="D15" s="160"/>
      <c r="E15" s="154">
        <v>4</v>
      </c>
      <c r="F15" s="611"/>
      <c r="G15" s="223" t="s">
        <v>26</v>
      </c>
      <c r="H15" s="223" t="s">
        <v>648</v>
      </c>
      <c r="I15" s="342" t="str">
        <f t="shared" si="1"/>
        <v>5</v>
      </c>
      <c r="J15" s="611"/>
      <c r="K15" s="877"/>
      <c r="L15" s="1015"/>
      <c r="M15" s="1015"/>
      <c r="N15" s="877"/>
      <c r="O15" s="1016"/>
      <c r="P15" s="1015"/>
      <c r="Q15" s="615"/>
      <c r="R15" s="207"/>
      <c r="S15" s="617"/>
      <c r="T15" s="617"/>
      <c r="U15" s="618"/>
      <c r="V15" s="155"/>
      <c r="W15" s="397" t="s">
        <v>1093</v>
      </c>
      <c r="X15" s="153"/>
    </row>
    <row r="16" spans="1:30" ht="16.5" thickBot="1" x14ac:dyDescent="0.3">
      <c r="A16" s="611" t="s">
        <v>11</v>
      </c>
      <c r="B16" s="220">
        <v>29916</v>
      </c>
      <c r="C16" s="611">
        <f t="shared" si="0"/>
        <v>42</v>
      </c>
      <c r="D16" s="160"/>
      <c r="E16" s="158">
        <v>5</v>
      </c>
      <c r="F16" s="157"/>
      <c r="G16" s="295" t="s">
        <v>26</v>
      </c>
      <c r="H16" s="295" t="s">
        <v>1396</v>
      </c>
      <c r="I16" s="159" t="str">
        <f t="shared" si="1"/>
        <v>5</v>
      </c>
      <c r="J16" s="157"/>
      <c r="K16" s="1040">
        <v>3</v>
      </c>
      <c r="L16" s="1041">
        <v>8</v>
      </c>
      <c r="M16" s="1041">
        <f t="shared" ref="M16" si="10">Баллы_за_упр($A16,$G16,$H16,$I16,K16,L16)</f>
        <v>60</v>
      </c>
      <c r="N16" s="1040">
        <v>35</v>
      </c>
      <c r="O16" s="1042">
        <v>30.1</v>
      </c>
      <c r="P16" s="1041">
        <f t="shared" ref="P16" si="11">Баллы_за_упр($A16,$G16,$H16,$I16,N16,O16)</f>
        <v>78</v>
      </c>
      <c r="Q16" s="300">
        <v>37</v>
      </c>
      <c r="R16" s="1224">
        <v>4.49</v>
      </c>
      <c r="S16" s="302">
        <f t="shared" ref="S16" si="12">Баллы_за_упр($A16,G16,H16,I16,Q16,R16)</f>
        <v>46</v>
      </c>
      <c r="T16" s="302">
        <f t="shared" ref="T16" si="13">S16+P16+M16</f>
        <v>184</v>
      </c>
      <c r="U16" s="303">
        <f t="shared" ref="U16" si="14">Оценка(A16,I16,M16,P16,S16)</f>
        <v>5</v>
      </c>
      <c r="V16" s="164"/>
      <c r="W16" s="435"/>
      <c r="X16" s="153"/>
    </row>
    <row r="17" spans="1:62" ht="15.75" customHeight="1" x14ac:dyDescent="0.25">
      <c r="A17" s="160"/>
      <c r="B17" s="758"/>
      <c r="C17" s="160"/>
      <c r="D17" s="160"/>
      <c r="E17" s="160"/>
      <c r="F17" s="160"/>
      <c r="G17" s="1076"/>
      <c r="H17" s="1076"/>
      <c r="I17" s="1057"/>
      <c r="J17" s="160"/>
      <c r="K17" s="338"/>
      <c r="L17" s="762"/>
      <c r="M17" s="762"/>
      <c r="N17" s="160"/>
      <c r="O17" s="737"/>
      <c r="P17" s="762"/>
      <c r="Q17" s="762"/>
      <c r="R17" s="764"/>
      <c r="S17" s="765"/>
      <c r="T17" s="765"/>
      <c r="U17" s="338"/>
      <c r="V17" s="737"/>
      <c r="W17" s="338"/>
      <c r="X17" s="153"/>
    </row>
    <row r="18" spans="1:62" s="989" customFormat="1" ht="15.75" hidden="1" x14ac:dyDescent="0.25">
      <c r="A18" s="160"/>
      <c r="B18" s="758"/>
      <c r="C18" s="160"/>
      <c r="D18" s="160"/>
      <c r="E18" s="160"/>
      <c r="F18" s="160"/>
      <c r="G18" s="1076"/>
      <c r="H18" s="1076"/>
      <c r="I18" s="1057"/>
      <c r="J18" s="160"/>
      <c r="K18" s="338"/>
      <c r="L18" s="762"/>
      <c r="M18" s="762"/>
      <c r="N18" s="160"/>
      <c r="O18" s="737"/>
      <c r="P18" s="261" t="s">
        <v>769</v>
      </c>
      <c r="Q18" s="261"/>
      <c r="R18" s="262"/>
      <c r="S18" s="261"/>
      <c r="T18" s="263"/>
      <c r="U18" s="1818">
        <f>SUM(T12:T16)</f>
        <v>454</v>
      </c>
      <c r="V18" s="1819"/>
      <c r="W18" s="338"/>
      <c r="X18" s="153"/>
    </row>
    <row r="19" spans="1:62" s="989" customFormat="1" ht="15.75" hidden="1" x14ac:dyDescent="0.25">
      <c r="A19" s="160"/>
      <c r="B19" s="758"/>
      <c r="C19" s="160"/>
      <c r="D19" s="160"/>
      <c r="E19" s="160"/>
      <c r="F19" s="160"/>
      <c r="G19" s="1076"/>
      <c r="H19" s="1076"/>
      <c r="I19" s="1057"/>
      <c r="J19" s="160"/>
      <c r="K19" s="338"/>
      <c r="L19" s="762"/>
      <c r="M19" s="762"/>
      <c r="N19" s="160"/>
      <c r="O19" s="737"/>
      <c r="P19" s="261" t="s">
        <v>770</v>
      </c>
      <c r="Q19" s="261"/>
      <c r="R19" s="262"/>
      <c r="S19" s="261"/>
      <c r="T19" s="263"/>
      <c r="U19" s="1820">
        <f>U18/I23</f>
        <v>151.33333333333334</v>
      </c>
      <c r="V19" s="1820"/>
      <c r="W19" s="338"/>
      <c r="X19" s="153"/>
    </row>
    <row r="20" spans="1:62" s="50" customFormat="1" ht="16.5" thickBot="1" x14ac:dyDescent="0.3">
      <c r="A20" s="609"/>
      <c r="B20" s="151"/>
      <c r="C20" s="151"/>
      <c r="D20" s="151"/>
      <c r="E20" s="171"/>
      <c r="F20" s="171"/>
      <c r="G20" s="1821" t="s">
        <v>1306</v>
      </c>
      <c r="H20" s="1821"/>
      <c r="I20" s="1866" t="s">
        <v>1535</v>
      </c>
      <c r="J20" s="1866"/>
      <c r="K20" s="1866"/>
      <c r="L20" s="1866"/>
      <c r="M20" s="1866"/>
      <c r="N20" s="1866"/>
      <c r="O20" s="1866"/>
      <c r="P20" s="1866"/>
      <c r="Q20" s="1866"/>
      <c r="R20" s="1866"/>
      <c r="S20" s="1866"/>
      <c r="T20" s="1866"/>
      <c r="U20" s="267"/>
      <c r="V20" s="267"/>
      <c r="W20" s="1030"/>
      <c r="X20" s="572"/>
      <c r="Y20" s="572"/>
      <c r="Z20" s="572"/>
      <c r="AA20" s="572"/>
      <c r="AB20" s="572"/>
      <c r="AC20" s="572"/>
      <c r="AD20" s="572"/>
      <c r="AE20" s="572"/>
      <c r="AF20" s="572"/>
      <c r="AG20" s="572"/>
      <c r="AH20" s="572"/>
      <c r="AI20" s="572"/>
      <c r="AJ20" s="572"/>
      <c r="AK20" s="572"/>
      <c r="AL20" s="572"/>
      <c r="AM20" s="572"/>
      <c r="AN20" s="572"/>
      <c r="AO20" s="572"/>
      <c r="AP20" s="572"/>
      <c r="AQ20" s="572"/>
      <c r="AR20" s="572"/>
      <c r="AS20" s="572"/>
      <c r="AT20" s="572"/>
      <c r="AU20" s="572"/>
      <c r="AV20" s="572"/>
      <c r="AW20" s="572"/>
      <c r="AX20" s="572"/>
      <c r="AY20" s="572"/>
      <c r="AZ20" s="572"/>
      <c r="BA20" s="572"/>
      <c r="BB20" s="572"/>
      <c r="BC20" s="572"/>
      <c r="BD20" s="572"/>
      <c r="BE20" s="572"/>
      <c r="BF20" s="572"/>
      <c r="BG20" s="572"/>
      <c r="BH20" s="572"/>
      <c r="BI20" s="572"/>
      <c r="BJ20" s="572"/>
    </row>
    <row r="21" spans="1:62" ht="15.6" customHeight="1" thickTop="1" x14ac:dyDescent="0.25">
      <c r="A21" s="160"/>
      <c r="B21" s="758"/>
      <c r="C21" s="160"/>
      <c r="D21" s="160"/>
      <c r="E21" s="160"/>
      <c r="F21" s="160"/>
      <c r="G21" s="1076"/>
      <c r="H21" s="1076"/>
      <c r="I21" s="1057"/>
      <c r="J21" s="160"/>
      <c r="K21" s="338"/>
      <c r="L21" s="762"/>
      <c r="M21" s="762"/>
      <c r="N21" s="160"/>
      <c r="O21" s="737"/>
      <c r="P21" s="762"/>
      <c r="Q21" s="762"/>
      <c r="R21" s="764"/>
      <c r="S21" s="765"/>
      <c r="T21" s="765"/>
      <c r="U21" s="338"/>
      <c r="V21" s="737"/>
      <c r="W21" s="338"/>
      <c r="X21" s="153"/>
    </row>
    <row r="22" spans="1:62" ht="15.75" x14ac:dyDescent="0.25">
      <c r="E22" s="1077"/>
      <c r="F22" s="1077"/>
      <c r="G22" s="1951" t="s">
        <v>12</v>
      </c>
      <c r="H22" s="1951"/>
      <c r="I22" s="1078">
        <f>M22-I32</f>
        <v>4</v>
      </c>
      <c r="J22" s="1079" t="s">
        <v>13</v>
      </c>
      <c r="K22" s="1080"/>
      <c r="L22" s="1079"/>
      <c r="M22" s="1081">
        <f>COUNT(E$12:F16)</f>
        <v>5</v>
      </c>
      <c r="N22" s="1079"/>
      <c r="O22" s="1082"/>
      <c r="P22" s="1079"/>
      <c r="Q22" s="1079"/>
      <c r="R22" s="1083"/>
      <c r="S22" s="1079"/>
      <c r="T22" s="1084"/>
      <c r="U22" s="1084"/>
      <c r="V22" s="1084"/>
      <c r="W22" s="1085"/>
    </row>
    <row r="23" spans="1:62" ht="15.75" x14ac:dyDescent="0.25">
      <c r="E23" s="271"/>
      <c r="F23" s="271"/>
      <c r="G23" s="1864" t="s">
        <v>14</v>
      </c>
      <c r="H23" s="1864"/>
      <c r="I23" s="707">
        <f>SUM(I26:I29)</f>
        <v>3</v>
      </c>
      <c r="J23" s="702" t="s">
        <v>13</v>
      </c>
      <c r="K23" s="708">
        <f>ROUND($I$23/$I$22*100,1)</f>
        <v>75</v>
      </c>
      <c r="L23" s="709" t="s">
        <v>15</v>
      </c>
      <c r="M23" s="710"/>
      <c r="N23" s="702"/>
      <c r="O23" s="1865"/>
      <c r="P23" s="1865"/>
      <c r="Q23" s="1865"/>
      <c r="R23" s="1865"/>
      <c r="S23" s="253"/>
      <c r="T23" s="253"/>
      <c r="U23" s="253"/>
    </row>
    <row r="24" spans="1:62" ht="15.75" x14ac:dyDescent="0.25">
      <c r="E24" s="271"/>
      <c r="F24" s="271"/>
      <c r="G24" s="711"/>
      <c r="H24" s="712"/>
      <c r="I24" s="696"/>
      <c r="J24" s="253"/>
      <c r="K24" s="713"/>
      <c r="L24" s="253"/>
      <c r="M24" s="710"/>
      <c r="N24" s="702"/>
      <c r="O24" s="714"/>
      <c r="P24" s="253"/>
      <c r="Q24" s="253"/>
    </row>
    <row r="25" spans="1:62" ht="15.75" x14ac:dyDescent="0.25">
      <c r="E25" s="271"/>
      <c r="F25" s="271"/>
      <c r="G25" s="1848" t="s">
        <v>16</v>
      </c>
      <c r="H25" s="1848"/>
      <c r="I25" s="696"/>
      <c r="J25" s="702"/>
      <c r="K25" s="713"/>
      <c r="L25" s="702"/>
      <c r="N25" s="702"/>
      <c r="O25" s="714"/>
      <c r="P25" s="253"/>
      <c r="Q25" s="253"/>
    </row>
    <row r="26" spans="1:62" ht="15.75" x14ac:dyDescent="0.25">
      <c r="E26" s="271"/>
      <c r="F26" s="271"/>
      <c r="G26" s="1848" t="s">
        <v>17</v>
      </c>
      <c r="H26" s="1848"/>
      <c r="I26" s="716">
        <f>COUNTIF(U12:U16,5)</f>
        <v>2</v>
      </c>
      <c r="J26" s="702" t="s">
        <v>13</v>
      </c>
      <c r="K26" s="717">
        <f>ROUND(I26/I23*100,1)</f>
        <v>66.7</v>
      </c>
      <c r="L26" s="709" t="s">
        <v>15</v>
      </c>
      <c r="R26" s="275"/>
    </row>
    <row r="27" spans="1:62" ht="15.75" x14ac:dyDescent="0.25">
      <c r="E27" s="271"/>
      <c r="F27" s="271"/>
      <c r="G27" s="1848" t="s">
        <v>18</v>
      </c>
      <c r="H27" s="1848"/>
      <c r="I27" s="716">
        <f>COUNTIF(U12:U16,4)</f>
        <v>1</v>
      </c>
      <c r="J27" s="702" t="s">
        <v>13</v>
      </c>
      <c r="K27" s="717">
        <f>ROUND(I27/I23*100,1)</f>
        <v>33.299999999999997</v>
      </c>
      <c r="L27" s="709" t="s">
        <v>15</v>
      </c>
      <c r="N27" s="718"/>
      <c r="O27" s="714"/>
      <c r="P27" s="253"/>
      <c r="Q27" s="253"/>
    </row>
    <row r="28" spans="1:62" ht="18.75" x14ac:dyDescent="0.3">
      <c r="E28" s="271"/>
      <c r="F28" s="271"/>
      <c r="G28" s="1848" t="s">
        <v>19</v>
      </c>
      <c r="H28" s="1848"/>
      <c r="I28" s="716">
        <f>COUNTIF(U12:U16,3)</f>
        <v>0</v>
      </c>
      <c r="J28" s="702" t="s">
        <v>13</v>
      </c>
      <c r="K28" s="717">
        <f>ROUND(I28/I23*100,1)</f>
        <v>0</v>
      </c>
      <c r="L28" s="709" t="s">
        <v>15</v>
      </c>
      <c r="M28" s="719"/>
      <c r="N28" s="720"/>
      <c r="O28" s="721"/>
      <c r="P28" s="722"/>
      <c r="Q28" s="722"/>
      <c r="R28" s="1849"/>
      <c r="S28" s="1849"/>
      <c r="T28" s="1849"/>
      <c r="U28" s="1849"/>
      <c r="V28" s="1849"/>
      <c r="W28" s="1849"/>
    </row>
    <row r="29" spans="1:62" ht="15.75" x14ac:dyDescent="0.25">
      <c r="E29" s="271"/>
      <c r="F29" s="271"/>
      <c r="G29" s="1848" t="s">
        <v>20</v>
      </c>
      <c r="H29" s="1848"/>
      <c r="I29" s="716">
        <f>COUNTIF(U12:U16,2)</f>
        <v>0</v>
      </c>
      <c r="J29" s="702" t="s">
        <v>13</v>
      </c>
      <c r="K29" s="717">
        <f>ROUND(I29/I23*100,1)</f>
        <v>0</v>
      </c>
      <c r="L29" s="709" t="s">
        <v>15</v>
      </c>
      <c r="M29" s="723"/>
      <c r="N29" s="724"/>
      <c r="O29" s="725"/>
      <c r="P29" s="723"/>
      <c r="Q29" s="723"/>
      <c r="R29" s="726"/>
      <c r="S29" s="723"/>
      <c r="T29" s="727"/>
      <c r="U29" s="727"/>
      <c r="V29" s="727"/>
      <c r="W29" s="863"/>
    </row>
    <row r="30" spans="1:62" ht="18.75" x14ac:dyDescent="0.3">
      <c r="E30" s="1848" t="s">
        <v>21</v>
      </c>
      <c r="F30" s="1848"/>
      <c r="G30" s="1848"/>
      <c r="H30" s="1848"/>
      <c r="I30" s="1056">
        <f>SUM(I26:I28)</f>
        <v>3</v>
      </c>
      <c r="J30" s="702" t="s">
        <v>13</v>
      </c>
      <c r="K30" s="717">
        <f>ROUND(I30/I23*100,1)</f>
        <v>100</v>
      </c>
      <c r="L30" s="709" t="s">
        <v>15</v>
      </c>
      <c r="M30" s="719"/>
      <c r="N30" s="720"/>
      <c r="O30" s="721"/>
      <c r="P30" s="722"/>
      <c r="Q30" s="722"/>
      <c r="R30" s="1849"/>
      <c r="S30" s="1849"/>
      <c r="T30" s="1849"/>
      <c r="U30" s="1849"/>
      <c r="V30" s="1849"/>
      <c r="W30" s="1849"/>
    </row>
    <row r="31" spans="1:62" ht="15.75" x14ac:dyDescent="0.25">
      <c r="E31" s="1848" t="s">
        <v>772</v>
      </c>
      <c r="F31" s="1848"/>
      <c r="G31" s="1848"/>
      <c r="H31" s="1848"/>
      <c r="I31" s="728">
        <f>COUNTIF(W$12:W16,"*ЛФК*")+COUNTIF(W$12:W16,"*освоб.*")+COUNTIF(W$12:W16,"*справка*")</f>
        <v>0</v>
      </c>
      <c r="J31" s="702" t="s">
        <v>13</v>
      </c>
      <c r="K31" s="729">
        <f>I31/$I$22*100</f>
        <v>0</v>
      </c>
      <c r="L31" s="709" t="s">
        <v>15</v>
      </c>
      <c r="M31" s="719"/>
      <c r="N31" s="719"/>
      <c r="O31" s="730"/>
      <c r="P31" s="719"/>
      <c r="Q31" s="719"/>
      <c r="R31" s="731"/>
      <c r="S31" s="732"/>
      <c r="T31" s="732"/>
      <c r="U31" s="733"/>
      <c r="V31" s="734"/>
      <c r="W31" s="864"/>
    </row>
    <row r="32" spans="1:62" ht="18.75" x14ac:dyDescent="0.3">
      <c r="E32" s="1848" t="s">
        <v>775</v>
      </c>
      <c r="F32" s="1848"/>
      <c r="G32" s="1848"/>
      <c r="H32" s="1848"/>
      <c r="I32" s="728">
        <f>COUNTIF(W$12:W16,"*ком-ка*")+COUNTIF(W$12:W16,"*декрет*")+COUNTIF(W$12:W16,"*уч.отпуск*")</f>
        <v>1</v>
      </c>
      <c r="J32" s="702" t="s">
        <v>768</v>
      </c>
      <c r="K32" s="735"/>
      <c r="L32" s="709"/>
      <c r="M32" s="719"/>
      <c r="N32" s="719"/>
      <c r="O32" s="730"/>
      <c r="P32" s="719"/>
      <c r="Q32" s="719"/>
      <c r="R32" s="1849"/>
      <c r="S32" s="1849"/>
      <c r="T32" s="1849"/>
      <c r="U32" s="1849"/>
      <c r="V32" s="1849"/>
      <c r="W32" s="1849"/>
    </row>
    <row r="33" spans="1:34" ht="18.75" hidden="1" x14ac:dyDescent="0.3">
      <c r="E33" s="1848"/>
      <c r="F33" s="1848"/>
      <c r="G33" s="1848"/>
      <c r="H33" s="1848"/>
      <c r="I33" s="583"/>
      <c r="J33" s="702"/>
      <c r="K33" s="1741" t="s">
        <v>22</v>
      </c>
      <c r="L33" s="1741"/>
      <c r="M33" s="1741"/>
      <c r="N33" s="1741"/>
      <c r="O33" s="1741"/>
      <c r="P33" s="1741"/>
      <c r="Q33" s="1741"/>
      <c r="R33" s="1850" t="str">
        <f>Оценка_подр(K23,K30,K26,K27)</f>
        <v>хорошо</v>
      </c>
      <c r="S33" s="1850"/>
      <c r="T33" s="1850"/>
      <c r="U33" s="1850"/>
      <c r="V33" s="719"/>
      <c r="W33" s="863"/>
    </row>
    <row r="34" spans="1:34" ht="9" customHeight="1" x14ac:dyDescent="0.25">
      <c r="E34" s="272"/>
      <c r="F34" s="272"/>
      <c r="G34" s="272"/>
      <c r="H34" s="736"/>
      <c r="I34" s="737"/>
      <c r="J34" s="702"/>
      <c r="K34" s="738"/>
      <c r="L34" s="709"/>
      <c r="N34" s="739"/>
      <c r="O34" s="705"/>
      <c r="P34" s="702"/>
      <c r="Q34" s="702"/>
      <c r="R34" s="706"/>
      <c r="S34" s="702"/>
      <c r="T34" s="253"/>
      <c r="U34" s="253"/>
      <c r="V34" s="253"/>
    </row>
    <row r="35" spans="1:34" ht="18.75" hidden="1" x14ac:dyDescent="0.25">
      <c r="E35" s="807"/>
      <c r="F35" s="807"/>
      <c r="G35" s="1738" t="s">
        <v>1071</v>
      </c>
      <c r="H35" s="1738"/>
      <c r="I35" s="1846" t="s">
        <v>1298</v>
      </c>
      <c r="J35" s="1846"/>
      <c r="K35" s="1846"/>
      <c r="L35" s="1846"/>
      <c r="M35" s="1846"/>
      <c r="N35" s="1846"/>
      <c r="O35" s="1846"/>
      <c r="P35" s="1846"/>
      <c r="Q35" s="1846"/>
      <c r="R35" s="1846"/>
      <c r="S35" s="1846"/>
      <c r="T35" s="702"/>
      <c r="U35" s="702"/>
      <c r="V35" s="253"/>
    </row>
    <row r="36" spans="1:34" ht="18.75" x14ac:dyDescent="0.25">
      <c r="E36" s="807"/>
      <c r="F36" s="807"/>
      <c r="G36" s="1058"/>
      <c r="H36" s="1058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02"/>
      <c r="U36" s="702"/>
      <c r="V36" s="253"/>
    </row>
    <row r="37" spans="1:34" s="1336" customFormat="1" ht="24.75" customHeight="1" x14ac:dyDescent="0.3">
      <c r="A37" s="1334"/>
      <c r="B37" s="1334"/>
      <c r="C37" s="1334"/>
      <c r="D37" s="1334"/>
      <c r="E37" s="1206"/>
      <c r="F37" s="1206"/>
      <c r="G37" s="1740" t="s">
        <v>1078</v>
      </c>
      <c r="H37" s="1740"/>
      <c r="I37" s="1721" t="s">
        <v>1166</v>
      </c>
      <c r="J37" s="1721"/>
      <c r="K37" s="1721"/>
      <c r="L37" s="1721"/>
      <c r="M37" s="1721"/>
      <c r="N37" s="1721"/>
      <c r="O37" s="1721"/>
      <c r="P37" s="1721"/>
      <c r="Q37" s="1721"/>
      <c r="R37" s="1721"/>
      <c r="S37" s="1721"/>
      <c r="T37" s="1168"/>
      <c r="U37" s="1168"/>
      <c r="V37" s="868"/>
      <c r="W37" s="1335"/>
      <c r="AE37" s="1337"/>
      <c r="AF37" s="1337"/>
      <c r="AG37" s="1337"/>
      <c r="AH37" s="1337"/>
    </row>
    <row r="38" spans="1:34" s="1337" customFormat="1" ht="24.75" customHeight="1" x14ac:dyDescent="0.3">
      <c r="G38" s="1740" t="s">
        <v>1503</v>
      </c>
      <c r="H38" s="1740"/>
      <c r="I38" s="1721" t="s">
        <v>1528</v>
      </c>
      <c r="J38" s="1721"/>
      <c r="K38" s="1721"/>
      <c r="L38" s="1721"/>
      <c r="M38" s="1721"/>
      <c r="N38" s="1721"/>
      <c r="O38" s="1721"/>
      <c r="P38" s="1721"/>
      <c r="Q38" s="1721"/>
      <c r="R38" s="1721"/>
      <c r="S38" s="1721"/>
      <c r="W38" s="1338"/>
    </row>
    <row r="39" spans="1:34" s="1337" customFormat="1" ht="24.75" customHeight="1" x14ac:dyDescent="0.25">
      <c r="I39" s="1721" t="s">
        <v>1529</v>
      </c>
      <c r="J39" s="1721"/>
      <c r="K39" s="1721"/>
      <c r="L39" s="1721"/>
      <c r="M39" s="1721"/>
      <c r="N39" s="1721"/>
      <c r="O39" s="1721"/>
      <c r="P39" s="1721"/>
      <c r="Q39" s="1721"/>
      <c r="R39" s="1721"/>
      <c r="S39" s="1721"/>
      <c r="W39" s="1338"/>
    </row>
    <row r="42" spans="1:34" x14ac:dyDescent="0.25">
      <c r="H42" s="710" t="s">
        <v>1398</v>
      </c>
      <c r="I42" s="275">
        <f>COUNTIF(W12:W16,"*не приб.*")+COUNTIF(W12:W16,"*не сдавал*")+COUNTIF(W12:W16,"*не сдавала*")</f>
        <v>0</v>
      </c>
    </row>
  </sheetData>
  <mergeCells count="49">
    <mergeCell ref="U18:V18"/>
    <mergeCell ref="U19:V19"/>
    <mergeCell ref="T9:T11"/>
    <mergeCell ref="U9:U11"/>
    <mergeCell ref="V9:V11"/>
    <mergeCell ref="K10:M10"/>
    <mergeCell ref="N10:P10"/>
    <mergeCell ref="Q10:S10"/>
    <mergeCell ref="I9:I11"/>
    <mergeCell ref="J9:J11"/>
    <mergeCell ref="K9:S9"/>
    <mergeCell ref="A1:C7"/>
    <mergeCell ref="R4:W4"/>
    <mergeCell ref="E6:W6"/>
    <mergeCell ref="E7:W7"/>
    <mergeCell ref="Q1:W1"/>
    <mergeCell ref="H9:H11"/>
    <mergeCell ref="E31:H31"/>
    <mergeCell ref="G22:H22"/>
    <mergeCell ref="G23:H23"/>
    <mergeCell ref="O23:R23"/>
    <mergeCell ref="G25:H25"/>
    <mergeCell ref="G26:H26"/>
    <mergeCell ref="G27:H27"/>
    <mergeCell ref="G28:H28"/>
    <mergeCell ref="R28:W28"/>
    <mergeCell ref="G29:H29"/>
    <mergeCell ref="E30:H30"/>
    <mergeCell ref="R30:W30"/>
    <mergeCell ref="G20:H20"/>
    <mergeCell ref="I20:T20"/>
    <mergeCell ref="W9:W11"/>
    <mergeCell ref="A9:A11"/>
    <mergeCell ref="B9:B11"/>
    <mergeCell ref="C9:C11"/>
    <mergeCell ref="E9:E11"/>
    <mergeCell ref="G9:G11"/>
    <mergeCell ref="E32:H32"/>
    <mergeCell ref="R32:W32"/>
    <mergeCell ref="E33:H33"/>
    <mergeCell ref="K33:Q33"/>
    <mergeCell ref="R33:U33"/>
    <mergeCell ref="G38:H38"/>
    <mergeCell ref="I38:S38"/>
    <mergeCell ref="I39:S39"/>
    <mergeCell ref="G35:H35"/>
    <mergeCell ref="I35:S35"/>
    <mergeCell ref="G37:H37"/>
    <mergeCell ref="I37:S3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2">
    <tabColor theme="2" tint="-0.89999084444715716"/>
  </sheetPr>
  <dimension ref="A1:BJ45"/>
  <sheetViews>
    <sheetView view="pageBreakPreview" topLeftCell="A5" zoomScaleSheetLayoutView="100" workbookViewId="0">
      <selection activeCell="A35" sqref="A35:XFD35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85546875" style="275" customWidth="1"/>
    <col min="18" max="18" width="6.140625" style="715" customWidth="1"/>
    <col min="19" max="19" width="6.57031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24" width="31.42578125" style="275" customWidth="1"/>
    <col min="25" max="36" width="9.140625" style="719"/>
    <col min="37" max="16384" width="9.140625" style="275"/>
  </cols>
  <sheetData>
    <row r="1" spans="1:36" ht="15.75" hidden="1" x14ac:dyDescent="0.25">
      <c r="A1" s="1858"/>
      <c r="B1" s="1858"/>
      <c r="C1" s="1858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863" t="s">
        <v>1280</v>
      </c>
      <c r="R1" s="1863"/>
      <c r="S1" s="1863"/>
      <c r="T1" s="1863"/>
      <c r="U1" s="1863"/>
      <c r="V1" s="1863"/>
      <c r="W1" s="1863"/>
      <c r="X1" s="854"/>
      <c r="Y1" s="1110"/>
      <c r="Z1" s="1110"/>
      <c r="AA1" s="1110"/>
      <c r="AB1" s="1110"/>
      <c r="AC1" s="1110"/>
      <c r="AD1" s="1110"/>
    </row>
    <row r="2" spans="1:36" ht="6" hidden="1" customHeight="1" x14ac:dyDescent="0.25">
      <c r="A2" s="1858"/>
      <c r="B2" s="1858"/>
      <c r="C2" s="1858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1110"/>
      <c r="Z2" s="1110"/>
      <c r="AA2" s="1110"/>
      <c r="AB2" s="1110"/>
      <c r="AC2" s="1110"/>
      <c r="AD2" s="1110"/>
    </row>
    <row r="3" spans="1:36" ht="18.75" hidden="1" x14ac:dyDescent="0.25">
      <c r="A3" s="1858"/>
      <c r="B3" s="1858"/>
      <c r="C3" s="1858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1281</v>
      </c>
      <c r="Q3" s="856"/>
      <c r="R3" s="856"/>
      <c r="S3" s="856"/>
      <c r="T3" s="856"/>
      <c r="U3" s="856" t="s">
        <v>1310</v>
      </c>
      <c r="V3" s="856"/>
      <c r="W3" s="982"/>
      <c r="X3" s="854"/>
      <c r="Y3" s="1110"/>
      <c r="Z3" s="1110"/>
      <c r="AA3" s="1110"/>
      <c r="AB3" s="1110"/>
      <c r="AC3" s="1110"/>
      <c r="AD3" s="1110"/>
    </row>
    <row r="4" spans="1:36" hidden="1" x14ac:dyDescent="0.25">
      <c r="A4" s="1858"/>
      <c r="B4" s="1858"/>
      <c r="C4" s="1858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860" t="s">
        <v>774</v>
      </c>
      <c r="S4" s="1860"/>
      <c r="T4" s="1860"/>
      <c r="U4" s="1860"/>
      <c r="V4" s="1860"/>
      <c r="W4" s="1860"/>
      <c r="X4" s="854"/>
      <c r="Y4" s="1110"/>
      <c r="Z4" s="1110"/>
      <c r="AA4" s="1110"/>
      <c r="AB4" s="1110"/>
      <c r="AC4" s="1110"/>
      <c r="AD4" s="1110"/>
    </row>
    <row r="5" spans="1:36" ht="10.5" customHeight="1" x14ac:dyDescent="0.25">
      <c r="A5" s="1858"/>
      <c r="B5" s="1858"/>
      <c r="C5" s="1858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1110"/>
      <c r="Z5" s="1110"/>
      <c r="AA5" s="1110"/>
      <c r="AB5" s="1110"/>
      <c r="AC5" s="1110"/>
      <c r="AD5" s="1110"/>
    </row>
    <row r="6" spans="1:36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854"/>
      <c r="Y6" s="1110"/>
      <c r="Z6" s="1110"/>
      <c r="AA6" s="1110"/>
      <c r="AB6" s="1110"/>
      <c r="AC6" s="1110"/>
      <c r="AD6" s="1110"/>
    </row>
    <row r="7" spans="1:36" ht="21.75" customHeight="1" x14ac:dyDescent="0.25">
      <c r="A7" s="1859"/>
      <c r="B7" s="1859"/>
      <c r="C7" s="1859"/>
      <c r="D7" s="253"/>
      <c r="E7" s="1862" t="s">
        <v>1601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854"/>
      <c r="Y7" s="1110"/>
      <c r="Z7" s="1110"/>
      <c r="AA7" s="1110"/>
      <c r="AB7" s="1110"/>
      <c r="AC7" s="1110"/>
      <c r="AD7" s="1110"/>
    </row>
    <row r="8" spans="1:36" ht="15" customHeight="1" thickBot="1" x14ac:dyDescent="0.3">
      <c r="A8" s="1106"/>
      <c r="B8" s="1106"/>
      <c r="C8" s="1106"/>
      <c r="D8" s="253"/>
      <c r="E8" s="1108"/>
      <c r="F8" s="1108"/>
      <c r="G8" s="1108"/>
      <c r="H8" s="1108"/>
      <c r="I8" s="1108"/>
      <c r="J8" s="1108"/>
      <c r="K8" s="1108"/>
      <c r="L8" s="1108"/>
      <c r="M8" s="1108"/>
      <c r="N8" s="1108"/>
      <c r="O8" s="1108"/>
      <c r="P8" s="1108"/>
      <c r="Q8" s="1108"/>
      <c r="R8" s="1108"/>
      <c r="S8" s="1108"/>
      <c r="T8" s="1108"/>
      <c r="U8" s="1108"/>
      <c r="V8" s="1108"/>
      <c r="W8" s="1108"/>
      <c r="X8" s="854"/>
      <c r="Y8" s="1110"/>
      <c r="Z8" s="1110"/>
      <c r="AA8" s="1110"/>
      <c r="AB8" s="1110"/>
      <c r="AC8" s="1110"/>
      <c r="AD8" s="1110"/>
    </row>
    <row r="9" spans="1:36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811"/>
      <c r="G9" s="1809" t="s">
        <v>3</v>
      </c>
      <c r="H9" s="1809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36" ht="15.75" x14ac:dyDescent="0.25">
      <c r="A10" s="1851"/>
      <c r="B10" s="1851"/>
      <c r="C10" s="1851"/>
      <c r="D10" s="858"/>
      <c r="E10" s="1620"/>
      <c r="F10" s="1489"/>
      <c r="G10" s="1621"/>
      <c r="H10" s="1621"/>
      <c r="I10" s="1601"/>
      <c r="J10" s="1601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36" ht="77.25" customHeight="1" thickBot="1" x14ac:dyDescent="0.3">
      <c r="A11" s="1851"/>
      <c r="B11" s="1851"/>
      <c r="C11" s="1851"/>
      <c r="D11" s="858"/>
      <c r="E11" s="1692"/>
      <c r="F11" s="812"/>
      <c r="G11" s="1810"/>
      <c r="H11" s="1810"/>
      <c r="I11" s="1602"/>
      <c r="J11" s="1602"/>
      <c r="K11" s="1467" t="s">
        <v>8</v>
      </c>
      <c r="L11" s="1467" t="s">
        <v>9</v>
      </c>
      <c r="M11" s="1467" t="s">
        <v>10</v>
      </c>
      <c r="N11" s="1467" t="s">
        <v>8</v>
      </c>
      <c r="O11" s="859" t="s">
        <v>9</v>
      </c>
      <c r="P11" s="1467" t="s">
        <v>10</v>
      </c>
      <c r="Q11" s="1467" t="s">
        <v>8</v>
      </c>
      <c r="R11" s="746" t="s">
        <v>9</v>
      </c>
      <c r="S11" s="1467" t="s">
        <v>10</v>
      </c>
      <c r="T11" s="1813"/>
      <c r="U11" s="1602"/>
      <c r="V11" s="1602"/>
      <c r="W11" s="1816"/>
    </row>
    <row r="12" spans="1:36" ht="16.5" thickTop="1" x14ac:dyDescent="0.25">
      <c r="A12" s="611" t="s">
        <v>11</v>
      </c>
      <c r="B12" s="169">
        <v>28515</v>
      </c>
      <c r="C12" s="611">
        <f t="shared" ref="C12:C18" si="0">Age(B12,G12,H12)</f>
        <v>46</v>
      </c>
      <c r="D12" s="160"/>
      <c r="E12" s="166">
        <v>1</v>
      </c>
      <c r="F12" s="1488"/>
      <c r="G12" s="152" t="s">
        <v>482</v>
      </c>
      <c r="H12" s="152" t="s">
        <v>1360</v>
      </c>
      <c r="I12" s="1485">
        <v>6</v>
      </c>
      <c r="J12" s="611"/>
      <c r="K12" s="877">
        <v>3</v>
      </c>
      <c r="L12" s="1015">
        <v>13</v>
      </c>
      <c r="M12" s="1015">
        <f t="shared" ref="M12:M14" si="1">Баллы_за_упр($A12,$G12,$H12,$I12,K12,L12)</f>
        <v>110</v>
      </c>
      <c r="N12" s="877"/>
      <c r="O12" s="1016"/>
      <c r="P12" s="1015"/>
      <c r="Q12" s="615">
        <v>37</v>
      </c>
      <c r="R12" s="207">
        <v>4.54</v>
      </c>
      <c r="S12" s="617">
        <f t="shared" ref="S12:S14" si="2">Баллы_за_упр($A12,G12,H12,I12,Q12,R12)</f>
        <v>82</v>
      </c>
      <c r="T12" s="617">
        <f t="shared" ref="T12:T14" si="3">S12+P12+M12</f>
        <v>192</v>
      </c>
      <c r="U12" s="618" t="str">
        <f>LOOKUP(T12,{0,39,40,80,120},{"2","2","3","4","5"})</f>
        <v>5</v>
      </c>
      <c r="V12" s="512"/>
      <c r="W12" s="1123"/>
      <c r="X12" s="1109"/>
    </row>
    <row r="13" spans="1:36" ht="15.75" x14ac:dyDescent="0.25">
      <c r="A13" s="342" t="s">
        <v>11</v>
      </c>
      <c r="B13" s="169">
        <v>25824</v>
      </c>
      <c r="C13" s="252">
        <f>Age(B13,G13,H13)</f>
        <v>54</v>
      </c>
      <c r="D13" s="1057"/>
      <c r="E13" s="1105">
        <v>2</v>
      </c>
      <c r="F13" s="1483"/>
      <c r="G13" s="349" t="s">
        <v>482</v>
      </c>
      <c r="H13" s="349" t="s">
        <v>524</v>
      </c>
      <c r="I13" s="1485" t="str">
        <f>Воз_группа(A13,C13)</f>
        <v>7</v>
      </c>
      <c r="J13" s="613"/>
      <c r="K13" s="877">
        <v>3</v>
      </c>
      <c r="L13" s="1015">
        <v>5</v>
      </c>
      <c r="M13" s="1015">
        <f t="shared" si="1"/>
        <v>50</v>
      </c>
      <c r="N13" s="877"/>
      <c r="O13" s="1016"/>
      <c r="P13" s="1015"/>
      <c r="Q13" s="615">
        <v>37</v>
      </c>
      <c r="R13" s="207">
        <v>5.14</v>
      </c>
      <c r="S13" s="617">
        <f t="shared" si="2"/>
        <v>102</v>
      </c>
      <c r="T13" s="617">
        <f t="shared" si="3"/>
        <v>152</v>
      </c>
      <c r="U13" s="618" t="str">
        <f>LOOKUP(T13,{0,39,40,80,120},{"2","2","3","4","5"})</f>
        <v>5</v>
      </c>
      <c r="V13" s="351"/>
      <c r="W13" s="397"/>
      <c r="Y13" s="275"/>
      <c r="Z13" s="275"/>
      <c r="AA13" s="275"/>
      <c r="AB13" s="275"/>
      <c r="AC13" s="275"/>
      <c r="AD13" s="275"/>
      <c r="AE13" s="275"/>
      <c r="AF13" s="275"/>
      <c r="AG13" s="275"/>
      <c r="AH13" s="275"/>
      <c r="AI13" s="275"/>
      <c r="AJ13" s="275"/>
    </row>
    <row r="14" spans="1:36" ht="15.75" x14ac:dyDescent="0.25">
      <c r="A14" s="611" t="s">
        <v>11</v>
      </c>
      <c r="B14" s="169">
        <v>30667</v>
      </c>
      <c r="C14" s="611">
        <f>Age(B14,G14,H14)</f>
        <v>40</v>
      </c>
      <c r="D14" s="153"/>
      <c r="E14" s="981">
        <v>3</v>
      </c>
      <c r="F14" s="611"/>
      <c r="G14" s="607" t="s">
        <v>590</v>
      </c>
      <c r="H14" s="607" t="s">
        <v>1361</v>
      </c>
      <c r="I14" s="1485" t="str">
        <f>Воз_группа(A14,C14)</f>
        <v>5</v>
      </c>
      <c r="J14" s="613"/>
      <c r="K14" s="877">
        <v>3</v>
      </c>
      <c r="L14" s="1015">
        <v>15</v>
      </c>
      <c r="M14" s="1015">
        <f t="shared" si="1"/>
        <v>115</v>
      </c>
      <c r="N14" s="877">
        <v>35</v>
      </c>
      <c r="O14" s="1016">
        <v>27.4</v>
      </c>
      <c r="P14" s="1015">
        <f t="shared" ref="P14" si="4">Баллы_за_упр($A14,$G14,$H14,$I14,N14,O14)</f>
        <v>132</v>
      </c>
      <c r="Q14" s="615">
        <v>37</v>
      </c>
      <c r="R14" s="207">
        <v>4.49</v>
      </c>
      <c r="S14" s="617">
        <f t="shared" si="2"/>
        <v>46</v>
      </c>
      <c r="T14" s="617">
        <f t="shared" si="3"/>
        <v>293</v>
      </c>
      <c r="U14" s="618">
        <f t="shared" ref="U14" si="5">Оценка(A14,I14,M14,P14,S14)</f>
        <v>5</v>
      </c>
      <c r="V14" s="617"/>
      <c r="W14" s="286"/>
      <c r="X14" s="1110"/>
      <c r="Y14" s="1110"/>
      <c r="Z14" s="1110"/>
      <c r="AA14" s="1110"/>
      <c r="AB14" s="1110"/>
      <c r="AC14" s="1110"/>
      <c r="AD14" s="1118"/>
      <c r="AE14" s="863"/>
      <c r="AF14" s="863"/>
      <c r="AG14" s="863"/>
      <c r="AH14" s="863"/>
    </row>
    <row r="15" spans="1:36" ht="15.75" x14ac:dyDescent="0.25">
      <c r="A15" s="342" t="s">
        <v>11</v>
      </c>
      <c r="B15" s="169">
        <v>28256</v>
      </c>
      <c r="C15" s="611">
        <f>Age(B15,G15,H15)</f>
        <v>47</v>
      </c>
      <c r="D15" s="1103"/>
      <c r="E15" s="166">
        <v>4</v>
      </c>
      <c r="F15" s="1485" t="s">
        <v>481</v>
      </c>
      <c r="G15" s="349" t="s">
        <v>590</v>
      </c>
      <c r="H15" s="349" t="s">
        <v>493</v>
      </c>
      <c r="I15" s="1485" t="str">
        <f>Воз_группа(A15,C15)</f>
        <v>6</v>
      </c>
      <c r="J15" s="613"/>
      <c r="K15" s="877"/>
      <c r="L15" s="1015"/>
      <c r="M15" s="1015"/>
      <c r="N15" s="877"/>
      <c r="O15" s="1016"/>
      <c r="P15" s="1015"/>
      <c r="Q15" s="615"/>
      <c r="R15" s="207"/>
      <c r="S15" s="617"/>
      <c r="T15" s="617"/>
      <c r="U15" s="618"/>
      <c r="V15" s="351"/>
      <c r="W15" s="397" t="s">
        <v>750</v>
      </c>
    </row>
    <row r="16" spans="1:36" ht="15.75" x14ac:dyDescent="0.25">
      <c r="A16" s="611" t="s">
        <v>11</v>
      </c>
      <c r="B16" s="169">
        <v>25797</v>
      </c>
      <c r="C16" s="611">
        <f t="shared" si="0"/>
        <v>54</v>
      </c>
      <c r="D16" s="153"/>
      <c r="E16" s="981">
        <v>5</v>
      </c>
      <c r="F16" s="611"/>
      <c r="G16" s="280" t="s">
        <v>482</v>
      </c>
      <c r="H16" s="280" t="s">
        <v>1437</v>
      </c>
      <c r="I16" s="1485" t="str">
        <f t="shared" ref="I16:I18" si="6">Воз_группа(A16,C16)</f>
        <v>7</v>
      </c>
      <c r="J16" s="405"/>
      <c r="K16" s="877">
        <v>3</v>
      </c>
      <c r="L16" s="1015">
        <v>6</v>
      </c>
      <c r="M16" s="1015">
        <f t="shared" ref="M16:M18" si="7">Баллы_за_упр($A16,$G16,$H16,$I16,K16,L16)</f>
        <v>60</v>
      </c>
      <c r="N16" s="877"/>
      <c r="O16" s="1016"/>
      <c r="P16" s="1015"/>
      <c r="Q16" s="615">
        <v>37</v>
      </c>
      <c r="R16" s="207">
        <v>5.45</v>
      </c>
      <c r="S16" s="617">
        <f t="shared" ref="S16:S18" si="8">Баллы_за_упр($A16,G16,H16,I16,Q16,R16)</f>
        <v>50</v>
      </c>
      <c r="T16" s="617">
        <f t="shared" ref="T16:T18" si="9">S16+P16+M16</f>
        <v>110</v>
      </c>
      <c r="U16" s="618" t="str">
        <f>LOOKUP(T16,{0,39,40,80,120},{"2","2","3","4","5"})</f>
        <v>4</v>
      </c>
      <c r="V16" s="155"/>
      <c r="W16" s="286"/>
      <c r="X16" s="1110"/>
      <c r="Y16" s="1110"/>
      <c r="Z16" s="1110"/>
      <c r="AA16" s="1110"/>
      <c r="AB16" s="1110"/>
      <c r="AC16" s="1110"/>
      <c r="AD16" s="1118"/>
      <c r="AE16" s="863"/>
      <c r="AF16" s="863"/>
      <c r="AG16" s="863"/>
      <c r="AH16" s="863"/>
    </row>
    <row r="17" spans="1:62" ht="15.75" x14ac:dyDescent="0.25">
      <c r="A17" s="611" t="s">
        <v>11</v>
      </c>
      <c r="B17" s="169">
        <v>27643</v>
      </c>
      <c r="C17" s="611">
        <f t="shared" ref="C17" si="10">Age(B17,G17,H17)</f>
        <v>49</v>
      </c>
      <c r="D17" s="153"/>
      <c r="E17" s="981">
        <v>6</v>
      </c>
      <c r="F17" s="611"/>
      <c r="G17" s="280" t="s">
        <v>482</v>
      </c>
      <c r="H17" s="280" t="s">
        <v>1661</v>
      </c>
      <c r="I17" s="1506" t="str">
        <f t="shared" ref="I17" si="11">Воз_группа(A17,C17)</f>
        <v>6</v>
      </c>
      <c r="J17" s="405"/>
      <c r="K17" s="877">
        <v>3</v>
      </c>
      <c r="L17" s="1015">
        <v>6</v>
      </c>
      <c r="M17" s="1015">
        <f t="shared" ref="M17" si="12">Баллы_за_упр($A17,$G17,$H17,$I17,K17,L17)</f>
        <v>50</v>
      </c>
      <c r="N17" s="877"/>
      <c r="O17" s="1016"/>
      <c r="P17" s="1015"/>
      <c r="Q17" s="615">
        <v>37</v>
      </c>
      <c r="R17" s="207">
        <v>4.29</v>
      </c>
      <c r="S17" s="617">
        <f t="shared" ref="S17" si="13">Баллы_за_упр($A17,G17,H17,I17,Q17,R17)</f>
        <v>130</v>
      </c>
      <c r="T17" s="617">
        <f t="shared" ref="T17" si="14">S17+P17+M17</f>
        <v>180</v>
      </c>
      <c r="U17" s="618" t="str">
        <f>LOOKUP(T17,{0,39,40,80,120},{"2","2","3","4","5"})</f>
        <v>5</v>
      </c>
      <c r="V17" s="155"/>
      <c r="W17" s="286"/>
      <c r="X17" s="1110"/>
      <c r="Y17" s="1110"/>
      <c r="Z17" s="1110"/>
      <c r="AA17" s="1110"/>
      <c r="AB17" s="1110"/>
      <c r="AC17" s="1110"/>
      <c r="AD17" s="1118"/>
      <c r="AE17" s="863"/>
      <c r="AF17" s="863"/>
      <c r="AG17" s="863"/>
      <c r="AH17" s="863"/>
    </row>
    <row r="18" spans="1:62" ht="16.5" thickBot="1" x14ac:dyDescent="0.3">
      <c r="A18" s="611" t="s">
        <v>11</v>
      </c>
      <c r="B18" s="169">
        <v>30975</v>
      </c>
      <c r="C18" s="611">
        <f t="shared" si="0"/>
        <v>40</v>
      </c>
      <c r="D18" s="153"/>
      <c r="E18" s="526">
        <v>7</v>
      </c>
      <c r="F18" s="157"/>
      <c r="G18" s="1212" t="s">
        <v>590</v>
      </c>
      <c r="H18" s="1212" t="s">
        <v>1362</v>
      </c>
      <c r="I18" s="379" t="str">
        <f t="shared" si="6"/>
        <v>5</v>
      </c>
      <c r="J18" s="340"/>
      <c r="K18" s="1040">
        <v>3</v>
      </c>
      <c r="L18" s="1041">
        <v>19</v>
      </c>
      <c r="M18" s="1041">
        <f t="shared" si="7"/>
        <v>135</v>
      </c>
      <c r="N18" s="1040">
        <v>35</v>
      </c>
      <c r="O18" s="1042">
        <v>26.6</v>
      </c>
      <c r="P18" s="1041">
        <f t="shared" ref="P18" si="15">Баллы_за_упр($A18,$G18,$H18,$I18,N18,O18)</f>
        <v>148</v>
      </c>
      <c r="Q18" s="300">
        <v>37</v>
      </c>
      <c r="R18" s="1224">
        <v>4</v>
      </c>
      <c r="S18" s="302">
        <f t="shared" si="8"/>
        <v>130</v>
      </c>
      <c r="T18" s="302">
        <f t="shared" si="9"/>
        <v>413</v>
      </c>
      <c r="U18" s="303">
        <f t="shared" ref="U18" si="16">Оценка(A18,I18,M18,P18,S18)</f>
        <v>5</v>
      </c>
      <c r="V18" s="164"/>
      <c r="W18" s="398"/>
      <c r="X18" s="1110"/>
      <c r="Y18" s="1110"/>
      <c r="Z18" s="1110"/>
      <c r="AA18" s="1110"/>
      <c r="AB18" s="1110"/>
      <c r="AC18" s="1110"/>
      <c r="AD18" s="1118"/>
      <c r="AE18" s="863"/>
      <c r="AF18" s="863"/>
      <c r="AG18" s="863"/>
      <c r="AH18" s="863"/>
    </row>
    <row r="19" spans="1:62" ht="12" customHeight="1" x14ac:dyDescent="0.25">
      <c r="A19" s="770"/>
      <c r="B19" s="770"/>
      <c r="C19" s="770"/>
      <c r="D19" s="770"/>
      <c r="E19" s="171"/>
      <c r="F19" s="171"/>
      <c r="G19" s="171"/>
      <c r="H19" s="171"/>
      <c r="I19" s="172"/>
      <c r="J19" s="172"/>
      <c r="K19" s="172"/>
      <c r="L19" s="172"/>
      <c r="M19" s="172"/>
      <c r="N19" s="172"/>
      <c r="O19" s="693"/>
      <c r="P19" s="172"/>
      <c r="Q19" s="172"/>
      <c r="R19" s="418"/>
      <c r="S19" s="172"/>
      <c r="T19" s="172"/>
      <c r="U19" s="172"/>
      <c r="V19" s="172"/>
      <c r="W19" s="437"/>
    </row>
    <row r="20" spans="1:62" s="989" customFormat="1" ht="15.75" hidden="1" x14ac:dyDescent="0.25">
      <c r="A20" s="160"/>
      <c r="B20" s="160"/>
      <c r="C20" s="160"/>
      <c r="D20" s="160"/>
      <c r="E20" s="171"/>
      <c r="F20" s="171"/>
      <c r="G20" s="171"/>
      <c r="H20" s="171"/>
      <c r="I20" s="172"/>
      <c r="J20" s="172"/>
      <c r="K20" s="172"/>
      <c r="L20" s="172"/>
      <c r="M20" s="172"/>
      <c r="N20" s="172"/>
      <c r="O20" s="693"/>
      <c r="P20" s="261" t="s">
        <v>769</v>
      </c>
      <c r="Q20" s="261"/>
      <c r="R20" s="262"/>
      <c r="S20" s="261"/>
      <c r="T20" s="263"/>
      <c r="U20" s="1818">
        <f>SUM(T12:T18)</f>
        <v>1340</v>
      </c>
      <c r="V20" s="1819"/>
      <c r="W20" s="437"/>
      <c r="Y20" s="1119"/>
      <c r="Z20" s="1119"/>
      <c r="AA20" s="1119"/>
      <c r="AB20" s="1119"/>
      <c r="AC20" s="1119"/>
      <c r="AD20" s="1119"/>
      <c r="AE20" s="1119"/>
      <c r="AF20" s="1119"/>
      <c r="AG20" s="1119"/>
      <c r="AH20" s="1119"/>
      <c r="AI20" s="1119"/>
      <c r="AJ20" s="1119"/>
    </row>
    <row r="21" spans="1:62" s="989" customFormat="1" ht="15.75" hidden="1" x14ac:dyDescent="0.25">
      <c r="A21" s="160"/>
      <c r="B21" s="160"/>
      <c r="C21" s="160"/>
      <c r="D21" s="160"/>
      <c r="E21" s="171"/>
      <c r="F21" s="171"/>
      <c r="G21" s="171"/>
      <c r="H21" s="171"/>
      <c r="I21" s="172"/>
      <c r="J21" s="172"/>
      <c r="K21" s="172"/>
      <c r="L21" s="172"/>
      <c r="M21" s="172"/>
      <c r="N21" s="172"/>
      <c r="O21" s="693"/>
      <c r="P21" s="261" t="s">
        <v>770</v>
      </c>
      <c r="Q21" s="261"/>
      <c r="R21" s="262"/>
      <c r="S21" s="261"/>
      <c r="T21" s="263"/>
      <c r="U21" s="1820">
        <f>U20/I25</f>
        <v>223.33333333333334</v>
      </c>
      <c r="V21" s="1820"/>
      <c r="W21" s="437"/>
      <c r="Y21" s="1119"/>
      <c r="Z21" s="1119"/>
      <c r="AA21" s="1119"/>
      <c r="AB21" s="1119"/>
      <c r="AC21" s="1119"/>
      <c r="AD21" s="1119"/>
      <c r="AE21" s="1119"/>
      <c r="AF21" s="1119"/>
      <c r="AG21" s="1119"/>
      <c r="AH21" s="1119"/>
      <c r="AI21" s="1119"/>
      <c r="AJ21" s="1119"/>
    </row>
    <row r="22" spans="1:62" s="50" customFormat="1" ht="16.5" thickBot="1" x14ac:dyDescent="0.3">
      <c r="A22" s="609"/>
      <c r="B22" s="151"/>
      <c r="C22" s="151"/>
      <c r="D22" s="151"/>
      <c r="E22" s="171"/>
      <c r="F22" s="171"/>
      <c r="G22" s="1821" t="s">
        <v>1306</v>
      </c>
      <c r="H22" s="1821"/>
      <c r="I22" s="1866" t="s">
        <v>1536</v>
      </c>
      <c r="J22" s="1866"/>
      <c r="K22" s="1866"/>
      <c r="L22" s="1866"/>
      <c r="M22" s="1866"/>
      <c r="N22" s="1866"/>
      <c r="O22" s="1866"/>
      <c r="P22" s="1866"/>
      <c r="Q22" s="1866"/>
      <c r="R22" s="1866"/>
      <c r="S22" s="1866"/>
      <c r="T22" s="1866"/>
      <c r="U22" s="267"/>
      <c r="V22" s="267"/>
      <c r="W22" s="1030"/>
      <c r="X22" s="572"/>
      <c r="Y22" s="572"/>
      <c r="Z22" s="572"/>
      <c r="AA22" s="572"/>
      <c r="AB22" s="572"/>
      <c r="AC22" s="572"/>
      <c r="AD22" s="572"/>
      <c r="AE22" s="572"/>
      <c r="AF22" s="572"/>
      <c r="AG22" s="572"/>
      <c r="AH22" s="572"/>
      <c r="AI22" s="572"/>
      <c r="AJ22" s="572"/>
      <c r="AK22" s="572"/>
      <c r="AL22" s="572"/>
      <c r="AM22" s="572"/>
      <c r="AN22" s="572"/>
      <c r="AO22" s="572"/>
      <c r="AP22" s="572"/>
      <c r="AQ22" s="572"/>
      <c r="AR22" s="572"/>
      <c r="AS22" s="572"/>
      <c r="AT22" s="572"/>
      <c r="AU22" s="572"/>
      <c r="AV22" s="572"/>
      <c r="AW22" s="572"/>
      <c r="AX22" s="572"/>
      <c r="AY22" s="572"/>
      <c r="AZ22" s="572"/>
      <c r="BA22" s="572"/>
      <c r="BB22" s="572"/>
      <c r="BC22" s="572"/>
      <c r="BD22" s="572"/>
      <c r="BE22" s="572"/>
      <c r="BF22" s="572"/>
      <c r="BG22" s="572"/>
      <c r="BH22" s="572"/>
      <c r="BI22" s="572"/>
      <c r="BJ22" s="572"/>
    </row>
    <row r="23" spans="1:62" s="989" customFormat="1" ht="16.5" thickTop="1" x14ac:dyDescent="0.25">
      <c r="A23" s="1395"/>
      <c r="B23" s="1395"/>
      <c r="C23" s="1395"/>
      <c r="D23" s="1395"/>
      <c r="E23" s="171"/>
      <c r="F23" s="171"/>
      <c r="G23" s="171"/>
      <c r="H23" s="171"/>
      <c r="I23" s="172"/>
      <c r="J23" s="172"/>
      <c r="K23" s="172"/>
      <c r="L23" s="172"/>
      <c r="M23" s="172"/>
      <c r="N23" s="172"/>
      <c r="O23" s="693"/>
      <c r="P23" s="261"/>
      <c r="Q23" s="261"/>
      <c r="R23" s="262"/>
      <c r="S23" s="261"/>
      <c r="T23" s="263"/>
      <c r="U23" s="267"/>
      <c r="V23" s="267"/>
      <c r="W23" s="437"/>
      <c r="Y23" s="1119"/>
      <c r="Z23" s="1119"/>
      <c r="AA23" s="1119"/>
      <c r="AB23" s="1119"/>
      <c r="AC23" s="1119"/>
      <c r="AD23" s="1119"/>
      <c r="AE23" s="1119"/>
      <c r="AF23" s="1119"/>
      <c r="AG23" s="1119"/>
      <c r="AH23" s="1119"/>
      <c r="AI23" s="1119"/>
      <c r="AJ23" s="1119"/>
    </row>
    <row r="24" spans="1:62" ht="15.75" x14ac:dyDescent="0.25">
      <c r="E24" s="271"/>
      <c r="F24" s="271"/>
      <c r="G24" s="1864" t="s">
        <v>12</v>
      </c>
      <c r="H24" s="1864"/>
      <c r="I24" s="701">
        <f>M24-I34</f>
        <v>7</v>
      </c>
      <c r="J24" s="702" t="s">
        <v>13</v>
      </c>
      <c r="K24" s="703"/>
      <c r="L24" s="702"/>
      <c r="M24" s="704">
        <f>COUNT(E$12:E18)</f>
        <v>7</v>
      </c>
      <c r="N24" s="702"/>
      <c r="O24" s="705"/>
      <c r="P24" s="702"/>
      <c r="Q24" s="702"/>
      <c r="R24" s="706"/>
      <c r="S24" s="702"/>
      <c r="T24" s="253"/>
      <c r="U24" s="253"/>
      <c r="V24" s="253"/>
    </row>
    <row r="25" spans="1:62" ht="15.75" x14ac:dyDescent="0.25">
      <c r="E25" s="271"/>
      <c r="F25" s="271"/>
      <c r="G25" s="1864" t="s">
        <v>14</v>
      </c>
      <c r="H25" s="1864"/>
      <c r="I25" s="707">
        <f>SUM(I28:I31)</f>
        <v>6</v>
      </c>
      <c r="J25" s="702" t="s">
        <v>13</v>
      </c>
      <c r="K25" s="708">
        <f>ROUND($I$25/$I$24*100,1)</f>
        <v>85.7</v>
      </c>
      <c r="L25" s="709" t="s">
        <v>15</v>
      </c>
      <c r="M25" s="710"/>
      <c r="N25" s="702"/>
      <c r="O25" s="1865"/>
      <c r="P25" s="1865"/>
      <c r="Q25" s="1865"/>
      <c r="R25" s="1865"/>
      <c r="S25" s="253"/>
      <c r="T25" s="253"/>
      <c r="U25" s="253"/>
    </row>
    <row r="26" spans="1:62" ht="15.75" x14ac:dyDescent="0.25">
      <c r="E26" s="271"/>
      <c r="F26" s="271"/>
      <c r="G26" s="711"/>
      <c r="H26" s="712"/>
      <c r="I26" s="696"/>
      <c r="J26" s="253"/>
      <c r="K26" s="713"/>
      <c r="L26" s="253"/>
      <c r="M26" s="710"/>
      <c r="N26" s="702"/>
      <c r="O26" s="714"/>
      <c r="P26" s="253"/>
      <c r="Q26" s="253"/>
    </row>
    <row r="27" spans="1:62" ht="15.75" x14ac:dyDescent="0.25">
      <c r="E27" s="271"/>
      <c r="F27" s="271"/>
      <c r="G27" s="1848" t="s">
        <v>16</v>
      </c>
      <c r="H27" s="1848"/>
      <c r="I27" s="696"/>
      <c r="J27" s="702"/>
      <c r="K27" s="713"/>
      <c r="L27" s="702"/>
      <c r="N27" s="702"/>
      <c r="O27" s="714"/>
      <c r="P27" s="253"/>
      <c r="Q27" s="253"/>
    </row>
    <row r="28" spans="1:62" ht="15.75" x14ac:dyDescent="0.25">
      <c r="E28" s="271"/>
      <c r="F28" s="271"/>
      <c r="G28" s="1848" t="s">
        <v>17</v>
      </c>
      <c r="H28" s="1848"/>
      <c r="I28" s="716">
        <f>COUNTIF(U12:U18,5)</f>
        <v>5</v>
      </c>
      <c r="J28" s="702" t="s">
        <v>13</v>
      </c>
      <c r="K28" s="717">
        <f>ROUND(I28/$I$25*100,1)</f>
        <v>83.3</v>
      </c>
      <c r="L28" s="709" t="s">
        <v>15</v>
      </c>
      <c r="R28" s="275"/>
    </row>
    <row r="29" spans="1:62" ht="15.75" x14ac:dyDescent="0.25">
      <c r="E29" s="271"/>
      <c r="F29" s="271"/>
      <c r="G29" s="1848" t="s">
        <v>18</v>
      </c>
      <c r="H29" s="1848"/>
      <c r="I29" s="716">
        <f>COUNTIF(U12:U18,4)</f>
        <v>1</v>
      </c>
      <c r="J29" s="702" t="s">
        <v>13</v>
      </c>
      <c r="K29" s="717">
        <f>ROUND(I29/$I$25*100,1)</f>
        <v>16.7</v>
      </c>
      <c r="L29" s="709" t="s">
        <v>15</v>
      </c>
      <c r="N29" s="718"/>
      <c r="O29" s="714"/>
      <c r="P29" s="253"/>
      <c r="Q29" s="253"/>
    </row>
    <row r="30" spans="1:62" ht="18.75" x14ac:dyDescent="0.3">
      <c r="E30" s="271"/>
      <c r="F30" s="271"/>
      <c r="G30" s="1848" t="s">
        <v>19</v>
      </c>
      <c r="H30" s="1848"/>
      <c r="I30" s="716">
        <f>COUNTIF(U12:U18,3)</f>
        <v>0</v>
      </c>
      <c r="J30" s="702" t="s">
        <v>13</v>
      </c>
      <c r="K30" s="717">
        <f>ROUND(I30/$I$25*100,1)</f>
        <v>0</v>
      </c>
      <c r="L30" s="709" t="s">
        <v>15</v>
      </c>
      <c r="M30" s="719"/>
      <c r="N30" s="720"/>
      <c r="O30" s="721"/>
      <c r="P30" s="722"/>
      <c r="Q30" s="722"/>
      <c r="R30" s="1849"/>
      <c r="S30" s="1849"/>
      <c r="T30" s="1849"/>
      <c r="U30" s="1849"/>
      <c r="V30" s="1849"/>
      <c r="W30" s="1849"/>
    </row>
    <row r="31" spans="1:62" ht="15.75" x14ac:dyDescent="0.25">
      <c r="E31" s="271"/>
      <c r="F31" s="271"/>
      <c r="G31" s="1848" t="s">
        <v>20</v>
      </c>
      <c r="H31" s="1848"/>
      <c r="I31" s="716">
        <f>COUNTIF(U12:U18,2)</f>
        <v>0</v>
      </c>
      <c r="J31" s="702" t="s">
        <v>13</v>
      </c>
      <c r="K31" s="717">
        <f>I31/$I$25*100</f>
        <v>0</v>
      </c>
      <c r="L31" s="709" t="s">
        <v>15</v>
      </c>
      <c r="M31" s="723"/>
      <c r="N31" s="724"/>
      <c r="O31" s="725"/>
      <c r="P31" s="723"/>
      <c r="Q31" s="723"/>
      <c r="R31" s="726"/>
      <c r="S31" s="723"/>
      <c r="T31" s="727"/>
      <c r="U31" s="727"/>
      <c r="V31" s="727"/>
      <c r="W31" s="863"/>
    </row>
    <row r="32" spans="1:62" ht="18.75" x14ac:dyDescent="0.3">
      <c r="E32" s="1848" t="s">
        <v>21</v>
      </c>
      <c r="F32" s="1848"/>
      <c r="G32" s="1848"/>
      <c r="H32" s="1848"/>
      <c r="I32" s="1101">
        <f>SUM(I28:I30)</f>
        <v>6</v>
      </c>
      <c r="J32" s="702" t="s">
        <v>13</v>
      </c>
      <c r="K32" s="717">
        <f>I32/$I$25*100</f>
        <v>100</v>
      </c>
      <c r="L32" s="709" t="s">
        <v>15</v>
      </c>
      <c r="M32" s="719"/>
      <c r="N32" s="720"/>
      <c r="O32" s="721"/>
      <c r="P32" s="722"/>
      <c r="Q32" s="722"/>
      <c r="R32" s="1849"/>
      <c r="S32" s="1849"/>
      <c r="T32" s="1849"/>
      <c r="U32" s="1849"/>
      <c r="V32" s="1849"/>
      <c r="W32" s="1849"/>
    </row>
    <row r="33" spans="1:34" ht="15.75" x14ac:dyDescent="0.25">
      <c r="E33" s="1848" t="s">
        <v>772</v>
      </c>
      <c r="F33" s="1848"/>
      <c r="G33" s="1848"/>
      <c r="H33" s="1848"/>
      <c r="I33" s="728">
        <f>COUNTIF(W$12:W18,"*ЛФК*")+COUNTIF(W$12:W18,"*освоб.*")+COUNTIF(W$12:W18,"*справка*")</f>
        <v>1</v>
      </c>
      <c r="J33" s="702" t="s">
        <v>13</v>
      </c>
      <c r="K33" s="729">
        <f>I33/$I$24*100</f>
        <v>14.285714285714285</v>
      </c>
      <c r="L33" s="709" t="s">
        <v>15</v>
      </c>
      <c r="M33" s="719"/>
      <c r="N33" s="719"/>
      <c r="O33" s="730"/>
      <c r="P33" s="719"/>
      <c r="Q33" s="719"/>
      <c r="R33" s="731"/>
      <c r="S33" s="732"/>
      <c r="T33" s="732"/>
      <c r="U33" s="733"/>
      <c r="V33" s="734"/>
      <c r="W33" s="864"/>
    </row>
    <row r="34" spans="1:34" ht="18.75" x14ac:dyDescent="0.3">
      <c r="E34" s="1848" t="s">
        <v>775</v>
      </c>
      <c r="F34" s="1848"/>
      <c r="G34" s="1848"/>
      <c r="H34" s="1848"/>
      <c r="I34" s="728">
        <f>COUNTIF(W$12:W18,"*ком-ка*")+COUNTIF(W$12:W18,"*декрет*")+COUNTIF(W$12:W18,"*уч.отпуск*")</f>
        <v>0</v>
      </c>
      <c r="J34" s="702" t="s">
        <v>768</v>
      </c>
      <c r="K34" s="735"/>
      <c r="L34" s="709"/>
      <c r="M34" s="719"/>
      <c r="N34" s="719"/>
      <c r="O34" s="730"/>
      <c r="P34" s="719"/>
      <c r="Q34" s="719"/>
      <c r="R34" s="1849"/>
      <c r="S34" s="1849"/>
      <c r="T34" s="1849"/>
      <c r="U34" s="1849"/>
      <c r="V34" s="1849"/>
      <c r="W34" s="1849"/>
    </row>
    <row r="35" spans="1:34" ht="18.75" hidden="1" x14ac:dyDescent="0.3">
      <c r="E35" s="1848"/>
      <c r="F35" s="1848"/>
      <c r="G35" s="1848"/>
      <c r="H35" s="1848"/>
      <c r="I35" s="583"/>
      <c r="J35" s="702"/>
      <c r="K35" s="1741" t="s">
        <v>22</v>
      </c>
      <c r="L35" s="1741"/>
      <c r="M35" s="1741"/>
      <c r="N35" s="1741"/>
      <c r="O35" s="1741"/>
      <c r="P35" s="1741"/>
      <c r="Q35" s="1741"/>
      <c r="R35" s="1850" t="str">
        <f>Оценка_подр(K25,K32,K28,K29)</f>
        <v>отлично</v>
      </c>
      <c r="S35" s="1850"/>
      <c r="T35" s="1850"/>
      <c r="U35" s="1850"/>
      <c r="V35" s="719"/>
      <c r="W35" s="863"/>
    </row>
    <row r="37" spans="1:34" s="1336" customFormat="1" ht="24.75" customHeight="1" x14ac:dyDescent="0.3">
      <c r="A37" s="1334"/>
      <c r="B37" s="1334"/>
      <c r="C37" s="1334"/>
      <c r="D37" s="1334"/>
      <c r="E37" s="1206"/>
      <c r="F37" s="1206"/>
      <c r="G37" s="1740" t="s">
        <v>1078</v>
      </c>
      <c r="H37" s="1740"/>
      <c r="I37" s="1721" t="s">
        <v>1166</v>
      </c>
      <c r="J37" s="1721"/>
      <c r="K37" s="1721"/>
      <c r="L37" s="1721"/>
      <c r="M37" s="1721"/>
      <c r="N37" s="1721"/>
      <c r="O37" s="1721"/>
      <c r="P37" s="1721"/>
      <c r="Q37" s="1721"/>
      <c r="R37" s="1721"/>
      <c r="S37" s="1721"/>
      <c r="T37" s="1168"/>
      <c r="U37" s="1168"/>
      <c r="V37" s="868"/>
      <c r="W37" s="1335"/>
      <c r="AE37" s="1337"/>
      <c r="AF37" s="1337"/>
      <c r="AG37" s="1337"/>
      <c r="AH37" s="1337"/>
    </row>
    <row r="38" spans="1:34" s="1337" customFormat="1" ht="24.75" customHeight="1" x14ac:dyDescent="0.3">
      <c r="G38" s="1740" t="s">
        <v>1503</v>
      </c>
      <c r="H38" s="1740"/>
      <c r="I38" s="1721" t="s">
        <v>1528</v>
      </c>
      <c r="J38" s="1721"/>
      <c r="K38" s="1721"/>
      <c r="L38" s="1721"/>
      <c r="M38" s="1721"/>
      <c r="N38" s="1721"/>
      <c r="O38" s="1721"/>
      <c r="P38" s="1721"/>
      <c r="Q38" s="1721"/>
      <c r="R38" s="1721"/>
      <c r="S38" s="1721"/>
      <c r="W38" s="1338"/>
    </row>
    <row r="39" spans="1:34" s="1337" customFormat="1" ht="24.75" customHeight="1" x14ac:dyDescent="0.25">
      <c r="I39" s="1721" t="s">
        <v>1529</v>
      </c>
      <c r="J39" s="1721"/>
      <c r="K39" s="1721"/>
      <c r="L39" s="1721"/>
      <c r="M39" s="1721"/>
      <c r="N39" s="1721"/>
      <c r="O39" s="1721"/>
      <c r="P39" s="1721"/>
      <c r="Q39" s="1721"/>
      <c r="R39" s="1721"/>
      <c r="S39" s="1721"/>
      <c r="W39" s="1338"/>
    </row>
    <row r="40" spans="1:34" s="1336" customFormat="1" ht="24.75" customHeight="1" x14ac:dyDescent="0.25">
      <c r="A40" s="1334"/>
      <c r="B40" s="1334"/>
      <c r="C40" s="1334"/>
      <c r="D40" s="1334"/>
      <c r="E40" s="1206"/>
      <c r="F40" s="1206"/>
      <c r="G40" s="1460"/>
      <c r="H40" s="1460"/>
      <c r="I40" s="1459"/>
      <c r="J40" s="1459"/>
      <c r="K40" s="1459"/>
      <c r="L40" s="1459"/>
      <c r="M40" s="1459"/>
      <c r="N40" s="1459"/>
      <c r="O40" s="1459"/>
      <c r="P40" s="1459"/>
      <c r="Q40" s="1459"/>
      <c r="R40" s="1459"/>
      <c r="S40" s="1459"/>
      <c r="T40" s="1168"/>
      <c r="U40" s="1168"/>
      <c r="V40" s="868"/>
      <c r="W40" s="1335"/>
      <c r="AE40" s="1337"/>
      <c r="AF40" s="1337"/>
      <c r="AG40" s="1337"/>
      <c r="AH40" s="1337"/>
    </row>
    <row r="41" spans="1:34" s="1336" customFormat="1" ht="24.75" customHeight="1" x14ac:dyDescent="0.25">
      <c r="A41" s="1334"/>
      <c r="B41" s="1334"/>
      <c r="C41" s="1334"/>
      <c r="D41" s="1334"/>
      <c r="E41" s="1206"/>
      <c r="F41" s="1206"/>
      <c r="G41" s="1460"/>
      <c r="H41" s="1460"/>
      <c r="I41" s="1459"/>
      <c r="J41" s="1459"/>
      <c r="K41" s="1459"/>
      <c r="L41" s="1459"/>
      <c r="M41" s="1459"/>
      <c r="N41" s="1459"/>
      <c r="O41" s="1459"/>
      <c r="P41" s="1459"/>
      <c r="Q41" s="1459"/>
      <c r="R41" s="1459"/>
      <c r="S41" s="1459"/>
      <c r="T41" s="1168"/>
      <c r="U41" s="1168"/>
      <c r="V41" s="868"/>
      <c r="W41" s="1335"/>
      <c r="AE41" s="1337"/>
      <c r="AF41" s="1337"/>
      <c r="AG41" s="1337"/>
      <c r="AH41" s="1337"/>
    </row>
    <row r="45" spans="1:34" x14ac:dyDescent="0.25">
      <c r="H45" s="710" t="s">
        <v>1398</v>
      </c>
      <c r="I45" s="275">
        <f>COUNTIF(W$12:W18,"*не приб.*")+COUNTIF(W$12:W18,"*не сдавала*")+COUNTIF(W$12:W18,"*не сдавал*")</f>
        <v>0</v>
      </c>
    </row>
  </sheetData>
  <mergeCells count="47">
    <mergeCell ref="R30:W30"/>
    <mergeCell ref="G37:H37"/>
    <mergeCell ref="I37:S37"/>
    <mergeCell ref="E32:H32"/>
    <mergeCell ref="R32:W32"/>
    <mergeCell ref="E33:H33"/>
    <mergeCell ref="E34:H34"/>
    <mergeCell ref="R34:W34"/>
    <mergeCell ref="E35:H35"/>
    <mergeCell ref="K35:Q35"/>
    <mergeCell ref="R35:U35"/>
    <mergeCell ref="U20:V20"/>
    <mergeCell ref="U21:V21"/>
    <mergeCell ref="G24:H24"/>
    <mergeCell ref="G25:H25"/>
    <mergeCell ref="O25:R25"/>
    <mergeCell ref="G22:H22"/>
    <mergeCell ref="I22:T22"/>
    <mergeCell ref="U9:U11"/>
    <mergeCell ref="V9:V11"/>
    <mergeCell ref="W9:W11"/>
    <mergeCell ref="K10:M10"/>
    <mergeCell ref="N10:P10"/>
    <mergeCell ref="Q10:S10"/>
    <mergeCell ref="K9:S9"/>
    <mergeCell ref="T9:T11"/>
    <mergeCell ref="A1:C7"/>
    <mergeCell ref="Q1:W1"/>
    <mergeCell ref="R4:W4"/>
    <mergeCell ref="E6:W6"/>
    <mergeCell ref="E7:W7"/>
    <mergeCell ref="G38:H38"/>
    <mergeCell ref="I38:S38"/>
    <mergeCell ref="I39:S39"/>
    <mergeCell ref="A9:A11"/>
    <mergeCell ref="B9:B11"/>
    <mergeCell ref="C9:C11"/>
    <mergeCell ref="E9:E11"/>
    <mergeCell ref="G9:G11"/>
    <mergeCell ref="H9:H11"/>
    <mergeCell ref="I9:I11"/>
    <mergeCell ref="J9:J11"/>
    <mergeCell ref="G31:H31"/>
    <mergeCell ref="G27:H27"/>
    <mergeCell ref="G28:H28"/>
    <mergeCell ref="G29:H29"/>
    <mergeCell ref="G30:H3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6" fitToHeight="2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theme="5" tint="-0.249977111117893"/>
  </sheetPr>
  <dimension ref="A1:BJ62"/>
  <sheetViews>
    <sheetView view="pageBreakPreview" topLeftCell="A23" zoomScaleSheetLayoutView="100" workbookViewId="0">
      <selection activeCell="X17" sqref="X17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85546875" style="275" customWidth="1"/>
    <col min="18" max="18" width="6.140625" style="715" customWidth="1"/>
    <col min="19" max="19" width="6.57031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24" width="31.42578125" style="275" customWidth="1"/>
    <col min="25" max="39" width="9.140625" style="719"/>
    <col min="40" max="16384" width="9.140625" style="275"/>
  </cols>
  <sheetData>
    <row r="1" spans="1:39" ht="15.75" hidden="1" x14ac:dyDescent="0.25">
      <c r="A1" s="1858"/>
      <c r="B1" s="1858"/>
      <c r="C1" s="1858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863" t="s">
        <v>1280</v>
      </c>
      <c r="R1" s="1863"/>
      <c r="S1" s="1863"/>
      <c r="T1" s="1863"/>
      <c r="U1" s="1863"/>
      <c r="V1" s="1863"/>
      <c r="W1" s="1863"/>
      <c r="X1" s="854"/>
      <c r="Y1" s="1110"/>
      <c r="Z1" s="1110"/>
      <c r="AA1" s="1110"/>
      <c r="AB1" s="1110"/>
      <c r="AC1" s="1110"/>
      <c r="AD1" s="1110"/>
    </row>
    <row r="2" spans="1:39" ht="6" hidden="1" customHeight="1" x14ac:dyDescent="0.25">
      <c r="A2" s="1858"/>
      <c r="B2" s="1858"/>
      <c r="C2" s="1858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1110"/>
      <c r="Z2" s="1110"/>
      <c r="AA2" s="1110"/>
      <c r="AB2" s="1110"/>
      <c r="AC2" s="1110"/>
      <c r="AD2" s="1110"/>
    </row>
    <row r="3" spans="1:39" ht="18.75" hidden="1" x14ac:dyDescent="0.25">
      <c r="A3" s="1858"/>
      <c r="B3" s="1858"/>
      <c r="C3" s="1858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1281</v>
      </c>
      <c r="Q3" s="856"/>
      <c r="R3" s="856"/>
      <c r="S3" s="856"/>
      <c r="T3" s="856"/>
      <c r="U3" s="856" t="s">
        <v>1310</v>
      </c>
      <c r="V3" s="856"/>
      <c r="W3" s="982"/>
      <c r="X3" s="854"/>
      <c r="Y3" s="1110"/>
      <c r="Z3" s="1110"/>
      <c r="AA3" s="1110"/>
      <c r="AB3" s="1110"/>
      <c r="AC3" s="1110"/>
      <c r="AD3" s="1110"/>
    </row>
    <row r="4" spans="1:39" hidden="1" x14ac:dyDescent="0.25">
      <c r="A4" s="1858"/>
      <c r="B4" s="1858"/>
      <c r="C4" s="1858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860" t="s">
        <v>774</v>
      </c>
      <c r="S4" s="1860"/>
      <c r="T4" s="1860"/>
      <c r="U4" s="1860"/>
      <c r="V4" s="1860"/>
      <c r="W4" s="1860"/>
      <c r="X4" s="854"/>
      <c r="Y4" s="1110"/>
      <c r="Z4" s="1110"/>
      <c r="AA4" s="1110"/>
      <c r="AB4" s="1110"/>
      <c r="AC4" s="1110"/>
      <c r="AD4" s="1110"/>
    </row>
    <row r="5" spans="1:39" ht="10.5" customHeight="1" x14ac:dyDescent="0.25">
      <c r="A5" s="1858"/>
      <c r="B5" s="1858"/>
      <c r="C5" s="1858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1110"/>
      <c r="Z5" s="1110"/>
      <c r="AA5" s="1110"/>
      <c r="AB5" s="1110"/>
      <c r="AC5" s="1110"/>
      <c r="AD5" s="1110"/>
    </row>
    <row r="6" spans="1:39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854"/>
      <c r="Y6" s="1110"/>
      <c r="Z6" s="1110"/>
      <c r="AA6" s="1110"/>
      <c r="AB6" s="1110"/>
      <c r="AC6" s="1110"/>
      <c r="AD6" s="1110"/>
    </row>
    <row r="7" spans="1:39" ht="21.75" customHeight="1" x14ac:dyDescent="0.25">
      <c r="A7" s="1859"/>
      <c r="B7" s="1859"/>
      <c r="C7" s="1859"/>
      <c r="D7" s="253"/>
      <c r="E7" s="1862" t="s">
        <v>1650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854"/>
      <c r="Y7" s="1110"/>
      <c r="Z7" s="1110"/>
      <c r="AA7" s="1110"/>
      <c r="AB7" s="1110"/>
      <c r="AC7" s="1110"/>
      <c r="AD7" s="1110"/>
    </row>
    <row r="8" spans="1:39" ht="15" customHeight="1" thickBot="1" x14ac:dyDescent="0.3">
      <c r="A8" s="1064"/>
      <c r="B8" s="1064"/>
      <c r="C8" s="1064"/>
      <c r="D8" s="253"/>
      <c r="E8" s="1074"/>
      <c r="F8" s="1074"/>
      <c r="G8" s="1074"/>
      <c r="H8" s="1074"/>
      <c r="I8" s="1074"/>
      <c r="J8" s="1074"/>
      <c r="K8" s="1074"/>
      <c r="L8" s="1074"/>
      <c r="M8" s="1074"/>
      <c r="N8" s="1074"/>
      <c r="O8" s="1074"/>
      <c r="P8" s="1074"/>
      <c r="Q8" s="1074"/>
      <c r="R8" s="1074"/>
      <c r="S8" s="1074"/>
      <c r="T8" s="1074"/>
      <c r="U8" s="1074"/>
      <c r="V8" s="1074"/>
      <c r="W8" s="1074"/>
      <c r="X8" s="854"/>
      <c r="Y8" s="1110"/>
      <c r="Z8" s="1110"/>
      <c r="AA8" s="1110"/>
      <c r="AB8" s="1110"/>
      <c r="AC8" s="1110"/>
      <c r="AD8" s="1110"/>
    </row>
    <row r="9" spans="1:39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811"/>
      <c r="G9" s="1809" t="s">
        <v>3</v>
      </c>
      <c r="H9" s="1809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39" ht="15.75" x14ac:dyDescent="0.25">
      <c r="A10" s="1851"/>
      <c r="B10" s="1851"/>
      <c r="C10" s="1851"/>
      <c r="D10" s="858"/>
      <c r="E10" s="1620"/>
      <c r="F10" s="1439"/>
      <c r="G10" s="1621"/>
      <c r="H10" s="1621"/>
      <c r="I10" s="1601"/>
      <c r="J10" s="1601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39" ht="77.25" customHeight="1" thickBot="1" x14ac:dyDescent="0.3">
      <c r="A11" s="1851"/>
      <c r="B11" s="1851"/>
      <c r="C11" s="1851"/>
      <c r="D11" s="858"/>
      <c r="E11" s="1692"/>
      <c r="F11" s="812"/>
      <c r="G11" s="1810"/>
      <c r="H11" s="1810"/>
      <c r="I11" s="1602"/>
      <c r="J11" s="1602"/>
      <c r="K11" s="1438" t="s">
        <v>8</v>
      </c>
      <c r="L11" s="1438" t="s">
        <v>9</v>
      </c>
      <c r="M11" s="1438" t="s">
        <v>10</v>
      </c>
      <c r="N11" s="1438" t="s">
        <v>8</v>
      </c>
      <c r="O11" s="859" t="s">
        <v>9</v>
      </c>
      <c r="P11" s="1438" t="s">
        <v>10</v>
      </c>
      <c r="Q11" s="1438" t="s">
        <v>8</v>
      </c>
      <c r="R11" s="746" t="s">
        <v>9</v>
      </c>
      <c r="S11" s="1438" t="s">
        <v>10</v>
      </c>
      <c r="T11" s="1813"/>
      <c r="U11" s="1602"/>
      <c r="V11" s="1602"/>
      <c r="W11" s="1816"/>
    </row>
    <row r="12" spans="1:39" ht="16.5" customHeight="1" thickTop="1" x14ac:dyDescent="0.25">
      <c r="A12" s="611"/>
      <c r="B12" s="611"/>
      <c r="C12" s="611"/>
      <c r="D12" s="1470"/>
      <c r="E12" s="1855" t="s">
        <v>1228</v>
      </c>
      <c r="F12" s="1856"/>
      <c r="G12" s="1856"/>
      <c r="H12" s="1856"/>
      <c r="I12" s="1856"/>
      <c r="J12" s="1856"/>
      <c r="K12" s="1856"/>
      <c r="L12" s="1856"/>
      <c r="M12" s="1856"/>
      <c r="N12" s="1856"/>
      <c r="O12" s="1856"/>
      <c r="P12" s="1856"/>
      <c r="Q12" s="1856"/>
      <c r="R12" s="1856"/>
      <c r="S12" s="1856"/>
      <c r="T12" s="1856"/>
      <c r="U12" s="1856"/>
      <c r="V12" s="1856"/>
      <c r="W12" s="1857"/>
      <c r="X12" s="719"/>
      <c r="AH12" s="275"/>
      <c r="AI12" s="275"/>
      <c r="AJ12" s="275"/>
      <c r="AK12" s="275"/>
      <c r="AL12" s="275"/>
      <c r="AM12" s="275"/>
    </row>
    <row r="13" spans="1:39" ht="15.75" x14ac:dyDescent="0.25">
      <c r="A13" s="611" t="s">
        <v>11</v>
      </c>
      <c r="B13" s="1092">
        <v>26158</v>
      </c>
      <c r="C13" s="252">
        <f t="shared" ref="C13:C16" si="0">Age(B13,G13,H13)</f>
        <v>53</v>
      </c>
      <c r="D13" s="153"/>
      <c r="E13" s="166">
        <v>1</v>
      </c>
      <c r="F13" s="1488"/>
      <c r="G13" s="280" t="s">
        <v>482</v>
      </c>
      <c r="H13" s="607" t="s">
        <v>1455</v>
      </c>
      <c r="I13" s="1488" t="str">
        <f t="shared" ref="I13:I15" si="1">Воз_группа(A13,C13)</f>
        <v>7</v>
      </c>
      <c r="J13" s="611"/>
      <c r="K13" s="877">
        <v>3</v>
      </c>
      <c r="L13" s="1015">
        <v>3</v>
      </c>
      <c r="M13" s="1015">
        <f t="shared" ref="M13" si="2">Баллы_за_упр($A13,$G13,$H13,$I13,K13,L13)</f>
        <v>30</v>
      </c>
      <c r="N13" s="877"/>
      <c r="O13" s="1016"/>
      <c r="P13" s="1015"/>
      <c r="Q13" s="615">
        <v>37</v>
      </c>
      <c r="R13" s="207">
        <v>5.3</v>
      </c>
      <c r="S13" s="617">
        <f t="shared" ref="S13" si="3">Баллы_за_упр($A13,G13,H13,I13,Q13,R13)</f>
        <v>70</v>
      </c>
      <c r="T13" s="617">
        <f t="shared" ref="T13" si="4">S13+P13+M13</f>
        <v>100</v>
      </c>
      <c r="U13" s="618" t="str">
        <f>LOOKUP(T13,{0,39,40,80,120},{"2","2","3","4","5"})</f>
        <v>4</v>
      </c>
      <c r="V13" s="155"/>
      <c r="W13" s="397"/>
      <c r="X13" s="1109"/>
    </row>
    <row r="14" spans="1:39" ht="15.75" x14ac:dyDescent="0.25">
      <c r="A14" s="611" t="s">
        <v>470</v>
      </c>
      <c r="B14" s="1092">
        <v>33365</v>
      </c>
      <c r="C14" s="252">
        <f t="shared" si="0"/>
        <v>33</v>
      </c>
      <c r="D14" s="153"/>
      <c r="E14" s="166">
        <v>2</v>
      </c>
      <c r="F14" s="1488"/>
      <c r="G14" s="280" t="s">
        <v>564</v>
      </c>
      <c r="H14" s="607" t="s">
        <v>1644</v>
      </c>
      <c r="I14" s="1488" t="str">
        <f t="shared" si="1"/>
        <v>3</v>
      </c>
      <c r="J14" s="611"/>
      <c r="K14" s="877">
        <v>16</v>
      </c>
      <c r="L14" s="1015">
        <v>26</v>
      </c>
      <c r="M14" s="1015">
        <f t="shared" ref="M14:M15" si="5">Баллы_за_упр($A14,$G14,$H14,$I14,K14,L14)</f>
        <v>60</v>
      </c>
      <c r="N14" s="877"/>
      <c r="O14" s="1016"/>
      <c r="P14" s="1015"/>
      <c r="Q14" s="615">
        <v>37</v>
      </c>
      <c r="R14" s="207">
        <v>5.21</v>
      </c>
      <c r="S14" s="617">
        <f>Баллы_за_упр($A14,G14,H14,I14,Q14,R14)</f>
        <v>29</v>
      </c>
      <c r="T14" s="617">
        <f>S14+P14+M14</f>
        <v>89</v>
      </c>
      <c r="U14" s="618" t="str">
        <f>LOOKUP(T14,{0,39,40,80,120},{"2","2","3","4","5"})</f>
        <v>4</v>
      </c>
      <c r="V14" s="155"/>
      <c r="W14" s="397"/>
      <c r="X14" s="1109"/>
    </row>
    <row r="15" spans="1:39" s="352" customFormat="1" ht="15.75" x14ac:dyDescent="0.25">
      <c r="A15" s="613" t="s">
        <v>470</v>
      </c>
      <c r="B15" s="610">
        <v>35816</v>
      </c>
      <c r="C15" s="613">
        <f t="shared" si="0"/>
        <v>26</v>
      </c>
      <c r="D15" s="338"/>
      <c r="E15" s="1069">
        <v>3</v>
      </c>
      <c r="F15" s="1468"/>
      <c r="G15" s="612" t="s">
        <v>474</v>
      </c>
      <c r="H15" s="612" t="s">
        <v>1416</v>
      </c>
      <c r="I15" s="408" t="str">
        <f t="shared" si="1"/>
        <v>2</v>
      </c>
      <c r="J15" s="408"/>
      <c r="K15" s="877">
        <v>16</v>
      </c>
      <c r="L15" s="1015">
        <v>35</v>
      </c>
      <c r="M15" s="1015">
        <f t="shared" si="5"/>
        <v>80</v>
      </c>
      <c r="N15" s="877">
        <v>35</v>
      </c>
      <c r="O15" s="1016">
        <v>19.2</v>
      </c>
      <c r="P15" s="1015">
        <f t="shared" ref="P15" si="6">Баллы_за_упр($A15,$G15,$H15,$I15,N15,O15)</f>
        <v>100</v>
      </c>
      <c r="Q15" s="615">
        <v>37</v>
      </c>
      <c r="R15" s="207">
        <v>5.0199999999999996</v>
      </c>
      <c r="S15" s="617">
        <f t="shared" ref="S15" si="7">Баллы_за_упр($A15,G15,H15,I15,Q15,R15)</f>
        <v>28</v>
      </c>
      <c r="T15" s="617">
        <f t="shared" ref="T15" si="8">S15+P15+M15</f>
        <v>208</v>
      </c>
      <c r="U15" s="618">
        <f t="shared" ref="U15" si="9">Оценка(A15,I15,M15,P15,S15)</f>
        <v>5</v>
      </c>
      <c r="V15" s="1468"/>
      <c r="W15" s="395"/>
      <c r="X15" s="1229"/>
      <c r="Y15" s="1230"/>
      <c r="Z15" s="1230"/>
      <c r="AA15" s="1230"/>
      <c r="AB15" s="1230"/>
      <c r="AC15" s="1230"/>
      <c r="AD15" s="768"/>
      <c r="AE15" s="769"/>
      <c r="AF15" s="769"/>
      <c r="AG15" s="769"/>
      <c r="AH15" s="769"/>
      <c r="AI15" s="1114"/>
      <c r="AJ15" s="1114"/>
      <c r="AK15" s="1114"/>
      <c r="AL15" s="1114"/>
    </row>
    <row r="16" spans="1:39" ht="15.75" x14ac:dyDescent="0.25">
      <c r="A16" s="613" t="s">
        <v>470</v>
      </c>
      <c r="B16" s="1092">
        <v>30378</v>
      </c>
      <c r="C16" s="252">
        <f t="shared" si="0"/>
        <v>41</v>
      </c>
      <c r="D16" s="153"/>
      <c r="E16" s="166">
        <v>4</v>
      </c>
      <c r="F16" s="1488"/>
      <c r="G16" s="280" t="s">
        <v>474</v>
      </c>
      <c r="H16" s="280" t="s">
        <v>1628</v>
      </c>
      <c r="I16" s="1488">
        <v>3</v>
      </c>
      <c r="J16" s="611"/>
      <c r="K16" s="877">
        <v>16</v>
      </c>
      <c r="L16" s="1015">
        <v>30</v>
      </c>
      <c r="M16" s="1015">
        <f>Баллы_за_упр($A16,$G16,$H16,$I16,K16,L16)</f>
        <v>80</v>
      </c>
      <c r="N16" s="877"/>
      <c r="O16" s="1016"/>
      <c r="P16" s="1015"/>
      <c r="Q16" s="615">
        <v>37</v>
      </c>
      <c r="R16" s="207">
        <v>5.09</v>
      </c>
      <c r="S16" s="617">
        <f>Баллы_за_упр($A16,G16,H16,I16,Q16,R16)</f>
        <v>41</v>
      </c>
      <c r="T16" s="617">
        <f>S16+P16+M16</f>
        <v>121</v>
      </c>
      <c r="U16" s="618" t="str">
        <f>LOOKUP(T16,{0,39,40,80,120},{"2","2","3","4","5"})</f>
        <v>5</v>
      </c>
      <c r="V16" s="155"/>
      <c r="W16" s="397"/>
      <c r="X16" s="1109"/>
    </row>
    <row r="17" spans="1:62" ht="15.75" customHeight="1" x14ac:dyDescent="0.25">
      <c r="A17" s="611"/>
      <c r="B17" s="306"/>
      <c r="C17" s="611"/>
      <c r="D17" s="1470"/>
      <c r="E17" s="1620" t="s">
        <v>1645</v>
      </c>
      <c r="F17" s="1621"/>
      <c r="G17" s="1621"/>
      <c r="H17" s="1621"/>
      <c r="I17" s="1621"/>
      <c r="J17" s="1621"/>
      <c r="K17" s="1793"/>
      <c r="L17" s="1793"/>
      <c r="M17" s="1793"/>
      <c r="N17" s="1793"/>
      <c r="O17" s="1793"/>
      <c r="P17" s="1793"/>
      <c r="Q17" s="1793"/>
      <c r="R17" s="1793"/>
      <c r="S17" s="1793"/>
      <c r="T17" s="1793"/>
      <c r="U17" s="1793"/>
      <c r="V17" s="1621"/>
      <c r="W17" s="1622"/>
      <c r="X17" s="719"/>
      <c r="AH17" s="275"/>
      <c r="AI17" s="275"/>
      <c r="AJ17" s="275"/>
      <c r="AK17" s="275"/>
      <c r="AL17" s="275"/>
      <c r="AM17" s="275"/>
    </row>
    <row r="18" spans="1:62" ht="15.75" x14ac:dyDescent="0.25">
      <c r="A18" s="611" t="s">
        <v>11</v>
      </c>
      <c r="B18" s="1092">
        <v>25885</v>
      </c>
      <c r="C18" s="252">
        <f t="shared" ref="C18:C20" si="10">Age(B18,G18,H18)</f>
        <v>53</v>
      </c>
      <c r="D18" s="153"/>
      <c r="E18" s="166">
        <v>5</v>
      </c>
      <c r="F18" s="1488"/>
      <c r="G18" s="280" t="s">
        <v>482</v>
      </c>
      <c r="H18" s="607" t="s">
        <v>1586</v>
      </c>
      <c r="I18" s="1488" t="str">
        <f t="shared" ref="I18:I24" si="11">Воз_группа(A18,C18)</f>
        <v>7</v>
      </c>
      <c r="J18" s="611"/>
      <c r="K18" s="877">
        <v>3</v>
      </c>
      <c r="L18" s="1015">
        <v>3</v>
      </c>
      <c r="M18" s="1015">
        <f t="shared" ref="M18" si="12">Баллы_за_упр($A18,$G18,$H18,$I18,K18,L18)</f>
        <v>30</v>
      </c>
      <c r="N18" s="877"/>
      <c r="O18" s="1016"/>
      <c r="P18" s="1015"/>
      <c r="Q18" s="615">
        <v>37</v>
      </c>
      <c r="R18" s="207">
        <v>5.29</v>
      </c>
      <c r="S18" s="617">
        <f t="shared" ref="S18" si="13">Баллы_за_упр($A18,G18,H18,I18,Q18,R18)</f>
        <v>72</v>
      </c>
      <c r="T18" s="617">
        <f t="shared" ref="T18" si="14">S18+P18+M18</f>
        <v>102</v>
      </c>
      <c r="U18" s="618" t="str">
        <f>LOOKUP(T18,{0,39,40,80,120},{"2","2","3","4","5"})</f>
        <v>4</v>
      </c>
      <c r="V18" s="155"/>
      <c r="W18" s="397"/>
      <c r="X18" s="153"/>
    </row>
    <row r="19" spans="1:62" ht="15.75" x14ac:dyDescent="0.25">
      <c r="A19" s="611" t="s">
        <v>470</v>
      </c>
      <c r="B19" s="1092">
        <v>29579</v>
      </c>
      <c r="C19" s="252">
        <f t="shared" si="10"/>
        <v>43</v>
      </c>
      <c r="D19" s="153"/>
      <c r="E19" s="285">
        <v>6</v>
      </c>
      <c r="F19" s="611" t="s">
        <v>767</v>
      </c>
      <c r="G19" s="280" t="s">
        <v>482</v>
      </c>
      <c r="H19" s="607" t="s">
        <v>1288</v>
      </c>
      <c r="I19" s="1483" t="str">
        <f t="shared" si="11"/>
        <v>5</v>
      </c>
      <c r="J19" s="613"/>
      <c r="K19" s="877">
        <v>16</v>
      </c>
      <c r="L19" s="1015">
        <v>25</v>
      </c>
      <c r="M19" s="1015">
        <f>Баллы_за_упр($A19,$G19,$H19,$I19,K19,L19)</f>
        <v>95</v>
      </c>
      <c r="N19" s="877"/>
      <c r="O19" s="1016"/>
      <c r="P19" s="1015"/>
      <c r="Q19" s="615">
        <v>37</v>
      </c>
      <c r="R19" s="207">
        <v>5.52</v>
      </c>
      <c r="S19" s="617">
        <f>Баллы_за_упр($A19,G19,H19,I19,Q19,R19)</f>
        <v>58</v>
      </c>
      <c r="T19" s="617">
        <f>S19+P19+M19</f>
        <v>153</v>
      </c>
      <c r="U19" s="618" t="str">
        <f>LOOKUP(T19,{0,39,40,80,120},{"2","2","3","4","5"})</f>
        <v>5</v>
      </c>
      <c r="V19" s="617"/>
      <c r="W19" s="1352"/>
      <c r="X19" s="1110"/>
      <c r="Y19" s="1110"/>
      <c r="Z19" s="1110"/>
      <c r="AA19" s="1110"/>
      <c r="AB19" s="1110"/>
      <c r="AC19" s="1110"/>
      <c r="AD19" s="1118"/>
      <c r="AE19" s="863"/>
      <c r="AF19" s="863"/>
      <c r="AG19" s="863"/>
      <c r="AH19" s="863"/>
    </row>
    <row r="20" spans="1:62" ht="15.75" x14ac:dyDescent="0.25">
      <c r="A20" s="611" t="s">
        <v>11</v>
      </c>
      <c r="B20" s="1092">
        <v>30378</v>
      </c>
      <c r="C20" s="252">
        <f t="shared" si="10"/>
        <v>41</v>
      </c>
      <c r="D20" s="153"/>
      <c r="E20" s="166">
        <v>7</v>
      </c>
      <c r="F20" s="1488"/>
      <c r="G20" s="280" t="s">
        <v>590</v>
      </c>
      <c r="H20" s="280" t="s">
        <v>1587</v>
      </c>
      <c r="I20" s="1488" t="str">
        <f t="shared" si="11"/>
        <v>5</v>
      </c>
      <c r="J20" s="611"/>
      <c r="K20" s="877">
        <v>3</v>
      </c>
      <c r="L20" s="1015">
        <v>16</v>
      </c>
      <c r="M20" s="1015">
        <f t="shared" ref="M20" si="15">Баллы_за_упр($A20,$G20,$H20,$I20,K20,L20)</f>
        <v>120</v>
      </c>
      <c r="N20" s="877">
        <v>35</v>
      </c>
      <c r="O20" s="1016">
        <v>28.1</v>
      </c>
      <c r="P20" s="1015">
        <f t="shared" ref="P20" si="16">Баллы_за_упр($A20,$G20,$H20,$I20,N20,O20)</f>
        <v>118</v>
      </c>
      <c r="Q20" s="615">
        <v>37</v>
      </c>
      <c r="R20" s="207">
        <v>4.29</v>
      </c>
      <c r="S20" s="617">
        <f t="shared" ref="S20" si="17">Баллы_за_упр($A20,G20,H20,I20,Q20,R20)</f>
        <v>72</v>
      </c>
      <c r="T20" s="617">
        <f t="shared" ref="T20" si="18">S20+P20+M20</f>
        <v>310</v>
      </c>
      <c r="U20" s="618">
        <f t="shared" ref="U20" si="19">Оценка(A20,I20,M20,P20,S20)</f>
        <v>5</v>
      </c>
      <c r="V20" s="155"/>
      <c r="W20" s="397"/>
      <c r="X20" s="153"/>
    </row>
    <row r="21" spans="1:62" ht="15.6" customHeight="1" x14ac:dyDescent="0.25">
      <c r="A21" s="611"/>
      <c r="B21" s="611"/>
      <c r="C21" s="252"/>
      <c r="D21" s="1470"/>
      <c r="E21" s="1620" t="s">
        <v>1646</v>
      </c>
      <c r="F21" s="1621"/>
      <c r="G21" s="1952"/>
      <c r="H21" s="1952"/>
      <c r="I21" s="1621"/>
      <c r="J21" s="1621"/>
      <c r="K21" s="1621"/>
      <c r="L21" s="1621"/>
      <c r="M21" s="1621"/>
      <c r="N21" s="1621"/>
      <c r="O21" s="1621"/>
      <c r="P21" s="1621"/>
      <c r="Q21" s="1621"/>
      <c r="R21" s="1621"/>
      <c r="S21" s="1621"/>
      <c r="T21" s="1621"/>
      <c r="U21" s="1621"/>
      <c r="V21" s="1621"/>
      <c r="W21" s="1622"/>
      <c r="X21" s="719"/>
      <c r="AH21" s="275"/>
      <c r="AI21" s="275"/>
      <c r="AJ21" s="275"/>
      <c r="AK21" s="275"/>
      <c r="AL21" s="275"/>
      <c r="AM21" s="275"/>
    </row>
    <row r="22" spans="1:62" ht="15.75" x14ac:dyDescent="0.25">
      <c r="A22" s="611" t="s">
        <v>11</v>
      </c>
      <c r="B22" s="1092">
        <v>27751</v>
      </c>
      <c r="C22" s="252">
        <f t="shared" ref="C22:C24" si="20">Age(B22,G22,H22)</f>
        <v>48</v>
      </c>
      <c r="D22" s="1470"/>
      <c r="E22" s="154">
        <v>8</v>
      </c>
      <c r="F22" s="553"/>
      <c r="G22" s="225" t="s">
        <v>482</v>
      </c>
      <c r="H22" s="563" t="s">
        <v>545</v>
      </c>
      <c r="I22" s="1488" t="str">
        <f t="shared" si="11"/>
        <v>6</v>
      </c>
      <c r="J22" s="611"/>
      <c r="K22" s="877">
        <v>3</v>
      </c>
      <c r="L22" s="1015">
        <v>3</v>
      </c>
      <c r="M22" s="1015">
        <f t="shared" ref="M22:M24" si="21">Баллы_за_упр($A22,$G22,$H22,$I22,K22,L22)</f>
        <v>20</v>
      </c>
      <c r="N22" s="877"/>
      <c r="O22" s="1016"/>
      <c r="P22" s="1015"/>
      <c r="Q22" s="615">
        <v>37</v>
      </c>
      <c r="R22" s="207">
        <v>5.21</v>
      </c>
      <c r="S22" s="617">
        <f t="shared" ref="S22:S24" si="22">Баллы_за_упр($A22,G22,H22,I22,Q22,R22)</f>
        <v>44</v>
      </c>
      <c r="T22" s="617">
        <f t="shared" ref="T22:T24" si="23">S22+P22+M22</f>
        <v>64</v>
      </c>
      <c r="U22" s="618" t="str">
        <f>LOOKUP(T22,{0,39,40,80,120},{"2","2","3","4","5"})</f>
        <v>3</v>
      </c>
      <c r="V22" s="155"/>
      <c r="W22" s="397"/>
      <c r="X22" s="719"/>
      <c r="AH22" s="275"/>
      <c r="AI22" s="275"/>
      <c r="AJ22" s="275"/>
      <c r="AK22" s="275"/>
      <c r="AL22" s="275"/>
      <c r="AM22" s="275"/>
    </row>
    <row r="23" spans="1:62" ht="15.75" x14ac:dyDescent="0.25">
      <c r="A23" s="611" t="s">
        <v>11</v>
      </c>
      <c r="B23" s="1092">
        <v>24410</v>
      </c>
      <c r="C23" s="252">
        <f t="shared" si="20"/>
        <v>57</v>
      </c>
      <c r="D23" s="1470"/>
      <c r="E23" s="154">
        <v>9</v>
      </c>
      <c r="F23" s="553"/>
      <c r="G23" s="225" t="s">
        <v>482</v>
      </c>
      <c r="H23" s="225" t="s">
        <v>1647</v>
      </c>
      <c r="I23" s="1488">
        <v>6</v>
      </c>
      <c r="J23" s="611"/>
      <c r="K23" s="877"/>
      <c r="L23" s="1015"/>
      <c r="M23" s="1015"/>
      <c r="N23" s="877"/>
      <c r="O23" s="1016"/>
      <c r="P23" s="1015"/>
      <c r="Q23" s="615"/>
      <c r="R23" s="207"/>
      <c r="S23" s="617"/>
      <c r="T23" s="617"/>
      <c r="U23" s="618"/>
      <c r="V23" s="617"/>
      <c r="W23" s="1352" t="s">
        <v>750</v>
      </c>
      <c r="X23" s="719"/>
      <c r="AH23" s="275"/>
      <c r="AI23" s="275"/>
      <c r="AJ23" s="275"/>
      <c r="AK23" s="275"/>
      <c r="AL23" s="275"/>
      <c r="AM23" s="275"/>
    </row>
    <row r="24" spans="1:62" ht="16.5" thickBot="1" x14ac:dyDescent="0.3">
      <c r="A24" s="611" t="s">
        <v>11</v>
      </c>
      <c r="B24" s="1092">
        <v>30142</v>
      </c>
      <c r="C24" s="252">
        <f t="shared" si="20"/>
        <v>42</v>
      </c>
      <c r="D24" s="1470"/>
      <c r="E24" s="158">
        <v>10</v>
      </c>
      <c r="F24" s="1148"/>
      <c r="G24" s="1501" t="s">
        <v>590</v>
      </c>
      <c r="H24" s="1501" t="s">
        <v>1648</v>
      </c>
      <c r="I24" s="159" t="str">
        <f t="shared" si="11"/>
        <v>5</v>
      </c>
      <c r="J24" s="157"/>
      <c r="K24" s="1040">
        <v>3</v>
      </c>
      <c r="L24" s="1041">
        <v>11</v>
      </c>
      <c r="M24" s="1041">
        <f t="shared" si="21"/>
        <v>90</v>
      </c>
      <c r="N24" s="1040">
        <v>35</v>
      </c>
      <c r="O24" s="1042">
        <v>31.8</v>
      </c>
      <c r="P24" s="1041">
        <f t="shared" ref="P24" si="24">Баллы_за_упр($A24,$G24,$H24,$I24,N24,O24)</f>
        <v>44</v>
      </c>
      <c r="Q24" s="300">
        <v>37</v>
      </c>
      <c r="R24" s="1224">
        <v>5</v>
      </c>
      <c r="S24" s="302">
        <f t="shared" si="22"/>
        <v>35</v>
      </c>
      <c r="T24" s="302">
        <f t="shared" si="23"/>
        <v>169</v>
      </c>
      <c r="U24" s="303">
        <f t="shared" ref="U24" si="25">Оценка(A24,I24,M24,P24,S24)</f>
        <v>4</v>
      </c>
      <c r="V24" s="302"/>
      <c r="W24" s="1225"/>
      <c r="X24" s="719"/>
      <c r="AH24" s="275"/>
      <c r="AI24" s="275"/>
      <c r="AJ24" s="275"/>
      <c r="AK24" s="275"/>
      <c r="AL24" s="275"/>
      <c r="AM24" s="275"/>
    </row>
    <row r="25" spans="1:62" ht="20.25" customHeight="1" x14ac:dyDescent="0.25">
      <c r="A25" s="770"/>
      <c r="B25" s="770"/>
      <c r="C25" s="770"/>
      <c r="D25" s="770"/>
      <c r="E25" s="171"/>
      <c r="F25" s="171"/>
      <c r="G25" s="171"/>
      <c r="H25" s="171"/>
      <c r="I25" s="172"/>
      <c r="J25" s="172"/>
      <c r="K25" s="172"/>
      <c r="L25" s="172"/>
      <c r="M25" s="172"/>
      <c r="N25" s="172"/>
      <c r="O25" s="693"/>
      <c r="P25" s="172"/>
      <c r="Q25" s="172"/>
      <c r="R25" s="418"/>
      <c r="S25" s="172"/>
      <c r="T25" s="172"/>
      <c r="U25" s="172"/>
      <c r="V25" s="172"/>
      <c r="W25" s="437"/>
    </row>
    <row r="26" spans="1:62" s="989" customFormat="1" ht="15.75" hidden="1" x14ac:dyDescent="0.25">
      <c r="A26" s="160"/>
      <c r="B26" s="160"/>
      <c r="C26" s="160"/>
      <c r="D26" s="160"/>
      <c r="E26" s="171"/>
      <c r="F26" s="171"/>
      <c r="G26" s="171"/>
      <c r="H26" s="171"/>
      <c r="I26" s="172"/>
      <c r="J26" s="172"/>
      <c r="K26" s="172"/>
      <c r="L26" s="172"/>
      <c r="M26" s="172"/>
      <c r="N26" s="172"/>
      <c r="O26" s="693"/>
      <c r="P26" s="261" t="s">
        <v>769</v>
      </c>
      <c r="Q26" s="261"/>
      <c r="R26" s="262"/>
      <c r="S26" s="261"/>
      <c r="T26" s="263"/>
      <c r="U26" s="1818">
        <f>SUM(T12:T24)</f>
        <v>1316</v>
      </c>
      <c r="V26" s="1819"/>
      <c r="W26" s="437"/>
      <c r="Y26" s="1119"/>
      <c r="Z26" s="1119"/>
      <c r="AA26" s="1119"/>
      <c r="AB26" s="1119"/>
      <c r="AC26" s="1119"/>
      <c r="AD26" s="1119"/>
      <c r="AE26" s="1119"/>
      <c r="AF26" s="1119"/>
      <c r="AG26" s="1119"/>
      <c r="AH26" s="1119"/>
      <c r="AI26" s="1119"/>
      <c r="AJ26" s="1119"/>
      <c r="AK26" s="1119"/>
      <c r="AL26" s="1119"/>
      <c r="AM26" s="1119"/>
    </row>
    <row r="27" spans="1:62" s="989" customFormat="1" ht="15.75" hidden="1" x14ac:dyDescent="0.25">
      <c r="A27" s="160"/>
      <c r="B27" s="160"/>
      <c r="C27" s="160"/>
      <c r="D27" s="160"/>
      <c r="E27" s="171"/>
      <c r="F27" s="171"/>
      <c r="G27" s="171"/>
      <c r="H27" s="171"/>
      <c r="I27" s="172"/>
      <c r="J27" s="172"/>
      <c r="K27" s="172"/>
      <c r="L27" s="172"/>
      <c r="M27" s="172"/>
      <c r="N27" s="172"/>
      <c r="O27" s="693"/>
      <c r="P27" s="261" t="s">
        <v>770</v>
      </c>
      <c r="Q27" s="261"/>
      <c r="R27" s="262"/>
      <c r="S27" s="261"/>
      <c r="T27" s="263"/>
      <c r="U27" s="1820">
        <f>U26/I42</f>
        <v>146.22222222222223</v>
      </c>
      <c r="V27" s="1820"/>
      <c r="W27" s="437"/>
      <c r="Y27" s="1119"/>
      <c r="Z27" s="1119"/>
      <c r="AA27" s="1119"/>
      <c r="AB27" s="1119"/>
      <c r="AC27" s="1119"/>
      <c r="AD27" s="1119"/>
      <c r="AE27" s="1119"/>
      <c r="AF27" s="1119"/>
      <c r="AG27" s="1119"/>
      <c r="AH27" s="1119"/>
      <c r="AI27" s="1119"/>
      <c r="AJ27" s="1119"/>
      <c r="AK27" s="1119"/>
      <c r="AL27" s="1119"/>
      <c r="AM27" s="1119"/>
    </row>
    <row r="28" spans="1:62" s="50" customFormat="1" ht="16.5" thickBot="1" x14ac:dyDescent="0.3">
      <c r="A28" s="609"/>
      <c r="B28" s="151"/>
      <c r="C28" s="151"/>
      <c r="D28" s="151"/>
      <c r="E28" s="171"/>
      <c r="F28" s="171"/>
      <c r="G28" s="1821" t="s">
        <v>1306</v>
      </c>
      <c r="H28" s="1821"/>
      <c r="I28" s="1866" t="s">
        <v>1649</v>
      </c>
      <c r="J28" s="1866"/>
      <c r="K28" s="1866"/>
      <c r="L28" s="1866"/>
      <c r="M28" s="1866"/>
      <c r="N28" s="1866"/>
      <c r="O28" s="1866"/>
      <c r="P28" s="1866"/>
      <c r="Q28" s="1866"/>
      <c r="R28" s="1866"/>
      <c r="S28" s="1866"/>
      <c r="T28" s="1866"/>
      <c r="U28" s="1866"/>
      <c r="V28" s="267"/>
      <c r="W28" s="1030"/>
      <c r="X28" s="572"/>
      <c r="Y28" s="572"/>
      <c r="Z28" s="572"/>
      <c r="AA28" s="572"/>
      <c r="AB28" s="572"/>
      <c r="AC28" s="572"/>
      <c r="AD28" s="572"/>
      <c r="AE28" s="572"/>
      <c r="AF28" s="572"/>
      <c r="AG28" s="572"/>
      <c r="AH28" s="572"/>
      <c r="AI28" s="572"/>
      <c r="AJ28" s="572"/>
      <c r="AK28" s="572"/>
      <c r="AL28" s="572"/>
      <c r="AM28" s="572"/>
      <c r="AN28" s="572"/>
      <c r="AO28" s="572"/>
      <c r="AP28" s="572"/>
      <c r="AQ28" s="572"/>
      <c r="AR28" s="572"/>
      <c r="AS28" s="572"/>
      <c r="AT28" s="572"/>
      <c r="AU28" s="572"/>
      <c r="AV28" s="572"/>
      <c r="AW28" s="572"/>
      <c r="AX28" s="572"/>
      <c r="AY28" s="572"/>
      <c r="AZ28" s="572"/>
      <c r="BA28" s="572"/>
      <c r="BB28" s="572"/>
      <c r="BC28" s="572"/>
      <c r="BD28" s="572"/>
      <c r="BE28" s="572"/>
      <c r="BF28" s="572"/>
      <c r="BG28" s="572"/>
      <c r="BH28" s="572"/>
      <c r="BI28" s="572"/>
      <c r="BJ28" s="572"/>
    </row>
    <row r="29" spans="1:62" s="989" customFormat="1" ht="16.5" thickTop="1" x14ac:dyDescent="0.25">
      <c r="A29" s="160"/>
      <c r="B29" s="160"/>
      <c r="C29" s="160"/>
      <c r="D29" s="160"/>
      <c r="E29" s="171"/>
      <c r="F29" s="171"/>
      <c r="G29" s="171"/>
      <c r="H29" s="171"/>
      <c r="I29" s="172"/>
      <c r="J29" s="172"/>
      <c r="K29" s="172"/>
      <c r="L29" s="172"/>
      <c r="M29" s="172"/>
      <c r="N29" s="172"/>
      <c r="O29" s="693"/>
      <c r="P29" s="261"/>
      <c r="Q29" s="261"/>
      <c r="R29" s="262"/>
      <c r="S29" s="261"/>
      <c r="T29" s="263"/>
      <c r="U29" s="267"/>
      <c r="V29" s="267"/>
      <c r="W29" s="437"/>
      <c r="Y29" s="1119"/>
      <c r="Z29" s="1119"/>
      <c r="AA29" s="1119"/>
      <c r="AB29" s="1119"/>
      <c r="AC29" s="1119"/>
      <c r="AD29" s="1119"/>
      <c r="AE29" s="1119"/>
      <c r="AF29" s="1119"/>
      <c r="AG29" s="1119"/>
      <c r="AH29" s="1119"/>
      <c r="AI29" s="1119"/>
      <c r="AJ29" s="1119"/>
      <c r="AK29" s="1119"/>
      <c r="AL29" s="1119"/>
      <c r="AM29" s="1119"/>
    </row>
    <row r="30" spans="1:62" s="989" customFormat="1" ht="15.75" x14ac:dyDescent="0.25">
      <c r="A30" s="1470"/>
      <c r="B30" s="1470"/>
      <c r="C30" s="1470"/>
      <c r="D30" s="1470"/>
      <c r="E30" s="171"/>
      <c r="F30" s="171"/>
      <c r="G30" s="171"/>
      <c r="H30" s="171"/>
      <c r="I30" s="172"/>
      <c r="J30" s="172"/>
      <c r="K30" s="172"/>
      <c r="L30" s="172"/>
      <c r="M30" s="172"/>
      <c r="N30" s="172"/>
      <c r="O30" s="693"/>
      <c r="P30" s="261"/>
      <c r="Q30" s="261"/>
      <c r="R30" s="262"/>
      <c r="S30" s="261"/>
      <c r="T30" s="263"/>
      <c r="U30" s="267"/>
      <c r="V30" s="267"/>
      <c r="W30" s="437"/>
      <c r="Y30" s="1119"/>
      <c r="Z30" s="1119"/>
      <c r="AA30" s="1119"/>
      <c r="AB30" s="1119"/>
      <c r="AC30" s="1119"/>
      <c r="AD30" s="1119"/>
      <c r="AE30" s="1119"/>
      <c r="AF30" s="1119"/>
      <c r="AG30" s="1119"/>
      <c r="AH30" s="1119"/>
      <c r="AI30" s="1119"/>
      <c r="AJ30" s="1119"/>
      <c r="AK30" s="1119"/>
      <c r="AL30" s="1119"/>
      <c r="AM30" s="1119"/>
    </row>
    <row r="31" spans="1:62" s="989" customFormat="1" ht="15.75" x14ac:dyDescent="0.25">
      <c r="A31" s="1470"/>
      <c r="B31" s="1470"/>
      <c r="C31" s="1470"/>
      <c r="D31" s="1470"/>
      <c r="E31" s="171"/>
      <c r="F31" s="171"/>
      <c r="G31" s="171"/>
      <c r="H31" s="171"/>
      <c r="I31" s="172"/>
      <c r="J31" s="172"/>
      <c r="K31" s="172"/>
      <c r="L31" s="172"/>
      <c r="M31" s="172"/>
      <c r="N31" s="172"/>
      <c r="O31" s="693"/>
      <c r="P31" s="261"/>
      <c r="Q31" s="261"/>
      <c r="R31" s="262"/>
      <c r="S31" s="261"/>
      <c r="T31" s="263"/>
      <c r="U31" s="267"/>
      <c r="V31" s="267"/>
      <c r="W31" s="437"/>
      <c r="Y31" s="1119"/>
      <c r="Z31" s="1119"/>
      <c r="AA31" s="1119"/>
      <c r="AB31" s="1119"/>
      <c r="AC31" s="1119"/>
      <c r="AD31" s="1119"/>
      <c r="AE31" s="1119"/>
      <c r="AF31" s="1119"/>
      <c r="AG31" s="1119"/>
      <c r="AH31" s="1119"/>
      <c r="AI31" s="1119"/>
      <c r="AJ31" s="1119"/>
      <c r="AK31" s="1119"/>
      <c r="AL31" s="1119"/>
      <c r="AM31" s="1119"/>
    </row>
    <row r="32" spans="1:62" s="989" customFormat="1" ht="15.75" x14ac:dyDescent="0.25">
      <c r="A32" s="1470"/>
      <c r="B32" s="1470"/>
      <c r="C32" s="1470"/>
      <c r="D32" s="1470"/>
      <c r="E32" s="171"/>
      <c r="F32" s="171"/>
      <c r="G32" s="171"/>
      <c r="H32" s="171"/>
      <c r="I32" s="172"/>
      <c r="J32" s="172"/>
      <c r="K32" s="172"/>
      <c r="L32" s="172"/>
      <c r="M32" s="172"/>
      <c r="N32" s="172"/>
      <c r="O32" s="693"/>
      <c r="P32" s="261"/>
      <c r="Q32" s="261"/>
      <c r="R32" s="262"/>
      <c r="S32" s="261"/>
      <c r="T32" s="263"/>
      <c r="U32" s="267"/>
      <c r="V32" s="267"/>
      <c r="W32" s="437"/>
      <c r="Y32" s="1119"/>
      <c r="Z32" s="1119"/>
      <c r="AA32" s="1119"/>
      <c r="AB32" s="1119"/>
      <c r="AC32" s="1119"/>
      <c r="AD32" s="1119"/>
      <c r="AE32" s="1119"/>
      <c r="AF32" s="1119"/>
      <c r="AG32" s="1119"/>
      <c r="AH32" s="1119"/>
      <c r="AI32" s="1119"/>
      <c r="AJ32" s="1119"/>
      <c r="AK32" s="1119"/>
      <c r="AL32" s="1119"/>
      <c r="AM32" s="1119"/>
    </row>
    <row r="33" spans="1:39" s="989" customFormat="1" ht="15.75" x14ac:dyDescent="0.25">
      <c r="A33" s="1470"/>
      <c r="B33" s="1470"/>
      <c r="C33" s="1470"/>
      <c r="D33" s="1470"/>
      <c r="E33" s="171"/>
      <c r="F33" s="171"/>
      <c r="G33" s="171"/>
      <c r="H33" s="171"/>
      <c r="I33" s="172"/>
      <c r="J33" s="172"/>
      <c r="K33" s="172"/>
      <c r="L33" s="172"/>
      <c r="M33" s="172"/>
      <c r="N33" s="172"/>
      <c r="O33" s="693"/>
      <c r="P33" s="261"/>
      <c r="Q33" s="261"/>
      <c r="R33" s="262"/>
      <c r="S33" s="261"/>
      <c r="T33" s="263"/>
      <c r="U33" s="267"/>
      <c r="V33" s="267"/>
      <c r="W33" s="437"/>
      <c r="Y33" s="1119"/>
      <c r="Z33" s="1119"/>
      <c r="AA33" s="1119"/>
      <c r="AB33" s="1119"/>
      <c r="AC33" s="1119"/>
      <c r="AD33" s="1119"/>
      <c r="AE33" s="1119"/>
      <c r="AF33" s="1119"/>
      <c r="AG33" s="1119"/>
      <c r="AH33" s="1119"/>
      <c r="AI33" s="1119"/>
      <c r="AJ33" s="1119"/>
      <c r="AK33" s="1119"/>
      <c r="AL33" s="1119"/>
      <c r="AM33" s="1119"/>
    </row>
    <row r="34" spans="1:39" s="989" customFormat="1" ht="15.75" x14ac:dyDescent="0.25">
      <c r="A34" s="1470"/>
      <c r="B34" s="1470"/>
      <c r="C34" s="1470"/>
      <c r="D34" s="1470"/>
      <c r="E34" s="171"/>
      <c r="F34" s="171"/>
      <c r="G34" s="171"/>
      <c r="H34" s="171"/>
      <c r="I34" s="172"/>
      <c r="J34" s="172"/>
      <c r="K34" s="172"/>
      <c r="L34" s="172"/>
      <c r="M34" s="172"/>
      <c r="N34" s="172"/>
      <c r="O34" s="693"/>
      <c r="P34" s="261"/>
      <c r="Q34" s="261"/>
      <c r="R34" s="262"/>
      <c r="S34" s="261"/>
      <c r="T34" s="263"/>
      <c r="U34" s="267"/>
      <c r="V34" s="267"/>
      <c r="W34" s="437"/>
      <c r="Y34" s="1119"/>
      <c r="Z34" s="1119"/>
      <c r="AA34" s="1119"/>
      <c r="AB34" s="1119"/>
      <c r="AC34" s="1119"/>
      <c r="AD34" s="1119"/>
      <c r="AE34" s="1119"/>
      <c r="AF34" s="1119"/>
      <c r="AG34" s="1119"/>
      <c r="AH34" s="1119"/>
      <c r="AI34" s="1119"/>
      <c r="AJ34" s="1119"/>
      <c r="AK34" s="1119"/>
      <c r="AL34" s="1119"/>
      <c r="AM34" s="1119"/>
    </row>
    <row r="35" spans="1:39" s="989" customFormat="1" ht="15.75" x14ac:dyDescent="0.25">
      <c r="A35" s="1470"/>
      <c r="B35" s="1470"/>
      <c r="C35" s="1470"/>
      <c r="D35" s="1470"/>
      <c r="E35" s="171"/>
      <c r="F35" s="171"/>
      <c r="G35" s="171"/>
      <c r="H35" s="171"/>
      <c r="I35" s="172"/>
      <c r="J35" s="172"/>
      <c r="K35" s="172"/>
      <c r="L35" s="172"/>
      <c r="M35" s="172"/>
      <c r="N35" s="172"/>
      <c r="O35" s="693"/>
      <c r="P35" s="261"/>
      <c r="Q35" s="261"/>
      <c r="R35" s="262"/>
      <c r="S35" s="261"/>
      <c r="T35" s="263"/>
      <c r="U35" s="267"/>
      <c r="V35" s="267"/>
      <c r="W35" s="437"/>
      <c r="Y35" s="1119"/>
      <c r="Z35" s="1119"/>
      <c r="AA35" s="1119"/>
      <c r="AB35" s="1119"/>
      <c r="AC35" s="1119"/>
      <c r="AD35" s="1119"/>
      <c r="AE35" s="1119"/>
      <c r="AF35" s="1119"/>
      <c r="AG35" s="1119"/>
      <c r="AH35" s="1119"/>
      <c r="AI35" s="1119"/>
      <c r="AJ35" s="1119"/>
      <c r="AK35" s="1119"/>
      <c r="AL35" s="1119"/>
      <c r="AM35" s="1119"/>
    </row>
    <row r="36" spans="1:39" s="989" customFormat="1" ht="15.75" x14ac:dyDescent="0.25">
      <c r="A36" s="1470"/>
      <c r="B36" s="1470"/>
      <c r="C36" s="1470"/>
      <c r="D36" s="1470"/>
      <c r="E36" s="171"/>
      <c r="F36" s="171"/>
      <c r="G36" s="171"/>
      <c r="H36" s="171"/>
      <c r="I36" s="172"/>
      <c r="J36" s="172"/>
      <c r="K36" s="172"/>
      <c r="L36" s="172"/>
      <c r="M36" s="172"/>
      <c r="N36" s="172"/>
      <c r="O36" s="693"/>
      <c r="P36" s="261"/>
      <c r="Q36" s="261"/>
      <c r="R36" s="262"/>
      <c r="S36" s="261"/>
      <c r="T36" s="263"/>
      <c r="U36" s="267"/>
      <c r="V36" s="267"/>
      <c r="W36" s="437"/>
      <c r="Y36" s="1119"/>
      <c r="Z36" s="1119"/>
      <c r="AA36" s="1119"/>
      <c r="AB36" s="1119"/>
      <c r="AC36" s="1119"/>
      <c r="AD36" s="1119"/>
      <c r="AE36" s="1119"/>
      <c r="AF36" s="1119"/>
      <c r="AG36" s="1119"/>
      <c r="AH36" s="1119"/>
      <c r="AI36" s="1119"/>
      <c r="AJ36" s="1119"/>
      <c r="AK36" s="1119"/>
      <c r="AL36" s="1119"/>
      <c r="AM36" s="1119"/>
    </row>
    <row r="37" spans="1:39" s="989" customFormat="1" ht="15.75" x14ac:dyDescent="0.25">
      <c r="A37" s="1470"/>
      <c r="B37" s="1470"/>
      <c r="C37" s="1470"/>
      <c r="D37" s="1470"/>
      <c r="E37" s="171"/>
      <c r="F37" s="171"/>
      <c r="G37" s="171"/>
      <c r="H37" s="171"/>
      <c r="I37" s="172"/>
      <c r="J37" s="172"/>
      <c r="K37" s="172"/>
      <c r="L37" s="172"/>
      <c r="M37" s="172"/>
      <c r="N37" s="172"/>
      <c r="O37" s="693"/>
      <c r="P37" s="261"/>
      <c r="Q37" s="261"/>
      <c r="R37" s="262"/>
      <c r="S37" s="261"/>
      <c r="T37" s="263"/>
      <c r="U37" s="267"/>
      <c r="V37" s="267"/>
      <c r="W37" s="437"/>
      <c r="Y37" s="1119"/>
      <c r="Z37" s="1119"/>
      <c r="AA37" s="1119"/>
      <c r="AB37" s="1119"/>
      <c r="AC37" s="1119"/>
      <c r="AD37" s="1119"/>
      <c r="AE37" s="1119"/>
      <c r="AF37" s="1119"/>
      <c r="AG37" s="1119"/>
      <c r="AH37" s="1119"/>
      <c r="AI37" s="1119"/>
      <c r="AJ37" s="1119"/>
      <c r="AK37" s="1119"/>
      <c r="AL37" s="1119"/>
      <c r="AM37" s="1119"/>
    </row>
    <row r="38" spans="1:39" s="989" customFormat="1" ht="15.75" x14ac:dyDescent="0.25">
      <c r="A38" s="1470"/>
      <c r="B38" s="1470"/>
      <c r="C38" s="1470"/>
      <c r="D38" s="1470"/>
      <c r="E38" s="171"/>
      <c r="F38" s="171"/>
      <c r="G38" s="171"/>
      <c r="H38" s="171"/>
      <c r="I38" s="172"/>
      <c r="J38" s="172"/>
      <c r="K38" s="172"/>
      <c r="L38" s="172"/>
      <c r="M38" s="172"/>
      <c r="N38" s="172"/>
      <c r="O38" s="693"/>
      <c r="P38" s="261"/>
      <c r="Q38" s="261"/>
      <c r="R38" s="262"/>
      <c r="S38" s="261"/>
      <c r="T38" s="263"/>
      <c r="U38" s="267"/>
      <c r="V38" s="267"/>
      <c r="W38" s="437"/>
      <c r="Y38" s="1119"/>
      <c r="Z38" s="1119"/>
      <c r="AA38" s="1119"/>
      <c r="AB38" s="1119"/>
      <c r="AC38" s="1119"/>
      <c r="AD38" s="1119"/>
      <c r="AE38" s="1119"/>
      <c r="AF38" s="1119"/>
      <c r="AG38" s="1119"/>
      <c r="AH38" s="1119"/>
      <c r="AI38" s="1119"/>
      <c r="AJ38" s="1119"/>
      <c r="AK38" s="1119"/>
      <c r="AL38" s="1119"/>
      <c r="AM38" s="1119"/>
    </row>
    <row r="39" spans="1:39" s="989" customFormat="1" ht="15.75" x14ac:dyDescent="0.25">
      <c r="A39" s="1470"/>
      <c r="B39" s="1470"/>
      <c r="C39" s="1470"/>
      <c r="D39" s="1470"/>
      <c r="E39" s="171"/>
      <c r="F39" s="171"/>
      <c r="G39" s="171"/>
      <c r="H39" s="171"/>
      <c r="I39" s="172"/>
      <c r="J39" s="172"/>
      <c r="K39" s="172"/>
      <c r="L39" s="172"/>
      <c r="M39" s="172"/>
      <c r="N39" s="172"/>
      <c r="O39" s="693"/>
      <c r="P39" s="261"/>
      <c r="Q39" s="261"/>
      <c r="R39" s="262"/>
      <c r="S39" s="261"/>
      <c r="T39" s="263"/>
      <c r="U39" s="267"/>
      <c r="V39" s="267"/>
      <c r="W39" s="437"/>
      <c r="Y39" s="1119"/>
      <c r="Z39" s="1119"/>
      <c r="AA39" s="1119"/>
      <c r="AB39" s="1119"/>
      <c r="AC39" s="1119"/>
      <c r="AD39" s="1119"/>
      <c r="AE39" s="1119"/>
      <c r="AF39" s="1119"/>
      <c r="AG39" s="1119"/>
      <c r="AH39" s="1119"/>
      <c r="AI39" s="1119"/>
      <c r="AJ39" s="1119"/>
      <c r="AK39" s="1119"/>
      <c r="AL39" s="1119"/>
      <c r="AM39" s="1119"/>
    </row>
    <row r="40" spans="1:39" s="989" customFormat="1" ht="15.75" x14ac:dyDescent="0.25">
      <c r="A40" s="1470"/>
      <c r="B40" s="1470"/>
      <c r="C40" s="1470"/>
      <c r="D40" s="1470"/>
      <c r="E40" s="171"/>
      <c r="F40" s="171"/>
      <c r="G40" s="171"/>
      <c r="H40" s="171"/>
      <c r="I40" s="172"/>
      <c r="J40" s="172"/>
      <c r="K40" s="172"/>
      <c r="L40" s="172"/>
      <c r="M40" s="172"/>
      <c r="N40" s="172"/>
      <c r="O40" s="693"/>
      <c r="P40" s="261"/>
      <c r="Q40" s="261"/>
      <c r="R40" s="262"/>
      <c r="S40" s="261"/>
      <c r="T40" s="263"/>
      <c r="U40" s="267"/>
      <c r="V40" s="267"/>
      <c r="W40" s="437"/>
      <c r="Y40" s="1119"/>
      <c r="Z40" s="1119"/>
      <c r="AA40" s="1119"/>
      <c r="AB40" s="1119"/>
      <c r="AC40" s="1119"/>
      <c r="AD40" s="1119"/>
      <c r="AE40" s="1119"/>
      <c r="AF40" s="1119"/>
      <c r="AG40" s="1119"/>
      <c r="AH40" s="1119"/>
      <c r="AI40" s="1119"/>
      <c r="AJ40" s="1119"/>
      <c r="AK40" s="1119"/>
      <c r="AL40" s="1119"/>
      <c r="AM40" s="1119"/>
    </row>
    <row r="41" spans="1:39" ht="15.75" x14ac:dyDescent="0.25">
      <c r="E41" s="271"/>
      <c r="F41" s="271"/>
      <c r="G41" s="1864" t="s">
        <v>12</v>
      </c>
      <c r="H41" s="1864"/>
      <c r="I41" s="701">
        <f>M41-I51</f>
        <v>10</v>
      </c>
      <c r="J41" s="702" t="s">
        <v>13</v>
      </c>
      <c r="K41" s="703"/>
      <c r="L41" s="702"/>
      <c r="M41" s="704">
        <f>COUNT(E$12:F24)</f>
        <v>10</v>
      </c>
      <c r="N41" s="702"/>
      <c r="O41" s="705"/>
      <c r="P41" s="702"/>
      <c r="Q41" s="702"/>
      <c r="R41" s="706"/>
      <c r="S41" s="702"/>
      <c r="T41" s="253"/>
      <c r="U41" s="253"/>
      <c r="V41" s="253"/>
    </row>
    <row r="42" spans="1:39" ht="15.75" x14ac:dyDescent="0.25">
      <c r="E42" s="271"/>
      <c r="F42" s="271"/>
      <c r="G42" s="1864" t="s">
        <v>14</v>
      </c>
      <c r="H42" s="1864"/>
      <c r="I42" s="707">
        <f>SUM(I45:I48)</f>
        <v>9</v>
      </c>
      <c r="J42" s="702" t="s">
        <v>13</v>
      </c>
      <c r="K42" s="708">
        <f>ROUND($I$42/$I$41*100,1)</f>
        <v>90</v>
      </c>
      <c r="L42" s="709" t="s">
        <v>15</v>
      </c>
      <c r="M42" s="710"/>
      <c r="N42" s="702"/>
      <c r="O42" s="1865"/>
      <c r="P42" s="1865"/>
      <c r="Q42" s="1865"/>
      <c r="R42" s="1865"/>
      <c r="S42" s="253"/>
      <c r="T42" s="253"/>
      <c r="U42" s="253"/>
    </row>
    <row r="43" spans="1:39" ht="15.75" x14ac:dyDescent="0.25">
      <c r="E43" s="271"/>
      <c r="F43" s="271"/>
      <c r="G43" s="711"/>
      <c r="H43" s="712"/>
      <c r="I43" s="696"/>
      <c r="J43" s="253"/>
      <c r="K43" s="713"/>
      <c r="L43" s="253"/>
      <c r="M43" s="710"/>
      <c r="N43" s="702"/>
      <c r="O43" s="714"/>
      <c r="P43" s="253"/>
      <c r="Q43" s="253"/>
    </row>
    <row r="44" spans="1:39" ht="15.75" x14ac:dyDescent="0.25">
      <c r="E44" s="271"/>
      <c r="F44" s="271"/>
      <c r="G44" s="1848" t="s">
        <v>16</v>
      </c>
      <c r="H44" s="1848"/>
      <c r="I44" s="696"/>
      <c r="J44" s="702"/>
      <c r="K44" s="713"/>
      <c r="L44" s="702"/>
      <c r="N44" s="702"/>
      <c r="O44" s="714"/>
      <c r="P44" s="253"/>
      <c r="Q44" s="253"/>
    </row>
    <row r="45" spans="1:39" ht="15.75" x14ac:dyDescent="0.25">
      <c r="E45" s="271"/>
      <c r="F45" s="271"/>
      <c r="G45" s="1848" t="s">
        <v>17</v>
      </c>
      <c r="H45" s="1848"/>
      <c r="I45" s="716">
        <f>COUNTIF(U12:U24,5)</f>
        <v>4</v>
      </c>
      <c r="J45" s="702" t="s">
        <v>13</v>
      </c>
      <c r="K45" s="717">
        <f>ROUND(I45/$I$42*100,1)</f>
        <v>44.4</v>
      </c>
      <c r="L45" s="709" t="s">
        <v>15</v>
      </c>
      <c r="R45" s="275"/>
    </row>
    <row r="46" spans="1:39" ht="15.75" x14ac:dyDescent="0.25">
      <c r="E46" s="271"/>
      <c r="F46" s="271"/>
      <c r="G46" s="1848" t="s">
        <v>18</v>
      </c>
      <c r="H46" s="1848"/>
      <c r="I46" s="716">
        <f>COUNTIF(U12:U24,4)</f>
        <v>4</v>
      </c>
      <c r="J46" s="702" t="s">
        <v>13</v>
      </c>
      <c r="K46" s="717">
        <f>ROUND(I46/$I$42*100,1)</f>
        <v>44.4</v>
      </c>
      <c r="L46" s="709" t="s">
        <v>15</v>
      </c>
      <c r="N46" s="718"/>
      <c r="O46" s="714"/>
      <c r="P46" s="253"/>
      <c r="Q46" s="253"/>
    </row>
    <row r="47" spans="1:39" ht="18.75" x14ac:dyDescent="0.3">
      <c r="E47" s="271"/>
      <c r="F47" s="271"/>
      <c r="G47" s="1848" t="s">
        <v>19</v>
      </c>
      <c r="H47" s="1848"/>
      <c r="I47" s="716">
        <f>COUNTIF(U12:U24,3)</f>
        <v>1</v>
      </c>
      <c r="J47" s="702" t="s">
        <v>13</v>
      </c>
      <c r="K47" s="717">
        <f>ROUND(I47/$I$42*100,1)</f>
        <v>11.1</v>
      </c>
      <c r="L47" s="709" t="s">
        <v>15</v>
      </c>
      <c r="M47" s="719"/>
      <c r="N47" s="720"/>
      <c r="O47" s="721"/>
      <c r="P47" s="722"/>
      <c r="Q47" s="722"/>
      <c r="R47" s="1849"/>
      <c r="S47" s="1849"/>
      <c r="T47" s="1849"/>
      <c r="U47" s="1849"/>
      <c r="V47" s="1849"/>
      <c r="W47" s="1849"/>
    </row>
    <row r="48" spans="1:39" ht="15.75" x14ac:dyDescent="0.25">
      <c r="E48" s="271"/>
      <c r="F48" s="271"/>
      <c r="G48" s="1848" t="s">
        <v>20</v>
      </c>
      <c r="H48" s="1848"/>
      <c r="I48" s="716">
        <f>COUNTIF(U12:U24,2)</f>
        <v>0</v>
      </c>
      <c r="J48" s="702" t="s">
        <v>13</v>
      </c>
      <c r="K48" s="717">
        <f>I48/$I$42*100</f>
        <v>0</v>
      </c>
      <c r="L48" s="709" t="s">
        <v>15</v>
      </c>
      <c r="M48" s="723"/>
      <c r="N48" s="724"/>
      <c r="O48" s="725"/>
      <c r="P48" s="723"/>
      <c r="Q48" s="723"/>
      <c r="R48" s="726"/>
      <c r="S48" s="723"/>
      <c r="T48" s="727"/>
      <c r="U48" s="727"/>
      <c r="V48" s="727"/>
      <c r="W48" s="863"/>
    </row>
    <row r="49" spans="1:34" ht="18.75" x14ac:dyDescent="0.3">
      <c r="E49" s="1848" t="s">
        <v>21</v>
      </c>
      <c r="F49" s="1848"/>
      <c r="G49" s="1848"/>
      <c r="H49" s="1848"/>
      <c r="I49" s="1061">
        <f>SUM(I45:I47)</f>
        <v>9</v>
      </c>
      <c r="J49" s="702" t="s">
        <v>13</v>
      </c>
      <c r="K49" s="717">
        <f>I49/$I$42*100</f>
        <v>100</v>
      </c>
      <c r="L49" s="709" t="s">
        <v>15</v>
      </c>
      <c r="M49" s="719"/>
      <c r="N49" s="720"/>
      <c r="O49" s="721"/>
      <c r="P49" s="722"/>
      <c r="Q49" s="722"/>
      <c r="R49" s="1849"/>
      <c r="S49" s="1849"/>
      <c r="T49" s="1849"/>
      <c r="U49" s="1849"/>
      <c r="V49" s="1849"/>
      <c r="W49" s="1849"/>
    </row>
    <row r="50" spans="1:34" ht="15.75" x14ac:dyDescent="0.25">
      <c r="E50" s="1848" t="s">
        <v>772</v>
      </c>
      <c r="F50" s="1848"/>
      <c r="G50" s="1848"/>
      <c r="H50" s="1848"/>
      <c r="I50" s="728">
        <f>COUNTIF(W$12:W24,"*ЛФК*")+COUNTIF(W$12:W24,"*освоб.*")+COUNTIF(W$12:W24,"*справка*")+COUNTIF(W$12:W24,"*болен*")</f>
        <v>1</v>
      </c>
      <c r="J50" s="702" t="s">
        <v>13</v>
      </c>
      <c r="K50" s="729">
        <f>I50/$I$41*100</f>
        <v>10</v>
      </c>
      <c r="L50" s="709" t="s">
        <v>15</v>
      </c>
      <c r="M50" s="719"/>
      <c r="N50" s="719"/>
      <c r="O50" s="730"/>
      <c r="P50" s="719"/>
      <c r="Q50" s="719"/>
      <c r="R50" s="731"/>
      <c r="S50" s="732"/>
      <c r="T50" s="732"/>
      <c r="U50" s="733"/>
      <c r="V50" s="734"/>
      <c r="W50" s="864"/>
    </row>
    <row r="51" spans="1:34" ht="18.75" x14ac:dyDescent="0.3">
      <c r="E51" s="1848" t="s">
        <v>775</v>
      </c>
      <c r="F51" s="1848"/>
      <c r="G51" s="1848"/>
      <c r="H51" s="1848"/>
      <c r="I51" s="728">
        <f>COUNTIF(W$12:W24,"*ком-ка*")+COUNTIF(W$12:W24,"*декрет*")+COUNTIF(W$12:W24,"*уч.отпуск*")</f>
        <v>0</v>
      </c>
      <c r="J51" s="702" t="s">
        <v>768</v>
      </c>
      <c r="K51" s="735"/>
      <c r="L51" s="709"/>
      <c r="M51" s="719"/>
      <c r="N51" s="719"/>
      <c r="O51" s="730"/>
      <c r="P51" s="719"/>
      <c r="Q51" s="719"/>
      <c r="R51" s="1849"/>
      <c r="S51" s="1849"/>
      <c r="T51" s="1849"/>
      <c r="U51" s="1849"/>
      <c r="V51" s="1849"/>
      <c r="W51" s="1849"/>
    </row>
    <row r="52" spans="1:34" ht="18.75" hidden="1" x14ac:dyDescent="0.3">
      <c r="E52" s="1848"/>
      <c r="F52" s="1848"/>
      <c r="G52" s="1848"/>
      <c r="H52" s="1848"/>
      <c r="I52" s="583"/>
      <c r="J52" s="702"/>
      <c r="K52" s="1741" t="s">
        <v>22</v>
      </c>
      <c r="L52" s="1741"/>
      <c r="M52" s="1741"/>
      <c r="N52" s="1741"/>
      <c r="O52" s="1741"/>
      <c r="P52" s="1741"/>
      <c r="Q52" s="1741"/>
      <c r="R52" s="1850" t="str">
        <f>Оценка_подр(K42,K49,K45,K46)</f>
        <v>хорошо</v>
      </c>
      <c r="S52" s="1850"/>
      <c r="T52" s="1850"/>
      <c r="U52" s="1850"/>
      <c r="V52" s="719"/>
      <c r="W52" s="863"/>
    </row>
    <row r="53" spans="1:34" ht="15.75" x14ac:dyDescent="0.25">
      <c r="E53" s="272"/>
      <c r="F53" s="272"/>
      <c r="G53" s="272"/>
      <c r="H53" s="736"/>
      <c r="I53" s="737"/>
      <c r="J53" s="702"/>
      <c r="K53" s="738"/>
      <c r="L53" s="709"/>
      <c r="N53" s="739"/>
      <c r="O53" s="705"/>
      <c r="P53" s="702"/>
      <c r="Q53" s="702"/>
      <c r="R53" s="706"/>
      <c r="S53" s="702"/>
      <c r="T53" s="253"/>
      <c r="U53" s="253"/>
      <c r="V53" s="253"/>
    </row>
    <row r="54" spans="1:34" s="1336" customFormat="1" ht="24.75" customHeight="1" x14ac:dyDescent="0.3">
      <c r="A54" s="1334"/>
      <c r="B54" s="1334"/>
      <c r="C54" s="1334"/>
      <c r="D54" s="1334"/>
      <c r="E54" s="1206"/>
      <c r="F54" s="1206"/>
      <c r="G54" s="1740" t="s">
        <v>1078</v>
      </c>
      <c r="H54" s="1740"/>
      <c r="I54" s="1721" t="s">
        <v>1166</v>
      </c>
      <c r="J54" s="1721"/>
      <c r="K54" s="1721"/>
      <c r="L54" s="1721"/>
      <c r="M54" s="1721"/>
      <c r="N54" s="1721"/>
      <c r="O54" s="1721"/>
      <c r="P54" s="1721"/>
      <c r="Q54" s="1721"/>
      <c r="R54" s="1721"/>
      <c r="S54" s="1721"/>
      <c r="T54" s="1168"/>
      <c r="U54" s="1168"/>
      <c r="V54" s="868"/>
      <c r="W54" s="1335"/>
      <c r="AE54" s="1337"/>
      <c r="AF54" s="1337"/>
      <c r="AG54" s="1337"/>
      <c r="AH54" s="1337"/>
    </row>
    <row r="55" spans="1:34" s="1337" customFormat="1" ht="24.75" customHeight="1" x14ac:dyDescent="0.3">
      <c r="G55" s="1740" t="s">
        <v>1503</v>
      </c>
      <c r="H55" s="1740"/>
      <c r="I55" s="1721" t="s">
        <v>1528</v>
      </c>
      <c r="J55" s="1721"/>
      <c r="K55" s="1721"/>
      <c r="L55" s="1721"/>
      <c r="M55" s="1721"/>
      <c r="N55" s="1721"/>
      <c r="O55" s="1721"/>
      <c r="P55" s="1721"/>
      <c r="Q55" s="1721"/>
      <c r="R55" s="1721"/>
      <c r="S55" s="1721"/>
      <c r="W55" s="1338"/>
    </row>
    <row r="56" spans="1:34" s="1337" customFormat="1" ht="24.75" customHeight="1" x14ac:dyDescent="0.25">
      <c r="I56" s="1721" t="s">
        <v>1529</v>
      </c>
      <c r="J56" s="1721"/>
      <c r="K56" s="1721"/>
      <c r="L56" s="1721"/>
      <c r="M56" s="1721"/>
      <c r="N56" s="1721"/>
      <c r="O56" s="1721"/>
      <c r="P56" s="1721"/>
      <c r="Q56" s="1721"/>
      <c r="R56" s="1721"/>
      <c r="S56" s="1721"/>
      <c r="W56" s="1338"/>
    </row>
    <row r="62" spans="1:34" x14ac:dyDescent="0.25">
      <c r="H62" s="710" t="s">
        <v>1398</v>
      </c>
      <c r="I62" s="275">
        <f>COUNTIF(W$12:W24,"*не приб.*")+COUNTIF(W$12:W24,"*не сдавала*")+COUNTIF(W$12:W24,"*не сдавал*")</f>
        <v>0</v>
      </c>
    </row>
  </sheetData>
  <mergeCells count="50">
    <mergeCell ref="R4:W4"/>
    <mergeCell ref="E6:W6"/>
    <mergeCell ref="E7:W7"/>
    <mergeCell ref="J9:J11"/>
    <mergeCell ref="K9:S9"/>
    <mergeCell ref="T9:T11"/>
    <mergeCell ref="U9:U11"/>
    <mergeCell ref="N10:P10"/>
    <mergeCell ref="Q10:S10"/>
    <mergeCell ref="H9:H11"/>
    <mergeCell ref="A1:C7"/>
    <mergeCell ref="G46:H46"/>
    <mergeCell ref="W9:W11"/>
    <mergeCell ref="V9:V11"/>
    <mergeCell ref="K10:M10"/>
    <mergeCell ref="G45:H45"/>
    <mergeCell ref="G44:H44"/>
    <mergeCell ref="G42:H42"/>
    <mergeCell ref="O42:R42"/>
    <mergeCell ref="G41:H41"/>
    <mergeCell ref="G9:G11"/>
    <mergeCell ref="E9:E11"/>
    <mergeCell ref="A9:A11"/>
    <mergeCell ref="B9:B11"/>
    <mergeCell ref="G28:H28"/>
    <mergeCell ref="Q1:W1"/>
    <mergeCell ref="C9:C11"/>
    <mergeCell ref="G47:H47"/>
    <mergeCell ref="G48:H48"/>
    <mergeCell ref="K52:Q52"/>
    <mergeCell ref="E49:H49"/>
    <mergeCell ref="E50:H50"/>
    <mergeCell ref="E51:H51"/>
    <mergeCell ref="E52:H52"/>
    <mergeCell ref="I9:I11"/>
    <mergeCell ref="E12:W12"/>
    <mergeCell ref="E17:W17"/>
    <mergeCell ref="E21:W21"/>
    <mergeCell ref="I28:U28"/>
    <mergeCell ref="I56:S56"/>
    <mergeCell ref="I54:S54"/>
    <mergeCell ref="R49:W49"/>
    <mergeCell ref="R51:W51"/>
    <mergeCell ref="R52:U52"/>
    <mergeCell ref="G54:H54"/>
    <mergeCell ref="G55:H55"/>
    <mergeCell ref="I55:S55"/>
    <mergeCell ref="R47:W47"/>
    <mergeCell ref="U26:V26"/>
    <mergeCell ref="U27:V2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5">
    <tabColor rgb="FFFFFF00"/>
  </sheetPr>
  <dimension ref="A1:AM65"/>
  <sheetViews>
    <sheetView view="pageBreakPreview" topLeftCell="B17" zoomScale="55" zoomScaleSheetLayoutView="55" workbookViewId="0">
      <selection activeCell="K9" sqref="K9:S9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7.85546875" style="275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9" ht="15.75" hidden="1" x14ac:dyDescent="0.25">
      <c r="A1" s="1858"/>
      <c r="B1" s="1858"/>
      <c r="C1" s="1858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313" t="s">
        <v>1280</v>
      </c>
      <c r="R1" s="1313"/>
      <c r="S1" s="1313"/>
      <c r="T1" s="1313"/>
      <c r="U1" s="1313"/>
      <c r="V1" s="1313"/>
      <c r="W1" s="1313"/>
      <c r="Y1" s="854"/>
      <c r="Z1" s="854"/>
      <c r="AA1" s="854"/>
      <c r="AB1" s="854"/>
      <c r="AC1" s="854"/>
      <c r="AD1" s="854"/>
      <c r="AE1" s="854"/>
    </row>
    <row r="2" spans="1:39" ht="6" hidden="1" customHeight="1" x14ac:dyDescent="0.25">
      <c r="A2" s="1858"/>
      <c r="B2" s="1858"/>
      <c r="C2" s="1858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9" ht="18.75" hidden="1" x14ac:dyDescent="0.25">
      <c r="A3" s="1858"/>
      <c r="B3" s="1858"/>
      <c r="C3" s="1858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9" hidden="1" x14ac:dyDescent="0.25">
      <c r="A4" s="1858"/>
      <c r="B4" s="1858"/>
      <c r="C4" s="1858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936" t="s">
        <v>774</v>
      </c>
      <c r="P4" s="1936"/>
      <c r="Q4" s="1936"/>
      <c r="R4" s="1936"/>
      <c r="S4" s="1936"/>
      <c r="T4" s="1936"/>
      <c r="U4" s="1936"/>
      <c r="V4" s="1936"/>
      <c r="W4" s="1936"/>
      <c r="Y4" s="854"/>
      <c r="Z4" s="854"/>
      <c r="AA4" s="854"/>
      <c r="AB4" s="854"/>
      <c r="AC4" s="854"/>
      <c r="AD4" s="854"/>
      <c r="AE4" s="854"/>
    </row>
    <row r="5" spans="1:39" ht="10.5" customHeight="1" x14ac:dyDescent="0.25">
      <c r="A5" s="1858"/>
      <c r="B5" s="1858"/>
      <c r="C5" s="1858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9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1861"/>
      <c r="Y6" s="854"/>
      <c r="Z6" s="854"/>
      <c r="AA6" s="854"/>
      <c r="AB6" s="854"/>
      <c r="AC6" s="854"/>
      <c r="AD6" s="854"/>
      <c r="AE6" s="854"/>
    </row>
    <row r="7" spans="1:39" ht="21.75" customHeight="1" x14ac:dyDescent="0.25">
      <c r="A7" s="1859"/>
      <c r="B7" s="1859"/>
      <c r="C7" s="1859"/>
      <c r="D7" s="253"/>
      <c r="E7" s="1862" t="s">
        <v>1519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1089"/>
      <c r="Y7" s="854"/>
      <c r="Z7" s="854"/>
      <c r="AA7" s="854"/>
      <c r="AB7" s="854"/>
      <c r="AC7" s="854"/>
      <c r="AD7" s="854"/>
      <c r="AE7" s="854"/>
    </row>
    <row r="8" spans="1:39" ht="16.5" customHeight="1" thickBot="1" x14ac:dyDescent="0.3">
      <c r="A8" s="1308"/>
      <c r="B8" s="1308"/>
      <c r="C8" s="1308"/>
      <c r="D8" s="253"/>
      <c r="E8" s="1306"/>
      <c r="F8" s="1306"/>
      <c r="G8" s="913"/>
      <c r="H8" s="913"/>
      <c r="I8" s="1306"/>
      <c r="J8" s="1306"/>
      <c r="K8" s="913"/>
      <c r="L8" s="1306"/>
      <c r="M8" s="1306"/>
      <c r="N8" s="1306"/>
      <c r="O8" s="1090"/>
      <c r="P8" s="1306"/>
      <c r="Q8" s="1306"/>
      <c r="R8" s="1075"/>
      <c r="S8" s="1306"/>
      <c r="T8" s="1306"/>
      <c r="U8" s="1306"/>
      <c r="V8" s="1306"/>
      <c r="W8" s="913"/>
    </row>
    <row r="9" spans="1:39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1843" t="s">
        <v>1283</v>
      </c>
      <c r="G9" s="1771" t="s">
        <v>3</v>
      </c>
      <c r="H9" s="1771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39" ht="15.75" x14ac:dyDescent="0.25">
      <c r="A10" s="1851"/>
      <c r="B10" s="1851"/>
      <c r="C10" s="1851"/>
      <c r="D10" s="858"/>
      <c r="E10" s="1620"/>
      <c r="F10" s="1957"/>
      <c r="G10" s="1736"/>
      <c r="H10" s="1736"/>
      <c r="I10" s="1601"/>
      <c r="J10" s="1601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39" ht="81.75" customHeight="1" thickBot="1" x14ac:dyDescent="0.3">
      <c r="A11" s="1851"/>
      <c r="B11" s="1851"/>
      <c r="C11" s="1851"/>
      <c r="D11" s="858"/>
      <c r="E11" s="1692"/>
      <c r="F11" s="1958"/>
      <c r="G11" s="1772"/>
      <c r="H11" s="1772"/>
      <c r="I11" s="1602"/>
      <c r="J11" s="1602"/>
      <c r="K11" s="1311" t="s">
        <v>8</v>
      </c>
      <c r="L11" s="1302" t="s">
        <v>9</v>
      </c>
      <c r="M11" s="1302" t="s">
        <v>10</v>
      </c>
      <c r="N11" s="1302" t="s">
        <v>8</v>
      </c>
      <c r="O11" s="859" t="s">
        <v>9</v>
      </c>
      <c r="P11" s="1302" t="s">
        <v>10</v>
      </c>
      <c r="Q11" s="1302" t="s">
        <v>8</v>
      </c>
      <c r="R11" s="746" t="s">
        <v>9</v>
      </c>
      <c r="S11" s="1302" t="s">
        <v>10</v>
      </c>
      <c r="T11" s="1813"/>
      <c r="U11" s="1602"/>
      <c r="V11" s="1602"/>
      <c r="W11" s="1816"/>
    </row>
    <row r="12" spans="1:39" ht="16.5" thickTop="1" x14ac:dyDescent="0.25">
      <c r="A12" s="342"/>
      <c r="B12" s="169"/>
      <c r="C12" s="611"/>
      <c r="D12" s="1306"/>
      <c r="E12" s="1735" t="s">
        <v>1482</v>
      </c>
      <c r="F12" s="1736"/>
      <c r="G12" s="1736"/>
      <c r="H12" s="1736"/>
      <c r="I12" s="1736"/>
      <c r="J12" s="1736"/>
      <c r="K12" s="1736"/>
      <c r="L12" s="1736"/>
      <c r="M12" s="1736"/>
      <c r="N12" s="1736"/>
      <c r="O12" s="1736"/>
      <c r="P12" s="1736"/>
      <c r="Q12" s="1736"/>
      <c r="R12" s="1736"/>
      <c r="S12" s="1736"/>
      <c r="T12" s="1736"/>
      <c r="U12" s="1736"/>
      <c r="V12" s="1736"/>
      <c r="W12" s="1737"/>
    </row>
    <row r="13" spans="1:39" ht="15.75" x14ac:dyDescent="0.25">
      <c r="A13" s="342" t="s">
        <v>11</v>
      </c>
      <c r="B13" s="169">
        <v>24723</v>
      </c>
      <c r="C13" s="611">
        <f>Age(B13,G13,H13)</f>
        <v>57</v>
      </c>
      <c r="D13" s="1306"/>
      <c r="E13" s="166">
        <v>1</v>
      </c>
      <c r="F13" s="1322" t="s">
        <v>481</v>
      </c>
      <c r="G13" s="1329" t="s">
        <v>482</v>
      </c>
      <c r="H13" s="1329" t="s">
        <v>1370</v>
      </c>
      <c r="I13" s="1309" t="str">
        <f>Воз_группа(A13,C13)</f>
        <v>8</v>
      </c>
      <c r="J13" s="1303">
        <v>48</v>
      </c>
      <c r="K13" s="1324">
        <v>3</v>
      </c>
      <c r="L13" s="1325">
        <v>6</v>
      </c>
      <c r="M13" s="1325">
        <f>Баллы_за_упр($A13,$G13,$H13,$I13,K13,L13)</f>
        <v>80</v>
      </c>
      <c r="N13" s="1324"/>
      <c r="O13" s="1326"/>
      <c r="P13" s="1325"/>
      <c r="Q13" s="1327">
        <v>37</v>
      </c>
      <c r="R13" s="1328">
        <v>6.02</v>
      </c>
      <c r="S13" s="1321">
        <f>Баллы_за_упр($A13,G13,H13,I13,Q13,R13)</f>
        <v>53</v>
      </c>
      <c r="T13" s="1321">
        <f>Сумма_баллов(A13,I13,M13,P13,S13)</f>
        <v>133</v>
      </c>
      <c r="U13" s="1315">
        <v>5</v>
      </c>
      <c r="V13" s="1316">
        <v>1</v>
      </c>
      <c r="W13" s="397"/>
    </row>
    <row r="14" spans="1:39" s="904" customFormat="1" ht="15.75" x14ac:dyDescent="0.25">
      <c r="A14" s="611" t="s">
        <v>11</v>
      </c>
      <c r="B14" s="860">
        <v>25416</v>
      </c>
      <c r="C14" s="611">
        <f>Age(B14,G14,H14)</f>
        <v>55</v>
      </c>
      <c r="D14" s="160"/>
      <c r="E14" s="154">
        <v>2</v>
      </c>
      <c r="F14" s="1318" t="s">
        <v>1471</v>
      </c>
      <c r="G14" s="161" t="s">
        <v>482</v>
      </c>
      <c r="H14" s="161" t="s">
        <v>628</v>
      </c>
      <c r="I14" s="342" t="str">
        <f>Воз_группа(A14,C14)</f>
        <v>8</v>
      </c>
      <c r="J14" s="155"/>
      <c r="K14" s="1270">
        <v>3</v>
      </c>
      <c r="L14" s="1015"/>
      <c r="M14" s="1015"/>
      <c r="N14" s="877"/>
      <c r="O14" s="1016"/>
      <c r="P14" s="1015"/>
      <c r="Q14" s="615"/>
      <c r="R14" s="207"/>
      <c r="S14" s="617"/>
      <c r="T14" s="617">
        <v>0</v>
      </c>
      <c r="U14" s="618">
        <v>2</v>
      </c>
      <c r="V14" s="617"/>
      <c r="W14" s="1312" t="s">
        <v>1398</v>
      </c>
      <c r="X14" s="275"/>
      <c r="Y14" s="275"/>
      <c r="Z14" s="275"/>
      <c r="AA14" s="275"/>
      <c r="AB14" s="275"/>
      <c r="AC14" s="275"/>
      <c r="AD14" s="275"/>
      <c r="AE14" s="275"/>
      <c r="AF14" s="275"/>
      <c r="AG14" s="275"/>
      <c r="AH14" s="275"/>
      <c r="AI14" s="275"/>
      <c r="AJ14" s="275"/>
      <c r="AK14" s="275"/>
      <c r="AL14" s="275"/>
      <c r="AM14" s="275"/>
    </row>
    <row r="15" spans="1:39" ht="15.75" x14ac:dyDescent="0.25">
      <c r="A15" s="611" t="s">
        <v>11</v>
      </c>
      <c r="B15" s="1129">
        <v>24924</v>
      </c>
      <c r="C15" s="611">
        <f>Age(B15,G15,H15)</f>
        <v>56</v>
      </c>
      <c r="D15" s="160"/>
      <c r="E15" s="487">
        <v>3</v>
      </c>
      <c r="F15" s="1319" t="s">
        <v>1457</v>
      </c>
      <c r="G15" s="280" t="s">
        <v>482</v>
      </c>
      <c r="H15" s="280" t="s">
        <v>560</v>
      </c>
      <c r="I15" s="342" t="str">
        <f>Воз_группа(A15,C15)</f>
        <v>8</v>
      </c>
      <c r="J15" s="490"/>
      <c r="K15" s="1270">
        <v>3</v>
      </c>
      <c r="L15" s="1015"/>
      <c r="M15" s="1015"/>
      <c r="N15" s="877"/>
      <c r="O15" s="1016"/>
      <c r="P15" s="1015"/>
      <c r="Q15" s="615"/>
      <c r="R15" s="207"/>
      <c r="S15" s="617"/>
      <c r="T15" s="617">
        <v>0</v>
      </c>
      <c r="U15" s="618">
        <v>2</v>
      </c>
      <c r="V15" s="617"/>
      <c r="W15" s="1312" t="s">
        <v>1398</v>
      </c>
    </row>
    <row r="16" spans="1:39" ht="15.75" x14ac:dyDescent="0.25">
      <c r="A16" s="873" t="s">
        <v>11</v>
      </c>
      <c r="B16" s="1125">
        <v>25176</v>
      </c>
      <c r="C16" s="873">
        <f>Age(B16,G16,H16)</f>
        <v>55</v>
      </c>
      <c r="D16" s="875"/>
      <c r="E16" s="1126">
        <v>4</v>
      </c>
      <c r="F16" s="1320" t="s">
        <v>1484</v>
      </c>
      <c r="G16" s="1127" t="s">
        <v>482</v>
      </c>
      <c r="H16" s="890" t="s">
        <v>546</v>
      </c>
      <c r="I16" s="1122" t="str">
        <f>Воз_группа(A16,C16)</f>
        <v>8</v>
      </c>
      <c r="J16" s="873"/>
      <c r="K16" s="877"/>
      <c r="L16" s="1015"/>
      <c r="M16" s="1015"/>
      <c r="N16" s="877"/>
      <c r="O16" s="1016"/>
      <c r="P16" s="1015"/>
      <c r="Q16" s="621"/>
      <c r="R16" s="409"/>
      <c r="S16" s="351"/>
      <c r="T16" s="351"/>
      <c r="U16" s="613"/>
      <c r="V16" s="889"/>
      <c r="W16" s="879" t="s">
        <v>763</v>
      </c>
      <c r="X16" s="1116"/>
      <c r="Y16" s="1116"/>
      <c r="Z16" s="1116"/>
      <c r="AA16" s="1116"/>
      <c r="AB16" s="1116"/>
      <c r="AC16" s="1116"/>
      <c r="AD16" s="1116"/>
      <c r="AE16" s="1116"/>
      <c r="AF16" s="1116"/>
      <c r="AG16" s="1116"/>
      <c r="AH16" s="1116"/>
      <c r="AI16" s="1116"/>
      <c r="AJ16" s="904"/>
      <c r="AK16" s="904"/>
      <c r="AL16" s="904"/>
      <c r="AM16" s="904"/>
    </row>
    <row r="17" spans="1:39" ht="15.75" x14ac:dyDescent="0.25">
      <c r="A17" s="342"/>
      <c r="B17" s="169"/>
      <c r="C17" s="611"/>
      <c r="D17" s="1306"/>
      <c r="E17" s="1735" t="s">
        <v>1483</v>
      </c>
      <c r="F17" s="1736"/>
      <c r="G17" s="1736"/>
      <c r="H17" s="1736"/>
      <c r="I17" s="1736"/>
      <c r="J17" s="1736"/>
      <c r="K17" s="1736"/>
      <c r="L17" s="1736"/>
      <c r="M17" s="1736"/>
      <c r="N17" s="1736"/>
      <c r="O17" s="1736"/>
      <c r="P17" s="1736"/>
      <c r="Q17" s="1736"/>
      <c r="R17" s="1736"/>
      <c r="S17" s="1736"/>
      <c r="T17" s="1736"/>
      <c r="U17" s="1736"/>
      <c r="V17" s="1736"/>
      <c r="W17" s="1737"/>
    </row>
    <row r="18" spans="1:39" ht="15.75" x14ac:dyDescent="0.25">
      <c r="A18" s="342" t="s">
        <v>11</v>
      </c>
      <c r="B18" s="1092">
        <v>27511</v>
      </c>
      <c r="C18" s="611">
        <f t="shared" ref="C18:C39" si="0">Age(B18,G18,H18)</f>
        <v>49</v>
      </c>
      <c r="D18" s="1306"/>
      <c r="E18" s="154">
        <v>1</v>
      </c>
      <c r="F18" s="1322" t="s">
        <v>1471</v>
      </c>
      <c r="G18" s="1323" t="s">
        <v>482</v>
      </c>
      <c r="H18" s="1323" t="s">
        <v>1494</v>
      </c>
      <c r="I18" s="1309" t="str">
        <f t="shared" ref="I18:I39" si="1">Воз_группа(A18,C18)</f>
        <v>6</v>
      </c>
      <c r="J18" s="1304">
        <v>48</v>
      </c>
      <c r="K18" s="1324">
        <v>3</v>
      </c>
      <c r="L18" s="1325">
        <v>8</v>
      </c>
      <c r="M18" s="1325">
        <f t="shared" ref="M18:M26" si="2">Баллы_за_упр($A18,$G18,$H18,$I18,K18,L18)</f>
        <v>70</v>
      </c>
      <c r="N18" s="1324"/>
      <c r="O18" s="1326"/>
      <c r="P18" s="1325"/>
      <c r="Q18" s="1327">
        <v>37</v>
      </c>
      <c r="R18" s="1328">
        <v>4.17</v>
      </c>
      <c r="S18" s="1321">
        <f t="shared" ref="S18:S26" si="3">Баллы_за_упр($A18,G18,H18,I18,Q18,R18)</f>
        <v>154</v>
      </c>
      <c r="T18" s="1321">
        <f>Сумма_баллов(A18,I18,M18,P18,S18)</f>
        <v>224</v>
      </c>
      <c r="U18" s="1315">
        <v>5</v>
      </c>
      <c r="V18" s="1316">
        <v>1</v>
      </c>
      <c r="W18" s="397"/>
    </row>
    <row r="19" spans="1:39" ht="15.75" x14ac:dyDescent="0.25">
      <c r="A19" s="611" t="s">
        <v>11</v>
      </c>
      <c r="B19" s="1092">
        <v>27751</v>
      </c>
      <c r="C19" s="252">
        <f t="shared" si="0"/>
        <v>48</v>
      </c>
      <c r="D19" s="160"/>
      <c r="E19" s="154">
        <v>2</v>
      </c>
      <c r="F19" s="1322" t="s">
        <v>791</v>
      </c>
      <c r="G19" s="1323" t="s">
        <v>482</v>
      </c>
      <c r="H19" s="1323" t="s">
        <v>539</v>
      </c>
      <c r="I19" s="1303" t="str">
        <f t="shared" si="1"/>
        <v>6</v>
      </c>
      <c r="J19" s="1304">
        <v>76</v>
      </c>
      <c r="K19" s="1324">
        <v>3</v>
      </c>
      <c r="L19" s="1325">
        <v>13</v>
      </c>
      <c r="M19" s="1325">
        <f t="shared" si="2"/>
        <v>110</v>
      </c>
      <c r="N19" s="1324"/>
      <c r="O19" s="1326"/>
      <c r="P19" s="1325"/>
      <c r="Q19" s="1327">
        <v>37</v>
      </c>
      <c r="R19" s="1328">
        <v>4.49</v>
      </c>
      <c r="S19" s="1321">
        <f t="shared" si="3"/>
        <v>90</v>
      </c>
      <c r="T19" s="1321">
        <f>Сумма_баллов(A19,I19,M19,P19,S19)</f>
        <v>200</v>
      </c>
      <c r="U19" s="1315">
        <v>5</v>
      </c>
      <c r="V19" s="1316">
        <v>2</v>
      </c>
      <c r="W19" s="397"/>
    </row>
    <row r="20" spans="1:39" ht="15.75" x14ac:dyDescent="0.25">
      <c r="A20" s="342" t="s">
        <v>11</v>
      </c>
      <c r="B20" s="169">
        <v>29086</v>
      </c>
      <c r="C20" s="1317">
        <f t="shared" si="0"/>
        <v>45</v>
      </c>
      <c r="D20" s="1306"/>
      <c r="E20" s="154">
        <v>3</v>
      </c>
      <c r="F20" s="1329" t="s">
        <v>481</v>
      </c>
      <c r="G20" s="1322" t="s">
        <v>482</v>
      </c>
      <c r="H20" s="1322" t="s">
        <v>522</v>
      </c>
      <c r="I20" s="1303" t="str">
        <f t="shared" si="1"/>
        <v>6</v>
      </c>
      <c r="J20" s="1315">
        <v>4</v>
      </c>
      <c r="K20" s="1324">
        <v>3</v>
      </c>
      <c r="L20" s="1325">
        <v>8</v>
      </c>
      <c r="M20" s="1325">
        <f t="shared" si="2"/>
        <v>70</v>
      </c>
      <c r="N20" s="1324">
        <v>34</v>
      </c>
      <c r="O20" s="1326">
        <v>15.8</v>
      </c>
      <c r="P20" s="1325" t="e">
        <f>Баллы_за_упр($A20,$G20,$H20,$I20,N20,O20)</f>
        <v>#VALUE!</v>
      </c>
      <c r="Q20" s="1330">
        <v>37</v>
      </c>
      <c r="R20" s="1331">
        <v>5.04</v>
      </c>
      <c r="S20" s="1332">
        <f t="shared" si="3"/>
        <v>62</v>
      </c>
      <c r="T20" s="1332" t="e">
        <f>S20+P20+M20</f>
        <v>#VALUE!</v>
      </c>
      <c r="U20" s="1310" t="e">
        <f>Оценка(A20,I20,M20,P20,S20)</f>
        <v>#VALUE!</v>
      </c>
      <c r="V20" s="1321">
        <v>3</v>
      </c>
      <c r="W20" s="1091"/>
    </row>
    <row r="21" spans="1:39" ht="15.75" x14ac:dyDescent="0.25">
      <c r="A21" s="342" t="s">
        <v>11</v>
      </c>
      <c r="B21" s="220">
        <v>27692</v>
      </c>
      <c r="C21" s="611">
        <f t="shared" si="0"/>
        <v>48</v>
      </c>
      <c r="D21" s="1306"/>
      <c r="E21" s="154">
        <v>4</v>
      </c>
      <c r="F21" s="161" t="s">
        <v>1471</v>
      </c>
      <c r="G21" s="280" t="s">
        <v>638</v>
      </c>
      <c r="H21" s="280" t="s">
        <v>842</v>
      </c>
      <c r="I21" s="1314" t="str">
        <f t="shared" si="1"/>
        <v>6</v>
      </c>
      <c r="J21" s="611">
        <v>76</v>
      </c>
      <c r="K21" s="877">
        <v>3</v>
      </c>
      <c r="L21" s="1015">
        <v>6</v>
      </c>
      <c r="M21" s="1015">
        <f t="shared" si="2"/>
        <v>50</v>
      </c>
      <c r="N21" s="877"/>
      <c r="O21" s="1016"/>
      <c r="P21" s="1015"/>
      <c r="Q21" s="621">
        <v>37</v>
      </c>
      <c r="R21" s="409">
        <v>4.46</v>
      </c>
      <c r="S21" s="351">
        <f t="shared" si="3"/>
        <v>96</v>
      </c>
      <c r="T21" s="351">
        <f>Сумма_баллов(A21,I21,M21,P21,S21)</f>
        <v>146</v>
      </c>
      <c r="U21" s="613">
        <v>5</v>
      </c>
      <c r="V21" s="155">
        <v>4</v>
      </c>
      <c r="W21" s="397"/>
    </row>
    <row r="22" spans="1:39" ht="15.75" x14ac:dyDescent="0.25">
      <c r="A22" s="611" t="s">
        <v>11</v>
      </c>
      <c r="B22" s="1092">
        <v>27209</v>
      </c>
      <c r="C22" s="252">
        <f t="shared" si="0"/>
        <v>50</v>
      </c>
      <c r="D22" s="160"/>
      <c r="E22" s="154">
        <v>5</v>
      </c>
      <c r="F22" s="161" t="s">
        <v>791</v>
      </c>
      <c r="G22" s="280" t="s">
        <v>482</v>
      </c>
      <c r="H22" s="280" t="s">
        <v>1340</v>
      </c>
      <c r="I22" s="342" t="str">
        <f t="shared" si="1"/>
        <v>7</v>
      </c>
      <c r="J22" s="155">
        <v>54</v>
      </c>
      <c r="K22" s="877">
        <v>3</v>
      </c>
      <c r="L22" s="1015">
        <v>6</v>
      </c>
      <c r="M22" s="1015">
        <f t="shared" si="2"/>
        <v>60</v>
      </c>
      <c r="N22" s="877"/>
      <c r="O22" s="1016"/>
      <c r="P22" s="1015"/>
      <c r="Q22" s="621">
        <v>37</v>
      </c>
      <c r="R22" s="409">
        <v>4.54</v>
      </c>
      <c r="S22" s="351">
        <f t="shared" si="3"/>
        <v>142</v>
      </c>
      <c r="T22" s="351">
        <f>Сумма_баллов(A22,I22,M22,P22,S22)</f>
        <v>202</v>
      </c>
      <c r="U22" s="613">
        <v>5</v>
      </c>
      <c r="V22" s="351">
        <v>5</v>
      </c>
      <c r="W22" s="397"/>
    </row>
    <row r="23" spans="1:39" ht="15.75" x14ac:dyDescent="0.25">
      <c r="A23" s="873" t="s">
        <v>11</v>
      </c>
      <c r="B23" s="1125">
        <v>29061</v>
      </c>
      <c r="C23" s="873">
        <f t="shared" si="0"/>
        <v>45</v>
      </c>
      <c r="D23" s="875"/>
      <c r="E23" s="154">
        <v>6</v>
      </c>
      <c r="F23" s="161" t="s">
        <v>1484</v>
      </c>
      <c r="G23" s="890" t="s">
        <v>482</v>
      </c>
      <c r="H23" s="890" t="s">
        <v>490</v>
      </c>
      <c r="I23" s="881" t="str">
        <f t="shared" si="1"/>
        <v>6</v>
      </c>
      <c r="J23" s="873">
        <v>4</v>
      </c>
      <c r="K23" s="877">
        <v>3</v>
      </c>
      <c r="L23" s="1015">
        <v>9</v>
      </c>
      <c r="M23" s="1015">
        <f t="shared" si="2"/>
        <v>80</v>
      </c>
      <c r="N23" s="877">
        <v>34</v>
      </c>
      <c r="O23" s="1016">
        <v>17.100000000000001</v>
      </c>
      <c r="P23" s="1015" t="e">
        <f>Баллы_за_упр($A23,$G23,$H23,$I23,N23,O23)</f>
        <v>#VALUE!</v>
      </c>
      <c r="Q23" s="621">
        <v>37</v>
      </c>
      <c r="R23" s="409">
        <v>4.58</v>
      </c>
      <c r="S23" s="351">
        <f t="shared" si="3"/>
        <v>74</v>
      </c>
      <c r="T23" s="351" t="e">
        <f>S23+P23+M23</f>
        <v>#VALUE!</v>
      </c>
      <c r="U23" s="613" t="e">
        <f>Оценка(A23,I23,M23,P23,S23)</f>
        <v>#VALUE!</v>
      </c>
      <c r="V23" s="155">
        <v>6</v>
      </c>
      <c r="W23" s="397"/>
      <c r="X23" s="1116"/>
      <c r="Y23" s="1116"/>
      <c r="Z23" s="1116"/>
      <c r="AA23" s="1116"/>
      <c r="AB23" s="1116"/>
      <c r="AC23" s="1116"/>
      <c r="AD23" s="1116"/>
      <c r="AE23" s="1116"/>
      <c r="AF23" s="1116"/>
      <c r="AG23" s="1116"/>
      <c r="AH23" s="1116"/>
      <c r="AI23" s="1116"/>
      <c r="AJ23" s="904"/>
      <c r="AK23" s="904"/>
      <c r="AL23" s="904"/>
      <c r="AM23" s="904"/>
    </row>
    <row r="24" spans="1:39" ht="15.75" x14ac:dyDescent="0.25">
      <c r="A24" s="342" t="s">
        <v>11</v>
      </c>
      <c r="B24" s="169">
        <v>25348</v>
      </c>
      <c r="C24" s="611">
        <f t="shared" si="0"/>
        <v>55</v>
      </c>
      <c r="D24" s="1306"/>
      <c r="E24" s="154">
        <v>7</v>
      </c>
      <c r="F24" s="349" t="s">
        <v>481</v>
      </c>
      <c r="G24" s="349" t="s">
        <v>482</v>
      </c>
      <c r="H24" s="161" t="s">
        <v>1385</v>
      </c>
      <c r="I24" s="342" t="str">
        <f t="shared" si="1"/>
        <v>8</v>
      </c>
      <c r="J24" s="613">
        <v>10</v>
      </c>
      <c r="K24" s="877">
        <v>3</v>
      </c>
      <c r="L24" s="1015">
        <v>5</v>
      </c>
      <c r="M24" s="1015">
        <f t="shared" si="2"/>
        <v>70</v>
      </c>
      <c r="N24" s="877"/>
      <c r="O24" s="1016"/>
      <c r="P24" s="1015"/>
      <c r="Q24" s="621">
        <v>37</v>
      </c>
      <c r="R24" s="409">
        <v>5.38</v>
      </c>
      <c r="S24" s="351">
        <f t="shared" si="3"/>
        <v>94</v>
      </c>
      <c r="T24" s="351">
        <f>Сумма_баллов(A24,I24,M24,P24,S24)</f>
        <v>164</v>
      </c>
      <c r="U24" s="613">
        <v>4</v>
      </c>
      <c r="V24" s="351">
        <v>7</v>
      </c>
      <c r="W24" s="397"/>
    </row>
    <row r="25" spans="1:39" ht="15.75" x14ac:dyDescent="0.25">
      <c r="A25" s="611" t="s">
        <v>11</v>
      </c>
      <c r="B25" s="169">
        <v>27727</v>
      </c>
      <c r="C25" s="611">
        <f t="shared" si="0"/>
        <v>48</v>
      </c>
      <c r="D25" s="1306"/>
      <c r="E25" s="154">
        <v>8</v>
      </c>
      <c r="F25" s="161" t="s">
        <v>1471</v>
      </c>
      <c r="G25" s="152" t="s">
        <v>482</v>
      </c>
      <c r="H25" s="152" t="s">
        <v>498</v>
      </c>
      <c r="I25" s="1314" t="str">
        <f t="shared" si="1"/>
        <v>6</v>
      </c>
      <c r="J25" s="611">
        <v>50</v>
      </c>
      <c r="K25" s="877">
        <v>3</v>
      </c>
      <c r="L25" s="1015">
        <v>6</v>
      </c>
      <c r="M25" s="1015">
        <f t="shared" si="2"/>
        <v>50</v>
      </c>
      <c r="N25" s="877"/>
      <c r="O25" s="1016"/>
      <c r="P25" s="1015"/>
      <c r="Q25" s="621">
        <v>37</v>
      </c>
      <c r="R25" s="409">
        <v>5.36</v>
      </c>
      <c r="S25" s="351">
        <f t="shared" si="3"/>
        <v>29</v>
      </c>
      <c r="T25" s="351">
        <f>Сумма_баллов(A25,I25,M25,P25,S25)</f>
        <v>79</v>
      </c>
      <c r="U25" s="613">
        <v>3</v>
      </c>
      <c r="V25" s="155">
        <v>8</v>
      </c>
      <c r="W25" s="397"/>
    </row>
    <row r="26" spans="1:39" ht="15.75" x14ac:dyDescent="0.25">
      <c r="A26" s="611" t="s">
        <v>11</v>
      </c>
      <c r="B26" s="1092">
        <v>26268</v>
      </c>
      <c r="C26" s="611">
        <f t="shared" si="0"/>
        <v>52</v>
      </c>
      <c r="D26" s="1306"/>
      <c r="E26" s="154">
        <v>9</v>
      </c>
      <c r="F26" s="161" t="s">
        <v>1471</v>
      </c>
      <c r="G26" s="152" t="s">
        <v>482</v>
      </c>
      <c r="H26" s="152" t="s">
        <v>1458</v>
      </c>
      <c r="I26" s="1314" t="str">
        <f t="shared" si="1"/>
        <v>7</v>
      </c>
      <c r="J26" s="611">
        <v>4</v>
      </c>
      <c r="K26" s="877">
        <v>3</v>
      </c>
      <c r="L26" s="1015">
        <v>0</v>
      </c>
      <c r="M26" s="1015">
        <f t="shared" si="2"/>
        <v>0</v>
      </c>
      <c r="N26" s="877"/>
      <c r="O26" s="1016"/>
      <c r="P26" s="1015"/>
      <c r="Q26" s="621">
        <v>37</v>
      </c>
      <c r="R26" s="409">
        <v>6.14</v>
      </c>
      <c r="S26" s="351">
        <f t="shared" si="3"/>
        <v>21</v>
      </c>
      <c r="T26" s="351">
        <v>0</v>
      </c>
      <c r="U26" s="613">
        <f>Оценка(A26,I26,M26,P26,S26)</f>
        <v>2</v>
      </c>
      <c r="V26" s="155"/>
      <c r="W26" s="397"/>
    </row>
    <row r="27" spans="1:39" ht="15.75" x14ac:dyDescent="0.25">
      <c r="A27" s="342" t="s">
        <v>11</v>
      </c>
      <c r="B27" s="1092">
        <v>25972</v>
      </c>
      <c r="C27" s="611">
        <f t="shared" si="0"/>
        <v>53</v>
      </c>
      <c r="D27" s="1306"/>
      <c r="E27" s="154">
        <v>10</v>
      </c>
      <c r="F27" s="161" t="s">
        <v>1471</v>
      </c>
      <c r="G27" s="280" t="s">
        <v>482</v>
      </c>
      <c r="H27" s="280" t="s">
        <v>483</v>
      </c>
      <c r="I27" s="1314" t="str">
        <f t="shared" si="1"/>
        <v>7</v>
      </c>
      <c r="J27" s="611"/>
      <c r="K27" s="1270">
        <v>3</v>
      </c>
      <c r="L27" s="1015"/>
      <c r="M27" s="1015"/>
      <c r="N27" s="877"/>
      <c r="O27" s="1016"/>
      <c r="P27" s="1015"/>
      <c r="Q27" s="615"/>
      <c r="R27" s="207"/>
      <c r="S27" s="617"/>
      <c r="T27" s="617">
        <v>0</v>
      </c>
      <c r="U27" s="618">
        <v>2</v>
      </c>
      <c r="V27" s="617"/>
      <c r="W27" s="1312" t="s">
        <v>1398</v>
      </c>
    </row>
    <row r="28" spans="1:39" ht="15.75" x14ac:dyDescent="0.25">
      <c r="A28" s="342" t="s">
        <v>11</v>
      </c>
      <c r="B28" s="1092">
        <v>27755</v>
      </c>
      <c r="C28" s="611">
        <f t="shared" si="0"/>
        <v>48</v>
      </c>
      <c r="D28" s="1306"/>
      <c r="E28" s="154">
        <v>11</v>
      </c>
      <c r="F28" s="161" t="s">
        <v>1471</v>
      </c>
      <c r="G28" s="280" t="s">
        <v>482</v>
      </c>
      <c r="H28" s="280" t="s">
        <v>532</v>
      </c>
      <c r="I28" s="1314" t="str">
        <f t="shared" si="1"/>
        <v>6</v>
      </c>
      <c r="J28" s="611"/>
      <c r="K28" s="1270">
        <v>3</v>
      </c>
      <c r="L28" s="1015"/>
      <c r="M28" s="1015"/>
      <c r="N28" s="877"/>
      <c r="O28" s="1016"/>
      <c r="P28" s="1015"/>
      <c r="Q28" s="615"/>
      <c r="R28" s="207"/>
      <c r="S28" s="617"/>
      <c r="T28" s="617">
        <v>0</v>
      </c>
      <c r="U28" s="618">
        <v>2</v>
      </c>
      <c r="V28" s="617"/>
      <c r="W28" s="1312" t="s">
        <v>1398</v>
      </c>
    </row>
    <row r="29" spans="1:39" s="904" customFormat="1" ht="15.75" customHeight="1" x14ac:dyDescent="0.25">
      <c r="A29" s="342" t="s">
        <v>11</v>
      </c>
      <c r="B29" s="1092">
        <v>24564</v>
      </c>
      <c r="C29" s="611">
        <f t="shared" si="0"/>
        <v>57</v>
      </c>
      <c r="D29" s="1306"/>
      <c r="E29" s="154">
        <v>12</v>
      </c>
      <c r="F29" s="161" t="s">
        <v>1471</v>
      </c>
      <c r="G29" s="280" t="s">
        <v>482</v>
      </c>
      <c r="H29" s="280" t="s">
        <v>642</v>
      </c>
      <c r="I29" s="1314" t="str">
        <f t="shared" si="1"/>
        <v>8</v>
      </c>
      <c r="J29" s="611"/>
      <c r="K29" s="1270">
        <v>3</v>
      </c>
      <c r="L29" s="1015"/>
      <c r="M29" s="1015"/>
      <c r="N29" s="877"/>
      <c r="O29" s="1016"/>
      <c r="P29" s="1015"/>
      <c r="Q29" s="615"/>
      <c r="R29" s="207"/>
      <c r="S29" s="617"/>
      <c r="T29" s="617">
        <v>0</v>
      </c>
      <c r="U29" s="618">
        <v>2</v>
      </c>
      <c r="V29" s="617"/>
      <c r="W29" s="1312" t="s">
        <v>1338</v>
      </c>
      <c r="X29" s="275"/>
      <c r="Y29" s="275"/>
      <c r="Z29" s="275"/>
      <c r="AA29" s="275"/>
      <c r="AB29" s="275"/>
      <c r="AC29" s="275"/>
      <c r="AD29" s="275"/>
      <c r="AE29" s="275"/>
      <c r="AF29" s="275"/>
      <c r="AG29" s="275"/>
      <c r="AH29" s="275"/>
      <c r="AI29" s="275"/>
      <c r="AJ29" s="275"/>
      <c r="AK29" s="275"/>
      <c r="AL29" s="275"/>
      <c r="AM29" s="275"/>
    </row>
    <row r="30" spans="1:39" s="904" customFormat="1" ht="15.75" x14ac:dyDescent="0.25">
      <c r="A30" s="873" t="s">
        <v>11</v>
      </c>
      <c r="B30" s="1125">
        <v>25669</v>
      </c>
      <c r="C30" s="873">
        <f t="shared" si="0"/>
        <v>54</v>
      </c>
      <c r="D30" s="875"/>
      <c r="E30" s="154">
        <v>13</v>
      </c>
      <c r="F30" s="161" t="s">
        <v>1484</v>
      </c>
      <c r="G30" s="890" t="s">
        <v>482</v>
      </c>
      <c r="H30" s="890" t="s">
        <v>554</v>
      </c>
      <c r="I30" s="881" t="str">
        <f t="shared" si="1"/>
        <v>7</v>
      </c>
      <c r="J30" s="877"/>
      <c r="K30" s="1270">
        <v>3</v>
      </c>
      <c r="L30" s="1015"/>
      <c r="M30" s="1015"/>
      <c r="N30" s="877"/>
      <c r="O30" s="1016"/>
      <c r="P30" s="1015"/>
      <c r="Q30" s="615"/>
      <c r="R30" s="207"/>
      <c r="S30" s="617"/>
      <c r="T30" s="617">
        <v>0</v>
      </c>
      <c r="U30" s="618">
        <v>2</v>
      </c>
      <c r="V30" s="617"/>
      <c r="W30" s="1312" t="s">
        <v>1398</v>
      </c>
      <c r="X30" s="1116"/>
      <c r="Y30" s="1116"/>
      <c r="Z30" s="1116"/>
      <c r="AA30" s="1116"/>
      <c r="AB30" s="1116"/>
      <c r="AC30" s="1116"/>
      <c r="AD30" s="1116"/>
      <c r="AE30" s="1116"/>
      <c r="AF30" s="1116"/>
      <c r="AG30" s="1116"/>
      <c r="AH30" s="1116"/>
      <c r="AI30" s="1116"/>
    </row>
    <row r="31" spans="1:39" s="904" customFormat="1" ht="15.75" x14ac:dyDescent="0.25">
      <c r="A31" s="873" t="s">
        <v>11</v>
      </c>
      <c r="B31" s="1125">
        <v>29048</v>
      </c>
      <c r="C31" s="873">
        <f t="shared" si="0"/>
        <v>45</v>
      </c>
      <c r="D31" s="875"/>
      <c r="E31" s="154">
        <v>14</v>
      </c>
      <c r="F31" s="161" t="s">
        <v>1484</v>
      </c>
      <c r="G31" s="890" t="s">
        <v>482</v>
      </c>
      <c r="H31" s="890" t="s">
        <v>1036</v>
      </c>
      <c r="I31" s="881" t="str">
        <f t="shared" si="1"/>
        <v>6</v>
      </c>
      <c r="J31" s="873">
        <v>10</v>
      </c>
      <c r="K31" s="877">
        <v>3</v>
      </c>
      <c r="L31" s="1015">
        <v>0</v>
      </c>
      <c r="M31" s="1015">
        <f>Баллы_за_упр($A31,$G31,$H31,$I31,K31,L31)</f>
        <v>0</v>
      </c>
      <c r="N31" s="877">
        <v>34</v>
      </c>
      <c r="O31" s="1016">
        <v>17.100000000000001</v>
      </c>
      <c r="P31" s="1015" t="e">
        <f>Баллы_за_упр($A31,$G31,$H31,$I31,N31,O31)</f>
        <v>#VALUE!</v>
      </c>
      <c r="Q31" s="615">
        <v>37</v>
      </c>
      <c r="R31" s="467">
        <v>5</v>
      </c>
      <c r="S31" s="617">
        <f>Баллы_за_упр($A31,G31,H31,I31,Q31,R31)</f>
        <v>70</v>
      </c>
      <c r="T31" s="617">
        <v>0</v>
      </c>
      <c r="U31" s="618" t="e">
        <f>Оценка(A31,I31,M31,P31,S31)</f>
        <v>#VALUE!</v>
      </c>
      <c r="V31" s="155"/>
      <c r="W31" s="397"/>
      <c r="X31" s="1116"/>
      <c r="Y31" s="1116"/>
      <c r="Z31" s="1116"/>
      <c r="AA31" s="1116"/>
      <c r="AB31" s="1116"/>
      <c r="AC31" s="1116"/>
      <c r="AD31" s="1116"/>
      <c r="AE31" s="1116"/>
      <c r="AF31" s="1116"/>
      <c r="AG31" s="1116"/>
      <c r="AH31" s="1116"/>
      <c r="AI31" s="1116"/>
    </row>
    <row r="32" spans="1:39" s="904" customFormat="1" ht="15.75" x14ac:dyDescent="0.25">
      <c r="A32" s="611" t="s">
        <v>11</v>
      </c>
      <c r="B32" s="1092">
        <v>28411</v>
      </c>
      <c r="C32" s="611">
        <f t="shared" si="0"/>
        <v>47</v>
      </c>
      <c r="D32" s="160"/>
      <c r="E32" s="154">
        <v>15</v>
      </c>
      <c r="F32" s="210" t="s">
        <v>1457</v>
      </c>
      <c r="G32" s="349" t="s">
        <v>482</v>
      </c>
      <c r="H32" s="349" t="s">
        <v>487</v>
      </c>
      <c r="I32" s="1314" t="str">
        <f t="shared" si="1"/>
        <v>6</v>
      </c>
      <c r="J32" s="611">
        <v>45</v>
      </c>
      <c r="K32" s="877">
        <v>3</v>
      </c>
      <c r="L32" s="1015">
        <v>0</v>
      </c>
      <c r="M32" s="1015">
        <f>Баллы_за_упр($A32,$G32,$H32,$I32,K32,L32)</f>
        <v>0</v>
      </c>
      <c r="N32" s="877"/>
      <c r="O32" s="1016"/>
      <c r="P32" s="1015"/>
      <c r="Q32" s="621">
        <v>37</v>
      </c>
      <c r="R32" s="409">
        <v>7.03</v>
      </c>
      <c r="S32" s="351">
        <f>Баллы_за_упр($A32,G32,H32,I32,Q32,R32)</f>
        <v>0</v>
      </c>
      <c r="T32" s="351">
        <v>0</v>
      </c>
      <c r="U32" s="613">
        <f>Оценка(A32,I32,M32,P32,S32)</f>
        <v>2</v>
      </c>
      <c r="V32" s="155"/>
      <c r="W32" s="286"/>
      <c r="X32" s="275"/>
      <c r="Y32" s="275"/>
      <c r="Z32" s="275"/>
      <c r="AA32" s="275"/>
      <c r="AB32" s="275"/>
      <c r="AC32" s="275"/>
      <c r="AD32" s="275"/>
      <c r="AE32" s="275"/>
      <c r="AF32" s="275"/>
      <c r="AG32" s="275"/>
      <c r="AH32" s="275"/>
      <c r="AI32" s="275"/>
      <c r="AJ32" s="275"/>
      <c r="AK32" s="275"/>
      <c r="AL32" s="275"/>
      <c r="AM32" s="275"/>
    </row>
    <row r="33" spans="1:39" ht="15.75" x14ac:dyDescent="0.25">
      <c r="A33" s="611" t="s">
        <v>11</v>
      </c>
      <c r="B33" s="1092">
        <v>28954</v>
      </c>
      <c r="C33" s="611">
        <f t="shared" si="0"/>
        <v>45</v>
      </c>
      <c r="D33" s="160"/>
      <c r="E33" s="154">
        <v>16</v>
      </c>
      <c r="F33" s="210" t="s">
        <v>1436</v>
      </c>
      <c r="G33" s="700" t="s">
        <v>482</v>
      </c>
      <c r="H33" s="700" t="s">
        <v>951</v>
      </c>
      <c r="I33" s="342" t="str">
        <f t="shared" si="1"/>
        <v>6</v>
      </c>
      <c r="J33" s="611"/>
      <c r="K33" s="877">
        <v>3</v>
      </c>
      <c r="L33" s="1015">
        <v>8</v>
      </c>
      <c r="M33" s="1015">
        <f>Баллы_за_упр($A33,$G33,$H33,$I33,K33,L33)</f>
        <v>70</v>
      </c>
      <c r="N33" s="877">
        <v>34</v>
      </c>
      <c r="O33" s="1016">
        <v>14.9</v>
      </c>
      <c r="P33" s="1015" t="e">
        <f>Баллы_за_упр($A33,$G33,$H33,$I33,N33,O33)</f>
        <v>#VALUE!</v>
      </c>
      <c r="Q33" s="615">
        <v>37</v>
      </c>
      <c r="R33" s="467">
        <v>0</v>
      </c>
      <c r="S33" s="617">
        <f>Баллы_за_упр($A33,G33,H33,I33,Q33,R33)</f>
        <v>0</v>
      </c>
      <c r="T33" s="617">
        <v>0</v>
      </c>
      <c r="U33" s="618" t="e">
        <f>Оценка(A33,I33,M33,P33,S33)</f>
        <v>#VALUE!</v>
      </c>
      <c r="V33" s="155"/>
      <c r="W33" s="397" t="s">
        <v>1318</v>
      </c>
      <c r="X33" s="153"/>
    </row>
    <row r="34" spans="1:39" ht="15.75" x14ac:dyDescent="0.25">
      <c r="A34" s="611" t="s">
        <v>11</v>
      </c>
      <c r="B34" s="1092">
        <v>25023</v>
      </c>
      <c r="C34" s="252">
        <f t="shared" si="0"/>
        <v>56</v>
      </c>
      <c r="D34" s="160"/>
      <c r="E34" s="154">
        <v>17</v>
      </c>
      <c r="F34" s="1318" t="s">
        <v>791</v>
      </c>
      <c r="G34" s="280" t="s">
        <v>482</v>
      </c>
      <c r="H34" s="280" t="s">
        <v>630</v>
      </c>
      <c r="I34" s="342" t="str">
        <f t="shared" si="1"/>
        <v>8</v>
      </c>
      <c r="J34" s="155"/>
      <c r="K34" s="1270"/>
      <c r="L34" s="1015"/>
      <c r="M34" s="1015"/>
      <c r="N34" s="877"/>
      <c r="O34" s="1016"/>
      <c r="P34" s="1015"/>
      <c r="Q34" s="615"/>
      <c r="R34" s="207"/>
      <c r="S34" s="617"/>
      <c r="T34" s="617"/>
      <c r="U34" s="618"/>
      <c r="V34" s="617"/>
      <c r="W34" s="1312" t="s">
        <v>763</v>
      </c>
    </row>
    <row r="35" spans="1:39" ht="15.75" x14ac:dyDescent="0.25">
      <c r="A35" s="342" t="s">
        <v>11</v>
      </c>
      <c r="B35" s="169">
        <v>25228</v>
      </c>
      <c r="C35" s="611">
        <f t="shared" si="0"/>
        <v>55</v>
      </c>
      <c r="D35" s="1306"/>
      <c r="E35" s="154">
        <v>18</v>
      </c>
      <c r="F35" s="161" t="s">
        <v>1471</v>
      </c>
      <c r="G35" s="280" t="s">
        <v>482</v>
      </c>
      <c r="H35" s="152" t="s">
        <v>1022</v>
      </c>
      <c r="I35" s="1314" t="str">
        <f t="shared" si="1"/>
        <v>8</v>
      </c>
      <c r="J35" s="611"/>
      <c r="K35" s="877"/>
      <c r="L35" s="1015"/>
      <c r="M35" s="1015"/>
      <c r="N35" s="877"/>
      <c r="O35" s="1016"/>
      <c r="P35" s="1015"/>
      <c r="Q35" s="621"/>
      <c r="R35" s="409"/>
      <c r="S35" s="351"/>
      <c r="T35" s="351"/>
      <c r="U35" s="613"/>
      <c r="V35" s="155"/>
      <c r="W35" s="397" t="s">
        <v>1497</v>
      </c>
    </row>
    <row r="36" spans="1:39" ht="15.75" x14ac:dyDescent="0.25">
      <c r="A36" s="873" t="s">
        <v>11</v>
      </c>
      <c r="B36" s="1092">
        <v>26691</v>
      </c>
      <c r="C36" s="873">
        <f t="shared" si="0"/>
        <v>51</v>
      </c>
      <c r="D36" s="875"/>
      <c r="E36" s="154">
        <v>19</v>
      </c>
      <c r="F36" s="161" t="s">
        <v>1484</v>
      </c>
      <c r="G36" s="280" t="s">
        <v>482</v>
      </c>
      <c r="H36" s="280" t="s">
        <v>1025</v>
      </c>
      <c r="I36" s="876" t="str">
        <f t="shared" si="1"/>
        <v>7</v>
      </c>
      <c r="J36" s="873"/>
      <c r="K36" s="877"/>
      <c r="L36" s="1015"/>
      <c r="M36" s="1015"/>
      <c r="N36" s="877"/>
      <c r="O36" s="1016"/>
      <c r="P36" s="1015"/>
      <c r="Q36" s="621"/>
      <c r="R36" s="409"/>
      <c r="S36" s="351"/>
      <c r="T36" s="351"/>
      <c r="U36" s="613"/>
      <c r="V36" s="155"/>
      <c r="W36" s="397" t="s">
        <v>750</v>
      </c>
      <c r="X36" s="1116"/>
      <c r="Y36" s="1116"/>
      <c r="Z36" s="1116"/>
      <c r="AA36" s="1116"/>
      <c r="AB36" s="1116"/>
      <c r="AC36" s="1116"/>
      <c r="AD36" s="1116"/>
      <c r="AE36" s="1116"/>
      <c r="AF36" s="1116"/>
      <c r="AG36" s="1116"/>
      <c r="AH36" s="1116"/>
      <c r="AI36" s="1116"/>
      <c r="AJ36" s="904"/>
      <c r="AK36" s="904"/>
      <c r="AL36" s="904"/>
      <c r="AM36" s="904"/>
    </row>
    <row r="37" spans="1:39" ht="15.75" x14ac:dyDescent="0.25">
      <c r="A37" s="611" t="s">
        <v>11</v>
      </c>
      <c r="B37" s="169">
        <v>28890</v>
      </c>
      <c r="C37" s="611">
        <f t="shared" si="0"/>
        <v>45</v>
      </c>
      <c r="D37" s="160"/>
      <c r="E37" s="154">
        <v>20</v>
      </c>
      <c r="F37" s="210" t="s">
        <v>1457</v>
      </c>
      <c r="G37" s="349" t="s">
        <v>482</v>
      </c>
      <c r="H37" s="349" t="s">
        <v>486</v>
      </c>
      <c r="I37" s="1314" t="str">
        <f t="shared" si="1"/>
        <v>6</v>
      </c>
      <c r="J37" s="613"/>
      <c r="K37" s="877"/>
      <c r="L37" s="1015"/>
      <c r="M37" s="1015"/>
      <c r="N37" s="877"/>
      <c r="O37" s="1016"/>
      <c r="P37" s="1015"/>
      <c r="Q37" s="621"/>
      <c r="R37" s="409"/>
      <c r="S37" s="351"/>
      <c r="T37" s="351"/>
      <c r="U37" s="613"/>
      <c r="V37" s="351"/>
      <c r="W37" s="397" t="s">
        <v>1093</v>
      </c>
    </row>
    <row r="38" spans="1:39" ht="15.75" x14ac:dyDescent="0.25">
      <c r="A38" s="342" t="s">
        <v>11</v>
      </c>
      <c r="B38" s="169">
        <v>27238</v>
      </c>
      <c r="C38" s="611">
        <f t="shared" si="0"/>
        <v>50</v>
      </c>
      <c r="D38" s="1306"/>
      <c r="E38" s="154">
        <v>21</v>
      </c>
      <c r="F38" s="1130" t="s">
        <v>1363</v>
      </c>
      <c r="G38" s="349" t="s">
        <v>482</v>
      </c>
      <c r="H38" s="349" t="s">
        <v>520</v>
      </c>
      <c r="I38" s="1314" t="str">
        <f t="shared" si="1"/>
        <v>7</v>
      </c>
      <c r="J38" s="613"/>
      <c r="K38" s="877"/>
      <c r="L38" s="1015"/>
      <c r="M38" s="1015"/>
      <c r="N38" s="877"/>
      <c r="O38" s="1016"/>
      <c r="P38" s="1015"/>
      <c r="Q38" s="621"/>
      <c r="R38" s="409"/>
      <c r="S38" s="351"/>
      <c r="T38" s="351"/>
      <c r="U38" s="613"/>
      <c r="V38" s="155"/>
      <c r="W38" s="286" t="s">
        <v>1498</v>
      </c>
      <c r="Y38" s="719"/>
      <c r="Z38" s="719"/>
      <c r="AA38" s="719"/>
      <c r="AB38" s="719"/>
      <c r="AC38" s="719"/>
      <c r="AD38" s="719"/>
      <c r="AE38" s="719"/>
      <c r="AF38" s="719"/>
      <c r="AG38" s="719"/>
      <c r="AH38" s="719"/>
      <c r="AI38" s="719"/>
      <c r="AJ38" s="719"/>
    </row>
    <row r="39" spans="1:39" ht="16.5" thickBot="1" x14ac:dyDescent="0.3">
      <c r="A39" s="611" t="s">
        <v>11</v>
      </c>
      <c r="B39" s="1092">
        <v>26758</v>
      </c>
      <c r="C39" s="252">
        <f t="shared" si="0"/>
        <v>51</v>
      </c>
      <c r="D39" s="153"/>
      <c r="E39" s="158">
        <v>22</v>
      </c>
      <c r="F39" s="1131" t="s">
        <v>1456</v>
      </c>
      <c r="G39" s="867" t="s">
        <v>482</v>
      </c>
      <c r="H39" s="867" t="s">
        <v>1455</v>
      </c>
      <c r="I39" s="861" t="str">
        <f t="shared" si="1"/>
        <v>7</v>
      </c>
      <c r="J39" s="157"/>
      <c r="K39" s="1040"/>
      <c r="L39" s="1041"/>
      <c r="M39" s="1041"/>
      <c r="N39" s="1040"/>
      <c r="O39" s="1042"/>
      <c r="P39" s="1041"/>
      <c r="Q39" s="380"/>
      <c r="R39" s="413"/>
      <c r="S39" s="381"/>
      <c r="T39" s="381"/>
      <c r="U39" s="340"/>
      <c r="V39" s="164"/>
      <c r="W39" s="435" t="s">
        <v>750</v>
      </c>
      <c r="X39" s="153"/>
      <c r="Y39" s="719"/>
      <c r="Z39" s="719"/>
      <c r="AA39" s="719"/>
      <c r="AB39" s="719"/>
      <c r="AC39" s="719"/>
      <c r="AD39" s="719"/>
      <c r="AE39" s="719"/>
      <c r="AF39" s="719"/>
      <c r="AG39" s="719"/>
      <c r="AH39" s="719"/>
      <c r="AI39" s="719"/>
      <c r="AJ39" s="719"/>
      <c r="AK39" s="719"/>
      <c r="AL39" s="719"/>
      <c r="AM39" s="719"/>
    </row>
    <row r="40" spans="1:39" ht="15.75" x14ac:dyDescent="0.25">
      <c r="A40" s="770"/>
      <c r="B40" s="770"/>
      <c r="C40" s="770"/>
      <c r="D40" s="770"/>
      <c r="E40" s="171"/>
      <c r="F40" s="171"/>
      <c r="G40" s="567"/>
      <c r="H40" s="567"/>
      <c r="I40" s="172"/>
      <c r="J40" s="1273"/>
      <c r="K40" s="437"/>
      <c r="L40" s="172"/>
      <c r="M40" s="172"/>
      <c r="N40" s="172"/>
      <c r="O40" s="693"/>
      <c r="P40" s="172"/>
      <c r="Q40" s="172"/>
      <c r="R40" s="418"/>
      <c r="S40" s="172"/>
      <c r="T40" s="172"/>
      <c r="U40" s="172"/>
      <c r="V40" s="172"/>
      <c r="W40" s="437"/>
    </row>
    <row r="41" spans="1:39" ht="15.75" hidden="1" x14ac:dyDescent="0.25">
      <c r="A41" s="770"/>
      <c r="B41" s="770"/>
      <c r="C41" s="770"/>
      <c r="D41" s="770"/>
      <c r="E41" s="171"/>
      <c r="F41" s="171"/>
      <c r="G41" s="567"/>
      <c r="H41" s="567"/>
      <c r="I41" s="172"/>
      <c r="J41" s="1273"/>
      <c r="K41" s="437"/>
      <c r="L41" s="172"/>
      <c r="M41" s="172"/>
      <c r="N41" s="172"/>
      <c r="O41" s="752" t="s">
        <v>769</v>
      </c>
      <c r="P41" s="261"/>
      <c r="Q41" s="262"/>
      <c r="R41" s="419"/>
      <c r="S41" s="263"/>
      <c r="T41" s="264" t="e">
        <f>SUM(T12:T39)</f>
        <v>#VALUE!</v>
      </c>
      <c r="U41" s="265"/>
      <c r="V41" s="172"/>
      <c r="W41" s="437"/>
    </row>
    <row r="42" spans="1:39" ht="15.75" hidden="1" x14ac:dyDescent="0.25">
      <c r="A42" s="770"/>
      <c r="B42" s="770"/>
      <c r="C42" s="770"/>
      <c r="D42" s="770"/>
      <c r="E42" s="171"/>
      <c r="F42" s="171"/>
      <c r="G42" s="567"/>
      <c r="H42" s="567"/>
      <c r="I42" s="172"/>
      <c r="J42" s="1273"/>
      <c r="K42" s="437"/>
      <c r="L42" s="172"/>
      <c r="M42" s="172"/>
      <c r="N42" s="172"/>
      <c r="O42" s="752" t="s">
        <v>770</v>
      </c>
      <c r="P42" s="261"/>
      <c r="Q42" s="262"/>
      <c r="R42" s="419"/>
      <c r="S42" s="263"/>
      <c r="T42" s="266" t="e">
        <f>T41/#REF!</f>
        <v>#VALUE!</v>
      </c>
      <c r="U42" s="267"/>
      <c r="V42" s="172"/>
      <c r="W42" s="437"/>
    </row>
    <row r="43" spans="1:39" ht="15.75" hidden="1" x14ac:dyDescent="0.25">
      <c r="A43" s="770"/>
      <c r="B43" s="770"/>
      <c r="C43" s="770"/>
      <c r="D43" s="770"/>
      <c r="E43" s="171"/>
      <c r="F43" s="171"/>
      <c r="G43" s="567"/>
      <c r="H43" s="567"/>
      <c r="I43" s="172"/>
      <c r="J43" s="1273"/>
      <c r="K43" s="437"/>
      <c r="L43" s="172"/>
      <c r="M43" s="172"/>
      <c r="N43" s="172"/>
      <c r="O43" s="752" t="s">
        <v>771</v>
      </c>
      <c r="P43" s="261"/>
      <c r="Q43" s="262"/>
      <c r="R43" s="419"/>
      <c r="S43" s="263"/>
      <c r="T43" s="268"/>
      <c r="U43" s="269"/>
      <c r="V43" s="172"/>
      <c r="W43" s="437"/>
    </row>
    <row r="44" spans="1:39" ht="18.75" hidden="1" x14ac:dyDescent="0.25">
      <c r="A44" s="770"/>
      <c r="B44" s="770"/>
      <c r="C44" s="770"/>
      <c r="D44" s="770"/>
      <c r="E44" s="171"/>
      <c r="F44" s="171"/>
      <c r="G44" s="567"/>
      <c r="H44" s="567"/>
      <c r="I44" s="172"/>
      <c r="J44" s="1273"/>
      <c r="K44" s="437"/>
      <c r="L44" s="172"/>
      <c r="M44" s="172"/>
      <c r="N44" s="172"/>
      <c r="O44" s="752"/>
      <c r="P44" s="929" t="s">
        <v>769</v>
      </c>
      <c r="Q44" s="929"/>
      <c r="R44" s="930"/>
      <c r="S44" s="931"/>
      <c r="T44" s="932"/>
      <c r="U44" s="1954" t="e">
        <f>SUM(T12:T39)</f>
        <v>#VALUE!</v>
      </c>
      <c r="V44" s="1955"/>
      <c r="W44" s="437"/>
    </row>
    <row r="45" spans="1:39" ht="18.75" hidden="1" x14ac:dyDescent="0.25">
      <c r="A45" s="770"/>
      <c r="B45" s="770"/>
      <c r="C45" s="770"/>
      <c r="D45" s="770"/>
      <c r="E45" s="171"/>
      <c r="F45" s="171"/>
      <c r="G45" s="567"/>
      <c r="H45" s="567"/>
      <c r="I45" s="172"/>
      <c r="J45" s="1273"/>
      <c r="K45" s="437"/>
      <c r="L45" s="172"/>
      <c r="M45" s="172"/>
      <c r="N45" s="172"/>
      <c r="O45" s="752"/>
      <c r="P45" s="929" t="s">
        <v>770</v>
      </c>
      <c r="Q45" s="929"/>
      <c r="R45" s="930"/>
      <c r="S45" s="931"/>
      <c r="T45" s="932"/>
      <c r="U45" s="1956" t="e">
        <f>U44/I49</f>
        <v>#VALUE!</v>
      </c>
      <c r="V45" s="1956"/>
      <c r="W45" s="437"/>
    </row>
    <row r="46" spans="1:39" ht="18.75" hidden="1" x14ac:dyDescent="0.25">
      <c r="A46" s="770"/>
      <c r="B46" s="770"/>
      <c r="C46" s="770"/>
      <c r="D46" s="770"/>
      <c r="E46" s="171"/>
      <c r="F46" s="171"/>
      <c r="G46" s="567"/>
      <c r="H46" s="567"/>
      <c r="I46" s="172"/>
      <c r="J46" s="1273"/>
      <c r="K46" s="437"/>
      <c r="L46" s="172"/>
      <c r="M46" s="172"/>
      <c r="N46" s="172"/>
      <c r="O46" s="752"/>
      <c r="P46" s="929"/>
      <c r="Q46" s="929"/>
      <c r="R46" s="930"/>
      <c r="S46" s="931"/>
      <c r="T46" s="932"/>
      <c r="U46" s="933"/>
      <c r="V46" s="933"/>
      <c r="W46" s="437"/>
    </row>
    <row r="47" spans="1:39" ht="18.75" hidden="1" x14ac:dyDescent="0.25">
      <c r="A47" s="770"/>
      <c r="B47" s="770"/>
      <c r="C47" s="770"/>
      <c r="D47" s="770"/>
      <c r="E47" s="171"/>
      <c r="F47" s="171"/>
      <c r="G47" s="567"/>
      <c r="H47" s="567"/>
      <c r="I47" s="172"/>
      <c r="J47" s="1273"/>
      <c r="K47" s="437"/>
      <c r="L47" s="172"/>
      <c r="M47" s="172"/>
      <c r="N47" s="172"/>
      <c r="O47" s="752"/>
      <c r="P47" s="929"/>
      <c r="Q47" s="929"/>
      <c r="R47" s="930"/>
      <c r="S47" s="931"/>
      <c r="T47" s="932"/>
      <c r="U47" s="933"/>
      <c r="V47" s="933"/>
      <c r="W47" s="437"/>
    </row>
    <row r="48" spans="1:39" ht="15.75" hidden="1" x14ac:dyDescent="0.25">
      <c r="A48" s="770"/>
      <c r="B48" s="770"/>
      <c r="C48" s="770"/>
      <c r="D48" s="770"/>
      <c r="E48" s="271"/>
      <c r="F48" s="271"/>
      <c r="G48" s="1742" t="s">
        <v>12</v>
      </c>
      <c r="H48" s="1742"/>
      <c r="I48" s="701" t="e">
        <f>#REF!-I58</f>
        <v>#REF!</v>
      </c>
      <c r="J48" s="702" t="s">
        <v>13</v>
      </c>
      <c r="K48" s="703"/>
      <c r="L48" s="702"/>
      <c r="M48" s="704">
        <f>COUNT(E$10:E43)</f>
        <v>26</v>
      </c>
      <c r="N48" s="702"/>
      <c r="O48" s="705"/>
      <c r="P48" s="702"/>
      <c r="Q48" s="702"/>
      <c r="R48" s="706"/>
      <c r="S48" s="702"/>
      <c r="T48" s="253"/>
      <c r="U48" s="253"/>
      <c r="V48" s="253"/>
    </row>
    <row r="49" spans="5:31" ht="15.75" hidden="1" x14ac:dyDescent="0.25">
      <c r="E49" s="271"/>
      <c r="F49" s="271"/>
      <c r="G49" s="1742" t="s">
        <v>14</v>
      </c>
      <c r="H49" s="1742"/>
      <c r="I49" s="707">
        <f>SUM(I52:I55)</f>
        <v>15</v>
      </c>
      <c r="J49" s="702" t="s">
        <v>13</v>
      </c>
      <c r="K49" s="708" t="e">
        <f>ROUND($I$49/$I$48*100,1)</f>
        <v>#REF!</v>
      </c>
      <c r="L49" s="709" t="s">
        <v>15</v>
      </c>
      <c r="M49" s="710"/>
      <c r="N49" s="702"/>
      <c r="O49" s="1865"/>
      <c r="P49" s="1865"/>
      <c r="Q49" s="1865"/>
      <c r="R49" s="1865"/>
      <c r="S49" s="253"/>
      <c r="T49" s="253"/>
      <c r="U49" s="253"/>
    </row>
    <row r="50" spans="5:31" ht="15.75" hidden="1" x14ac:dyDescent="0.25">
      <c r="E50" s="271"/>
      <c r="F50" s="271"/>
      <c r="G50" s="862"/>
      <c r="H50" s="712"/>
      <c r="I50" s="696"/>
      <c r="J50" s="253"/>
      <c r="K50" s="713"/>
      <c r="L50" s="253"/>
      <c r="M50" s="710"/>
      <c r="N50" s="702"/>
      <c r="O50" s="714"/>
      <c r="P50" s="253"/>
      <c r="Q50" s="253"/>
    </row>
    <row r="51" spans="5:31" ht="15.75" hidden="1" x14ac:dyDescent="0.25">
      <c r="E51" s="271"/>
      <c r="F51" s="271"/>
      <c r="G51" s="1728" t="s">
        <v>16</v>
      </c>
      <c r="H51" s="1728"/>
      <c r="I51" s="696"/>
      <c r="J51" s="702"/>
      <c r="K51" s="713"/>
      <c r="L51" s="702"/>
      <c r="N51" s="702"/>
      <c r="O51" s="714"/>
      <c r="P51" s="253"/>
      <c r="Q51" s="253"/>
    </row>
    <row r="52" spans="5:31" ht="15.75" hidden="1" x14ac:dyDescent="0.25">
      <c r="E52" s="271"/>
      <c r="F52" s="271"/>
      <c r="G52" s="1728" t="s">
        <v>17</v>
      </c>
      <c r="H52" s="1728"/>
      <c r="I52" s="716">
        <f>COUNTIF(U12:U39,5)</f>
        <v>5</v>
      </c>
      <c r="J52" s="702" t="s">
        <v>13</v>
      </c>
      <c r="K52" s="717">
        <f>ROUND(I52/$I$49*100,1)</f>
        <v>33.299999999999997</v>
      </c>
      <c r="L52" s="709" t="s">
        <v>15</v>
      </c>
      <c r="R52" s="275"/>
    </row>
    <row r="53" spans="5:31" ht="15.75" hidden="1" x14ac:dyDescent="0.25">
      <c r="E53" s="271"/>
      <c r="F53" s="271"/>
      <c r="G53" s="1728" t="s">
        <v>18</v>
      </c>
      <c r="H53" s="1728"/>
      <c r="I53" s="716">
        <f>COUNTIF(U12:U39,4)</f>
        <v>1</v>
      </c>
      <c r="J53" s="702" t="s">
        <v>13</v>
      </c>
      <c r="K53" s="717">
        <f>ROUND(I53/$I$49*100,1)</f>
        <v>6.7</v>
      </c>
      <c r="L53" s="709" t="s">
        <v>15</v>
      </c>
      <c r="N53" s="718"/>
      <c r="O53" s="714"/>
      <c r="P53" s="253"/>
      <c r="Q53" s="253"/>
    </row>
    <row r="54" spans="5:31" ht="18.75" hidden="1" x14ac:dyDescent="0.3">
      <c r="E54" s="271"/>
      <c r="F54" s="271"/>
      <c r="G54" s="1728" t="s">
        <v>19</v>
      </c>
      <c r="H54" s="1728"/>
      <c r="I54" s="716">
        <f>COUNTIF(U12:U39,3)</f>
        <v>1</v>
      </c>
      <c r="J54" s="702" t="s">
        <v>13</v>
      </c>
      <c r="K54" s="717">
        <f>ROUND(I54/$I$49*100,1)</f>
        <v>6.7</v>
      </c>
      <c r="L54" s="709" t="s">
        <v>15</v>
      </c>
      <c r="M54" s="719"/>
      <c r="N54" s="720"/>
      <c r="O54" s="721"/>
      <c r="P54" s="722"/>
      <c r="Q54" s="722"/>
      <c r="R54" s="1849"/>
      <c r="S54" s="1849"/>
      <c r="T54" s="1849"/>
      <c r="U54" s="1849"/>
      <c r="V54" s="1849"/>
      <c r="W54" s="1849"/>
    </row>
    <row r="55" spans="5:31" ht="15.75" hidden="1" x14ac:dyDescent="0.25">
      <c r="E55" s="271"/>
      <c r="F55" s="271"/>
      <c r="G55" s="1728" t="s">
        <v>20</v>
      </c>
      <c r="H55" s="1728"/>
      <c r="I55" s="716">
        <f>COUNTIF(U12:U39,2)</f>
        <v>8</v>
      </c>
      <c r="J55" s="702" t="s">
        <v>13</v>
      </c>
      <c r="K55" s="717">
        <f>I55/$I$49*100</f>
        <v>53.333333333333336</v>
      </c>
      <c r="L55" s="709" t="s">
        <v>15</v>
      </c>
      <c r="M55" s="723"/>
      <c r="N55" s="724"/>
      <c r="O55" s="725"/>
      <c r="P55" s="723"/>
      <c r="Q55" s="723"/>
      <c r="R55" s="726"/>
      <c r="S55" s="723"/>
      <c r="T55" s="727"/>
      <c r="U55" s="727"/>
      <c r="V55" s="727"/>
      <c r="W55" s="863"/>
    </row>
    <row r="56" spans="5:31" ht="18.75" hidden="1" x14ac:dyDescent="0.3">
      <c r="E56" s="1848" t="s">
        <v>21</v>
      </c>
      <c r="F56" s="1848"/>
      <c r="G56" s="1848"/>
      <c r="H56" s="1848"/>
      <c r="I56" s="1305">
        <f>SUM(I52:I54)</f>
        <v>7</v>
      </c>
      <c r="J56" s="702" t="s">
        <v>13</v>
      </c>
      <c r="K56" s="717">
        <f>I56/$I$49*100</f>
        <v>46.666666666666664</v>
      </c>
      <c r="L56" s="709" t="s">
        <v>15</v>
      </c>
      <c r="M56" s="719"/>
      <c r="N56" s="720"/>
      <c r="O56" s="721"/>
      <c r="P56" s="722"/>
      <c r="Q56" s="722"/>
      <c r="R56" s="1849"/>
      <c r="S56" s="1849"/>
      <c r="T56" s="1849"/>
      <c r="U56" s="1849"/>
      <c r="V56" s="1849"/>
      <c r="W56" s="1849"/>
    </row>
    <row r="57" spans="5:31" ht="15.75" hidden="1" x14ac:dyDescent="0.25">
      <c r="E57" s="1848" t="s">
        <v>772</v>
      </c>
      <c r="F57" s="1848"/>
      <c r="G57" s="1848"/>
      <c r="H57" s="1848"/>
      <c r="I57" s="728">
        <f>COUNTIF(W$12:W41,"*ЛФК*")+COUNTIF(W$12:W41,"*освоб.*")+COUNTIF(W$12:W41,"*справка*")</f>
        <v>4</v>
      </c>
      <c r="J57" s="702" t="s">
        <v>13</v>
      </c>
      <c r="K57" s="729" t="e">
        <f>I57/$I$48*100</f>
        <v>#REF!</v>
      </c>
      <c r="L57" s="709" t="s">
        <v>15</v>
      </c>
      <c r="M57" s="719"/>
      <c r="N57" s="719"/>
      <c r="O57" s="730"/>
      <c r="P57" s="719"/>
      <c r="Q57" s="719"/>
      <c r="R57" s="731"/>
      <c r="S57" s="732"/>
      <c r="T57" s="732"/>
      <c r="U57" s="733"/>
      <c r="V57" s="734"/>
      <c r="W57" s="864"/>
    </row>
    <row r="58" spans="5:31" ht="18.75" hidden="1" x14ac:dyDescent="0.3">
      <c r="E58" s="1848" t="s">
        <v>775</v>
      </c>
      <c r="F58" s="1848"/>
      <c r="G58" s="1848"/>
      <c r="H58" s="1848"/>
      <c r="I58" s="728">
        <f>COUNTIF(W$8:W42,"*Ком-ка*")+COUNTIF(W$8:W42,"*Декрет*")+COUNTIF(W$8:W42,"*Уч.отпуск*")</f>
        <v>0</v>
      </c>
      <c r="J58" s="702" t="s">
        <v>768</v>
      </c>
      <c r="K58" s="735"/>
      <c r="L58" s="709"/>
      <c r="M58" s="719"/>
      <c r="N58" s="719"/>
      <c r="O58" s="730"/>
      <c r="P58" s="719"/>
      <c r="Q58" s="719"/>
      <c r="R58" s="1849"/>
      <c r="S58" s="1849"/>
      <c r="T58" s="1849"/>
      <c r="U58" s="1849"/>
      <c r="V58" s="1849"/>
      <c r="W58" s="1849"/>
    </row>
    <row r="59" spans="5:31" ht="18.75" hidden="1" x14ac:dyDescent="0.3">
      <c r="E59" s="1848"/>
      <c r="F59" s="1848"/>
      <c r="G59" s="1848"/>
      <c r="H59" s="1848"/>
      <c r="I59" s="583"/>
      <c r="J59" s="702"/>
      <c r="K59" s="1741" t="s">
        <v>22</v>
      </c>
      <c r="L59" s="1741"/>
      <c r="M59" s="1741"/>
      <c r="N59" s="1741"/>
      <c r="O59" s="1741"/>
      <c r="P59" s="1741"/>
      <c r="Q59" s="1741"/>
      <c r="R59" s="1850" t="e">
        <f>Оценка_подр(K49,K56,K52,K53)</f>
        <v>#VALUE!</v>
      </c>
      <c r="S59" s="1850"/>
      <c r="T59" s="1850"/>
      <c r="U59" s="1850"/>
      <c r="V59" s="719"/>
      <c r="W59" s="863"/>
    </row>
    <row r="60" spans="5:31" ht="15.75" x14ac:dyDescent="0.25">
      <c r="E60" s="272"/>
      <c r="F60" s="272"/>
      <c r="G60" s="736"/>
      <c r="H60" s="736"/>
      <c r="I60" s="737"/>
      <c r="J60" s="702"/>
      <c r="K60" s="738"/>
      <c r="L60" s="709"/>
      <c r="N60" s="739"/>
      <c r="O60" s="705"/>
      <c r="P60" s="702"/>
      <c r="Q60" s="702"/>
      <c r="R60" s="706"/>
      <c r="S60" s="702"/>
      <c r="T60" s="253"/>
      <c r="U60" s="253"/>
      <c r="V60" s="253"/>
    </row>
    <row r="61" spans="5:31" ht="18.75" hidden="1" x14ac:dyDescent="0.25">
      <c r="E61" s="807"/>
      <c r="F61" s="807"/>
      <c r="G61" s="1738" t="s">
        <v>1071</v>
      </c>
      <c r="H61" s="1738"/>
      <c r="I61" s="1846" t="s">
        <v>1297</v>
      </c>
      <c r="J61" s="1846"/>
      <c r="K61" s="1846"/>
      <c r="L61" s="1846"/>
      <c r="M61" s="1846"/>
      <c r="N61" s="1846"/>
      <c r="O61" s="1846"/>
      <c r="P61" s="1846"/>
      <c r="Q61" s="1846"/>
      <c r="R61" s="1846"/>
      <c r="S61" s="1846"/>
      <c r="T61" s="702"/>
      <c r="U61" s="702"/>
      <c r="V61" s="253"/>
    </row>
    <row r="62" spans="5:31" ht="18.75" hidden="1" x14ac:dyDescent="0.25">
      <c r="E62" s="807"/>
      <c r="F62" s="807"/>
      <c r="G62" s="1307"/>
      <c r="H62" s="1307"/>
      <c r="I62" s="740"/>
      <c r="J62" s="1274"/>
      <c r="K62" s="740"/>
      <c r="L62" s="740"/>
      <c r="M62" s="740"/>
      <c r="N62" s="740"/>
      <c r="O62" s="1093"/>
      <c r="P62" s="740"/>
      <c r="Q62" s="740"/>
      <c r="R62" s="740"/>
      <c r="S62" s="740"/>
      <c r="T62" s="702"/>
      <c r="U62" s="702"/>
      <c r="V62" s="253"/>
    </row>
    <row r="63" spans="5:31" ht="18.75" hidden="1" x14ac:dyDescent="0.3">
      <c r="I63" s="710"/>
      <c r="J63" s="1941"/>
      <c r="K63" s="1941"/>
      <c r="L63" s="1941"/>
      <c r="M63" s="1941"/>
      <c r="N63" s="719"/>
      <c r="O63" s="719"/>
      <c r="P63" s="719"/>
      <c r="Q63" s="719"/>
      <c r="R63" s="1849"/>
      <c r="S63" s="1849"/>
      <c r="T63" s="1849"/>
      <c r="W63" s="275"/>
      <c r="X63" s="710"/>
      <c r="Y63" s="854"/>
      <c r="Z63" s="854"/>
      <c r="AA63" s="854"/>
      <c r="AB63" s="854"/>
      <c r="AC63" s="854"/>
      <c r="AD63" s="854"/>
      <c r="AE63" s="854"/>
    </row>
    <row r="64" spans="5:31" hidden="1" x14ac:dyDescent="0.25"/>
    <row r="65" spans="1:34" s="854" customFormat="1" ht="18.75" x14ac:dyDescent="0.3">
      <c r="A65" s="253"/>
      <c r="B65" s="253"/>
      <c r="C65" s="253"/>
      <c r="D65" s="253"/>
      <c r="E65" s="807"/>
      <c r="F65" s="807"/>
      <c r="G65" s="1953" t="s">
        <v>1308</v>
      </c>
      <c r="H65" s="1953"/>
      <c r="I65" s="1846" t="s">
        <v>1429</v>
      </c>
      <c r="J65" s="1846"/>
      <c r="K65" s="1846"/>
      <c r="L65" s="1846"/>
      <c r="M65" s="1846"/>
      <c r="N65" s="1846"/>
      <c r="O65" s="1846"/>
      <c r="P65" s="1846"/>
      <c r="Q65" s="1846"/>
      <c r="R65" s="1846"/>
      <c r="S65" s="1846"/>
      <c r="T65" s="702"/>
      <c r="U65" s="702"/>
      <c r="V65" s="253"/>
      <c r="W65" s="1086"/>
      <c r="AE65" s="275"/>
      <c r="AF65" s="275"/>
      <c r="AG65" s="275"/>
      <c r="AH65" s="275"/>
    </row>
  </sheetData>
  <sortState ref="A13:AM16">
    <sortCondition descending="1" ref="T13:T16"/>
  </sortState>
  <mergeCells count="48"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  <mergeCell ref="E12:W12"/>
    <mergeCell ref="H9:H11"/>
    <mergeCell ref="I9:I11"/>
    <mergeCell ref="J9:J11"/>
    <mergeCell ref="K9:S9"/>
    <mergeCell ref="T9:T11"/>
    <mergeCell ref="U9:U11"/>
    <mergeCell ref="V9:V11"/>
    <mergeCell ref="W9:W11"/>
    <mergeCell ref="K10:M10"/>
    <mergeCell ref="N10:P10"/>
    <mergeCell ref="Q10:S10"/>
    <mergeCell ref="E17:W17"/>
    <mergeCell ref="U44:V44"/>
    <mergeCell ref="U45:V45"/>
    <mergeCell ref="G48:H48"/>
    <mergeCell ref="G49:H49"/>
    <mergeCell ref="O49:R49"/>
    <mergeCell ref="E59:H59"/>
    <mergeCell ref="K59:Q59"/>
    <mergeCell ref="R59:U59"/>
    <mergeCell ref="G51:H51"/>
    <mergeCell ref="G52:H52"/>
    <mergeCell ref="G53:H53"/>
    <mergeCell ref="G54:H54"/>
    <mergeCell ref="R54:W54"/>
    <mergeCell ref="G55:H55"/>
    <mergeCell ref="E56:H56"/>
    <mergeCell ref="R56:W56"/>
    <mergeCell ref="E57:H57"/>
    <mergeCell ref="E58:H58"/>
    <mergeCell ref="R58:W58"/>
    <mergeCell ref="G61:H61"/>
    <mergeCell ref="I61:S61"/>
    <mergeCell ref="J63:M63"/>
    <mergeCell ref="R63:T63"/>
    <mergeCell ref="G65:H65"/>
    <mergeCell ref="I65:S6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theme="9" tint="-0.249977111117893"/>
  </sheetPr>
  <dimension ref="A1:BJ98"/>
  <sheetViews>
    <sheetView view="pageBreakPreview" topLeftCell="A10" zoomScale="85" zoomScaleSheetLayoutView="85" workbookViewId="0">
      <selection activeCell="G30" sqref="G30:I30"/>
    </sheetView>
  </sheetViews>
  <sheetFormatPr defaultColWidth="9.140625" defaultRowHeight="15" x14ac:dyDescent="0.25"/>
  <cols>
    <col min="1" max="1" width="6.140625" style="710" customWidth="1"/>
    <col min="2" max="2" width="12.42578125" style="710" customWidth="1"/>
    <col min="3" max="3" width="7.140625" style="710" customWidth="1"/>
    <col min="4" max="4" width="4.5703125" style="1382" customWidth="1"/>
    <col min="5" max="5" width="6.85546875" style="710" customWidth="1"/>
    <col min="6" max="6" width="18.28515625" style="710" hidden="1" customWidth="1"/>
    <col min="7" max="7" width="20.7109375" style="710" customWidth="1"/>
    <col min="8" max="8" width="21.28515625" style="710" customWidth="1"/>
    <col min="9" max="9" width="11.5703125" style="1086" customWidth="1"/>
    <col min="10" max="10" width="5.42578125" style="710" customWidth="1"/>
    <col min="11" max="13" width="6.42578125" style="710" customWidth="1"/>
    <col min="14" max="14" width="6.28515625" style="710" customWidth="1"/>
    <col min="15" max="15" width="6.42578125" style="710" customWidth="1"/>
    <col min="16" max="17" width="6.28515625" style="710" customWidth="1"/>
    <col min="18" max="18" width="6.140625" style="1246" customWidth="1"/>
    <col min="19" max="19" width="6.42578125" style="710" customWidth="1"/>
    <col min="20" max="20" width="9.5703125" style="710" bestFit="1" customWidth="1"/>
    <col min="21" max="21" width="9.140625" style="710" customWidth="1"/>
    <col min="22" max="22" width="6.5703125" style="710" customWidth="1"/>
    <col min="23" max="23" width="14.7109375" style="710" bestFit="1" customWidth="1"/>
    <col min="24" max="24" width="31.42578125" style="863" customWidth="1"/>
    <col min="25" max="25" width="12.7109375" style="863" customWidth="1"/>
    <col min="26" max="40" width="9.140625" style="863"/>
    <col min="41" max="16384" width="9.140625" style="710"/>
  </cols>
  <sheetData>
    <row r="1" spans="1:40" ht="10.5" customHeight="1" x14ac:dyDescent="0.25">
      <c r="A1" s="1923"/>
      <c r="B1" s="1923"/>
      <c r="C1" s="1923"/>
      <c r="D1" s="694"/>
      <c r="E1" s="694"/>
      <c r="F1" s="694"/>
      <c r="G1" s="694"/>
      <c r="H1" s="694"/>
      <c r="I1" s="1487"/>
      <c r="J1" s="694"/>
      <c r="K1" s="694"/>
      <c r="L1" s="694"/>
      <c r="M1" s="694"/>
      <c r="N1" s="694"/>
      <c r="O1" s="1215"/>
      <c r="P1" s="694"/>
      <c r="Q1" s="694"/>
      <c r="R1" s="1216"/>
      <c r="S1" s="857"/>
      <c r="T1" s="857"/>
      <c r="U1" s="857"/>
      <c r="V1" s="857"/>
      <c r="W1" s="857"/>
      <c r="X1" s="1118"/>
      <c r="Y1" s="1118"/>
      <c r="Z1" s="1118"/>
      <c r="AA1" s="1118"/>
      <c r="AB1" s="1118"/>
      <c r="AC1" s="1118"/>
      <c r="AD1" s="1118"/>
    </row>
    <row r="2" spans="1:40" ht="16.5" customHeight="1" x14ac:dyDescent="0.25">
      <c r="A2" s="1923"/>
      <c r="B2" s="1923"/>
      <c r="C2" s="1923"/>
      <c r="D2" s="694"/>
      <c r="E2" s="1926" t="s">
        <v>0</v>
      </c>
      <c r="F2" s="1926"/>
      <c r="G2" s="1926"/>
      <c r="H2" s="1926"/>
      <c r="I2" s="1926"/>
      <c r="J2" s="1926"/>
      <c r="K2" s="1926"/>
      <c r="L2" s="1926"/>
      <c r="M2" s="1926"/>
      <c r="N2" s="1926"/>
      <c r="O2" s="1926"/>
      <c r="P2" s="1926"/>
      <c r="Q2" s="1926"/>
      <c r="R2" s="1926"/>
      <c r="S2" s="1926"/>
      <c r="T2" s="1926"/>
      <c r="U2" s="1926"/>
      <c r="V2" s="1926"/>
      <c r="W2" s="1926"/>
      <c r="X2" s="1118"/>
      <c r="Y2" s="1118"/>
      <c r="Z2" s="1118"/>
      <c r="AA2" s="1118"/>
      <c r="AB2" s="1118"/>
      <c r="AC2" s="1118"/>
      <c r="AD2" s="1118"/>
    </row>
    <row r="3" spans="1:40" ht="21.75" customHeight="1" x14ac:dyDescent="0.25">
      <c r="A3" s="1924"/>
      <c r="B3" s="1924"/>
      <c r="C3" s="1924"/>
      <c r="D3" s="694"/>
      <c r="E3" s="1927" t="s">
        <v>1602</v>
      </c>
      <c r="F3" s="1927"/>
      <c r="G3" s="1927"/>
      <c r="H3" s="1927"/>
      <c r="I3" s="1927"/>
      <c r="J3" s="1927"/>
      <c r="K3" s="1927"/>
      <c r="L3" s="1927"/>
      <c r="M3" s="1927"/>
      <c r="N3" s="1927"/>
      <c r="O3" s="1927"/>
      <c r="P3" s="1927"/>
      <c r="Q3" s="1927"/>
      <c r="R3" s="1927"/>
      <c r="S3" s="1927"/>
      <c r="T3" s="1927"/>
      <c r="U3" s="1927"/>
      <c r="V3" s="1927"/>
      <c r="W3" s="1927"/>
      <c r="X3" s="1118"/>
      <c r="Y3" s="1118"/>
      <c r="Z3" s="1118"/>
      <c r="AA3" s="1118"/>
      <c r="AB3" s="1118"/>
      <c r="AC3" s="1118"/>
      <c r="AD3" s="1118"/>
    </row>
    <row r="4" spans="1:40" ht="16.5" customHeight="1" thickBot="1" x14ac:dyDescent="0.3">
      <c r="A4" s="1376"/>
      <c r="B4" s="1376"/>
      <c r="C4" s="1376"/>
      <c r="D4" s="694"/>
      <c r="E4" s="913"/>
      <c r="F4" s="913"/>
      <c r="G4" s="913"/>
      <c r="H4" s="913"/>
      <c r="I4" s="913"/>
      <c r="J4" s="913"/>
      <c r="K4" s="913"/>
      <c r="L4" s="913"/>
      <c r="M4" s="913"/>
      <c r="N4" s="913"/>
      <c r="O4" s="913"/>
      <c r="P4" s="913"/>
      <c r="Q4" s="913"/>
      <c r="R4" s="1380"/>
      <c r="S4" s="913"/>
      <c r="T4" s="913"/>
      <c r="U4" s="913"/>
      <c r="V4" s="913"/>
      <c r="W4" s="913"/>
    </row>
    <row r="5" spans="1:40" ht="17.25" customHeight="1" x14ac:dyDescent="0.25">
      <c r="A5" s="1918" t="s">
        <v>1</v>
      </c>
      <c r="B5" s="1918" t="s">
        <v>81</v>
      </c>
      <c r="C5" s="1918" t="s">
        <v>82</v>
      </c>
      <c r="D5" s="1283"/>
      <c r="E5" s="1769" t="s">
        <v>2</v>
      </c>
      <c r="F5" s="1543"/>
      <c r="G5" s="1771" t="s">
        <v>3</v>
      </c>
      <c r="H5" s="1771" t="s">
        <v>4</v>
      </c>
      <c r="I5" s="1762" t="s">
        <v>5</v>
      </c>
      <c r="J5" s="1762" t="s">
        <v>6</v>
      </c>
      <c r="K5" s="1968" t="s">
        <v>180</v>
      </c>
      <c r="L5" s="1968"/>
      <c r="M5" s="1968"/>
      <c r="N5" s="1771"/>
      <c r="O5" s="1771"/>
      <c r="P5" s="1771"/>
      <c r="Q5" s="1771"/>
      <c r="R5" s="1771"/>
      <c r="S5" s="1771"/>
      <c r="T5" s="1746" t="s">
        <v>25</v>
      </c>
      <c r="U5" s="1762" t="s">
        <v>998</v>
      </c>
      <c r="V5" s="1762" t="s">
        <v>7</v>
      </c>
      <c r="W5" s="1814" t="s">
        <v>285</v>
      </c>
    </row>
    <row r="6" spans="1:40" ht="15.75" x14ac:dyDescent="0.25">
      <c r="A6" s="1918"/>
      <c r="B6" s="1918"/>
      <c r="C6" s="1918"/>
      <c r="D6" s="1283"/>
      <c r="E6" s="1735"/>
      <c r="F6" s="1541"/>
      <c r="G6" s="1736"/>
      <c r="H6" s="1736"/>
      <c r="I6" s="1763"/>
      <c r="J6" s="1969"/>
      <c r="K6" s="1390"/>
      <c r="L6" s="1550">
        <v>1</v>
      </c>
      <c r="M6" s="1391"/>
      <c r="N6" s="1917">
        <v>2</v>
      </c>
      <c r="O6" s="1736"/>
      <c r="P6" s="1736"/>
      <c r="Q6" s="1765">
        <v>3</v>
      </c>
      <c r="R6" s="1765"/>
      <c r="S6" s="1765"/>
      <c r="T6" s="1747"/>
      <c r="U6" s="1763"/>
      <c r="V6" s="1763"/>
      <c r="W6" s="1815"/>
    </row>
    <row r="7" spans="1:40" ht="85.5" customHeight="1" thickBot="1" x14ac:dyDescent="0.3">
      <c r="A7" s="1918"/>
      <c r="B7" s="1918"/>
      <c r="C7" s="1918"/>
      <c r="D7" s="1283"/>
      <c r="E7" s="1770"/>
      <c r="F7" s="1541"/>
      <c r="G7" s="1772"/>
      <c r="H7" s="1772"/>
      <c r="I7" s="1764"/>
      <c r="J7" s="1764"/>
      <c r="K7" s="757" t="s">
        <v>8</v>
      </c>
      <c r="L7" s="757" t="s">
        <v>9</v>
      </c>
      <c r="M7" s="757" t="s">
        <v>10</v>
      </c>
      <c r="N7" s="1542" t="s">
        <v>8</v>
      </c>
      <c r="O7" s="1542" t="s">
        <v>9</v>
      </c>
      <c r="P7" s="1542" t="s">
        <v>10</v>
      </c>
      <c r="Q7" s="1542" t="s">
        <v>8</v>
      </c>
      <c r="R7" s="1219" t="s">
        <v>9</v>
      </c>
      <c r="S7" s="1542" t="s">
        <v>10</v>
      </c>
      <c r="T7" s="1748"/>
      <c r="U7" s="1764"/>
      <c r="V7" s="1764"/>
      <c r="W7" s="1816"/>
      <c r="X7" s="1227"/>
      <c r="Y7" s="1227"/>
      <c r="Z7" s="913"/>
      <c r="AA7" s="338"/>
      <c r="AB7" s="896"/>
      <c r="AC7" s="898"/>
      <c r="AD7" s="898"/>
      <c r="AE7" s="896"/>
      <c r="AF7" s="1204"/>
      <c r="AG7" s="898"/>
      <c r="AH7" s="1532"/>
      <c r="AI7" s="1533"/>
      <c r="AJ7" s="1534"/>
      <c r="AK7" s="1534"/>
      <c r="AL7" s="2"/>
    </row>
    <row r="8" spans="1:40" ht="16.5" thickTop="1" x14ac:dyDescent="0.25">
      <c r="A8" s="613"/>
      <c r="B8" s="347"/>
      <c r="C8" s="613"/>
      <c r="D8" s="338"/>
      <c r="E8" s="1867" t="s">
        <v>1453</v>
      </c>
      <c r="F8" s="1736"/>
      <c r="G8" s="1868"/>
      <c r="H8" s="1868"/>
      <c r="I8" s="1868"/>
      <c r="J8" s="1868"/>
      <c r="K8" s="1868"/>
      <c r="L8" s="1868"/>
      <c r="M8" s="1868"/>
      <c r="N8" s="1868"/>
      <c r="O8" s="1868"/>
      <c r="P8" s="1868"/>
      <c r="Q8" s="1868"/>
      <c r="R8" s="1868"/>
      <c r="S8" s="1868"/>
      <c r="T8" s="1868"/>
      <c r="U8" s="1868"/>
      <c r="V8" s="1868"/>
      <c r="W8" s="1869"/>
      <c r="X8" s="1214"/>
    </row>
    <row r="9" spans="1:40" ht="15.75" x14ac:dyDescent="0.25">
      <c r="A9" s="613" t="s">
        <v>11</v>
      </c>
      <c r="B9" s="860">
        <v>30085</v>
      </c>
      <c r="C9" s="613">
        <f>Age(B9,G9,H9)</f>
        <v>42</v>
      </c>
      <c r="D9" s="338"/>
      <c r="E9" s="1105">
        <v>1</v>
      </c>
      <c r="F9" s="1548"/>
      <c r="G9" s="607" t="s">
        <v>27</v>
      </c>
      <c r="H9" s="607" t="s">
        <v>682</v>
      </c>
      <c r="I9" s="1548" t="str">
        <f>Воз_группа(A9,C9)</f>
        <v>5</v>
      </c>
      <c r="J9" s="613"/>
      <c r="K9" s="877">
        <v>3</v>
      </c>
      <c r="L9" s="1015">
        <v>7</v>
      </c>
      <c r="M9" s="1015">
        <f>Баллы_за_упр($A9,$G9,$H9,$I9,K9,L9)</f>
        <v>50</v>
      </c>
      <c r="N9" s="877">
        <v>35</v>
      </c>
      <c r="O9" s="1016">
        <v>28.2</v>
      </c>
      <c r="P9" s="1015">
        <f>Баллы_за_упр($A9,$G9,$H9,$I9,N9,O9)</f>
        <v>116</v>
      </c>
      <c r="Q9" s="615">
        <v>37</v>
      </c>
      <c r="R9" s="207">
        <v>4.24</v>
      </c>
      <c r="S9" s="617">
        <f>Баллы_за_упр($A9,G9,H9,I9,Q9,R9)</f>
        <v>82</v>
      </c>
      <c r="T9" s="617">
        <f>S9+P9+M9</f>
        <v>248</v>
      </c>
      <c r="U9" s="618">
        <f>Оценка(A9,I9,M9,P9,S9)</f>
        <v>5</v>
      </c>
      <c r="V9" s="351"/>
      <c r="W9" s="397"/>
      <c r="X9" s="1214"/>
    </row>
    <row r="10" spans="1:40" ht="15.75" x14ac:dyDescent="0.25">
      <c r="A10" s="613" t="s">
        <v>11</v>
      </c>
      <c r="B10" s="860">
        <v>32668</v>
      </c>
      <c r="C10" s="613">
        <f>Age(B10,G10,H10)</f>
        <v>35</v>
      </c>
      <c r="D10" s="338"/>
      <c r="E10" s="285">
        <v>2</v>
      </c>
      <c r="F10" s="1548" t="s">
        <v>915</v>
      </c>
      <c r="G10" s="607" t="s">
        <v>742</v>
      </c>
      <c r="H10" s="607" t="s">
        <v>1159</v>
      </c>
      <c r="I10" s="1548" t="str">
        <f>Воз_группа(A10,C10)</f>
        <v>4</v>
      </c>
      <c r="J10" s="613"/>
      <c r="K10" s="877">
        <v>3</v>
      </c>
      <c r="L10" s="1015">
        <v>20</v>
      </c>
      <c r="M10" s="1015">
        <f>Баллы_за_упр($A10,$G10,$H10,$I10,K10,L10)</f>
        <v>130</v>
      </c>
      <c r="N10" s="877">
        <v>35</v>
      </c>
      <c r="O10" s="1016">
        <v>25.4</v>
      </c>
      <c r="P10" s="1015">
        <f>Баллы_за_упр($A10,$G10,$H10,$I10,N10,O10)</f>
        <v>132</v>
      </c>
      <c r="Q10" s="615">
        <v>37</v>
      </c>
      <c r="R10" s="207">
        <v>3.57</v>
      </c>
      <c r="S10" s="617">
        <f>Баллы_за_упр($A10,G10,H10,I10,Q10,R10)</f>
        <v>58</v>
      </c>
      <c r="T10" s="617">
        <f>S10+P10+M10</f>
        <v>320</v>
      </c>
      <c r="U10" s="618">
        <f>Оценка(A10,I10,M10,P10,S10)</f>
        <v>5</v>
      </c>
      <c r="V10" s="617"/>
      <c r="W10" s="1362"/>
      <c r="X10" s="1214"/>
      <c r="Y10" s="860"/>
    </row>
    <row r="11" spans="1:40" ht="15.75" x14ac:dyDescent="0.25">
      <c r="A11" s="613" t="s">
        <v>11</v>
      </c>
      <c r="B11" s="860">
        <v>34628</v>
      </c>
      <c r="C11" s="613">
        <f>Age(B11,G11,H11)</f>
        <v>30</v>
      </c>
      <c r="D11" s="338"/>
      <c r="E11" s="1105">
        <v>3</v>
      </c>
      <c r="F11" s="1548" t="s">
        <v>915</v>
      </c>
      <c r="G11" s="607" t="s">
        <v>565</v>
      </c>
      <c r="H11" s="607" t="s">
        <v>954</v>
      </c>
      <c r="I11" s="1548" t="str">
        <f t="shared" ref="I11" si="0">Воз_группа(A11,C11)</f>
        <v>3</v>
      </c>
      <c r="J11" s="613"/>
      <c r="K11" s="877">
        <v>3</v>
      </c>
      <c r="L11" s="1015">
        <v>9</v>
      </c>
      <c r="M11" s="1015">
        <f>Баллы_за_упр($A11,$G11,$H11,$I11,K11,L11)</f>
        <v>30</v>
      </c>
      <c r="N11" s="877">
        <v>35</v>
      </c>
      <c r="O11" s="1016">
        <v>26.9</v>
      </c>
      <c r="P11" s="1015">
        <f>Баллы_за_упр($A11,$G11,$H11,$I11,N11,O11)</f>
        <v>82</v>
      </c>
      <c r="Q11" s="615">
        <v>37</v>
      </c>
      <c r="R11" s="207">
        <v>5.2</v>
      </c>
      <c r="S11" s="617">
        <f>Баллы_за_упр($A11,G11,H11,I11,Q11,R11)</f>
        <v>0</v>
      </c>
      <c r="T11" s="617">
        <v>0</v>
      </c>
      <c r="U11" s="618">
        <f>Оценка(A11,I11,M11,P11,S11)</f>
        <v>2</v>
      </c>
      <c r="V11" s="617"/>
      <c r="W11" s="1362"/>
      <c r="X11" s="1214"/>
    </row>
    <row r="12" spans="1:40" ht="15.75" x14ac:dyDescent="0.25">
      <c r="A12" s="613"/>
      <c r="B12" s="347"/>
      <c r="C12" s="613"/>
      <c r="D12" s="338"/>
      <c r="E12" s="1735" t="s">
        <v>1443</v>
      </c>
      <c r="F12" s="1736"/>
      <c r="G12" s="1736"/>
      <c r="H12" s="1736"/>
      <c r="I12" s="1736"/>
      <c r="J12" s="1736"/>
      <c r="K12" s="1736"/>
      <c r="L12" s="1736"/>
      <c r="M12" s="1736"/>
      <c r="N12" s="1736"/>
      <c r="O12" s="1736"/>
      <c r="P12" s="1736"/>
      <c r="Q12" s="1736"/>
      <c r="R12" s="1736"/>
      <c r="S12" s="1736"/>
      <c r="T12" s="1736"/>
      <c r="U12" s="1736"/>
      <c r="V12" s="1736"/>
      <c r="W12" s="1737"/>
      <c r="X12" s="1214"/>
    </row>
    <row r="13" spans="1:40" ht="15.75" x14ac:dyDescent="0.25">
      <c r="A13" s="613" t="s">
        <v>11</v>
      </c>
      <c r="B13" s="860">
        <v>31438</v>
      </c>
      <c r="C13" s="613">
        <f t="shared" ref="C13:C19" si="1">Age(B13,G13,H13)</f>
        <v>38</v>
      </c>
      <c r="D13" s="338"/>
      <c r="E13" s="1105">
        <v>4</v>
      </c>
      <c r="F13" s="1548"/>
      <c r="G13" s="607" t="s">
        <v>565</v>
      </c>
      <c r="H13" s="607" t="s">
        <v>1053</v>
      </c>
      <c r="I13" s="1548" t="str">
        <f>Воз_группа(A13,C13)</f>
        <v>4</v>
      </c>
      <c r="J13" s="613"/>
      <c r="K13" s="877">
        <v>3</v>
      </c>
      <c r="L13" s="1015">
        <v>11</v>
      </c>
      <c r="M13" s="1015">
        <f>Баллы_за_упр($A13,$G13,$H13,$I13,K13,L13)</f>
        <v>70</v>
      </c>
      <c r="N13" s="877">
        <v>34</v>
      </c>
      <c r="O13" s="1016">
        <v>14.2</v>
      </c>
      <c r="P13" s="1015">
        <f>Баллы_за_упр($A13,$G13,$H13,$I13,N13,O13)</f>
        <v>104</v>
      </c>
      <c r="Q13" s="615">
        <v>37</v>
      </c>
      <c r="R13" s="207">
        <v>3.58</v>
      </c>
      <c r="S13" s="617">
        <f>Баллы_за_упр($A13,G13,H13,I13,Q13,R13)</f>
        <v>57</v>
      </c>
      <c r="T13" s="617">
        <f>S13+P13+M13</f>
        <v>231</v>
      </c>
      <c r="U13" s="618">
        <f>Оценка(A13,I13,M13,P13,S13)</f>
        <v>5</v>
      </c>
      <c r="V13" s="617"/>
      <c r="W13" s="1362"/>
      <c r="X13" s="1214"/>
    </row>
    <row r="14" spans="1:40" s="352" customFormat="1" ht="17.45" customHeight="1" x14ac:dyDescent="0.25">
      <c r="A14" s="613" t="s">
        <v>11</v>
      </c>
      <c r="B14" s="610">
        <v>36368</v>
      </c>
      <c r="C14" s="613">
        <f t="shared" si="1"/>
        <v>25</v>
      </c>
      <c r="D14" s="338"/>
      <c r="E14" s="1105">
        <v>5</v>
      </c>
      <c r="F14" s="618"/>
      <c r="G14" s="827" t="s">
        <v>474</v>
      </c>
      <c r="H14" s="827" t="s">
        <v>1367</v>
      </c>
      <c r="I14" s="408" t="str">
        <f t="shared" ref="I14:I19" si="2">Воз_группа(A14,C14)</f>
        <v>2</v>
      </c>
      <c r="J14" s="173"/>
      <c r="K14" s="877">
        <v>3</v>
      </c>
      <c r="L14" s="1015">
        <v>18</v>
      </c>
      <c r="M14" s="1015">
        <f>Баллы_за_упр($A14,$G14,$H14,$I14,K14,L14)</f>
        <v>80</v>
      </c>
      <c r="N14" s="877">
        <v>35</v>
      </c>
      <c r="O14" s="1016">
        <v>26</v>
      </c>
      <c r="P14" s="1015">
        <f>Баллы_за_упр($A14,$G14,$H14,$I14,N14,O14)</f>
        <v>60</v>
      </c>
      <c r="Q14" s="615">
        <v>37</v>
      </c>
      <c r="R14" s="207">
        <v>3.4</v>
      </c>
      <c r="S14" s="617">
        <f>Баллы_за_упр($A14,G14,H14,I14,Q14,R14)</f>
        <v>35</v>
      </c>
      <c r="T14" s="617">
        <f>S14+P14+M14</f>
        <v>175</v>
      </c>
      <c r="U14" s="618">
        <f>Оценка(A14,I14,M14,P14,S14)</f>
        <v>4</v>
      </c>
      <c r="V14" s="617"/>
      <c r="W14" s="1362"/>
      <c r="X14" s="1229"/>
      <c r="Y14" s="1230"/>
      <c r="Z14" s="1230"/>
      <c r="AA14" s="1230"/>
      <c r="AB14" s="1230"/>
      <c r="AC14" s="1230"/>
      <c r="AD14" s="768"/>
      <c r="AE14" s="769"/>
      <c r="AF14" s="769"/>
      <c r="AG14" s="769"/>
      <c r="AH14" s="769"/>
      <c r="AI14" s="1114"/>
      <c r="AJ14" s="1114"/>
      <c r="AK14" s="1114"/>
      <c r="AL14" s="1114"/>
      <c r="AM14" s="1114"/>
      <c r="AN14" s="1114"/>
    </row>
    <row r="15" spans="1:40" ht="15.75" x14ac:dyDescent="0.25">
      <c r="A15" s="613" t="s">
        <v>11</v>
      </c>
      <c r="B15" s="1096">
        <v>35281</v>
      </c>
      <c r="C15" s="613">
        <f t="shared" si="1"/>
        <v>28</v>
      </c>
      <c r="D15" s="338"/>
      <c r="E15" s="1105">
        <v>6</v>
      </c>
      <c r="F15" s="1548"/>
      <c r="G15" s="607" t="s">
        <v>1188</v>
      </c>
      <c r="H15" s="607" t="s">
        <v>1302</v>
      </c>
      <c r="I15" s="1548" t="str">
        <f t="shared" si="2"/>
        <v>2</v>
      </c>
      <c r="J15" s="613"/>
      <c r="K15" s="877"/>
      <c r="L15" s="1015"/>
      <c r="M15" s="1015"/>
      <c r="N15" s="877"/>
      <c r="O15" s="1016"/>
      <c r="P15" s="1015"/>
      <c r="Q15" s="615"/>
      <c r="R15" s="207"/>
      <c r="S15" s="617"/>
      <c r="T15" s="617"/>
      <c r="U15" s="618"/>
      <c r="V15" s="351"/>
      <c r="W15" s="1362" t="s">
        <v>1171</v>
      </c>
      <c r="X15" s="1214"/>
    </row>
    <row r="16" spans="1:40" ht="15.75" x14ac:dyDescent="0.25">
      <c r="A16" s="613" t="s">
        <v>11</v>
      </c>
      <c r="B16" s="860">
        <v>31288</v>
      </c>
      <c r="C16" s="613">
        <f t="shared" si="1"/>
        <v>39</v>
      </c>
      <c r="D16" s="338"/>
      <c r="E16" s="1105">
        <v>7</v>
      </c>
      <c r="F16" s="1548" t="s">
        <v>915</v>
      </c>
      <c r="G16" s="607" t="s">
        <v>565</v>
      </c>
      <c r="H16" s="607" t="s">
        <v>684</v>
      </c>
      <c r="I16" s="1548" t="str">
        <f t="shared" si="2"/>
        <v>4</v>
      </c>
      <c r="J16" s="613"/>
      <c r="K16" s="877">
        <v>16</v>
      </c>
      <c r="L16" s="1015">
        <v>35</v>
      </c>
      <c r="M16" s="1015">
        <f t="shared" ref="M16:M22" si="3">Баллы_за_упр($A16,$G16,$H16,$I16,K16,L16)</f>
        <v>35</v>
      </c>
      <c r="N16" s="877">
        <v>35</v>
      </c>
      <c r="O16" s="1016">
        <v>28.5</v>
      </c>
      <c r="P16" s="1015">
        <f t="shared" ref="P16:P22" si="4">Баллы_за_упр($A16,$G16,$H16,$I16,N16,O16)</f>
        <v>70</v>
      </c>
      <c r="Q16" s="615">
        <v>37</v>
      </c>
      <c r="R16" s="207">
        <v>4.01</v>
      </c>
      <c r="S16" s="617">
        <f t="shared" ref="S16:S22" si="5">Баллы_за_упр($A16,G16,H16,I16,Q16,R16)</f>
        <v>54</v>
      </c>
      <c r="T16" s="617">
        <f t="shared" ref="T16:T22" si="6">S16+P16+M16</f>
        <v>159</v>
      </c>
      <c r="U16" s="618">
        <f t="shared" ref="U16:U22" si="7">Оценка(A16,I16,M16,P16,S16)</f>
        <v>4</v>
      </c>
      <c r="V16" s="351"/>
      <c r="W16" s="1362" t="s">
        <v>1666</v>
      </c>
      <c r="X16" s="1214"/>
    </row>
    <row r="17" spans="1:62" ht="15.75" x14ac:dyDescent="0.25">
      <c r="A17" s="613" t="s">
        <v>11</v>
      </c>
      <c r="B17" s="860">
        <v>32419</v>
      </c>
      <c r="C17" s="613">
        <f t="shared" si="1"/>
        <v>36</v>
      </c>
      <c r="D17" s="338"/>
      <c r="E17" s="1105">
        <v>8</v>
      </c>
      <c r="F17" s="1548" t="s">
        <v>915</v>
      </c>
      <c r="G17" s="607" t="s">
        <v>1185</v>
      </c>
      <c r="H17" s="607" t="s">
        <v>687</v>
      </c>
      <c r="I17" s="1548" t="str">
        <f t="shared" si="2"/>
        <v>4</v>
      </c>
      <c r="J17" s="613"/>
      <c r="K17" s="877">
        <v>3</v>
      </c>
      <c r="L17" s="1015">
        <v>8</v>
      </c>
      <c r="M17" s="1015">
        <f t="shared" si="3"/>
        <v>40</v>
      </c>
      <c r="N17" s="877">
        <v>35</v>
      </c>
      <c r="O17" s="1016">
        <v>28.1</v>
      </c>
      <c r="P17" s="1015">
        <f t="shared" si="4"/>
        <v>78</v>
      </c>
      <c r="Q17" s="615">
        <v>37</v>
      </c>
      <c r="R17" s="207">
        <v>4.1500000000000004</v>
      </c>
      <c r="S17" s="617">
        <f t="shared" si="5"/>
        <v>40</v>
      </c>
      <c r="T17" s="617">
        <f t="shared" si="6"/>
        <v>158</v>
      </c>
      <c r="U17" s="618">
        <f t="shared" si="7"/>
        <v>4</v>
      </c>
      <c r="V17" s="351"/>
      <c r="W17" s="1362"/>
      <c r="X17" s="1214"/>
    </row>
    <row r="18" spans="1:62" ht="15.75" x14ac:dyDescent="0.25">
      <c r="A18" s="613" t="s">
        <v>11</v>
      </c>
      <c r="B18" s="860">
        <v>33616</v>
      </c>
      <c r="C18" s="613">
        <f t="shared" si="1"/>
        <v>32</v>
      </c>
      <c r="D18" s="338"/>
      <c r="E18" s="1105">
        <v>9</v>
      </c>
      <c r="F18" s="1548" t="s">
        <v>915</v>
      </c>
      <c r="G18" s="607" t="s">
        <v>500</v>
      </c>
      <c r="H18" s="607" t="s">
        <v>696</v>
      </c>
      <c r="I18" s="1548" t="str">
        <f t="shared" si="2"/>
        <v>3</v>
      </c>
      <c r="J18" s="613"/>
      <c r="K18" s="877">
        <v>3</v>
      </c>
      <c r="L18" s="1015">
        <v>17</v>
      </c>
      <c r="M18" s="1015">
        <f t="shared" si="3"/>
        <v>80</v>
      </c>
      <c r="N18" s="877">
        <v>35</v>
      </c>
      <c r="O18" s="1016">
        <v>27.2</v>
      </c>
      <c r="P18" s="1015">
        <f t="shared" si="4"/>
        <v>76</v>
      </c>
      <c r="Q18" s="615">
        <v>37</v>
      </c>
      <c r="R18" s="207">
        <v>3.46</v>
      </c>
      <c r="S18" s="617">
        <f t="shared" si="5"/>
        <v>58</v>
      </c>
      <c r="T18" s="617">
        <f t="shared" si="6"/>
        <v>214</v>
      </c>
      <c r="U18" s="618">
        <f t="shared" si="7"/>
        <v>5</v>
      </c>
      <c r="V18" s="351"/>
      <c r="W18" s="397"/>
      <c r="X18" s="1214"/>
    </row>
    <row r="19" spans="1:62" ht="15.75" x14ac:dyDescent="0.25">
      <c r="A19" s="613" t="s">
        <v>11</v>
      </c>
      <c r="B19" s="860">
        <v>32913</v>
      </c>
      <c r="C19" s="613">
        <f t="shared" si="1"/>
        <v>34</v>
      </c>
      <c r="D19" s="338"/>
      <c r="E19" s="1105">
        <v>10</v>
      </c>
      <c r="F19" s="1548" t="s">
        <v>915</v>
      </c>
      <c r="G19" s="607" t="s">
        <v>1188</v>
      </c>
      <c r="H19" s="607" t="s">
        <v>1094</v>
      </c>
      <c r="I19" s="1548" t="str">
        <f t="shared" si="2"/>
        <v>3</v>
      </c>
      <c r="J19" s="613"/>
      <c r="K19" s="877">
        <v>3</v>
      </c>
      <c r="L19" s="1015">
        <v>11</v>
      </c>
      <c r="M19" s="1015">
        <f t="shared" si="3"/>
        <v>40</v>
      </c>
      <c r="N19" s="877">
        <v>35</v>
      </c>
      <c r="O19" s="1016">
        <v>26.8</v>
      </c>
      <c r="P19" s="1015">
        <f t="shared" si="4"/>
        <v>84</v>
      </c>
      <c r="Q19" s="615">
        <v>37</v>
      </c>
      <c r="R19" s="207">
        <v>3.2</v>
      </c>
      <c r="S19" s="617">
        <f t="shared" si="5"/>
        <v>130</v>
      </c>
      <c r="T19" s="617">
        <f t="shared" si="6"/>
        <v>254</v>
      </c>
      <c r="U19" s="618">
        <f t="shared" si="7"/>
        <v>5</v>
      </c>
      <c r="V19" s="351"/>
      <c r="W19" s="397"/>
      <c r="X19" s="1214"/>
    </row>
    <row r="20" spans="1:62" ht="15.75" x14ac:dyDescent="0.25">
      <c r="A20" s="613" t="s">
        <v>11</v>
      </c>
      <c r="B20" s="860"/>
      <c r="C20" s="613"/>
      <c r="D20" s="338"/>
      <c r="E20" s="1105">
        <v>11</v>
      </c>
      <c r="F20" s="1548"/>
      <c r="G20" s="607" t="s">
        <v>500</v>
      </c>
      <c r="H20" s="607" t="s">
        <v>1578</v>
      </c>
      <c r="I20" s="1548">
        <v>4</v>
      </c>
      <c r="J20" s="613"/>
      <c r="K20" s="877">
        <v>3</v>
      </c>
      <c r="L20" s="1015">
        <v>10</v>
      </c>
      <c r="M20" s="1015">
        <f t="shared" si="3"/>
        <v>60</v>
      </c>
      <c r="N20" s="877">
        <v>35</v>
      </c>
      <c r="O20" s="1016">
        <v>29.3</v>
      </c>
      <c r="P20" s="1015">
        <f t="shared" si="4"/>
        <v>54</v>
      </c>
      <c r="Q20" s="615">
        <v>37</v>
      </c>
      <c r="R20" s="207">
        <v>4.2699999999999996</v>
      </c>
      <c r="S20" s="617">
        <f t="shared" si="5"/>
        <v>28</v>
      </c>
      <c r="T20" s="617">
        <f t="shared" si="6"/>
        <v>142</v>
      </c>
      <c r="U20" s="618">
        <f t="shared" si="7"/>
        <v>4</v>
      </c>
      <c r="V20" s="351"/>
      <c r="W20" s="1362"/>
      <c r="X20" s="1214"/>
    </row>
    <row r="21" spans="1:62" ht="15.75" x14ac:dyDescent="0.25">
      <c r="A21" s="613" t="s">
        <v>11</v>
      </c>
      <c r="B21" s="860">
        <v>34657</v>
      </c>
      <c r="C21" s="613">
        <f t="shared" ref="C21:C29" si="8">Age(B21,G21,H21)</f>
        <v>29</v>
      </c>
      <c r="D21" s="338"/>
      <c r="E21" s="1105">
        <v>12</v>
      </c>
      <c r="F21" s="1548" t="s">
        <v>915</v>
      </c>
      <c r="G21" s="607" t="s">
        <v>1188</v>
      </c>
      <c r="H21" s="607" t="s">
        <v>689</v>
      </c>
      <c r="I21" s="1548" t="str">
        <f>Воз_группа(A21,C21)</f>
        <v>2</v>
      </c>
      <c r="J21" s="613"/>
      <c r="K21" s="877">
        <v>3</v>
      </c>
      <c r="L21" s="1015">
        <v>18</v>
      </c>
      <c r="M21" s="1015">
        <f t="shared" si="3"/>
        <v>80</v>
      </c>
      <c r="N21" s="877">
        <v>35</v>
      </c>
      <c r="O21" s="1016">
        <v>27</v>
      </c>
      <c r="P21" s="1015">
        <f t="shared" si="4"/>
        <v>40</v>
      </c>
      <c r="Q21" s="615">
        <v>37</v>
      </c>
      <c r="R21" s="207">
        <v>3.54</v>
      </c>
      <c r="S21" s="617">
        <f t="shared" si="5"/>
        <v>21</v>
      </c>
      <c r="T21" s="617">
        <f t="shared" si="6"/>
        <v>141</v>
      </c>
      <c r="U21" s="618">
        <f t="shared" si="7"/>
        <v>4</v>
      </c>
      <c r="V21" s="351"/>
      <c r="W21" s="397"/>
      <c r="X21" s="1214"/>
    </row>
    <row r="22" spans="1:62" s="138" customFormat="1" ht="15.75" x14ac:dyDescent="0.25">
      <c r="A22" s="173" t="s">
        <v>11</v>
      </c>
      <c r="B22" s="214">
        <v>31079</v>
      </c>
      <c r="C22" s="611">
        <f t="shared" si="8"/>
        <v>39</v>
      </c>
      <c r="D22" s="151"/>
      <c r="E22" s="1105">
        <v>13</v>
      </c>
      <c r="F22" s="611" t="s">
        <v>475</v>
      </c>
      <c r="G22" s="161" t="s">
        <v>565</v>
      </c>
      <c r="H22" s="349" t="s">
        <v>831</v>
      </c>
      <c r="I22" s="342">
        <v>4</v>
      </c>
      <c r="J22" s="611"/>
      <c r="K22" s="877">
        <v>3</v>
      </c>
      <c r="L22" s="1015">
        <v>6</v>
      </c>
      <c r="M22" s="1015">
        <f t="shared" si="3"/>
        <v>20</v>
      </c>
      <c r="N22" s="877">
        <v>35</v>
      </c>
      <c r="O22" s="1016">
        <v>28.5</v>
      </c>
      <c r="P22" s="1015">
        <f t="shared" si="4"/>
        <v>70</v>
      </c>
      <c r="Q22" s="615">
        <v>37</v>
      </c>
      <c r="R22" s="207">
        <v>4.2</v>
      </c>
      <c r="S22" s="617">
        <f t="shared" si="5"/>
        <v>35</v>
      </c>
      <c r="T22" s="617">
        <f t="shared" si="6"/>
        <v>125</v>
      </c>
      <c r="U22" s="618">
        <f t="shared" si="7"/>
        <v>4</v>
      </c>
      <c r="V22" s="617"/>
      <c r="W22" s="1362"/>
      <c r="X22" s="548"/>
      <c r="Y22" s="548"/>
      <c r="Z22" s="548"/>
      <c r="AA22" s="548"/>
      <c r="AB22" s="548"/>
      <c r="AC22" s="548"/>
      <c r="AD22" s="548"/>
      <c r="AE22" s="548"/>
      <c r="AF22" s="548"/>
      <c r="AG22" s="548"/>
      <c r="AH22" s="548"/>
      <c r="AI22" s="548"/>
      <c r="AJ22" s="548"/>
      <c r="AK22" s="548"/>
      <c r="AL22" s="548"/>
      <c r="AM22" s="548"/>
      <c r="AN22" s="548"/>
      <c r="AO22" s="548"/>
      <c r="AP22" s="548"/>
      <c r="AQ22" s="548"/>
      <c r="AR22" s="548"/>
      <c r="AS22" s="548"/>
      <c r="AT22" s="548"/>
      <c r="AU22" s="548"/>
      <c r="AV22" s="548"/>
      <c r="AW22" s="548"/>
      <c r="AX22" s="548"/>
      <c r="AY22" s="548"/>
      <c r="AZ22" s="548"/>
      <c r="BA22" s="548"/>
      <c r="BB22" s="548"/>
      <c r="BC22" s="548"/>
      <c r="BD22" s="548"/>
      <c r="BE22" s="548"/>
      <c r="BF22" s="548"/>
      <c r="BG22" s="548"/>
      <c r="BH22" s="548"/>
      <c r="BI22" s="548"/>
      <c r="BJ22" s="548"/>
    </row>
    <row r="23" spans="1:62" ht="15.75" x14ac:dyDescent="0.25">
      <c r="A23" s="613" t="s">
        <v>11</v>
      </c>
      <c r="B23" s="860">
        <v>30450</v>
      </c>
      <c r="C23" s="613">
        <f t="shared" si="8"/>
        <v>41</v>
      </c>
      <c r="D23" s="338"/>
      <c r="E23" s="1105">
        <v>14</v>
      </c>
      <c r="F23" s="1548" t="s">
        <v>915</v>
      </c>
      <c r="G23" s="349" t="s">
        <v>1247</v>
      </c>
      <c r="H23" s="349" t="s">
        <v>682</v>
      </c>
      <c r="I23" s="1548" t="str">
        <f t="shared" ref="I23:I29" si="9">Воз_группа(A23,C23)</f>
        <v>5</v>
      </c>
      <c r="J23" s="613"/>
      <c r="K23" s="877"/>
      <c r="L23" s="1015"/>
      <c r="M23" s="1015"/>
      <c r="N23" s="877"/>
      <c r="O23" s="1016"/>
      <c r="P23" s="1015"/>
      <c r="Q23" s="615"/>
      <c r="R23" s="207"/>
      <c r="S23" s="617"/>
      <c r="T23" s="617"/>
      <c r="U23" s="618"/>
      <c r="V23" s="607"/>
      <c r="W23" s="1381" t="s">
        <v>754</v>
      </c>
      <c r="X23" s="1214"/>
    </row>
    <row r="24" spans="1:62" ht="15.75" x14ac:dyDescent="0.25">
      <c r="A24" s="613" t="s">
        <v>470</v>
      </c>
      <c r="B24" s="860">
        <v>32868</v>
      </c>
      <c r="C24" s="613">
        <f t="shared" si="8"/>
        <v>34</v>
      </c>
      <c r="D24" s="338"/>
      <c r="E24" s="1105">
        <v>15</v>
      </c>
      <c r="F24" s="1548"/>
      <c r="G24" s="349" t="s">
        <v>474</v>
      </c>
      <c r="H24" s="349" t="s">
        <v>1655</v>
      </c>
      <c r="I24" s="1548" t="str">
        <f t="shared" si="9"/>
        <v>3</v>
      </c>
      <c r="J24" s="613"/>
      <c r="K24" s="877">
        <v>16</v>
      </c>
      <c r="L24" s="1015">
        <v>25</v>
      </c>
      <c r="M24" s="1015">
        <f>Баллы_за_упр($A24,$G24,$H24,$I24,K24,L24)</f>
        <v>55</v>
      </c>
      <c r="N24" s="877"/>
      <c r="O24" s="1016"/>
      <c r="P24" s="1015"/>
      <c r="Q24" s="615">
        <v>37</v>
      </c>
      <c r="R24" s="207">
        <v>5.21</v>
      </c>
      <c r="S24" s="617">
        <f>Баллы_за_упр($A24,G24,H24,I24,Q24,R24)</f>
        <v>29</v>
      </c>
      <c r="T24" s="617">
        <f>S24+P24+M24</f>
        <v>84</v>
      </c>
      <c r="U24" s="618" t="str">
        <f>LOOKUP(T24,{0,39,40,80,120},{"2","2","3","4","5"})</f>
        <v>4</v>
      </c>
      <c r="V24" s="617"/>
      <c r="W24" s="1381"/>
      <c r="X24" s="1214"/>
    </row>
    <row r="25" spans="1:62" ht="15.75" x14ac:dyDescent="0.25">
      <c r="A25" s="613" t="s">
        <v>470</v>
      </c>
      <c r="B25" s="860">
        <v>36217</v>
      </c>
      <c r="C25" s="613">
        <f t="shared" si="8"/>
        <v>25</v>
      </c>
      <c r="D25" s="338"/>
      <c r="E25" s="1105">
        <v>16</v>
      </c>
      <c r="F25" s="613" t="s">
        <v>767</v>
      </c>
      <c r="G25" s="349" t="s">
        <v>474</v>
      </c>
      <c r="H25" s="349" t="s">
        <v>1561</v>
      </c>
      <c r="I25" s="1548" t="str">
        <f t="shared" si="9"/>
        <v>2</v>
      </c>
      <c r="J25" s="408"/>
      <c r="K25" s="877">
        <v>16</v>
      </c>
      <c r="L25" s="1015">
        <v>29</v>
      </c>
      <c r="M25" s="1015">
        <f>Баллы_за_упр($A25,$G25,$H25,$I25,K25,L25)</f>
        <v>55</v>
      </c>
      <c r="N25" s="877"/>
      <c r="O25" s="1016"/>
      <c r="P25" s="1015"/>
      <c r="Q25" s="615">
        <v>37</v>
      </c>
      <c r="R25" s="207">
        <v>5.0199999999999996</v>
      </c>
      <c r="S25" s="617">
        <f>Баллы_за_упр($A25,G25,H25,I25,Q25,R25)</f>
        <v>28</v>
      </c>
      <c r="T25" s="617">
        <f>S25+P25+M25</f>
        <v>83</v>
      </c>
      <c r="U25" s="618" t="str">
        <f>LOOKUP(T25,{0,39,40,80,120},{"2","2","3","4","5"})</f>
        <v>4</v>
      </c>
      <c r="V25" s="1099"/>
      <c r="W25" s="286"/>
      <c r="X25" s="1118"/>
      <c r="Y25" s="1118"/>
      <c r="Z25" s="1118"/>
      <c r="AA25" s="1118"/>
      <c r="AB25" s="1118"/>
      <c r="AC25" s="1118"/>
      <c r="AD25" s="1118"/>
    </row>
    <row r="26" spans="1:62" ht="15.75" customHeight="1" x14ac:dyDescent="0.25">
      <c r="A26" s="613" t="s">
        <v>11</v>
      </c>
      <c r="B26" s="860">
        <v>32898</v>
      </c>
      <c r="C26" s="613">
        <f t="shared" si="8"/>
        <v>34</v>
      </c>
      <c r="D26" s="338"/>
      <c r="E26" s="1105">
        <v>17</v>
      </c>
      <c r="F26" s="1548"/>
      <c r="G26" s="607" t="s">
        <v>500</v>
      </c>
      <c r="H26" s="607" t="s">
        <v>691</v>
      </c>
      <c r="I26" s="1548" t="str">
        <f t="shared" si="9"/>
        <v>3</v>
      </c>
      <c r="J26" s="613"/>
      <c r="K26" s="877"/>
      <c r="L26" s="1015"/>
      <c r="M26" s="1015"/>
      <c r="N26" s="877"/>
      <c r="O26" s="1016"/>
      <c r="P26" s="1015"/>
      <c r="Q26" s="615"/>
      <c r="R26" s="207"/>
      <c r="S26" s="617"/>
      <c r="T26" s="617"/>
      <c r="U26" s="618"/>
      <c r="V26" s="351"/>
      <c r="W26" s="397" t="s">
        <v>1171</v>
      </c>
      <c r="X26" s="1214"/>
    </row>
    <row r="27" spans="1:62" ht="15.75" x14ac:dyDescent="0.25">
      <c r="A27" s="613" t="s">
        <v>11</v>
      </c>
      <c r="B27" s="860">
        <v>34344</v>
      </c>
      <c r="C27" s="613">
        <f t="shared" si="8"/>
        <v>30</v>
      </c>
      <c r="D27" s="338"/>
      <c r="E27" s="1105">
        <v>18</v>
      </c>
      <c r="F27" s="1549"/>
      <c r="G27" s="629" t="s">
        <v>474</v>
      </c>
      <c r="H27" s="1097" t="s">
        <v>701</v>
      </c>
      <c r="I27" s="1549" t="str">
        <f t="shared" si="9"/>
        <v>3</v>
      </c>
      <c r="J27" s="405"/>
      <c r="K27" s="877">
        <v>3</v>
      </c>
      <c r="L27" s="1015">
        <v>0</v>
      </c>
      <c r="M27" s="1015">
        <f t="shared" ref="M27:M30" si="10">Баллы_за_упр($A27,$G27,$H27,$I27,K27,L27)</f>
        <v>0</v>
      </c>
      <c r="N27" s="877">
        <v>35</v>
      </c>
      <c r="O27" s="1016">
        <v>28.1</v>
      </c>
      <c r="P27" s="1015">
        <f t="shared" ref="P27:P29" si="11">Баллы_за_упр($A27,$G27,$H27,$I27,N27,O27)</f>
        <v>58</v>
      </c>
      <c r="Q27" s="615">
        <v>37</v>
      </c>
      <c r="R27" s="207">
        <v>5.59</v>
      </c>
      <c r="S27" s="617">
        <f t="shared" ref="S27:S30" si="12">Баллы_за_упр($A27,G27,H27,I27,Q27,R27)</f>
        <v>0</v>
      </c>
      <c r="T27" s="617">
        <v>0</v>
      </c>
      <c r="U27" s="618">
        <f t="shared" ref="U27:U30" si="13">Оценка(A27,I27,M27,P27,S27)</f>
        <v>2</v>
      </c>
      <c r="V27" s="394"/>
      <c r="W27" s="1123"/>
      <c r="X27" s="1214"/>
    </row>
    <row r="28" spans="1:62" s="352" customFormat="1" ht="15.75" x14ac:dyDescent="0.25">
      <c r="A28" s="613" t="s">
        <v>11</v>
      </c>
      <c r="B28" s="610">
        <v>36653</v>
      </c>
      <c r="C28" s="613">
        <f t="shared" si="8"/>
        <v>24</v>
      </c>
      <c r="D28" s="338"/>
      <c r="E28" s="1105">
        <v>19</v>
      </c>
      <c r="F28" s="618"/>
      <c r="G28" s="612" t="s">
        <v>1415</v>
      </c>
      <c r="H28" s="612" t="s">
        <v>1399</v>
      </c>
      <c r="I28" s="408" t="str">
        <f t="shared" si="9"/>
        <v>1</v>
      </c>
      <c r="J28" s="618"/>
      <c r="K28" s="877">
        <v>3</v>
      </c>
      <c r="L28" s="1015">
        <v>11</v>
      </c>
      <c r="M28" s="1015">
        <f>Баллы_за_упр($A28,$G28,$H28,$I28,K28,L28)</f>
        <v>30</v>
      </c>
      <c r="N28" s="877">
        <v>34</v>
      </c>
      <c r="O28" s="1016">
        <v>13.5</v>
      </c>
      <c r="P28" s="1015">
        <f>Баллы_за_упр($A28,$G28,$H28,$I28,N28,O28)</f>
        <v>68</v>
      </c>
      <c r="Q28" s="615">
        <v>37</v>
      </c>
      <c r="R28" s="207">
        <v>3.48</v>
      </c>
      <c r="S28" s="617">
        <f>Баллы_за_упр($A28,G28,H28,I28,Q28,R28)</f>
        <v>22</v>
      </c>
      <c r="T28" s="617">
        <f>S28+P28+M28</f>
        <v>120</v>
      </c>
      <c r="U28" s="618">
        <f>Оценка(A28,I28,M28,P28,S28)</f>
        <v>4</v>
      </c>
      <c r="V28" s="617"/>
      <c r="W28" s="1362"/>
      <c r="X28" s="1229"/>
      <c r="Y28" s="1230"/>
      <c r="Z28" s="1230"/>
      <c r="AA28" s="1230"/>
      <c r="AB28" s="1230"/>
      <c r="AC28" s="1230"/>
      <c r="AD28" s="768"/>
      <c r="AE28" s="769"/>
      <c r="AF28" s="769"/>
      <c r="AG28" s="769"/>
      <c r="AH28" s="769"/>
      <c r="AI28" s="1114"/>
      <c r="AJ28" s="1114"/>
      <c r="AK28" s="1114"/>
      <c r="AL28" s="1114"/>
      <c r="AM28" s="1114"/>
      <c r="AN28" s="1114"/>
    </row>
    <row r="29" spans="1:62" ht="15.75" x14ac:dyDescent="0.25">
      <c r="A29" s="1375" t="s">
        <v>11</v>
      </c>
      <c r="B29" s="860">
        <v>32349</v>
      </c>
      <c r="C29" s="613">
        <f t="shared" si="8"/>
        <v>36</v>
      </c>
      <c r="D29" s="913"/>
      <c r="E29" s="1105">
        <v>20</v>
      </c>
      <c r="F29" s="1548" t="s">
        <v>850</v>
      </c>
      <c r="G29" s="349" t="s">
        <v>500</v>
      </c>
      <c r="H29" s="349" t="s">
        <v>734</v>
      </c>
      <c r="I29" s="1548" t="str">
        <f t="shared" si="9"/>
        <v>4</v>
      </c>
      <c r="J29" s="613"/>
      <c r="K29" s="877">
        <v>3</v>
      </c>
      <c r="L29" s="1015">
        <v>30</v>
      </c>
      <c r="M29" s="1015">
        <f t="shared" si="10"/>
        <v>180</v>
      </c>
      <c r="N29" s="877">
        <v>35</v>
      </c>
      <c r="O29" s="1016">
        <v>25.6</v>
      </c>
      <c r="P29" s="1015">
        <f t="shared" si="11"/>
        <v>128</v>
      </c>
      <c r="Q29" s="615">
        <v>37</v>
      </c>
      <c r="R29" s="207">
        <v>3.11</v>
      </c>
      <c r="S29" s="617">
        <f t="shared" si="12"/>
        <v>148</v>
      </c>
      <c r="T29" s="617">
        <f t="shared" ref="T29" si="14">S29+P29+M29</f>
        <v>456</v>
      </c>
      <c r="U29" s="618">
        <f t="shared" si="13"/>
        <v>5</v>
      </c>
      <c r="V29" s="351"/>
      <c r="W29" s="397"/>
    </row>
    <row r="30" spans="1:62" ht="16.5" thickBot="1" x14ac:dyDescent="0.3">
      <c r="A30" s="613" t="s">
        <v>470</v>
      </c>
      <c r="B30" s="860">
        <v>34857</v>
      </c>
      <c r="C30" s="613">
        <f>Age(B30,G30,H30)</f>
        <v>29</v>
      </c>
      <c r="D30" s="338"/>
      <c r="E30" s="1087">
        <v>21</v>
      </c>
      <c r="F30" s="379" t="s">
        <v>915</v>
      </c>
      <c r="G30" s="323" t="s">
        <v>731</v>
      </c>
      <c r="H30" s="1551" t="s">
        <v>1576</v>
      </c>
      <c r="I30" s="1054">
        <v>3</v>
      </c>
      <c r="J30" s="303"/>
      <c r="K30" s="1040">
        <v>16</v>
      </c>
      <c r="L30" s="1041">
        <v>28</v>
      </c>
      <c r="M30" s="1041">
        <f t="shared" si="10"/>
        <v>70</v>
      </c>
      <c r="N30" s="1040">
        <v>35</v>
      </c>
      <c r="O30" s="1042">
        <v>0</v>
      </c>
      <c r="P30" s="1041">
        <v>0</v>
      </c>
      <c r="Q30" s="300">
        <v>37</v>
      </c>
      <c r="R30" s="1224">
        <v>7.27</v>
      </c>
      <c r="S30" s="302">
        <f t="shared" si="12"/>
        <v>0</v>
      </c>
      <c r="T30" s="302">
        <v>0</v>
      </c>
      <c r="U30" s="303">
        <f t="shared" si="13"/>
        <v>2</v>
      </c>
      <c r="V30" s="381"/>
      <c r="W30" s="435"/>
      <c r="X30" s="1214"/>
    </row>
    <row r="31" spans="1:62" s="200" customFormat="1" ht="17.25" customHeight="1" x14ac:dyDescent="0.25">
      <c r="A31" s="1768" t="s">
        <v>1</v>
      </c>
      <c r="B31" s="1823" t="s">
        <v>81</v>
      </c>
      <c r="C31" s="1823" t="s">
        <v>82</v>
      </c>
      <c r="D31" s="1066"/>
      <c r="E31" s="1826" t="s">
        <v>2</v>
      </c>
      <c r="F31" s="1538"/>
      <c r="G31" s="1782" t="s">
        <v>3</v>
      </c>
      <c r="H31" s="1782" t="s">
        <v>4</v>
      </c>
      <c r="I31" s="1798" t="s">
        <v>5</v>
      </c>
      <c r="J31" s="1798" t="s">
        <v>6</v>
      </c>
      <c r="K31" s="1960" t="s">
        <v>180</v>
      </c>
      <c r="L31" s="1961"/>
      <c r="M31" s="1961"/>
      <c r="N31" s="1832"/>
      <c r="O31" s="1832"/>
      <c r="P31" s="1832"/>
      <c r="Q31" s="1832"/>
      <c r="R31" s="1832"/>
      <c r="S31" s="1833"/>
      <c r="T31" s="1795" t="s">
        <v>25</v>
      </c>
      <c r="U31" s="1798" t="s">
        <v>998</v>
      </c>
      <c r="V31" s="1798" t="s">
        <v>7</v>
      </c>
      <c r="W31" s="1801" t="s">
        <v>285</v>
      </c>
      <c r="X31" s="1791"/>
      <c r="Y31" s="1790"/>
      <c r="Z31" s="1790"/>
      <c r="AA31" s="1790"/>
      <c r="AB31" s="1790"/>
      <c r="AC31" s="1790"/>
      <c r="AD31" s="1749"/>
      <c r="AE31" s="1749"/>
      <c r="AF31" s="1749"/>
      <c r="AG31" s="1749"/>
      <c r="AH31" s="1749"/>
      <c r="AI31" s="576"/>
      <c r="AJ31" s="576"/>
      <c r="AK31" s="576"/>
      <c r="AL31" s="576"/>
      <c r="AM31" s="576"/>
      <c r="AN31" s="576"/>
    </row>
    <row r="32" spans="1:62" s="200" customFormat="1" ht="15.75" x14ac:dyDescent="0.25">
      <c r="A32" s="1768"/>
      <c r="B32" s="1824"/>
      <c r="C32" s="1824"/>
      <c r="D32" s="1066"/>
      <c r="E32" s="1827"/>
      <c r="F32" s="1536"/>
      <c r="G32" s="1829"/>
      <c r="H32" s="1829"/>
      <c r="I32" s="1799"/>
      <c r="J32" s="1959"/>
      <c r="K32" s="455"/>
      <c r="L32" s="1547">
        <v>1</v>
      </c>
      <c r="M32" s="1068"/>
      <c r="N32" s="1808">
        <v>2</v>
      </c>
      <c r="O32" s="1808"/>
      <c r="P32" s="1788"/>
      <c r="Q32" s="1804">
        <v>3</v>
      </c>
      <c r="R32" s="1805"/>
      <c r="S32" s="1806"/>
      <c r="T32" s="1796"/>
      <c r="U32" s="1799"/>
      <c r="V32" s="1799"/>
      <c r="W32" s="1802"/>
      <c r="X32" s="1791"/>
      <c r="Y32" s="1790"/>
      <c r="Z32" s="1790"/>
      <c r="AA32" s="1790"/>
      <c r="AB32" s="1790"/>
      <c r="AC32" s="1790"/>
      <c r="AD32" s="1749"/>
      <c r="AE32" s="1749"/>
      <c r="AF32" s="1749"/>
      <c r="AG32" s="1749"/>
      <c r="AH32" s="1749"/>
      <c r="AI32" s="576"/>
      <c r="AJ32" s="576"/>
      <c r="AK32" s="576"/>
      <c r="AL32" s="576"/>
      <c r="AM32" s="576"/>
      <c r="AN32" s="576"/>
    </row>
    <row r="33" spans="1:40" s="200" customFormat="1" ht="91.15" customHeight="1" thickBot="1" x14ac:dyDescent="0.3">
      <c r="A33" s="1768"/>
      <c r="B33" s="1825"/>
      <c r="C33" s="1825"/>
      <c r="D33" s="1066"/>
      <c r="E33" s="1828"/>
      <c r="F33" s="1539"/>
      <c r="G33" s="1830"/>
      <c r="H33" s="1830"/>
      <c r="I33" s="1800"/>
      <c r="J33" s="1800"/>
      <c r="K33" s="1544" t="s">
        <v>8</v>
      </c>
      <c r="L33" s="1544" t="s">
        <v>9</v>
      </c>
      <c r="M33" s="1544" t="s">
        <v>10</v>
      </c>
      <c r="N33" s="1540" t="s">
        <v>8</v>
      </c>
      <c r="O33" s="1540" t="s">
        <v>9</v>
      </c>
      <c r="P33" s="1540" t="s">
        <v>10</v>
      </c>
      <c r="Q33" s="1540" t="s">
        <v>8</v>
      </c>
      <c r="R33" s="1067" t="s">
        <v>9</v>
      </c>
      <c r="S33" s="1540" t="s">
        <v>10</v>
      </c>
      <c r="T33" s="1797"/>
      <c r="U33" s="1800"/>
      <c r="V33" s="1800"/>
      <c r="W33" s="1803"/>
      <c r="X33" s="1791"/>
      <c r="Y33" s="1790"/>
      <c r="Z33" s="1790"/>
      <c r="AA33" s="1790"/>
      <c r="AB33" s="1790"/>
      <c r="AC33" s="1790"/>
      <c r="AD33" s="1749"/>
      <c r="AE33" s="1749"/>
      <c r="AF33" s="1749"/>
      <c r="AG33" s="1749"/>
      <c r="AH33" s="1749"/>
      <c r="AI33" s="576"/>
      <c r="AJ33" s="576"/>
      <c r="AK33" s="576"/>
      <c r="AL33" s="576"/>
      <c r="AM33" s="576"/>
      <c r="AN33" s="576"/>
    </row>
    <row r="34" spans="1:40" ht="16.5" customHeight="1" thickTop="1" x14ac:dyDescent="0.25">
      <c r="E34" s="1962" t="s">
        <v>1444</v>
      </c>
      <c r="F34" s="1963"/>
      <c r="G34" s="1963"/>
      <c r="H34" s="1963"/>
      <c r="I34" s="1963"/>
      <c r="J34" s="1963"/>
      <c r="K34" s="1963"/>
      <c r="L34" s="1963"/>
      <c r="M34" s="1963"/>
      <c r="N34" s="1963"/>
      <c r="O34" s="1963"/>
      <c r="P34" s="1963"/>
      <c r="Q34" s="1963"/>
      <c r="R34" s="1963"/>
      <c r="S34" s="1963"/>
      <c r="T34" s="1963"/>
      <c r="U34" s="1963"/>
      <c r="V34" s="1963"/>
      <c r="W34" s="1965"/>
    </row>
    <row r="35" spans="1:40" ht="15.75" x14ac:dyDescent="0.25">
      <c r="A35" s="613" t="s">
        <v>11</v>
      </c>
      <c r="B35" s="860">
        <v>34060</v>
      </c>
      <c r="C35" s="613">
        <f t="shared" ref="C35:C39" si="15">Age(B35,G35,H35)</f>
        <v>31</v>
      </c>
      <c r="D35" s="338"/>
      <c r="E35" s="1105">
        <v>22</v>
      </c>
      <c r="F35" s="1548"/>
      <c r="G35" s="607" t="s">
        <v>603</v>
      </c>
      <c r="H35" s="607" t="s">
        <v>685</v>
      </c>
      <c r="I35" s="1548" t="str">
        <f t="shared" ref="I35:I39" si="16">Воз_группа(A35,C35)</f>
        <v>3</v>
      </c>
      <c r="J35" s="613"/>
      <c r="K35" s="877"/>
      <c r="L35" s="1015"/>
      <c r="M35" s="1015"/>
      <c r="N35" s="877"/>
      <c r="O35" s="1016"/>
      <c r="P35" s="1015"/>
      <c r="Q35" s="615"/>
      <c r="R35" s="207"/>
      <c r="S35" s="617"/>
      <c r="T35" s="617"/>
      <c r="U35" s="618"/>
      <c r="V35" s="351"/>
      <c r="W35" s="397" t="s">
        <v>750</v>
      </c>
      <c r="X35" s="1214"/>
    </row>
    <row r="36" spans="1:40" ht="15.75" x14ac:dyDescent="0.25">
      <c r="A36" s="613" t="s">
        <v>11</v>
      </c>
      <c r="B36" s="610">
        <v>33558</v>
      </c>
      <c r="C36" s="613">
        <f t="shared" si="15"/>
        <v>32</v>
      </c>
      <c r="E36" s="1105">
        <v>23</v>
      </c>
      <c r="F36" s="1098"/>
      <c r="G36" s="607" t="s">
        <v>1188</v>
      </c>
      <c r="H36" s="607" t="s">
        <v>1157</v>
      </c>
      <c r="I36" s="1548" t="str">
        <f t="shared" si="16"/>
        <v>3</v>
      </c>
      <c r="J36" s="613"/>
      <c r="K36" s="877">
        <v>3</v>
      </c>
      <c r="L36" s="1015">
        <v>15</v>
      </c>
      <c r="M36" s="1015">
        <f t="shared" ref="M36" si="17">Баллы_за_упр($A36,$G36,$H36,$I36,K36,L36)</f>
        <v>60</v>
      </c>
      <c r="N36" s="877">
        <v>35</v>
      </c>
      <c r="O36" s="1016">
        <v>25.7</v>
      </c>
      <c r="P36" s="1015">
        <f t="shared" ref="P36" si="18">Баллы_за_упр($A36,$G36,$H36,$I36,N36,O36)</f>
        <v>106</v>
      </c>
      <c r="Q36" s="615">
        <v>37</v>
      </c>
      <c r="R36" s="207">
        <v>4.0199999999999996</v>
      </c>
      <c r="S36" s="617">
        <f t="shared" ref="S36" si="19">Баллы_за_упр($A36,G36,H36,I36,Q36,R36)</f>
        <v>33</v>
      </c>
      <c r="T36" s="617">
        <f t="shared" ref="T36" si="20">S36+P36+M36</f>
        <v>199</v>
      </c>
      <c r="U36" s="618">
        <f t="shared" ref="U36" si="21">Оценка(A36,I36,M36,P36,S36)</f>
        <v>5</v>
      </c>
      <c r="V36" s="1098"/>
      <c r="W36" s="1136"/>
    </row>
    <row r="37" spans="1:40" ht="15.75" x14ac:dyDescent="0.25">
      <c r="A37" s="613" t="s">
        <v>11</v>
      </c>
      <c r="B37" s="610">
        <v>31782</v>
      </c>
      <c r="C37" s="613">
        <f t="shared" si="15"/>
        <v>37</v>
      </c>
      <c r="E37" s="1105">
        <v>24</v>
      </c>
      <c r="F37" s="1098"/>
      <c r="G37" s="607" t="s">
        <v>474</v>
      </c>
      <c r="H37" s="607" t="s">
        <v>1563</v>
      </c>
      <c r="I37" s="1548" t="str">
        <f t="shared" si="16"/>
        <v>4</v>
      </c>
      <c r="J37" s="1098"/>
      <c r="K37" s="877"/>
      <c r="L37" s="1015"/>
      <c r="M37" s="1015"/>
      <c r="N37" s="877"/>
      <c r="O37" s="1016"/>
      <c r="P37" s="1015"/>
      <c r="Q37" s="615"/>
      <c r="R37" s="207"/>
      <c r="S37" s="617"/>
      <c r="T37" s="617"/>
      <c r="U37" s="618"/>
      <c r="V37" s="1098"/>
      <c r="W37" s="286" t="s">
        <v>750</v>
      </c>
    </row>
    <row r="38" spans="1:40" ht="15.75" x14ac:dyDescent="0.25">
      <c r="A38" s="613" t="s">
        <v>470</v>
      </c>
      <c r="B38" s="610">
        <v>29492</v>
      </c>
      <c r="C38" s="613">
        <f t="shared" si="15"/>
        <v>44</v>
      </c>
      <c r="E38" s="1105">
        <v>25</v>
      </c>
      <c r="F38" s="1098"/>
      <c r="G38" s="607" t="s">
        <v>565</v>
      </c>
      <c r="H38" s="607" t="s">
        <v>1562</v>
      </c>
      <c r="I38" s="1548" t="str">
        <f t="shared" si="16"/>
        <v>5</v>
      </c>
      <c r="J38" s="1098"/>
      <c r="K38" s="877"/>
      <c r="L38" s="1015"/>
      <c r="M38" s="1015"/>
      <c r="N38" s="877"/>
      <c r="O38" s="1016"/>
      <c r="P38" s="1015"/>
      <c r="Q38" s="615"/>
      <c r="R38" s="207"/>
      <c r="S38" s="617"/>
      <c r="T38" s="617"/>
      <c r="U38" s="618"/>
      <c r="V38" s="1098"/>
      <c r="W38" s="286" t="s">
        <v>1068</v>
      </c>
    </row>
    <row r="39" spans="1:40" ht="15.75" x14ac:dyDescent="0.25">
      <c r="A39" s="613" t="s">
        <v>470</v>
      </c>
      <c r="B39" s="610">
        <v>33122</v>
      </c>
      <c r="C39" s="613">
        <f t="shared" si="15"/>
        <v>34</v>
      </c>
      <c r="E39" s="1105">
        <v>26</v>
      </c>
      <c r="F39" s="1098"/>
      <c r="G39" s="607" t="s">
        <v>1188</v>
      </c>
      <c r="H39" s="607" t="s">
        <v>605</v>
      </c>
      <c r="I39" s="1548" t="str">
        <f t="shared" si="16"/>
        <v>3</v>
      </c>
      <c r="J39" s="1098"/>
      <c r="K39" s="1098"/>
      <c r="L39" s="1098"/>
      <c r="M39" s="1098"/>
      <c r="N39" s="1098"/>
      <c r="O39" s="1098"/>
      <c r="P39" s="1098"/>
      <c r="Q39" s="1098"/>
      <c r="R39" s="1383"/>
      <c r="S39" s="1098"/>
      <c r="T39" s="1098"/>
      <c r="U39" s="1098"/>
      <c r="V39" s="1098"/>
      <c r="W39" s="1136" t="s">
        <v>754</v>
      </c>
    </row>
    <row r="40" spans="1:40" ht="15.75" customHeight="1" x14ac:dyDescent="0.25">
      <c r="A40" s="613"/>
      <c r="B40" s="347"/>
      <c r="C40" s="613"/>
      <c r="D40" s="338"/>
      <c r="E40" s="1966" t="s">
        <v>1445</v>
      </c>
      <c r="F40" s="1922"/>
      <c r="G40" s="1922"/>
      <c r="H40" s="1922"/>
      <c r="I40" s="1922"/>
      <c r="J40" s="1922"/>
      <c r="K40" s="1922"/>
      <c r="L40" s="1922"/>
      <c r="M40" s="1922"/>
      <c r="N40" s="1922"/>
      <c r="O40" s="1922"/>
      <c r="P40" s="1922"/>
      <c r="Q40" s="1922"/>
      <c r="R40" s="1922"/>
      <c r="S40" s="1922"/>
      <c r="T40" s="1922"/>
      <c r="U40" s="1922"/>
      <c r="V40" s="1922"/>
      <c r="W40" s="1967"/>
      <c r="X40" s="1214"/>
    </row>
    <row r="41" spans="1:40" ht="15.75" x14ac:dyDescent="0.25">
      <c r="A41" s="613" t="s">
        <v>11</v>
      </c>
      <c r="B41" s="610">
        <v>29351</v>
      </c>
      <c r="C41" s="613">
        <f t="shared" ref="C41:C50" si="22">Age(B41,G41,H41)</f>
        <v>44</v>
      </c>
      <c r="D41" s="338"/>
      <c r="E41" s="1105">
        <v>27</v>
      </c>
      <c r="F41" s="1541"/>
      <c r="G41" s="607" t="s">
        <v>603</v>
      </c>
      <c r="H41" s="612" t="s">
        <v>1446</v>
      </c>
      <c r="I41" s="1548" t="str">
        <f t="shared" ref="I41:I50" si="23">Воз_группа(A41,C41)</f>
        <v>5</v>
      </c>
      <c r="J41" s="1548"/>
      <c r="K41" s="877">
        <v>3</v>
      </c>
      <c r="L41" s="1015">
        <v>5</v>
      </c>
      <c r="M41" s="1015">
        <f t="shared" ref="M41:M48" si="24">Баллы_за_упр($A41,$G41,$H41,$I41,K41,L41)</f>
        <v>30</v>
      </c>
      <c r="N41" s="877">
        <v>35</v>
      </c>
      <c r="O41" s="1016">
        <v>27.9</v>
      </c>
      <c r="P41" s="1015">
        <f t="shared" ref="P41:P48" si="25">Баллы_за_упр($A41,$G41,$H41,$I41,N41,O41)</f>
        <v>122</v>
      </c>
      <c r="Q41" s="615">
        <v>37</v>
      </c>
      <c r="R41" s="207">
        <v>4.3600000000000003</v>
      </c>
      <c r="S41" s="617">
        <f t="shared" ref="S41:S48" si="26">Баллы_за_упр($A41,G41,H41,I41,Q41,R41)</f>
        <v>59</v>
      </c>
      <c r="T41" s="617">
        <f t="shared" ref="T41:T48" si="27">S41+P41+M41</f>
        <v>211</v>
      </c>
      <c r="U41" s="618">
        <f t="shared" ref="U41:U48" si="28">Оценка(A41,I41,M41,P41,S41)</f>
        <v>5</v>
      </c>
      <c r="V41" s="1541"/>
      <c r="W41" s="397"/>
      <c r="X41" s="1214"/>
    </row>
    <row r="42" spans="1:40" ht="15.75" x14ac:dyDescent="0.25">
      <c r="A42" s="613" t="s">
        <v>11</v>
      </c>
      <c r="B42" s="610">
        <v>30866</v>
      </c>
      <c r="C42" s="613">
        <f t="shared" si="22"/>
        <v>40</v>
      </c>
      <c r="D42" s="338"/>
      <c r="E42" s="1105">
        <v>28</v>
      </c>
      <c r="F42" s="1541"/>
      <c r="G42" s="349" t="s">
        <v>1247</v>
      </c>
      <c r="H42" s="1351" t="s">
        <v>1447</v>
      </c>
      <c r="I42" s="1548" t="str">
        <f t="shared" si="23"/>
        <v>5</v>
      </c>
      <c r="J42" s="1548"/>
      <c r="K42" s="877"/>
      <c r="L42" s="1015"/>
      <c r="M42" s="1015"/>
      <c r="N42" s="877"/>
      <c r="O42" s="1016"/>
      <c r="P42" s="1015"/>
      <c r="Q42" s="615"/>
      <c r="R42" s="207"/>
      <c r="S42" s="617"/>
      <c r="T42" s="617"/>
      <c r="U42" s="618"/>
      <c r="V42" s="1541"/>
      <c r="W42" s="397" t="s">
        <v>750</v>
      </c>
      <c r="X42" s="1214"/>
    </row>
    <row r="43" spans="1:40" ht="15.75" x14ac:dyDescent="0.25">
      <c r="A43" s="613" t="s">
        <v>11</v>
      </c>
      <c r="B43" s="610">
        <v>33262</v>
      </c>
      <c r="C43" s="613">
        <f t="shared" si="22"/>
        <v>33</v>
      </c>
      <c r="D43" s="338"/>
      <c r="E43" s="1105">
        <v>29</v>
      </c>
      <c r="F43" s="1541"/>
      <c r="G43" s="349" t="s">
        <v>1247</v>
      </c>
      <c r="H43" s="1351" t="s">
        <v>1372</v>
      </c>
      <c r="I43" s="1548" t="str">
        <f t="shared" si="23"/>
        <v>3</v>
      </c>
      <c r="J43" s="1548"/>
      <c r="K43" s="877">
        <v>3</v>
      </c>
      <c r="L43" s="1015">
        <v>15</v>
      </c>
      <c r="M43" s="1015">
        <f t="shared" si="24"/>
        <v>60</v>
      </c>
      <c r="N43" s="877">
        <v>35</v>
      </c>
      <c r="O43" s="1016">
        <v>28.2</v>
      </c>
      <c r="P43" s="1015">
        <f t="shared" si="25"/>
        <v>56</v>
      </c>
      <c r="Q43" s="615">
        <v>37</v>
      </c>
      <c r="R43" s="207">
        <v>4.0999999999999996</v>
      </c>
      <c r="S43" s="617">
        <f t="shared" si="26"/>
        <v>25</v>
      </c>
      <c r="T43" s="617">
        <f t="shared" si="27"/>
        <v>141</v>
      </c>
      <c r="U43" s="618">
        <f t="shared" si="28"/>
        <v>4</v>
      </c>
      <c r="V43" s="1541"/>
      <c r="W43" s="397"/>
      <c r="X43" s="1214"/>
    </row>
    <row r="44" spans="1:40" ht="15.75" x14ac:dyDescent="0.25">
      <c r="A44" s="613" t="s">
        <v>11</v>
      </c>
      <c r="B44" s="610">
        <v>33262</v>
      </c>
      <c r="C44" s="613">
        <f t="shared" si="22"/>
        <v>33</v>
      </c>
      <c r="D44" s="338"/>
      <c r="E44" s="1105">
        <v>30</v>
      </c>
      <c r="F44" s="1541"/>
      <c r="G44" s="349" t="s">
        <v>1247</v>
      </c>
      <c r="H44" s="1351" t="s">
        <v>1517</v>
      </c>
      <c r="I44" s="1548" t="str">
        <f t="shared" si="23"/>
        <v>3</v>
      </c>
      <c r="J44" s="1548"/>
      <c r="K44" s="877"/>
      <c r="L44" s="1015"/>
      <c r="M44" s="1015"/>
      <c r="N44" s="877"/>
      <c r="O44" s="1016"/>
      <c r="P44" s="1015"/>
      <c r="Q44" s="615"/>
      <c r="R44" s="207"/>
      <c r="S44" s="617"/>
      <c r="T44" s="617"/>
      <c r="U44" s="618"/>
      <c r="V44" s="1541"/>
      <c r="W44" s="397" t="s">
        <v>1667</v>
      </c>
      <c r="X44" s="1214"/>
    </row>
    <row r="45" spans="1:40" ht="15.75" x14ac:dyDescent="0.25">
      <c r="A45" s="613" t="s">
        <v>11</v>
      </c>
      <c r="B45" s="610">
        <v>31242</v>
      </c>
      <c r="C45" s="613">
        <f t="shared" si="22"/>
        <v>39</v>
      </c>
      <c r="D45" s="338"/>
      <c r="E45" s="1105">
        <v>31</v>
      </c>
      <c r="F45" s="1541"/>
      <c r="G45" s="349" t="s">
        <v>1247</v>
      </c>
      <c r="H45" s="1351" t="s">
        <v>1448</v>
      </c>
      <c r="I45" s="1548" t="str">
        <f t="shared" si="23"/>
        <v>4</v>
      </c>
      <c r="J45" s="1548"/>
      <c r="K45" s="877">
        <v>3</v>
      </c>
      <c r="L45" s="1015">
        <v>10</v>
      </c>
      <c r="M45" s="1015">
        <f t="shared" si="24"/>
        <v>60</v>
      </c>
      <c r="N45" s="877">
        <v>35</v>
      </c>
      <c r="O45" s="1016">
        <v>27.1</v>
      </c>
      <c r="P45" s="1015">
        <f t="shared" si="25"/>
        <v>98</v>
      </c>
      <c r="Q45" s="615">
        <v>37</v>
      </c>
      <c r="R45" s="207">
        <v>4.1900000000000004</v>
      </c>
      <c r="S45" s="617">
        <f t="shared" si="26"/>
        <v>36</v>
      </c>
      <c r="T45" s="617">
        <f t="shared" si="27"/>
        <v>194</v>
      </c>
      <c r="U45" s="618">
        <f t="shared" si="28"/>
        <v>5</v>
      </c>
      <c r="V45" s="1541"/>
      <c r="W45" s="397"/>
      <c r="X45" s="1214"/>
    </row>
    <row r="46" spans="1:40" ht="15.75" x14ac:dyDescent="0.25">
      <c r="A46" s="613" t="s">
        <v>11</v>
      </c>
      <c r="B46" s="610">
        <v>32518</v>
      </c>
      <c r="C46" s="613">
        <f t="shared" si="22"/>
        <v>35</v>
      </c>
      <c r="D46" s="338"/>
      <c r="E46" s="1105">
        <v>32</v>
      </c>
      <c r="F46" s="1541"/>
      <c r="G46" s="612" t="s">
        <v>500</v>
      </c>
      <c r="H46" s="1351" t="s">
        <v>1449</v>
      </c>
      <c r="I46" s="1548" t="str">
        <f t="shared" si="23"/>
        <v>4</v>
      </c>
      <c r="J46" s="1548"/>
      <c r="K46" s="877">
        <v>3</v>
      </c>
      <c r="L46" s="1015">
        <v>13</v>
      </c>
      <c r="M46" s="1015">
        <f t="shared" si="24"/>
        <v>90</v>
      </c>
      <c r="N46" s="877">
        <v>35</v>
      </c>
      <c r="O46" s="1016">
        <v>26.6</v>
      </c>
      <c r="P46" s="1015">
        <f t="shared" si="25"/>
        <v>108</v>
      </c>
      <c r="Q46" s="615">
        <v>37</v>
      </c>
      <c r="R46" s="207">
        <v>4.2</v>
      </c>
      <c r="S46" s="617">
        <f t="shared" si="26"/>
        <v>35</v>
      </c>
      <c r="T46" s="617">
        <f t="shared" si="27"/>
        <v>233</v>
      </c>
      <c r="U46" s="618">
        <f t="shared" si="28"/>
        <v>5</v>
      </c>
      <c r="V46" s="1541"/>
      <c r="W46" s="397"/>
      <c r="X46" s="1214"/>
    </row>
    <row r="47" spans="1:40" ht="15.75" x14ac:dyDescent="0.25">
      <c r="A47" s="613" t="s">
        <v>11</v>
      </c>
      <c r="B47" s="610">
        <v>35630</v>
      </c>
      <c r="C47" s="613">
        <f t="shared" si="22"/>
        <v>27</v>
      </c>
      <c r="D47" s="338"/>
      <c r="E47" s="1105">
        <v>33</v>
      </c>
      <c r="F47" s="1541"/>
      <c r="G47" s="612" t="s">
        <v>474</v>
      </c>
      <c r="H47" s="1351" t="s">
        <v>1351</v>
      </c>
      <c r="I47" s="1548" t="str">
        <f t="shared" si="23"/>
        <v>2</v>
      </c>
      <c r="J47" s="1548"/>
      <c r="K47" s="877"/>
      <c r="L47" s="1015"/>
      <c r="M47" s="1015"/>
      <c r="N47" s="877"/>
      <c r="O47" s="1016"/>
      <c r="P47" s="1015"/>
      <c r="Q47" s="615"/>
      <c r="R47" s="207"/>
      <c r="S47" s="617"/>
      <c r="T47" s="617"/>
      <c r="U47" s="618"/>
      <c r="V47" s="1541"/>
      <c r="W47" s="397" t="s">
        <v>1171</v>
      </c>
      <c r="X47" s="1214"/>
    </row>
    <row r="48" spans="1:40" ht="15.75" x14ac:dyDescent="0.25">
      <c r="A48" s="613" t="s">
        <v>11</v>
      </c>
      <c r="B48" s="610">
        <v>35438</v>
      </c>
      <c r="C48" s="613">
        <f t="shared" si="22"/>
        <v>27</v>
      </c>
      <c r="D48" s="338"/>
      <c r="E48" s="1105">
        <v>34</v>
      </c>
      <c r="F48" s="1541"/>
      <c r="G48" s="612" t="s">
        <v>474</v>
      </c>
      <c r="H48" s="1351" t="s">
        <v>1450</v>
      </c>
      <c r="I48" s="1548" t="str">
        <f t="shared" si="23"/>
        <v>2</v>
      </c>
      <c r="J48" s="1548"/>
      <c r="K48" s="877">
        <v>3</v>
      </c>
      <c r="L48" s="1015">
        <v>13</v>
      </c>
      <c r="M48" s="1015">
        <f t="shared" si="24"/>
        <v>45</v>
      </c>
      <c r="N48" s="877">
        <v>35</v>
      </c>
      <c r="O48" s="1016">
        <v>26.6</v>
      </c>
      <c r="P48" s="1015">
        <f t="shared" si="25"/>
        <v>48</v>
      </c>
      <c r="Q48" s="615">
        <v>37</v>
      </c>
      <c r="R48" s="207">
        <v>3.53</v>
      </c>
      <c r="S48" s="617">
        <f t="shared" si="26"/>
        <v>22</v>
      </c>
      <c r="T48" s="617">
        <f t="shared" si="27"/>
        <v>115</v>
      </c>
      <c r="U48" s="618">
        <f t="shared" si="28"/>
        <v>3</v>
      </c>
      <c r="V48" s="1541"/>
      <c r="W48" s="397"/>
      <c r="X48" s="1214"/>
    </row>
    <row r="49" spans="1:24" ht="15.75" x14ac:dyDescent="0.25">
      <c r="A49" s="613" t="s">
        <v>11</v>
      </c>
      <c r="B49" s="610">
        <v>34361</v>
      </c>
      <c r="C49" s="613">
        <f t="shared" si="22"/>
        <v>30</v>
      </c>
      <c r="D49" s="338"/>
      <c r="E49" s="1105">
        <v>35</v>
      </c>
      <c r="F49" s="1541"/>
      <c r="G49" s="612" t="s">
        <v>474</v>
      </c>
      <c r="H49" s="1351" t="s">
        <v>1451</v>
      </c>
      <c r="I49" s="1548" t="str">
        <f t="shared" si="23"/>
        <v>3</v>
      </c>
      <c r="J49" s="1548"/>
      <c r="K49" s="1541"/>
      <c r="L49" s="1541"/>
      <c r="M49" s="1541"/>
      <c r="N49" s="1541"/>
      <c r="O49" s="1541"/>
      <c r="P49" s="1541"/>
      <c r="Q49" s="1541"/>
      <c r="R49" s="1541"/>
      <c r="S49" s="1541"/>
      <c r="T49" s="1541"/>
      <c r="U49" s="1541"/>
      <c r="V49" s="1541"/>
      <c r="W49" s="1352" t="s">
        <v>754</v>
      </c>
      <c r="X49" s="1214"/>
    </row>
    <row r="50" spans="1:24" ht="15.75" x14ac:dyDescent="0.25">
      <c r="A50" s="613" t="s">
        <v>11</v>
      </c>
      <c r="B50" s="610">
        <v>32529</v>
      </c>
      <c r="C50" s="613">
        <f t="shared" si="22"/>
        <v>35</v>
      </c>
      <c r="D50" s="338"/>
      <c r="E50" s="1105">
        <v>36</v>
      </c>
      <c r="F50" s="1541"/>
      <c r="G50" s="349" t="s">
        <v>1247</v>
      </c>
      <c r="H50" s="1351" t="s">
        <v>1452</v>
      </c>
      <c r="I50" s="1548" t="str">
        <f t="shared" si="23"/>
        <v>4</v>
      </c>
      <c r="J50" s="1548"/>
      <c r="K50" s="1541"/>
      <c r="L50" s="1541"/>
      <c r="M50" s="1541"/>
      <c r="N50" s="1541"/>
      <c r="O50" s="1541"/>
      <c r="P50" s="1541"/>
      <c r="Q50" s="1541"/>
      <c r="R50" s="1541"/>
      <c r="S50" s="1541"/>
      <c r="T50" s="1541"/>
      <c r="U50" s="1541"/>
      <c r="V50" s="1541"/>
      <c r="W50" s="1352" t="s">
        <v>754</v>
      </c>
      <c r="X50" s="1214"/>
    </row>
    <row r="51" spans="1:24" ht="15.75" x14ac:dyDescent="0.25">
      <c r="A51" s="613"/>
      <c r="B51" s="610"/>
      <c r="C51" s="613"/>
      <c r="D51" s="338"/>
      <c r="E51" s="1966" t="s">
        <v>1518</v>
      </c>
      <c r="F51" s="1922"/>
      <c r="G51" s="1922"/>
      <c r="H51" s="1922"/>
      <c r="I51" s="1922"/>
      <c r="J51" s="1922"/>
      <c r="K51" s="1922"/>
      <c r="L51" s="1922"/>
      <c r="M51" s="1922"/>
      <c r="N51" s="1922"/>
      <c r="O51" s="1922"/>
      <c r="P51" s="1922"/>
      <c r="Q51" s="1922"/>
      <c r="R51" s="1922"/>
      <c r="S51" s="1922"/>
      <c r="T51" s="1922"/>
      <c r="U51" s="1922"/>
      <c r="V51" s="1922"/>
      <c r="W51" s="1967"/>
      <c r="X51" s="1214"/>
    </row>
    <row r="52" spans="1:24" ht="15.75" x14ac:dyDescent="0.25">
      <c r="A52" s="613" t="s">
        <v>11</v>
      </c>
      <c r="B52" s="610">
        <v>36032</v>
      </c>
      <c r="C52" s="613">
        <f>Age(B52,G52,H52)</f>
        <v>26</v>
      </c>
      <c r="D52" s="338"/>
      <c r="E52" s="1105">
        <v>37</v>
      </c>
      <c r="F52" s="1541"/>
      <c r="G52" s="607" t="s">
        <v>500</v>
      </c>
      <c r="H52" s="612" t="s">
        <v>1252</v>
      </c>
      <c r="I52" s="1548" t="str">
        <f>Воз_группа(A52,C52)</f>
        <v>2</v>
      </c>
      <c r="J52" s="1548"/>
      <c r="K52" s="877">
        <v>3</v>
      </c>
      <c r="L52" s="1015">
        <v>12</v>
      </c>
      <c r="M52" s="1015">
        <f t="shared" ref="M52" si="29">Баллы_за_упр($A52,$G52,$H52,$I52,K52,L52)</f>
        <v>40</v>
      </c>
      <c r="N52" s="877">
        <v>35</v>
      </c>
      <c r="O52" s="1016">
        <v>26.1</v>
      </c>
      <c r="P52" s="1015">
        <f t="shared" ref="P52" si="30">Баллы_за_упр($A52,$G52,$H52,$I52,N52,O52)</f>
        <v>58</v>
      </c>
      <c r="Q52" s="615">
        <v>37</v>
      </c>
      <c r="R52" s="207">
        <v>3.38</v>
      </c>
      <c r="S52" s="617">
        <f t="shared" ref="S52" si="31">Баллы_за_упр($A52,G52,H52,I52,Q52,R52)</f>
        <v>37</v>
      </c>
      <c r="T52" s="617">
        <f t="shared" ref="T52" si="32">S52+P52+M52</f>
        <v>135</v>
      </c>
      <c r="U52" s="618">
        <f t="shared" ref="U52" si="33">Оценка(A52,I52,M52,P52,S52)</f>
        <v>4</v>
      </c>
      <c r="V52" s="617"/>
      <c r="W52" s="1362"/>
      <c r="X52" s="1214"/>
    </row>
    <row r="53" spans="1:24" ht="15.75" x14ac:dyDescent="0.25">
      <c r="A53" s="613" t="s">
        <v>470</v>
      </c>
      <c r="B53" s="610">
        <v>32890</v>
      </c>
      <c r="C53" s="613">
        <f>Age(B53,G53,H53)</f>
        <v>34</v>
      </c>
      <c r="D53" s="338"/>
      <c r="E53" s="1105">
        <v>38</v>
      </c>
      <c r="F53" s="1541"/>
      <c r="G53" s="607" t="s">
        <v>1188</v>
      </c>
      <c r="H53" s="612" t="s">
        <v>1388</v>
      </c>
      <c r="I53" s="1548" t="str">
        <f>Воз_группа(A53,C53)</f>
        <v>3</v>
      </c>
      <c r="J53" s="1548"/>
      <c r="K53" s="877">
        <v>16</v>
      </c>
      <c r="L53" s="1015">
        <v>31</v>
      </c>
      <c r="M53" s="1015">
        <f>Баллы_за_упр($A53,$G53,$H53,$I53,K53,L53)</f>
        <v>85</v>
      </c>
      <c r="N53" s="877"/>
      <c r="O53" s="1016"/>
      <c r="P53" s="1015"/>
      <c r="Q53" s="615">
        <v>37</v>
      </c>
      <c r="R53" s="207">
        <v>5.21</v>
      </c>
      <c r="S53" s="617">
        <f>Баллы_за_упр($A53,G53,H53,I53,Q53,R53)</f>
        <v>29</v>
      </c>
      <c r="T53" s="617">
        <f>S53+P53+M53</f>
        <v>114</v>
      </c>
      <c r="U53" s="618" t="str">
        <f>LOOKUP(T53,{0,39,40,80,120},{"2","2","3","4","5"})</f>
        <v>4</v>
      </c>
      <c r="V53" s="617"/>
      <c r="W53" s="1362"/>
      <c r="X53" s="1214"/>
    </row>
    <row r="54" spans="1:24" ht="15.75" x14ac:dyDescent="0.25">
      <c r="A54" s="613" t="s">
        <v>470</v>
      </c>
      <c r="B54" s="809"/>
      <c r="C54" s="613">
        <f>Age(B54,G54,H54)</f>
        <v>124</v>
      </c>
      <c r="D54" s="338"/>
      <c r="E54" s="1105">
        <v>39</v>
      </c>
      <c r="F54" s="1541"/>
      <c r="G54" s="607" t="s">
        <v>500</v>
      </c>
      <c r="H54" s="612" t="s">
        <v>1179</v>
      </c>
      <c r="I54" s="1548" t="str">
        <f>Воз_группа(A54,C54)</f>
        <v>5</v>
      </c>
      <c r="J54" s="1548"/>
      <c r="K54" s="1541"/>
      <c r="L54" s="1541"/>
      <c r="M54" s="1541"/>
      <c r="N54" s="1541"/>
      <c r="O54" s="1541"/>
      <c r="P54" s="1541"/>
      <c r="Q54" s="1541"/>
      <c r="R54" s="1541"/>
      <c r="S54" s="1541"/>
      <c r="T54" s="1541"/>
      <c r="U54" s="1541"/>
      <c r="V54" s="1541"/>
      <c r="W54" s="1352" t="s">
        <v>754</v>
      </c>
      <c r="X54" s="1214"/>
    </row>
    <row r="55" spans="1:24" ht="15.75" x14ac:dyDescent="0.25">
      <c r="A55" s="613"/>
      <c r="B55" s="610"/>
      <c r="C55" s="613"/>
      <c r="D55" s="338"/>
      <c r="E55" s="1962" t="s">
        <v>1606</v>
      </c>
      <c r="F55" s="1963"/>
      <c r="G55" s="1964"/>
      <c r="H55" s="1964"/>
      <c r="I55" s="1964"/>
      <c r="J55" s="1963"/>
      <c r="K55" s="1963"/>
      <c r="L55" s="1963"/>
      <c r="M55" s="1963"/>
      <c r="N55" s="1963"/>
      <c r="O55" s="1963"/>
      <c r="P55" s="1963"/>
      <c r="Q55" s="1963"/>
      <c r="R55" s="1963"/>
      <c r="S55" s="1963"/>
      <c r="T55" s="1963"/>
      <c r="U55" s="1963"/>
      <c r="V55" s="1963"/>
      <c r="W55" s="1965"/>
      <c r="X55" s="1214"/>
    </row>
    <row r="56" spans="1:24" ht="15.75" x14ac:dyDescent="0.25">
      <c r="A56" s="613" t="s">
        <v>11</v>
      </c>
      <c r="B56" s="610"/>
      <c r="C56" s="613"/>
      <c r="D56" s="338"/>
      <c r="E56" s="1462">
        <v>40</v>
      </c>
      <c r="F56" s="1463"/>
      <c r="G56" s="213" t="s">
        <v>1037</v>
      </c>
      <c r="H56" s="213" t="s">
        <v>1607</v>
      </c>
      <c r="I56" s="996" t="s">
        <v>1608</v>
      </c>
      <c r="J56" s="1464"/>
      <c r="K56" s="877"/>
      <c r="L56" s="1015"/>
      <c r="M56" s="1015"/>
      <c r="N56" s="877"/>
      <c r="O56" s="1016"/>
      <c r="P56" s="1015"/>
      <c r="Q56" s="615"/>
      <c r="R56" s="207"/>
      <c r="S56" s="617"/>
      <c r="T56" s="617"/>
      <c r="U56" s="618"/>
      <c r="V56" s="312"/>
      <c r="W56" s="655" t="s">
        <v>1171</v>
      </c>
      <c r="X56" s="1214"/>
    </row>
    <row r="57" spans="1:24" ht="15.75" x14ac:dyDescent="0.25">
      <c r="A57" s="613" t="s">
        <v>11</v>
      </c>
      <c r="B57" s="610"/>
      <c r="C57" s="613"/>
      <c r="D57" s="338"/>
      <c r="E57" s="1462">
        <v>41</v>
      </c>
      <c r="F57" s="1463"/>
      <c r="G57" s="213" t="s">
        <v>1037</v>
      </c>
      <c r="H57" s="213" t="s">
        <v>1609</v>
      </c>
      <c r="I57" s="996" t="s">
        <v>1608</v>
      </c>
      <c r="J57" s="1464"/>
      <c r="K57" s="877"/>
      <c r="L57" s="1015"/>
      <c r="M57" s="1015"/>
      <c r="N57" s="877"/>
      <c r="O57" s="1016"/>
      <c r="P57" s="1015"/>
      <c r="Q57" s="615"/>
      <c r="R57" s="207"/>
      <c r="S57" s="617"/>
      <c r="T57" s="617"/>
      <c r="U57" s="618"/>
      <c r="V57" s="312"/>
      <c r="W57" s="655" t="s">
        <v>1171</v>
      </c>
      <c r="X57" s="1214"/>
    </row>
    <row r="58" spans="1:24" ht="15.75" x14ac:dyDescent="0.25">
      <c r="A58" s="613" t="s">
        <v>11</v>
      </c>
      <c r="B58" s="610"/>
      <c r="C58" s="613"/>
      <c r="D58" s="338"/>
      <c r="E58" s="1462">
        <v>42</v>
      </c>
      <c r="F58" s="1463"/>
      <c r="G58" s="213" t="s">
        <v>1037</v>
      </c>
      <c r="H58" s="213" t="s">
        <v>1610</v>
      </c>
      <c r="I58" s="996" t="s">
        <v>1608</v>
      </c>
      <c r="J58" s="1464"/>
      <c r="K58" s="877"/>
      <c r="L58" s="1015"/>
      <c r="M58" s="1015"/>
      <c r="N58" s="877"/>
      <c r="O58" s="1016"/>
      <c r="P58" s="1015"/>
      <c r="Q58" s="615"/>
      <c r="R58" s="207"/>
      <c r="S58" s="617"/>
      <c r="T58" s="617"/>
      <c r="U58" s="618"/>
      <c r="V58" s="312"/>
      <c r="W58" s="655" t="s">
        <v>1171</v>
      </c>
      <c r="X58" s="1214"/>
    </row>
    <row r="59" spans="1:24" ht="15.75" x14ac:dyDescent="0.25">
      <c r="A59" s="613" t="s">
        <v>11</v>
      </c>
      <c r="B59" s="610"/>
      <c r="C59" s="613"/>
      <c r="D59" s="338"/>
      <c r="E59" s="1462">
        <v>43</v>
      </c>
      <c r="F59" s="1463"/>
      <c r="G59" s="213" t="s">
        <v>1037</v>
      </c>
      <c r="H59" s="213" t="s">
        <v>1611</v>
      </c>
      <c r="I59" s="996" t="s">
        <v>1608</v>
      </c>
      <c r="J59" s="1464"/>
      <c r="K59" s="877">
        <v>3</v>
      </c>
      <c r="L59" s="1015">
        <v>10</v>
      </c>
      <c r="M59" s="1015">
        <v>40</v>
      </c>
      <c r="N59" s="877">
        <v>35</v>
      </c>
      <c r="O59" s="1016">
        <v>26.3</v>
      </c>
      <c r="P59" s="1015">
        <v>128</v>
      </c>
      <c r="Q59" s="615">
        <v>37</v>
      </c>
      <c r="R59" s="207">
        <v>4.04</v>
      </c>
      <c r="S59" s="617">
        <v>22</v>
      </c>
      <c r="T59" s="617">
        <f t="shared" ref="T59:T63" si="34">S59+P59+M59</f>
        <v>190</v>
      </c>
      <c r="U59" s="618">
        <v>5</v>
      </c>
      <c r="V59" s="312"/>
      <c r="W59" s="655"/>
      <c r="X59" s="1214"/>
    </row>
    <row r="60" spans="1:24" ht="15.75" x14ac:dyDescent="0.25">
      <c r="A60" s="613" t="s">
        <v>11</v>
      </c>
      <c r="B60" s="610"/>
      <c r="C60" s="613"/>
      <c r="D60" s="338"/>
      <c r="E60" s="1462">
        <v>44</v>
      </c>
      <c r="F60" s="1463"/>
      <c r="G60" s="213" t="s">
        <v>1037</v>
      </c>
      <c r="H60" s="213" t="s">
        <v>1612</v>
      </c>
      <c r="I60" s="996" t="s">
        <v>1608</v>
      </c>
      <c r="J60" s="1464"/>
      <c r="K60" s="877">
        <v>3</v>
      </c>
      <c r="L60" s="1015">
        <v>15</v>
      </c>
      <c r="M60" s="1015">
        <v>70</v>
      </c>
      <c r="N60" s="877">
        <v>35</v>
      </c>
      <c r="O60" s="1016">
        <v>26</v>
      </c>
      <c r="P60" s="1015">
        <v>140</v>
      </c>
      <c r="Q60" s="615">
        <v>37</v>
      </c>
      <c r="R60" s="207">
        <v>3.25</v>
      </c>
      <c r="S60" s="617">
        <v>100</v>
      </c>
      <c r="T60" s="617">
        <f t="shared" si="34"/>
        <v>310</v>
      </c>
      <c r="U60" s="618">
        <v>5</v>
      </c>
      <c r="V60" s="312"/>
      <c r="W60" s="655"/>
      <c r="X60" s="1214"/>
    </row>
    <row r="61" spans="1:24" ht="15.75" x14ac:dyDescent="0.25">
      <c r="A61" s="613" t="s">
        <v>11</v>
      </c>
      <c r="B61" s="610"/>
      <c r="C61" s="613"/>
      <c r="D61" s="338"/>
      <c r="E61" s="1462">
        <v>45</v>
      </c>
      <c r="F61" s="1463"/>
      <c r="G61" s="213" t="s">
        <v>1037</v>
      </c>
      <c r="H61" s="213" t="s">
        <v>1613</v>
      </c>
      <c r="I61" s="996" t="s">
        <v>1608</v>
      </c>
      <c r="J61" s="1464"/>
      <c r="K61" s="877">
        <v>3</v>
      </c>
      <c r="L61" s="1015">
        <v>21</v>
      </c>
      <c r="M61" s="1015">
        <v>130</v>
      </c>
      <c r="N61" s="877">
        <v>35</v>
      </c>
      <c r="O61" s="1016">
        <v>27.1</v>
      </c>
      <c r="P61" s="1015">
        <v>96</v>
      </c>
      <c r="Q61" s="615">
        <v>37</v>
      </c>
      <c r="R61" s="207">
        <v>3.27</v>
      </c>
      <c r="S61" s="617">
        <v>96</v>
      </c>
      <c r="T61" s="617">
        <f t="shared" si="34"/>
        <v>322</v>
      </c>
      <c r="U61" s="618">
        <v>5</v>
      </c>
      <c r="V61" s="312"/>
      <c r="W61" s="655"/>
      <c r="X61" s="1214"/>
    </row>
    <row r="62" spans="1:24" ht="15.75" x14ac:dyDescent="0.25">
      <c r="A62" s="613" t="s">
        <v>11</v>
      </c>
      <c r="B62" s="610"/>
      <c r="C62" s="613"/>
      <c r="D62" s="338"/>
      <c r="E62" s="1462">
        <v>46</v>
      </c>
      <c r="F62" s="1463"/>
      <c r="G62" s="213" t="s">
        <v>1037</v>
      </c>
      <c r="H62" s="213" t="s">
        <v>1614</v>
      </c>
      <c r="I62" s="996" t="s">
        <v>1608</v>
      </c>
      <c r="J62" s="1464"/>
      <c r="K62" s="877">
        <v>3</v>
      </c>
      <c r="L62" s="1015">
        <v>14</v>
      </c>
      <c r="M62" s="1015">
        <v>60</v>
      </c>
      <c r="N62" s="877">
        <v>35</v>
      </c>
      <c r="O62" s="1016">
        <v>28.3</v>
      </c>
      <c r="P62" s="1015">
        <v>54</v>
      </c>
      <c r="Q62" s="615">
        <v>37</v>
      </c>
      <c r="R62" s="207">
        <v>4.08</v>
      </c>
      <c r="S62" s="617">
        <v>0</v>
      </c>
      <c r="T62" s="617">
        <v>0</v>
      </c>
      <c r="U62" s="618">
        <v>2</v>
      </c>
      <c r="V62" s="312"/>
      <c r="W62" s="655"/>
      <c r="X62" s="1214"/>
    </row>
    <row r="63" spans="1:24" ht="15.75" x14ac:dyDescent="0.25">
      <c r="A63" s="613" t="s">
        <v>11</v>
      </c>
      <c r="B63" s="610"/>
      <c r="C63" s="613"/>
      <c r="D63" s="338"/>
      <c r="E63" s="1462">
        <v>47</v>
      </c>
      <c r="F63" s="1463"/>
      <c r="G63" s="213" t="s">
        <v>1037</v>
      </c>
      <c r="H63" s="213" t="s">
        <v>1615</v>
      </c>
      <c r="I63" s="996" t="s">
        <v>1608</v>
      </c>
      <c r="J63" s="1464"/>
      <c r="K63" s="877">
        <v>3</v>
      </c>
      <c r="L63" s="1015">
        <v>12</v>
      </c>
      <c r="M63" s="1015">
        <v>50</v>
      </c>
      <c r="N63" s="877">
        <v>35</v>
      </c>
      <c r="O63" s="1016">
        <v>26.7</v>
      </c>
      <c r="P63" s="1015">
        <v>112</v>
      </c>
      <c r="Q63" s="615">
        <v>37</v>
      </c>
      <c r="R63" s="207">
        <v>3.53</v>
      </c>
      <c r="S63" s="617">
        <v>44</v>
      </c>
      <c r="T63" s="617">
        <f t="shared" si="34"/>
        <v>206</v>
      </c>
      <c r="U63" s="618">
        <v>5</v>
      </c>
      <c r="V63" s="312"/>
      <c r="W63" s="655"/>
      <c r="X63" s="1214"/>
    </row>
    <row r="64" spans="1:24" ht="15.75" x14ac:dyDescent="0.25">
      <c r="A64" s="613" t="s">
        <v>11</v>
      </c>
      <c r="B64" s="610"/>
      <c r="C64" s="613"/>
      <c r="D64" s="338"/>
      <c r="E64" s="1462">
        <v>48</v>
      </c>
      <c r="F64" s="1463"/>
      <c r="G64" s="213" t="s">
        <v>1037</v>
      </c>
      <c r="H64" s="213" t="s">
        <v>1616</v>
      </c>
      <c r="I64" s="996" t="s">
        <v>1608</v>
      </c>
      <c r="J64" s="1464"/>
      <c r="K64" s="877"/>
      <c r="L64" s="1015"/>
      <c r="M64" s="1015"/>
      <c r="N64" s="877"/>
      <c r="O64" s="1016"/>
      <c r="P64" s="1015"/>
      <c r="Q64" s="615"/>
      <c r="R64" s="207"/>
      <c r="S64" s="617"/>
      <c r="T64" s="617"/>
      <c r="U64" s="618"/>
      <c r="V64" s="312"/>
      <c r="W64" s="655" t="s">
        <v>1171</v>
      </c>
      <c r="X64" s="1214"/>
    </row>
    <row r="65" spans="1:40" ht="16.5" thickBot="1" x14ac:dyDescent="0.3">
      <c r="A65" s="613" t="s">
        <v>11</v>
      </c>
      <c r="B65" s="610"/>
      <c r="C65" s="613"/>
      <c r="D65" s="338"/>
      <c r="E65" s="1087">
        <v>49</v>
      </c>
      <c r="F65" s="1465"/>
      <c r="G65" s="297" t="s">
        <v>1037</v>
      </c>
      <c r="H65" s="297" t="s">
        <v>1617</v>
      </c>
      <c r="I65" s="1502" t="s">
        <v>1608</v>
      </c>
      <c r="J65" s="1088"/>
      <c r="K65" s="1040"/>
      <c r="L65" s="1041"/>
      <c r="M65" s="1041"/>
      <c r="N65" s="1040"/>
      <c r="O65" s="1042"/>
      <c r="P65" s="1041"/>
      <c r="Q65" s="300"/>
      <c r="R65" s="1224"/>
      <c r="S65" s="302"/>
      <c r="T65" s="302"/>
      <c r="U65" s="303"/>
      <c r="V65" s="302"/>
      <c r="W65" s="525" t="s">
        <v>1171</v>
      </c>
      <c r="X65" s="1214"/>
    </row>
    <row r="66" spans="1:40" s="200" customFormat="1" ht="17.25" customHeight="1" x14ac:dyDescent="0.25">
      <c r="A66" s="1768" t="s">
        <v>1</v>
      </c>
      <c r="B66" s="1823" t="s">
        <v>81</v>
      </c>
      <c r="C66" s="1823" t="s">
        <v>82</v>
      </c>
      <c r="D66" s="1066"/>
      <c r="E66" s="1826" t="s">
        <v>2</v>
      </c>
      <c r="F66" s="1538"/>
      <c r="G66" s="1782" t="s">
        <v>3</v>
      </c>
      <c r="H66" s="1782" t="s">
        <v>4</v>
      </c>
      <c r="I66" s="1798" t="s">
        <v>5</v>
      </c>
      <c r="J66" s="1798" t="s">
        <v>6</v>
      </c>
      <c r="K66" s="1960" t="s">
        <v>180</v>
      </c>
      <c r="L66" s="1961"/>
      <c r="M66" s="1961"/>
      <c r="N66" s="1832"/>
      <c r="O66" s="1832"/>
      <c r="P66" s="1832"/>
      <c r="Q66" s="1832"/>
      <c r="R66" s="1832"/>
      <c r="S66" s="1833"/>
      <c r="T66" s="1795" t="s">
        <v>25</v>
      </c>
      <c r="U66" s="1798" t="s">
        <v>998</v>
      </c>
      <c r="V66" s="1798" t="s">
        <v>7</v>
      </c>
      <c r="W66" s="1801" t="s">
        <v>285</v>
      </c>
      <c r="X66" s="1791"/>
      <c r="Y66" s="1790"/>
      <c r="Z66" s="1790"/>
      <c r="AA66" s="1790"/>
      <c r="AB66" s="1790"/>
      <c r="AC66" s="1790"/>
      <c r="AD66" s="1749"/>
      <c r="AE66" s="1749"/>
      <c r="AF66" s="1749"/>
      <c r="AG66" s="1749"/>
      <c r="AH66" s="1749"/>
      <c r="AI66" s="576"/>
      <c r="AJ66" s="576"/>
      <c r="AK66" s="576"/>
      <c r="AL66" s="576"/>
      <c r="AM66" s="576"/>
      <c r="AN66" s="576"/>
    </row>
    <row r="67" spans="1:40" s="200" customFormat="1" ht="15.75" x14ac:dyDescent="0.25">
      <c r="A67" s="1768"/>
      <c r="B67" s="1824"/>
      <c r="C67" s="1824"/>
      <c r="D67" s="1066"/>
      <c r="E67" s="1827"/>
      <c r="F67" s="1536"/>
      <c r="G67" s="1829"/>
      <c r="H67" s="1829"/>
      <c r="I67" s="1799"/>
      <c r="J67" s="1959"/>
      <c r="K67" s="455"/>
      <c r="L67" s="1547">
        <v>1</v>
      </c>
      <c r="M67" s="1068"/>
      <c r="N67" s="1808">
        <v>2</v>
      </c>
      <c r="O67" s="1808"/>
      <c r="P67" s="1788"/>
      <c r="Q67" s="1804">
        <v>3</v>
      </c>
      <c r="R67" s="1805"/>
      <c r="S67" s="1806"/>
      <c r="T67" s="1796"/>
      <c r="U67" s="1799"/>
      <c r="V67" s="1799"/>
      <c r="W67" s="1802"/>
      <c r="X67" s="1791"/>
      <c r="Y67" s="1790"/>
      <c r="Z67" s="1790"/>
      <c r="AA67" s="1790"/>
      <c r="AB67" s="1790"/>
      <c r="AC67" s="1790"/>
      <c r="AD67" s="1749"/>
      <c r="AE67" s="1749"/>
      <c r="AF67" s="1749"/>
      <c r="AG67" s="1749"/>
      <c r="AH67" s="1749"/>
      <c r="AI67" s="576"/>
      <c r="AJ67" s="576"/>
      <c r="AK67" s="576"/>
      <c r="AL67" s="576"/>
      <c r="AM67" s="576"/>
      <c r="AN67" s="576"/>
    </row>
    <row r="68" spans="1:40" s="200" customFormat="1" ht="91.15" customHeight="1" thickBot="1" x14ac:dyDescent="0.3">
      <c r="A68" s="1768"/>
      <c r="B68" s="1825"/>
      <c r="C68" s="1825"/>
      <c r="D68" s="1066"/>
      <c r="E68" s="1828"/>
      <c r="F68" s="1539"/>
      <c r="G68" s="1830"/>
      <c r="H68" s="1830"/>
      <c r="I68" s="1800"/>
      <c r="J68" s="1800"/>
      <c r="K68" s="1544" t="s">
        <v>8</v>
      </c>
      <c r="L68" s="1544" t="s">
        <v>9</v>
      </c>
      <c r="M68" s="1544" t="s">
        <v>10</v>
      </c>
      <c r="N68" s="1540" t="s">
        <v>8</v>
      </c>
      <c r="O68" s="1540" t="s">
        <v>9</v>
      </c>
      <c r="P68" s="1540" t="s">
        <v>10</v>
      </c>
      <c r="Q68" s="1540" t="s">
        <v>8</v>
      </c>
      <c r="R68" s="1067" t="s">
        <v>9</v>
      </c>
      <c r="S68" s="1540" t="s">
        <v>10</v>
      </c>
      <c r="T68" s="1797"/>
      <c r="U68" s="1800"/>
      <c r="V68" s="1800"/>
      <c r="W68" s="1803"/>
      <c r="X68" s="1791"/>
      <c r="Y68" s="1790"/>
      <c r="Z68" s="1790"/>
      <c r="AA68" s="1790"/>
      <c r="AB68" s="1790"/>
      <c r="AC68" s="1790"/>
      <c r="AD68" s="1749"/>
      <c r="AE68" s="1749"/>
      <c r="AF68" s="1749"/>
      <c r="AG68" s="1749"/>
      <c r="AH68" s="1749"/>
      <c r="AI68" s="576"/>
      <c r="AJ68" s="576"/>
      <c r="AK68" s="576"/>
      <c r="AL68" s="576"/>
      <c r="AM68" s="576"/>
      <c r="AN68" s="576"/>
    </row>
    <row r="69" spans="1:40" ht="16.5" thickTop="1" x14ac:dyDescent="0.25">
      <c r="A69" s="613" t="s">
        <v>11</v>
      </c>
      <c r="B69" s="610"/>
      <c r="C69" s="613"/>
      <c r="D69" s="338"/>
      <c r="E69" s="1462">
        <v>50</v>
      </c>
      <c r="F69" s="1463"/>
      <c r="G69" s="213" t="s">
        <v>1037</v>
      </c>
      <c r="H69" s="213" t="s">
        <v>1618</v>
      </c>
      <c r="I69" s="996" t="s">
        <v>1608</v>
      </c>
      <c r="J69" s="1464"/>
      <c r="K69" s="1357"/>
      <c r="L69" s="1358"/>
      <c r="M69" s="1358"/>
      <c r="N69" s="1357"/>
      <c r="O69" s="1359"/>
      <c r="P69" s="1358"/>
      <c r="Q69" s="149"/>
      <c r="R69" s="1360"/>
      <c r="S69" s="150"/>
      <c r="T69" s="150"/>
      <c r="U69" s="195"/>
      <c r="V69" s="1449"/>
      <c r="W69" s="655" t="s">
        <v>1171</v>
      </c>
      <c r="X69" s="1214"/>
    </row>
    <row r="70" spans="1:40" ht="15.75" x14ac:dyDescent="0.25">
      <c r="A70" s="613" t="s">
        <v>11</v>
      </c>
      <c r="B70" s="610"/>
      <c r="C70" s="613"/>
      <c r="D70" s="338"/>
      <c r="E70" s="1462">
        <v>51</v>
      </c>
      <c r="F70" s="1463"/>
      <c r="G70" s="213" t="s">
        <v>1037</v>
      </c>
      <c r="H70" s="213" t="s">
        <v>1619</v>
      </c>
      <c r="I70" s="996" t="s">
        <v>1608</v>
      </c>
      <c r="J70" s="1464"/>
      <c r="K70" s="877">
        <v>3</v>
      </c>
      <c r="L70" s="1015">
        <v>15</v>
      </c>
      <c r="M70" s="1015">
        <v>70</v>
      </c>
      <c r="N70" s="877">
        <v>35</v>
      </c>
      <c r="O70" s="1016">
        <v>27</v>
      </c>
      <c r="P70" s="1015">
        <v>100</v>
      </c>
      <c r="Q70" s="615">
        <v>37</v>
      </c>
      <c r="R70" s="207">
        <v>3.57</v>
      </c>
      <c r="S70" s="617">
        <v>36</v>
      </c>
      <c r="T70" s="617">
        <f t="shared" ref="T70" si="35">S70+P70+M70</f>
        <v>206</v>
      </c>
      <c r="U70" s="618">
        <v>5</v>
      </c>
      <c r="V70" s="312"/>
      <c r="W70" s="655"/>
      <c r="X70" s="1214"/>
    </row>
    <row r="71" spans="1:40" ht="15.75" x14ac:dyDescent="0.25">
      <c r="A71" s="613" t="s">
        <v>11</v>
      </c>
      <c r="B71" s="610"/>
      <c r="C71" s="613"/>
      <c r="D71" s="338"/>
      <c r="E71" s="1462">
        <v>52</v>
      </c>
      <c r="F71" s="1463"/>
      <c r="G71" s="213" t="s">
        <v>1037</v>
      </c>
      <c r="H71" s="213" t="s">
        <v>1620</v>
      </c>
      <c r="I71" s="996" t="s">
        <v>1608</v>
      </c>
      <c r="J71" s="1464"/>
      <c r="K71" s="877"/>
      <c r="L71" s="1015"/>
      <c r="M71" s="1015"/>
      <c r="N71" s="877"/>
      <c r="O71" s="1016"/>
      <c r="P71" s="1015"/>
      <c r="Q71" s="615"/>
      <c r="R71" s="207"/>
      <c r="S71" s="617"/>
      <c r="T71" s="617"/>
      <c r="U71" s="618"/>
      <c r="V71" s="312"/>
      <c r="W71" s="655" t="s">
        <v>1171</v>
      </c>
      <c r="X71" s="1214"/>
    </row>
    <row r="72" spans="1:40" ht="15.75" x14ac:dyDescent="0.25">
      <c r="A72" s="613" t="s">
        <v>11</v>
      </c>
      <c r="B72" s="610"/>
      <c r="C72" s="613"/>
      <c r="D72" s="338"/>
      <c r="E72" s="1462">
        <v>53</v>
      </c>
      <c r="F72" s="1463"/>
      <c r="G72" s="213" t="s">
        <v>1037</v>
      </c>
      <c r="H72" s="213" t="s">
        <v>1621</v>
      </c>
      <c r="I72" s="996" t="s">
        <v>1608</v>
      </c>
      <c r="J72" s="1464"/>
      <c r="K72" s="877"/>
      <c r="L72" s="1015"/>
      <c r="M72" s="1015"/>
      <c r="N72" s="877"/>
      <c r="O72" s="1016"/>
      <c r="P72" s="1015"/>
      <c r="Q72" s="615"/>
      <c r="R72" s="207"/>
      <c r="S72" s="617"/>
      <c r="T72" s="617"/>
      <c r="U72" s="618"/>
      <c r="V72" s="312"/>
      <c r="W72" s="655" t="s">
        <v>1171</v>
      </c>
      <c r="X72" s="1214"/>
    </row>
    <row r="73" spans="1:40" ht="15.75" x14ac:dyDescent="0.25">
      <c r="A73" s="613" t="s">
        <v>11</v>
      </c>
      <c r="B73" s="610"/>
      <c r="C73" s="613"/>
      <c r="D73" s="338"/>
      <c r="E73" s="1462">
        <v>54</v>
      </c>
      <c r="F73" s="1463"/>
      <c r="G73" s="213" t="s">
        <v>1037</v>
      </c>
      <c r="H73" s="596" t="s">
        <v>1622</v>
      </c>
      <c r="I73" s="996" t="s">
        <v>1608</v>
      </c>
      <c r="J73" s="1464"/>
      <c r="K73" s="877"/>
      <c r="L73" s="1015"/>
      <c r="M73" s="1015"/>
      <c r="N73" s="877"/>
      <c r="O73" s="1016"/>
      <c r="P73" s="1015"/>
      <c r="Q73" s="615"/>
      <c r="R73" s="207"/>
      <c r="S73" s="617"/>
      <c r="T73" s="617"/>
      <c r="U73" s="618"/>
      <c r="V73" s="312"/>
      <c r="W73" s="655" t="s">
        <v>1171</v>
      </c>
      <c r="X73" s="1214"/>
    </row>
    <row r="74" spans="1:40" ht="15.75" x14ac:dyDescent="0.25">
      <c r="A74" s="613" t="s">
        <v>11</v>
      </c>
      <c r="B74" s="610"/>
      <c r="C74" s="613"/>
      <c r="D74" s="338"/>
      <c r="E74" s="1462">
        <v>55</v>
      </c>
      <c r="F74" s="1463"/>
      <c r="G74" s="213" t="s">
        <v>1037</v>
      </c>
      <c r="H74" s="596" t="s">
        <v>1623</v>
      </c>
      <c r="I74" s="996" t="s">
        <v>1608</v>
      </c>
      <c r="J74" s="1464"/>
      <c r="K74" s="877">
        <v>3</v>
      </c>
      <c r="L74" s="1015">
        <v>9</v>
      </c>
      <c r="M74" s="1015">
        <v>35</v>
      </c>
      <c r="N74" s="877">
        <v>35</v>
      </c>
      <c r="O74" s="1016">
        <v>28.1</v>
      </c>
      <c r="P74" s="1015">
        <v>58</v>
      </c>
      <c r="Q74" s="615">
        <v>37</v>
      </c>
      <c r="R74" s="207">
        <v>4.3099999999999996</v>
      </c>
      <c r="S74" s="617">
        <v>0</v>
      </c>
      <c r="T74" s="617">
        <v>0</v>
      </c>
      <c r="U74" s="618">
        <v>2</v>
      </c>
      <c r="V74" s="312"/>
      <c r="W74" s="655"/>
      <c r="X74" s="1214"/>
    </row>
    <row r="75" spans="1:40" ht="15.75" x14ac:dyDescent="0.25">
      <c r="A75" s="613" t="s">
        <v>11</v>
      </c>
      <c r="B75" s="610"/>
      <c r="C75" s="613"/>
      <c r="D75" s="338"/>
      <c r="E75" s="1462">
        <v>56</v>
      </c>
      <c r="F75" s="1463"/>
      <c r="G75" s="213" t="s">
        <v>1037</v>
      </c>
      <c r="H75" s="596" t="s">
        <v>1624</v>
      </c>
      <c r="I75" s="996" t="s">
        <v>1608</v>
      </c>
      <c r="J75" s="1464"/>
      <c r="K75" s="877">
        <v>3</v>
      </c>
      <c r="L75" s="1015">
        <v>10</v>
      </c>
      <c r="M75" s="1015">
        <v>40</v>
      </c>
      <c r="N75" s="877">
        <v>35</v>
      </c>
      <c r="O75" s="1016">
        <v>27.9</v>
      </c>
      <c r="P75" s="1015">
        <v>64</v>
      </c>
      <c r="Q75" s="615">
        <v>37</v>
      </c>
      <c r="R75" s="207">
        <v>4.1100000000000003</v>
      </c>
      <c r="S75" s="617">
        <v>0</v>
      </c>
      <c r="T75" s="617">
        <v>0</v>
      </c>
      <c r="U75" s="618">
        <v>2</v>
      </c>
      <c r="V75" s="312"/>
      <c r="W75" s="655"/>
      <c r="X75" s="1214"/>
    </row>
    <row r="76" spans="1:40" ht="15.75" x14ac:dyDescent="0.25">
      <c r="A76" s="613" t="s">
        <v>11</v>
      </c>
      <c r="B76" s="610"/>
      <c r="C76" s="613"/>
      <c r="D76" s="338"/>
      <c r="E76" s="1462">
        <v>57</v>
      </c>
      <c r="F76" s="1463"/>
      <c r="G76" s="213" t="s">
        <v>1037</v>
      </c>
      <c r="H76" s="596" t="s">
        <v>1625</v>
      </c>
      <c r="I76" s="996" t="s">
        <v>1608</v>
      </c>
      <c r="J76" s="1464"/>
      <c r="K76" s="877">
        <v>3</v>
      </c>
      <c r="L76" s="1015">
        <v>15</v>
      </c>
      <c r="M76" s="1015">
        <v>70</v>
      </c>
      <c r="N76" s="877">
        <v>35</v>
      </c>
      <c r="O76" s="1016">
        <v>27.9</v>
      </c>
      <c r="P76" s="1015">
        <v>64</v>
      </c>
      <c r="Q76" s="615">
        <v>37</v>
      </c>
      <c r="R76" s="207">
        <v>4.01</v>
      </c>
      <c r="S76" s="617">
        <v>0</v>
      </c>
      <c r="T76" s="617">
        <v>0</v>
      </c>
      <c r="U76" s="618">
        <v>2</v>
      </c>
      <c r="V76" s="312"/>
      <c r="W76" s="655"/>
      <c r="X76" s="1214"/>
    </row>
    <row r="77" spans="1:40" ht="16.5" thickBot="1" x14ac:dyDescent="0.3">
      <c r="A77" s="613" t="s">
        <v>11</v>
      </c>
      <c r="B77" s="610"/>
      <c r="C77" s="613"/>
      <c r="D77" s="338"/>
      <c r="E77" s="1087">
        <v>58</v>
      </c>
      <c r="F77" s="1465"/>
      <c r="G77" s="297" t="s">
        <v>1037</v>
      </c>
      <c r="H77" s="606" t="s">
        <v>1626</v>
      </c>
      <c r="I77" s="1502" t="s">
        <v>1608</v>
      </c>
      <c r="J77" s="1088"/>
      <c r="K77" s="1040"/>
      <c r="L77" s="1041"/>
      <c r="M77" s="1041"/>
      <c r="N77" s="1040"/>
      <c r="O77" s="1042"/>
      <c r="P77" s="1041"/>
      <c r="Q77" s="300"/>
      <c r="R77" s="1224"/>
      <c r="S77" s="302"/>
      <c r="T77" s="302"/>
      <c r="U77" s="303"/>
      <c r="V77" s="302"/>
      <c r="W77" s="525" t="s">
        <v>1171</v>
      </c>
      <c r="X77" s="1214"/>
    </row>
    <row r="78" spans="1:40" s="1111" customFormat="1" ht="15.75" x14ac:dyDescent="0.25">
      <c r="A78" s="1290"/>
      <c r="B78" s="1290"/>
      <c r="C78" s="1290"/>
      <c r="D78" s="1290"/>
      <c r="E78" s="567"/>
      <c r="F78" s="567"/>
      <c r="G78" s="567"/>
      <c r="H78" s="567"/>
      <c r="I78" s="1503"/>
      <c r="J78" s="1266"/>
      <c r="K78" s="437"/>
      <c r="L78" s="437"/>
      <c r="M78" s="437"/>
      <c r="N78" s="437"/>
      <c r="O78" s="437"/>
      <c r="P78" s="437"/>
      <c r="Q78" s="437"/>
      <c r="R78" s="1238"/>
      <c r="S78" s="437"/>
      <c r="T78" s="437"/>
      <c r="U78" s="437"/>
      <c r="V78" s="437"/>
      <c r="W78" s="437"/>
      <c r="X78" s="1384"/>
      <c r="Y78" s="1384"/>
      <c r="Z78" s="1384"/>
      <c r="AA78" s="1384"/>
      <c r="AB78" s="1384"/>
      <c r="AC78" s="1384"/>
      <c r="AD78" s="1384"/>
      <c r="AE78" s="1384"/>
      <c r="AF78" s="1384"/>
      <c r="AG78" s="1384"/>
      <c r="AH78" s="1384"/>
      <c r="AI78" s="1384"/>
      <c r="AJ78" s="1384"/>
      <c r="AK78" s="1384"/>
      <c r="AL78" s="1384"/>
      <c r="AM78" s="1384"/>
      <c r="AN78" s="1384"/>
    </row>
    <row r="79" spans="1:40" s="1111" customFormat="1" ht="15.75" hidden="1" x14ac:dyDescent="0.25">
      <c r="A79" s="338"/>
      <c r="B79" s="338"/>
      <c r="C79" s="338"/>
      <c r="D79" s="338"/>
      <c r="E79" s="567"/>
      <c r="F79" s="567"/>
      <c r="G79" s="567"/>
      <c r="H79" s="567"/>
      <c r="I79" s="1503"/>
      <c r="J79" s="1266"/>
      <c r="K79" s="437"/>
      <c r="L79" s="437"/>
      <c r="M79" s="437"/>
      <c r="N79" s="437"/>
      <c r="O79" s="437"/>
      <c r="P79" s="1231" t="s">
        <v>769</v>
      </c>
      <c r="Q79" s="1231"/>
      <c r="R79" s="1232"/>
      <c r="S79" s="1231"/>
      <c r="T79" s="1233"/>
      <c r="U79" s="1372">
        <f>SUM(T9:T77)</f>
        <v>5486</v>
      </c>
      <c r="V79" s="1385"/>
      <c r="W79" s="437"/>
      <c r="X79" s="1384"/>
      <c r="Y79" s="1384"/>
      <c r="Z79" s="1384"/>
      <c r="AA79" s="1384"/>
      <c r="AB79" s="1384"/>
      <c r="AC79" s="1384"/>
      <c r="AD79" s="1384"/>
      <c r="AE79" s="1384"/>
      <c r="AF79" s="1384"/>
      <c r="AG79" s="1384"/>
      <c r="AH79" s="1384"/>
      <c r="AI79" s="1384"/>
      <c r="AJ79" s="1384"/>
      <c r="AK79" s="1384"/>
      <c r="AL79" s="1384"/>
      <c r="AM79" s="1384"/>
      <c r="AN79" s="1384"/>
    </row>
    <row r="80" spans="1:40" s="1111" customFormat="1" ht="15.75" hidden="1" x14ac:dyDescent="0.25">
      <c r="A80" s="338"/>
      <c r="B80" s="338"/>
      <c r="C80" s="338"/>
      <c r="D80" s="338"/>
      <c r="E80" s="567"/>
      <c r="F80" s="567"/>
      <c r="G80" s="567"/>
      <c r="H80" s="567"/>
      <c r="I80" s="1503"/>
      <c r="J80" s="1266"/>
      <c r="K80" s="437"/>
      <c r="L80" s="437"/>
      <c r="M80" s="437"/>
      <c r="N80" s="437"/>
      <c r="O80" s="437"/>
      <c r="P80" s="1231" t="s">
        <v>770</v>
      </c>
      <c r="Q80" s="1231"/>
      <c r="R80" s="1232"/>
      <c r="S80" s="1231"/>
      <c r="T80" s="1233"/>
      <c r="U80" s="1373">
        <f>U79/I84</f>
        <v>156.74285714285713</v>
      </c>
      <c r="V80" s="1386"/>
      <c r="W80" s="437"/>
      <c r="X80" s="1384"/>
      <c r="Y80" s="1384"/>
      <c r="Z80" s="1384"/>
      <c r="AA80" s="1384"/>
      <c r="AB80" s="1384"/>
      <c r="AC80" s="1384"/>
      <c r="AD80" s="1384"/>
      <c r="AE80" s="1384"/>
      <c r="AF80" s="1384"/>
      <c r="AG80" s="1384"/>
      <c r="AH80" s="1384"/>
      <c r="AI80" s="1384"/>
      <c r="AJ80" s="1384"/>
      <c r="AK80" s="1384"/>
      <c r="AL80" s="1384"/>
      <c r="AM80" s="1384"/>
      <c r="AN80" s="1384"/>
    </row>
    <row r="81" spans="1:62" s="50" customFormat="1" ht="16.5" thickBot="1" x14ac:dyDescent="0.3">
      <c r="A81" s="609"/>
      <c r="B81" s="151"/>
      <c r="C81" s="151"/>
      <c r="D81" s="151"/>
      <c r="E81" s="171"/>
      <c r="F81" s="171"/>
      <c r="G81" s="1821" t="s">
        <v>1306</v>
      </c>
      <c r="H81" s="1821"/>
      <c r="I81" s="1866" t="s">
        <v>1627</v>
      </c>
      <c r="J81" s="1866"/>
      <c r="K81" s="1866"/>
      <c r="L81" s="1866"/>
      <c r="M81" s="1866"/>
      <c r="N81" s="1866"/>
      <c r="O81" s="1866"/>
      <c r="P81" s="1866"/>
      <c r="Q81" s="1866"/>
      <c r="R81" s="1866"/>
      <c r="S81" s="1866"/>
      <c r="T81" s="1866"/>
      <c r="U81" s="267"/>
      <c r="V81" s="267"/>
      <c r="W81" s="1030"/>
      <c r="X81" s="572"/>
      <c r="Y81" s="572"/>
      <c r="Z81" s="572"/>
      <c r="AA81" s="572"/>
      <c r="AB81" s="572"/>
      <c r="AC81" s="572"/>
      <c r="AD81" s="572"/>
      <c r="AE81" s="572"/>
      <c r="AF81" s="572"/>
      <c r="AG81" s="572"/>
      <c r="AH81" s="572"/>
      <c r="AI81" s="572"/>
      <c r="AJ81" s="572"/>
      <c r="AK81" s="572"/>
      <c r="AL81" s="572"/>
      <c r="AM81" s="572"/>
      <c r="AN81" s="572"/>
      <c r="AO81" s="572"/>
      <c r="AP81" s="572"/>
      <c r="AQ81" s="572"/>
      <c r="AR81" s="572"/>
      <c r="AS81" s="572"/>
      <c r="AT81" s="572"/>
      <c r="AU81" s="572"/>
      <c r="AV81" s="572"/>
      <c r="AW81" s="572"/>
      <c r="AX81" s="572"/>
      <c r="AY81" s="572"/>
      <c r="AZ81" s="572"/>
      <c r="BA81" s="572"/>
      <c r="BB81" s="572"/>
      <c r="BC81" s="572"/>
      <c r="BD81" s="572"/>
      <c r="BE81" s="572"/>
      <c r="BF81" s="572"/>
      <c r="BG81" s="572"/>
      <c r="BH81" s="572"/>
      <c r="BI81" s="572"/>
      <c r="BJ81" s="572"/>
    </row>
    <row r="82" spans="1:62" ht="18.600000000000001" customHeight="1" thickTop="1" x14ac:dyDescent="0.25">
      <c r="A82" s="338"/>
      <c r="B82" s="338"/>
      <c r="C82" s="338"/>
      <c r="D82" s="338"/>
      <c r="E82" s="567"/>
      <c r="F82" s="567"/>
      <c r="G82" s="567"/>
      <c r="H82" s="567"/>
      <c r="I82" s="1503"/>
      <c r="J82" s="1266"/>
      <c r="K82" s="437"/>
      <c r="L82" s="437"/>
      <c r="M82" s="437"/>
      <c r="N82" s="437"/>
      <c r="O82" s="437"/>
      <c r="P82" s="1231"/>
      <c r="Q82" s="1231"/>
      <c r="R82" s="1232"/>
      <c r="S82" s="1231"/>
      <c r="T82" s="1233"/>
      <c r="U82" s="1356"/>
      <c r="V82" s="1386"/>
      <c r="W82" s="437"/>
    </row>
    <row r="83" spans="1:62" ht="15.75" x14ac:dyDescent="0.25">
      <c r="A83" s="694"/>
      <c r="B83" s="694"/>
      <c r="C83" s="694"/>
      <c r="D83" s="694"/>
      <c r="E83" s="1239"/>
      <c r="F83" s="1239"/>
      <c r="G83" s="1742" t="s">
        <v>12</v>
      </c>
      <c r="H83" s="1742"/>
      <c r="I83" s="1240">
        <v>57</v>
      </c>
      <c r="J83" s="703" t="s">
        <v>13</v>
      </c>
      <c r="K83" s="703"/>
      <c r="L83" s="703"/>
      <c r="M83" s="704">
        <f>COUNT(E$9:F77)</f>
        <v>58</v>
      </c>
      <c r="N83" s="703"/>
      <c r="O83" s="1241"/>
      <c r="P83" s="703"/>
      <c r="Q83" s="703"/>
      <c r="R83" s="1242"/>
      <c r="S83" s="703"/>
      <c r="T83" s="694"/>
      <c r="U83" s="694"/>
      <c r="V83" s="694"/>
    </row>
    <row r="84" spans="1:62" ht="16.149999999999999" customHeight="1" x14ac:dyDescent="0.25">
      <c r="A84" s="694"/>
      <c r="B84" s="694"/>
      <c r="C84" s="694"/>
      <c r="D84" s="694"/>
      <c r="E84" s="1239"/>
      <c r="F84" s="1239"/>
      <c r="G84" s="1742" t="s">
        <v>14</v>
      </c>
      <c r="H84" s="1742"/>
      <c r="I84" s="1243">
        <f>SUM(I87:I90)</f>
        <v>35</v>
      </c>
      <c r="J84" s="703" t="s">
        <v>13</v>
      </c>
      <c r="K84" s="708">
        <f>ROUND($I$84/$I$83*100,1)</f>
        <v>61.4</v>
      </c>
      <c r="L84" s="1244" t="s">
        <v>15</v>
      </c>
      <c r="N84" s="703"/>
      <c r="O84" s="1912"/>
      <c r="P84" s="1912"/>
      <c r="Q84" s="1912"/>
      <c r="R84" s="1912"/>
      <c r="S84" s="694"/>
      <c r="T84" s="694"/>
      <c r="U84" s="694"/>
    </row>
    <row r="85" spans="1:62" ht="15.75" x14ac:dyDescent="0.25">
      <c r="A85" s="694"/>
      <c r="B85" s="694"/>
      <c r="C85" s="694"/>
      <c r="D85" s="694"/>
      <c r="E85" s="1239"/>
      <c r="F85" s="1239"/>
      <c r="G85" s="862"/>
      <c r="H85" s="712"/>
      <c r="I85" s="855"/>
      <c r="J85" s="694"/>
      <c r="K85" s="713"/>
      <c r="L85" s="694"/>
      <c r="N85" s="703"/>
      <c r="O85" s="1245"/>
      <c r="P85" s="694"/>
      <c r="Q85" s="694"/>
    </row>
    <row r="86" spans="1:62" ht="15.75" x14ac:dyDescent="0.25">
      <c r="A86" s="694"/>
      <c r="B86" s="694"/>
      <c r="C86" s="694"/>
      <c r="D86" s="694"/>
      <c r="E86" s="1239"/>
      <c r="F86" s="1239"/>
      <c r="G86" s="1728" t="s">
        <v>16</v>
      </c>
      <c r="H86" s="1728"/>
      <c r="I86" s="855"/>
      <c r="J86" s="703"/>
      <c r="K86" s="713"/>
      <c r="L86" s="703"/>
      <c r="N86" s="703"/>
      <c r="O86" s="1245"/>
      <c r="P86" s="694"/>
      <c r="Q86" s="694"/>
    </row>
    <row r="87" spans="1:62" ht="15.75" x14ac:dyDescent="0.25">
      <c r="A87" s="694"/>
      <c r="B87" s="694"/>
      <c r="C87" s="694"/>
      <c r="D87" s="694"/>
      <c r="E87" s="1239"/>
      <c r="F87" s="1239"/>
      <c r="G87" s="1728" t="s">
        <v>17</v>
      </c>
      <c r="H87" s="1728"/>
      <c r="I87" s="1247">
        <f>COUNTIF(U9:U77,5)</f>
        <v>15</v>
      </c>
      <c r="J87" s="703" t="s">
        <v>13</v>
      </c>
      <c r="K87" s="708">
        <f>ROUND(I87/$I$84*100,1)</f>
        <v>42.9</v>
      </c>
      <c r="L87" s="1244" t="s">
        <v>15</v>
      </c>
      <c r="R87" s="710"/>
    </row>
    <row r="88" spans="1:62" ht="15.75" x14ac:dyDescent="0.25">
      <c r="A88" s="694"/>
      <c r="B88" s="694"/>
      <c r="C88" s="694"/>
      <c r="D88" s="694"/>
      <c r="E88" s="1239"/>
      <c r="F88" s="1239"/>
      <c r="G88" s="1728" t="s">
        <v>18</v>
      </c>
      <c r="H88" s="1728"/>
      <c r="I88" s="1247">
        <f>COUNTIF(U9:U77,4)</f>
        <v>12</v>
      </c>
      <c r="J88" s="703" t="s">
        <v>13</v>
      </c>
      <c r="K88" s="708">
        <f>ROUND(I88/$I$84*100,1)</f>
        <v>34.299999999999997</v>
      </c>
      <c r="L88" s="1244" t="s">
        <v>15</v>
      </c>
      <c r="N88" s="1248"/>
      <c r="O88" s="1245"/>
      <c r="P88" s="694"/>
      <c r="Q88" s="694"/>
    </row>
    <row r="89" spans="1:62" ht="18.75" x14ac:dyDescent="0.3">
      <c r="A89" s="694"/>
      <c r="B89" s="694"/>
      <c r="C89" s="694"/>
      <c r="D89" s="694"/>
      <c r="E89" s="1239"/>
      <c r="F89" s="1239"/>
      <c r="G89" s="1728" t="s">
        <v>19</v>
      </c>
      <c r="H89" s="1728"/>
      <c r="I89" s="1247">
        <f>COUNTIF(U9:U77,3)</f>
        <v>1</v>
      </c>
      <c r="J89" s="703" t="s">
        <v>13</v>
      </c>
      <c r="K89" s="708">
        <f>ROUND(I89/$I$84*100,1)</f>
        <v>2.9</v>
      </c>
      <c r="L89" s="1244" t="s">
        <v>15</v>
      </c>
      <c r="M89" s="863"/>
      <c r="N89" s="1249"/>
      <c r="O89" s="1250"/>
      <c r="P89" s="1251"/>
      <c r="Q89" s="1251"/>
      <c r="R89" s="1913"/>
      <c r="S89" s="1913"/>
      <c r="T89" s="1913"/>
      <c r="U89" s="1913"/>
      <c r="V89" s="1913"/>
      <c r="W89" s="1913"/>
    </row>
    <row r="90" spans="1:62" ht="15.75" customHeight="1" x14ac:dyDescent="0.25">
      <c r="A90" s="694"/>
      <c r="B90" s="694"/>
      <c r="C90" s="694"/>
      <c r="D90" s="694"/>
      <c r="E90" s="1239"/>
      <c r="F90" s="1239"/>
      <c r="G90" s="1728" t="s">
        <v>20</v>
      </c>
      <c r="H90" s="1728"/>
      <c r="I90" s="1247">
        <f>COUNTIF(U9:U77,2)</f>
        <v>7</v>
      </c>
      <c r="J90" s="703" t="s">
        <v>13</v>
      </c>
      <c r="K90" s="708">
        <f>I90/$I$84*100</f>
        <v>20</v>
      </c>
      <c r="L90" s="1244" t="s">
        <v>15</v>
      </c>
      <c r="M90" s="1252"/>
      <c r="N90" s="1253"/>
      <c r="O90" s="1254"/>
      <c r="P90" s="1252"/>
      <c r="Q90" s="1252"/>
      <c r="R90" s="1255"/>
      <c r="S90" s="1252"/>
      <c r="T90" s="1256"/>
      <c r="U90" s="1256"/>
      <c r="V90" s="1256"/>
      <c r="W90" s="863"/>
    </row>
    <row r="91" spans="1:62" ht="18.75" customHeight="1" x14ac:dyDescent="0.3">
      <c r="A91" s="694"/>
      <c r="B91" s="694"/>
      <c r="C91" s="694"/>
      <c r="D91" s="694"/>
      <c r="E91" s="1728" t="s">
        <v>21</v>
      </c>
      <c r="F91" s="1728"/>
      <c r="G91" s="1728"/>
      <c r="H91" s="1728"/>
      <c r="I91" s="1257">
        <f>SUM(I87:I89)</f>
        <v>28</v>
      </c>
      <c r="J91" s="703" t="s">
        <v>13</v>
      </c>
      <c r="K91" s="708">
        <f>I91/$I$84*100</f>
        <v>80</v>
      </c>
      <c r="L91" s="1244" t="s">
        <v>15</v>
      </c>
      <c r="M91" s="863"/>
      <c r="N91" s="1249"/>
      <c r="O91" s="1250"/>
      <c r="P91" s="1251"/>
      <c r="Q91" s="1251" t="s">
        <v>1670</v>
      </c>
      <c r="R91" s="1913"/>
      <c r="S91" s="1913"/>
      <c r="T91" s="1913"/>
      <c r="U91" s="1913"/>
      <c r="V91" s="1913"/>
      <c r="W91" s="1913"/>
    </row>
    <row r="92" spans="1:62" ht="17.25" customHeight="1" x14ac:dyDescent="0.25">
      <c r="A92" s="694"/>
      <c r="B92" s="694"/>
      <c r="C92" s="694"/>
      <c r="D92" s="694"/>
      <c r="E92" s="1728" t="s">
        <v>772</v>
      </c>
      <c r="F92" s="1728"/>
      <c r="G92" s="1728"/>
      <c r="H92" s="1728"/>
      <c r="I92" s="1258">
        <f>COUNTIF(W$9:W77,"*ЛФК*")+COUNTIF(W$9:W77,"*освоб.*")+COUNTIF(W$9:W77,"*справка*")</f>
        <v>4</v>
      </c>
      <c r="J92" s="703" t="s">
        <v>13</v>
      </c>
      <c r="K92" s="729">
        <f>I92/$I$84*100</f>
        <v>11.428571428571429</v>
      </c>
      <c r="L92" s="1244" t="s">
        <v>15</v>
      </c>
      <c r="M92" s="863"/>
      <c r="N92" s="863"/>
      <c r="O92" s="1259"/>
      <c r="P92" s="863"/>
      <c r="Q92" s="863"/>
      <c r="R92" s="1260"/>
      <c r="S92" s="864"/>
      <c r="T92" s="864"/>
      <c r="U92" s="1261"/>
      <c r="V92" s="1262"/>
      <c r="W92" s="864"/>
    </row>
    <row r="93" spans="1:62" ht="18" customHeight="1" x14ac:dyDescent="0.3">
      <c r="A93" s="694"/>
      <c r="B93" s="694"/>
      <c r="C93" s="694"/>
      <c r="D93" s="694"/>
      <c r="E93" s="1728" t="s">
        <v>775</v>
      </c>
      <c r="F93" s="1728"/>
      <c r="G93" s="1728"/>
      <c r="H93" s="1728"/>
      <c r="I93" s="1258">
        <f>COUNTIF(W$9:W77,"*ком-ка*")+COUNTIF(W$9:W77,"*декрет*")+COUNTIF(W$9:W77,"*уч.отпуск*")</f>
        <v>5</v>
      </c>
      <c r="J93" s="703" t="s">
        <v>768</v>
      </c>
      <c r="K93" s="735"/>
      <c r="L93" s="1244"/>
      <c r="M93" s="863"/>
      <c r="N93" s="863"/>
      <c r="O93" s="1259"/>
      <c r="P93" s="863"/>
      <c r="Q93" s="863"/>
      <c r="R93" s="1913"/>
      <c r="S93" s="1913"/>
      <c r="T93" s="1913"/>
      <c r="U93" s="1913"/>
      <c r="V93" s="1913"/>
      <c r="W93" s="1913"/>
    </row>
    <row r="94" spans="1:62" ht="18.75" hidden="1" x14ac:dyDescent="0.3">
      <c r="A94" s="694"/>
      <c r="B94" s="694"/>
      <c r="C94" s="694"/>
      <c r="D94" s="694"/>
      <c r="E94" s="1728"/>
      <c r="F94" s="1728"/>
      <c r="G94" s="1728"/>
      <c r="H94" s="1728"/>
      <c r="I94" s="1263"/>
      <c r="J94" s="703"/>
      <c r="K94" s="1741" t="s">
        <v>22</v>
      </c>
      <c r="L94" s="1741"/>
      <c r="M94" s="1741"/>
      <c r="N94" s="1741"/>
      <c r="O94" s="1741"/>
      <c r="P94" s="1741"/>
      <c r="Q94" s="1741"/>
      <c r="R94" s="1930" t="str">
        <f>Оценка_подр(K84,K91,K87,K88)</f>
        <v>неудовлетворительно</v>
      </c>
      <c r="S94" s="1930"/>
      <c r="T94" s="1930"/>
      <c r="U94" s="1930"/>
      <c r="V94" s="863"/>
      <c r="W94" s="863"/>
    </row>
    <row r="95" spans="1:62" ht="13.15" customHeight="1" x14ac:dyDescent="0.25">
      <c r="A95" s="694"/>
      <c r="B95" s="694"/>
      <c r="C95" s="694"/>
      <c r="D95" s="694"/>
      <c r="E95" s="736"/>
      <c r="F95" s="736"/>
      <c r="G95" s="736"/>
      <c r="H95" s="736"/>
      <c r="I95" s="765"/>
      <c r="J95" s="703"/>
      <c r="K95" s="738"/>
      <c r="L95" s="1244"/>
      <c r="N95" s="1264"/>
      <c r="O95" s="1241"/>
      <c r="P95" s="703"/>
      <c r="Q95" s="703"/>
      <c r="R95" s="1242"/>
      <c r="S95" s="703"/>
      <c r="T95" s="694"/>
      <c r="U95" s="694"/>
      <c r="V95" s="694"/>
    </row>
    <row r="96" spans="1:62" s="1336" customFormat="1" ht="24.75" customHeight="1" x14ac:dyDescent="0.3">
      <c r="A96" s="1334"/>
      <c r="B96" s="1334"/>
      <c r="C96" s="1334"/>
      <c r="D96" s="1334"/>
      <c r="E96" s="1206"/>
      <c r="F96" s="1206"/>
      <c r="G96" s="1740" t="s">
        <v>1078</v>
      </c>
      <c r="H96" s="1740"/>
      <c r="I96" s="1721" t="s">
        <v>1166</v>
      </c>
      <c r="J96" s="1721"/>
      <c r="K96" s="1721"/>
      <c r="L96" s="1721"/>
      <c r="M96" s="1721"/>
      <c r="N96" s="1721"/>
      <c r="O96" s="1721"/>
      <c r="P96" s="1721"/>
      <c r="Q96" s="1721"/>
      <c r="R96" s="1721"/>
      <c r="S96" s="1721"/>
      <c r="T96" s="1168"/>
      <c r="U96" s="1168"/>
      <c r="V96" s="868"/>
      <c r="W96" s="1335"/>
      <c r="X96" s="1498"/>
      <c r="Y96" s="1498"/>
      <c r="Z96" s="1498"/>
      <c r="AA96" s="1498"/>
      <c r="AB96" s="1498"/>
      <c r="AC96" s="1498"/>
      <c r="AD96" s="1498"/>
      <c r="AE96" s="1434"/>
      <c r="AF96" s="1434"/>
      <c r="AG96" s="1434"/>
      <c r="AH96" s="1434"/>
      <c r="AI96" s="1498"/>
      <c r="AJ96" s="1498"/>
      <c r="AK96" s="1498"/>
      <c r="AL96" s="1498"/>
      <c r="AM96" s="1498"/>
      <c r="AN96" s="1498"/>
    </row>
    <row r="97" spans="7:40" s="1337" customFormat="1" ht="24.75" customHeight="1" x14ac:dyDescent="0.3">
      <c r="G97" s="1740" t="s">
        <v>1503</v>
      </c>
      <c r="H97" s="1740"/>
      <c r="I97" s="1721" t="s">
        <v>1528</v>
      </c>
      <c r="J97" s="1721"/>
      <c r="K97" s="1721"/>
      <c r="L97" s="1721"/>
      <c r="M97" s="1721"/>
      <c r="N97" s="1721"/>
      <c r="O97" s="1721"/>
      <c r="P97" s="1721"/>
      <c r="Q97" s="1721"/>
      <c r="R97" s="1721"/>
      <c r="S97" s="1721"/>
      <c r="W97" s="1338"/>
      <c r="X97" s="1434"/>
      <c r="Y97" s="1434"/>
      <c r="Z97" s="1434"/>
      <c r="AA97" s="1434"/>
      <c r="AB97" s="1434"/>
      <c r="AC97" s="1434"/>
      <c r="AD97" s="1434"/>
      <c r="AE97" s="1434"/>
      <c r="AF97" s="1434"/>
      <c r="AG97" s="1434"/>
      <c r="AH97" s="1434"/>
      <c r="AI97" s="1434"/>
      <c r="AJ97" s="1434"/>
      <c r="AK97" s="1434"/>
      <c r="AL97" s="1434"/>
      <c r="AM97" s="1434"/>
      <c r="AN97" s="1434"/>
    </row>
    <row r="98" spans="7:40" s="1337" customFormat="1" ht="24.75" customHeight="1" x14ac:dyDescent="0.25">
      <c r="I98" s="1721" t="s">
        <v>1529</v>
      </c>
      <c r="J98" s="1721"/>
      <c r="K98" s="1721"/>
      <c r="L98" s="1721"/>
      <c r="M98" s="1721"/>
      <c r="N98" s="1721"/>
      <c r="O98" s="1721"/>
      <c r="P98" s="1721"/>
      <c r="Q98" s="1721"/>
      <c r="R98" s="1721"/>
      <c r="S98" s="1721"/>
      <c r="W98" s="1338"/>
      <c r="X98" s="1434"/>
      <c r="Y98" s="1434"/>
      <c r="Z98" s="1434"/>
      <c r="AA98" s="1434"/>
      <c r="AB98" s="1434"/>
      <c r="AC98" s="1434"/>
      <c r="AD98" s="1434"/>
      <c r="AE98" s="1434"/>
      <c r="AF98" s="1434"/>
      <c r="AG98" s="1434"/>
      <c r="AH98" s="1434"/>
      <c r="AI98" s="1434"/>
      <c r="AJ98" s="1434"/>
      <c r="AK98" s="1434"/>
      <c r="AL98" s="1434"/>
      <c r="AM98" s="1434"/>
      <c r="AN98" s="1434"/>
    </row>
  </sheetData>
  <mergeCells count="100">
    <mergeCell ref="E12:W12"/>
    <mergeCell ref="K5:S5"/>
    <mergeCell ref="T5:T7"/>
    <mergeCell ref="U5:U7"/>
    <mergeCell ref="E8:W8"/>
    <mergeCell ref="J5:J7"/>
    <mergeCell ref="A1:C3"/>
    <mergeCell ref="E2:W2"/>
    <mergeCell ref="E3:W3"/>
    <mergeCell ref="H5:H7"/>
    <mergeCell ref="I5:I7"/>
    <mergeCell ref="W5:W7"/>
    <mergeCell ref="N6:P6"/>
    <mergeCell ref="Q6:S6"/>
    <mergeCell ref="A5:A7"/>
    <mergeCell ref="B5:B7"/>
    <mergeCell ref="C5:C7"/>
    <mergeCell ref="E5:E7"/>
    <mergeCell ref="G5:G7"/>
    <mergeCell ref="V5:V7"/>
    <mergeCell ref="E91:H91"/>
    <mergeCell ref="G84:H84"/>
    <mergeCell ref="O84:R84"/>
    <mergeCell ref="G81:H81"/>
    <mergeCell ref="G86:H86"/>
    <mergeCell ref="G87:H87"/>
    <mergeCell ref="G83:H83"/>
    <mergeCell ref="R91:W91"/>
    <mergeCell ref="G90:H90"/>
    <mergeCell ref="G88:H88"/>
    <mergeCell ref="G89:H89"/>
    <mergeCell ref="R89:W89"/>
    <mergeCell ref="E92:H92"/>
    <mergeCell ref="E93:H93"/>
    <mergeCell ref="R93:W93"/>
    <mergeCell ref="E94:H94"/>
    <mergeCell ref="K94:Q94"/>
    <mergeCell ref="R94:U94"/>
    <mergeCell ref="G97:H97"/>
    <mergeCell ref="I97:S97"/>
    <mergeCell ref="I98:S98"/>
    <mergeCell ref="G96:H96"/>
    <mergeCell ref="I96:S96"/>
    <mergeCell ref="U31:U33"/>
    <mergeCell ref="V31:V33"/>
    <mergeCell ref="W31:W33"/>
    <mergeCell ref="E55:W55"/>
    <mergeCell ref="I81:T81"/>
    <mergeCell ref="E51:W51"/>
    <mergeCell ref="E34:W34"/>
    <mergeCell ref="E40:W40"/>
    <mergeCell ref="H31:H33"/>
    <mergeCell ref="I31:I33"/>
    <mergeCell ref="J31:J33"/>
    <mergeCell ref="K31:S31"/>
    <mergeCell ref="T31:T33"/>
    <mergeCell ref="A31:A33"/>
    <mergeCell ref="B31:B33"/>
    <mergeCell ref="C31:C33"/>
    <mergeCell ref="E31:E33"/>
    <mergeCell ref="G31:G33"/>
    <mergeCell ref="X31:X33"/>
    <mergeCell ref="Y31:Y33"/>
    <mergeCell ref="Z31:Z33"/>
    <mergeCell ref="AA31:AA33"/>
    <mergeCell ref="AB31:AB33"/>
    <mergeCell ref="AC31:AC33"/>
    <mergeCell ref="AD31:AD33"/>
    <mergeCell ref="AE31:AE33"/>
    <mergeCell ref="AF31:AF33"/>
    <mergeCell ref="AG31:AG33"/>
    <mergeCell ref="AH31:AH33"/>
    <mergeCell ref="N32:P32"/>
    <mergeCell ref="Q32:S32"/>
    <mergeCell ref="A66:A68"/>
    <mergeCell ref="B66:B68"/>
    <mergeCell ref="C66:C68"/>
    <mergeCell ref="E66:E68"/>
    <mergeCell ref="G66:G68"/>
    <mergeCell ref="H66:H68"/>
    <mergeCell ref="I66:I68"/>
    <mergeCell ref="J66:J68"/>
    <mergeCell ref="K66:S66"/>
    <mergeCell ref="T66:T68"/>
    <mergeCell ref="U66:U68"/>
    <mergeCell ref="V66:V68"/>
    <mergeCell ref="W66:W68"/>
    <mergeCell ref="AH66:AH68"/>
    <mergeCell ref="N67:P67"/>
    <mergeCell ref="Q67:S67"/>
    <mergeCell ref="AC66:AC68"/>
    <mergeCell ref="AD66:AD68"/>
    <mergeCell ref="AE66:AE68"/>
    <mergeCell ref="AF66:AF68"/>
    <mergeCell ref="AG66:AG68"/>
    <mergeCell ref="X66:X68"/>
    <mergeCell ref="Y66:Y68"/>
    <mergeCell ref="Z66:Z68"/>
    <mergeCell ref="AA66:AA68"/>
    <mergeCell ref="AB66:AB6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2" fitToHeight="2" orientation="landscape" r:id="rId1"/>
  <rowBreaks count="2" manualBreakCount="2">
    <brk id="30" min="3" max="22" man="1"/>
    <brk id="65" min="3" max="22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4">
    <tabColor rgb="FF002060"/>
  </sheetPr>
  <dimension ref="A1:AH44"/>
  <sheetViews>
    <sheetView view="pageBreakPreview" topLeftCell="A5" zoomScale="55" zoomScaleSheetLayoutView="55" workbookViewId="0">
      <selection activeCell="H16" sqref="H16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28515625" style="275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1" ht="15.75" hidden="1" x14ac:dyDescent="0.25">
      <c r="A1" s="1858"/>
      <c r="B1" s="1858"/>
      <c r="C1" s="1858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107" t="s">
        <v>1280</v>
      </c>
      <c r="R1" s="1107"/>
      <c r="S1" s="1107"/>
      <c r="T1" s="1107"/>
      <c r="U1" s="1107"/>
      <c r="V1" s="1107"/>
      <c r="W1" s="1107"/>
      <c r="Y1" s="854"/>
      <c r="Z1" s="854"/>
      <c r="AA1" s="854"/>
      <c r="AB1" s="854"/>
      <c r="AC1" s="854"/>
      <c r="AD1" s="854"/>
      <c r="AE1" s="854"/>
    </row>
    <row r="2" spans="1:31" ht="6" hidden="1" customHeight="1" x14ac:dyDescent="0.25">
      <c r="A2" s="1858"/>
      <c r="B2" s="1858"/>
      <c r="C2" s="1858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1" ht="18.75" hidden="1" x14ac:dyDescent="0.25">
      <c r="A3" s="1858"/>
      <c r="B3" s="1858"/>
      <c r="C3" s="1858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1" hidden="1" x14ac:dyDescent="0.25">
      <c r="A4" s="1858"/>
      <c r="B4" s="1858"/>
      <c r="C4" s="1858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936" t="s">
        <v>774</v>
      </c>
      <c r="P4" s="1936"/>
      <c r="Q4" s="1936"/>
      <c r="R4" s="1936"/>
      <c r="S4" s="1936"/>
      <c r="T4" s="1936"/>
      <c r="U4" s="1936"/>
      <c r="V4" s="1936"/>
      <c r="W4" s="1936"/>
      <c r="Y4" s="854"/>
      <c r="Z4" s="854"/>
      <c r="AA4" s="854"/>
      <c r="AB4" s="854"/>
      <c r="AC4" s="854"/>
      <c r="AD4" s="854"/>
      <c r="AE4" s="854"/>
    </row>
    <row r="5" spans="1:31" ht="10.5" customHeight="1" x14ac:dyDescent="0.25">
      <c r="A5" s="1858"/>
      <c r="B5" s="1858"/>
      <c r="C5" s="1858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1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1861"/>
      <c r="Y6" s="854"/>
      <c r="Z6" s="854"/>
      <c r="AA6" s="854"/>
      <c r="AB6" s="854"/>
      <c r="AC6" s="854"/>
      <c r="AD6" s="854"/>
      <c r="AE6" s="854"/>
    </row>
    <row r="7" spans="1:31" ht="21.75" customHeight="1" x14ac:dyDescent="0.25">
      <c r="A7" s="1859"/>
      <c r="B7" s="1859"/>
      <c r="C7" s="1859"/>
      <c r="D7" s="253"/>
      <c r="E7" s="1862" t="s">
        <v>1527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1089"/>
      <c r="Y7" s="854"/>
      <c r="Z7" s="854"/>
      <c r="AA7" s="854"/>
      <c r="AB7" s="854"/>
      <c r="AC7" s="854"/>
      <c r="AD7" s="854"/>
      <c r="AE7" s="854"/>
    </row>
    <row r="8" spans="1:31" ht="16.5" customHeight="1" thickBot="1" x14ac:dyDescent="0.3">
      <c r="A8" s="1106"/>
      <c r="B8" s="1106"/>
      <c r="C8" s="1106"/>
      <c r="D8" s="253"/>
      <c r="E8" s="1103"/>
      <c r="F8" s="1103"/>
      <c r="G8" s="913"/>
      <c r="H8" s="913"/>
      <c r="I8" s="1103"/>
      <c r="J8" s="1103"/>
      <c r="K8" s="913"/>
      <c r="L8" s="1103"/>
      <c r="M8" s="1103"/>
      <c r="N8" s="1103"/>
      <c r="O8" s="1090"/>
      <c r="P8" s="1103"/>
      <c r="Q8" s="1103"/>
      <c r="R8" s="1075"/>
      <c r="S8" s="1103"/>
      <c r="T8" s="1103"/>
      <c r="U8" s="1103"/>
      <c r="V8" s="1103"/>
      <c r="W8" s="913"/>
    </row>
    <row r="9" spans="1:31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1843" t="s">
        <v>1283</v>
      </c>
      <c r="G9" s="1771" t="s">
        <v>3</v>
      </c>
      <c r="H9" s="1771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31" ht="15.75" x14ac:dyDescent="0.25">
      <c r="A10" s="1851"/>
      <c r="B10" s="1851"/>
      <c r="C10" s="1851"/>
      <c r="D10" s="858"/>
      <c r="E10" s="1620"/>
      <c r="F10" s="1957"/>
      <c r="G10" s="1736"/>
      <c r="H10" s="1736"/>
      <c r="I10" s="1601"/>
      <c r="J10" s="1601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31" ht="81.75" customHeight="1" thickBot="1" x14ac:dyDescent="0.3">
      <c r="A11" s="1851"/>
      <c r="B11" s="1851"/>
      <c r="C11" s="1851"/>
      <c r="D11" s="858"/>
      <c r="E11" s="1692"/>
      <c r="F11" s="1958"/>
      <c r="G11" s="1772"/>
      <c r="H11" s="1772"/>
      <c r="I11" s="1970"/>
      <c r="J11" s="1602"/>
      <c r="K11" s="745" t="s">
        <v>8</v>
      </c>
      <c r="L11" s="1100" t="s">
        <v>9</v>
      </c>
      <c r="M11" s="1100" t="s">
        <v>10</v>
      </c>
      <c r="N11" s="1100" t="s">
        <v>8</v>
      </c>
      <c r="O11" s="859" t="s">
        <v>9</v>
      </c>
      <c r="P11" s="1100" t="s">
        <v>10</v>
      </c>
      <c r="Q11" s="1100" t="s">
        <v>8</v>
      </c>
      <c r="R11" s="746" t="s">
        <v>9</v>
      </c>
      <c r="S11" s="1100" t="s">
        <v>10</v>
      </c>
      <c r="T11" s="1813"/>
      <c r="U11" s="1602"/>
      <c r="V11" s="1602"/>
      <c r="W11" s="1816"/>
    </row>
    <row r="12" spans="1:31" ht="16.5" thickTop="1" x14ac:dyDescent="0.25">
      <c r="A12" s="342" t="s">
        <v>11</v>
      </c>
      <c r="B12" s="1092">
        <v>27209</v>
      </c>
      <c r="C12" s="611">
        <f t="shared" ref="C12:C16" si="0">Age(B12,G12,H12)</f>
        <v>50</v>
      </c>
      <c r="D12" s="1103"/>
      <c r="E12" s="285">
        <v>1</v>
      </c>
      <c r="F12" s="161" t="s">
        <v>1479</v>
      </c>
      <c r="G12" s="280" t="s">
        <v>482</v>
      </c>
      <c r="H12" s="280" t="s">
        <v>1340</v>
      </c>
      <c r="I12" s="342">
        <v>7</v>
      </c>
      <c r="J12" s="613"/>
      <c r="K12" s="877">
        <v>3</v>
      </c>
      <c r="L12" s="1015"/>
      <c r="M12" s="1015" t="e">
        <f>Баллы_за_упр($A12,$G12,$H12,$I12,K12,L12)</f>
        <v>#VALUE!</v>
      </c>
      <c r="N12" s="877"/>
      <c r="O12" s="1016"/>
      <c r="P12" s="1015"/>
      <c r="Q12" s="621">
        <v>37</v>
      </c>
      <c r="R12" s="409"/>
      <c r="S12" s="351" t="e">
        <f>Баллы_за_упр($A12,G12,H12,I12,Q12,R12)</f>
        <v>#VALUE!</v>
      </c>
      <c r="T12" s="351" t="e">
        <f>Сумма_баллов(A12,I12,M12,P12,S12)</f>
        <v>#VALUE!</v>
      </c>
      <c r="U12" s="613" t="e">
        <f>Оценка(A12,I12,M12,P12,S12)</f>
        <v>#VALUE!</v>
      </c>
      <c r="V12" s="155"/>
      <c r="W12" s="286"/>
    </row>
    <row r="13" spans="1:31" ht="15.75" x14ac:dyDescent="0.25">
      <c r="A13" s="342" t="s">
        <v>11</v>
      </c>
      <c r="B13" s="169"/>
      <c r="C13" s="611">
        <f t="shared" si="0"/>
        <v>124</v>
      </c>
      <c r="D13" s="1103"/>
      <c r="E13" s="285">
        <v>2</v>
      </c>
      <c r="F13" s="210" t="s">
        <v>1523</v>
      </c>
      <c r="G13" s="349" t="s">
        <v>1075</v>
      </c>
      <c r="H13" s="349" t="s">
        <v>1524</v>
      </c>
      <c r="I13" s="342">
        <v>7</v>
      </c>
      <c r="J13" s="613"/>
      <c r="K13" s="877">
        <v>3</v>
      </c>
      <c r="L13" s="1015"/>
      <c r="M13" s="1015" t="e">
        <f>Баллы_за_упр($A13,$G13,$H13,$I13,K13,L13)</f>
        <v>#VALUE!</v>
      </c>
      <c r="N13" s="877"/>
      <c r="O13" s="1016"/>
      <c r="P13" s="1015"/>
      <c r="Q13" s="621">
        <v>37</v>
      </c>
      <c r="R13" s="409"/>
      <c r="S13" s="351" t="e">
        <f>Баллы_за_упр($A13,G13,H13,I13,Q13,R13)</f>
        <v>#VALUE!</v>
      </c>
      <c r="T13" s="351" t="e">
        <f>Сумма_баллов(A13,I13,M13,P13,S13)</f>
        <v>#VALUE!</v>
      </c>
      <c r="U13" s="613" t="e">
        <f>Оценка(A13,I13,M13,P13,S13)</f>
        <v>#VALUE!</v>
      </c>
      <c r="V13" s="155"/>
      <c r="W13" s="286"/>
    </row>
    <row r="14" spans="1:31" ht="15.75" x14ac:dyDescent="0.25">
      <c r="A14" s="342" t="s">
        <v>11</v>
      </c>
      <c r="B14" s="169">
        <v>26214</v>
      </c>
      <c r="C14" s="611">
        <f t="shared" si="0"/>
        <v>53</v>
      </c>
      <c r="D14" s="1393"/>
      <c r="E14" s="1396">
        <v>3</v>
      </c>
      <c r="F14" s="210" t="s">
        <v>1480</v>
      </c>
      <c r="G14" s="349" t="s">
        <v>1075</v>
      </c>
      <c r="H14" s="349" t="s">
        <v>1478</v>
      </c>
      <c r="I14" s="1406" t="str">
        <f>Воз_группа(A14,C14)</f>
        <v>7</v>
      </c>
      <c r="J14" s="466"/>
      <c r="K14" s="877">
        <v>3</v>
      </c>
      <c r="L14" s="1015"/>
      <c r="M14" s="1015" t="e">
        <f>Баллы_за_упр($A14,$G14,$H14,$I14,K14,L14)</f>
        <v>#VALUE!</v>
      </c>
      <c r="N14" s="877"/>
      <c r="O14" s="1016"/>
      <c r="P14" s="1015"/>
      <c r="Q14" s="621">
        <v>37</v>
      </c>
      <c r="R14" s="409"/>
      <c r="S14" s="351" t="e">
        <f>Баллы_за_упр($A14,G14,H14,I14,Q14,R14)</f>
        <v>#VALUE!</v>
      </c>
      <c r="T14" s="351" t="e">
        <f>Сумма_баллов(A14,I14,M14,P14,S14)</f>
        <v>#VALUE!</v>
      </c>
      <c r="U14" s="613" t="e">
        <f>Оценка(A14,I14,M14,P14,S14)</f>
        <v>#VALUE!</v>
      </c>
      <c r="V14" s="309"/>
      <c r="W14" s="433"/>
    </row>
    <row r="15" spans="1:31" ht="15.75" x14ac:dyDescent="0.25">
      <c r="A15" s="342" t="s">
        <v>11</v>
      </c>
      <c r="B15" s="169"/>
      <c r="C15" s="611">
        <f t="shared" si="0"/>
        <v>124</v>
      </c>
      <c r="D15" s="1393"/>
      <c r="E15" s="1396">
        <v>4</v>
      </c>
      <c r="F15" s="316" t="s">
        <v>1525</v>
      </c>
      <c r="G15" s="349" t="s">
        <v>1075</v>
      </c>
      <c r="H15" s="565" t="s">
        <v>1526</v>
      </c>
      <c r="I15" s="304">
        <v>7</v>
      </c>
      <c r="J15" s="466"/>
      <c r="K15" s="877">
        <v>3</v>
      </c>
      <c r="L15" s="1015"/>
      <c r="M15" s="1015" t="e">
        <f>Баллы_за_упр($A15,$G15,$H15,$I15,K15,L15)</f>
        <v>#VALUE!</v>
      </c>
      <c r="N15" s="877"/>
      <c r="O15" s="1016"/>
      <c r="P15" s="1015"/>
      <c r="Q15" s="621">
        <v>37</v>
      </c>
      <c r="R15" s="409"/>
      <c r="S15" s="351" t="e">
        <f>Баллы_за_упр($A15,G15,H15,I15,Q15,R15)</f>
        <v>#VALUE!</v>
      </c>
      <c r="T15" s="351" t="e">
        <f>Сумма_баллов(A15,I15,M15,P15,S15)</f>
        <v>#VALUE!</v>
      </c>
      <c r="U15" s="613" t="e">
        <f>Оценка(A15,I15,M15,P15,S15)</f>
        <v>#VALUE!</v>
      </c>
      <c r="V15" s="309"/>
      <c r="W15" s="433"/>
    </row>
    <row r="16" spans="1:31" ht="16.5" thickBot="1" x14ac:dyDescent="0.3">
      <c r="A16" s="342" t="s">
        <v>11</v>
      </c>
      <c r="B16" s="169">
        <v>25843</v>
      </c>
      <c r="C16" s="611">
        <f t="shared" si="0"/>
        <v>54</v>
      </c>
      <c r="D16" s="160"/>
      <c r="E16" s="990">
        <v>5</v>
      </c>
      <c r="F16" s="325" t="s">
        <v>1481</v>
      </c>
      <c r="G16" s="744" t="s">
        <v>482</v>
      </c>
      <c r="H16" s="1407" t="s">
        <v>517</v>
      </c>
      <c r="I16" s="159" t="str">
        <f t="shared" ref="I16" si="1">Воз_группа(A16,C16)</f>
        <v>7</v>
      </c>
      <c r="J16" s="164"/>
      <c r="K16" s="1040">
        <v>3</v>
      </c>
      <c r="L16" s="1041"/>
      <c r="M16" s="1041" t="e">
        <f>Баллы_за_упр($A16,$G16,$H16,$I16,K16,L16)</f>
        <v>#VALUE!</v>
      </c>
      <c r="N16" s="1040"/>
      <c r="O16" s="1042"/>
      <c r="P16" s="1041"/>
      <c r="Q16" s="380">
        <v>37</v>
      </c>
      <c r="R16" s="413"/>
      <c r="S16" s="381" t="e">
        <f>Баллы_за_упр($A16,G16,H16,I16,Q16,R16)</f>
        <v>#VALUE!</v>
      </c>
      <c r="T16" s="381" t="e">
        <f>Сумма_баллов(A16,I16,M16,P16,S16)</f>
        <v>#VALUE!</v>
      </c>
      <c r="U16" s="340" t="e">
        <f>Оценка(A16,I16,M16,P16,S16)</f>
        <v>#VALUE!</v>
      </c>
      <c r="V16" s="164"/>
      <c r="W16" s="398"/>
    </row>
    <row r="17" spans="1:23" ht="15.75" x14ac:dyDescent="0.25">
      <c r="A17" s="770"/>
      <c r="B17" s="770"/>
      <c r="C17" s="770"/>
      <c r="D17" s="770"/>
      <c r="E17" s="171"/>
      <c r="F17" s="171"/>
      <c r="G17" s="567"/>
      <c r="H17" s="567"/>
      <c r="I17" s="172"/>
      <c r="J17" s="172"/>
      <c r="K17" s="437"/>
      <c r="L17" s="172"/>
      <c r="M17" s="172"/>
      <c r="N17" s="172"/>
      <c r="O17" s="693"/>
      <c r="P17" s="172"/>
      <c r="Q17" s="172"/>
      <c r="R17" s="418"/>
      <c r="S17" s="172"/>
      <c r="T17" s="172"/>
      <c r="U17" s="172"/>
      <c r="V17" s="172"/>
      <c r="W17" s="437"/>
    </row>
    <row r="18" spans="1:23" ht="15.75" hidden="1" x14ac:dyDescent="0.25">
      <c r="A18" s="770"/>
      <c r="B18" s="770"/>
      <c r="C18" s="770"/>
      <c r="D18" s="770"/>
      <c r="E18" s="171"/>
      <c r="F18" s="171"/>
      <c r="G18" s="567"/>
      <c r="H18" s="567"/>
      <c r="I18" s="172"/>
      <c r="J18" s="172"/>
      <c r="K18" s="437"/>
      <c r="L18" s="172"/>
      <c r="M18" s="172"/>
      <c r="N18" s="172"/>
      <c r="O18" s="752" t="s">
        <v>769</v>
      </c>
      <c r="P18" s="261"/>
      <c r="Q18" s="262"/>
      <c r="R18" s="419"/>
      <c r="S18" s="263"/>
      <c r="T18" s="264" t="e">
        <f>SUM(T12:T16)</f>
        <v>#VALUE!</v>
      </c>
      <c r="U18" s="265"/>
      <c r="V18" s="172"/>
      <c r="W18" s="437"/>
    </row>
    <row r="19" spans="1:23" ht="15.75" hidden="1" x14ac:dyDescent="0.25">
      <c r="A19" s="770"/>
      <c r="B19" s="770"/>
      <c r="C19" s="770"/>
      <c r="D19" s="770"/>
      <c r="E19" s="171"/>
      <c r="F19" s="171"/>
      <c r="G19" s="567"/>
      <c r="H19" s="567"/>
      <c r="I19" s="172"/>
      <c r="J19" s="172"/>
      <c r="K19" s="437"/>
      <c r="L19" s="172"/>
      <c r="M19" s="172"/>
      <c r="N19" s="172"/>
      <c r="O19" s="752" t="s">
        <v>770</v>
      </c>
      <c r="P19" s="261"/>
      <c r="Q19" s="262"/>
      <c r="R19" s="419"/>
      <c r="S19" s="263"/>
      <c r="T19" s="266" t="e">
        <f>T18/#REF!</f>
        <v>#VALUE!</v>
      </c>
      <c r="U19" s="267"/>
      <c r="V19" s="172"/>
      <c r="W19" s="437"/>
    </row>
    <row r="20" spans="1:23" ht="15.75" hidden="1" x14ac:dyDescent="0.25">
      <c r="A20" s="770"/>
      <c r="B20" s="770"/>
      <c r="C20" s="770"/>
      <c r="D20" s="770"/>
      <c r="E20" s="171"/>
      <c r="F20" s="171"/>
      <c r="G20" s="567"/>
      <c r="H20" s="567"/>
      <c r="I20" s="172"/>
      <c r="J20" s="172"/>
      <c r="K20" s="437"/>
      <c r="L20" s="172"/>
      <c r="M20" s="172"/>
      <c r="N20" s="172"/>
      <c r="O20" s="752" t="s">
        <v>771</v>
      </c>
      <c r="P20" s="261"/>
      <c r="Q20" s="262"/>
      <c r="R20" s="419"/>
      <c r="S20" s="263"/>
      <c r="T20" s="268"/>
      <c r="U20" s="269"/>
      <c r="V20" s="172"/>
      <c r="W20" s="437"/>
    </row>
    <row r="21" spans="1:23" ht="18.75" hidden="1" x14ac:dyDescent="0.25">
      <c r="A21" s="770"/>
      <c r="B21" s="770"/>
      <c r="C21" s="770"/>
      <c r="D21" s="770"/>
      <c r="E21" s="171"/>
      <c r="F21" s="171"/>
      <c r="G21" s="567"/>
      <c r="H21" s="567"/>
      <c r="I21" s="172"/>
      <c r="J21" s="172"/>
      <c r="K21" s="437"/>
      <c r="L21" s="172"/>
      <c r="M21" s="172"/>
      <c r="N21" s="172"/>
      <c r="O21" s="752"/>
      <c r="P21" s="929" t="s">
        <v>769</v>
      </c>
      <c r="Q21" s="929"/>
      <c r="R21" s="930"/>
      <c r="S21" s="931"/>
      <c r="T21" s="932"/>
      <c r="U21" s="1954" t="e">
        <f>SUM(T12:T16)</f>
        <v>#VALUE!</v>
      </c>
      <c r="V21" s="1955"/>
      <c r="W21" s="437"/>
    </row>
    <row r="22" spans="1:23" ht="18.75" hidden="1" x14ac:dyDescent="0.25">
      <c r="A22" s="770"/>
      <c r="B22" s="770"/>
      <c r="C22" s="770"/>
      <c r="D22" s="770"/>
      <c r="E22" s="171"/>
      <c r="F22" s="171"/>
      <c r="G22" s="567"/>
      <c r="H22" s="567"/>
      <c r="I22" s="172"/>
      <c r="J22" s="172"/>
      <c r="K22" s="437"/>
      <c r="L22" s="172"/>
      <c r="M22" s="172"/>
      <c r="N22" s="172"/>
      <c r="O22" s="752"/>
      <c r="P22" s="929" t="s">
        <v>770</v>
      </c>
      <c r="Q22" s="929"/>
      <c r="R22" s="930"/>
      <c r="S22" s="931"/>
      <c r="T22" s="932"/>
      <c r="U22" s="1956" t="e">
        <f>U21/I26</f>
        <v>#VALUE!</v>
      </c>
      <c r="V22" s="1956"/>
      <c r="W22" s="437"/>
    </row>
    <row r="23" spans="1:23" ht="18.75" hidden="1" x14ac:dyDescent="0.25">
      <c r="A23" s="770"/>
      <c r="B23" s="770"/>
      <c r="C23" s="770"/>
      <c r="D23" s="770"/>
      <c r="E23" s="171"/>
      <c r="F23" s="171"/>
      <c r="G23" s="567"/>
      <c r="H23" s="567"/>
      <c r="I23" s="172"/>
      <c r="J23" s="172"/>
      <c r="K23" s="437"/>
      <c r="L23" s="172"/>
      <c r="M23" s="172"/>
      <c r="N23" s="172"/>
      <c r="O23" s="752"/>
      <c r="P23" s="929"/>
      <c r="Q23" s="929"/>
      <c r="R23" s="930"/>
      <c r="S23" s="931"/>
      <c r="T23" s="932"/>
      <c r="U23" s="933"/>
      <c r="V23" s="933"/>
      <c r="W23" s="437"/>
    </row>
    <row r="24" spans="1:23" ht="18.75" hidden="1" x14ac:dyDescent="0.25">
      <c r="A24" s="770"/>
      <c r="B24" s="770"/>
      <c r="C24" s="770"/>
      <c r="D24" s="770"/>
      <c r="E24" s="171"/>
      <c r="F24" s="171"/>
      <c r="G24" s="567"/>
      <c r="H24" s="567"/>
      <c r="I24" s="172"/>
      <c r="J24" s="172"/>
      <c r="K24" s="437"/>
      <c r="L24" s="172"/>
      <c r="M24" s="172"/>
      <c r="N24" s="172"/>
      <c r="O24" s="752"/>
      <c r="P24" s="929"/>
      <c r="Q24" s="929"/>
      <c r="R24" s="930"/>
      <c r="S24" s="931"/>
      <c r="T24" s="932"/>
      <c r="U24" s="933"/>
      <c r="V24" s="933"/>
      <c r="W24" s="437"/>
    </row>
    <row r="25" spans="1:23" ht="15.75" hidden="1" x14ac:dyDescent="0.25">
      <c r="A25" s="770"/>
      <c r="B25" s="770"/>
      <c r="C25" s="770"/>
      <c r="D25" s="770"/>
      <c r="E25" s="271"/>
      <c r="F25" s="271"/>
      <c r="G25" s="1742" t="s">
        <v>12</v>
      </c>
      <c r="H25" s="1742"/>
      <c r="I25" s="701" t="e">
        <f>#REF!-I35</f>
        <v>#REF!</v>
      </c>
      <c r="J25" s="702" t="s">
        <v>13</v>
      </c>
      <c r="K25" s="703"/>
      <c r="L25" s="702"/>
      <c r="M25" s="704">
        <f>COUNT(E$10:E20)</f>
        <v>5</v>
      </c>
      <c r="N25" s="702"/>
      <c r="O25" s="705"/>
      <c r="P25" s="702"/>
      <c r="Q25" s="702"/>
      <c r="R25" s="706"/>
      <c r="S25" s="702"/>
      <c r="T25" s="253"/>
      <c r="U25" s="253"/>
      <c r="V25" s="253"/>
    </row>
    <row r="26" spans="1:23" ht="15.75" hidden="1" x14ac:dyDescent="0.25">
      <c r="E26" s="271"/>
      <c r="F26" s="271"/>
      <c r="G26" s="1742" t="s">
        <v>14</v>
      </c>
      <c r="H26" s="1742"/>
      <c r="I26" s="707">
        <f>SUM(I29:I32)</f>
        <v>0</v>
      </c>
      <c r="J26" s="702" t="s">
        <v>13</v>
      </c>
      <c r="K26" s="708" t="e">
        <f>ROUND($I$26/$I$25*100,1)</f>
        <v>#REF!</v>
      </c>
      <c r="L26" s="709" t="s">
        <v>15</v>
      </c>
      <c r="M26" s="710"/>
      <c r="N26" s="702"/>
      <c r="O26" s="1865"/>
      <c r="P26" s="1865"/>
      <c r="Q26" s="1865"/>
      <c r="R26" s="1865"/>
      <c r="S26" s="253"/>
      <c r="T26" s="253"/>
      <c r="U26" s="253"/>
    </row>
    <row r="27" spans="1:23" ht="15.75" hidden="1" x14ac:dyDescent="0.25">
      <c r="E27" s="271"/>
      <c r="F27" s="271"/>
      <c r="G27" s="862"/>
      <c r="H27" s="712"/>
      <c r="I27" s="696"/>
      <c r="J27" s="253"/>
      <c r="K27" s="713"/>
      <c r="L27" s="253"/>
      <c r="M27" s="710"/>
      <c r="N27" s="702"/>
      <c r="O27" s="714"/>
      <c r="P27" s="253"/>
      <c r="Q27" s="253"/>
    </row>
    <row r="28" spans="1:23" ht="15.75" hidden="1" x14ac:dyDescent="0.25">
      <c r="E28" s="271"/>
      <c r="F28" s="271"/>
      <c r="G28" s="1728" t="s">
        <v>16</v>
      </c>
      <c r="H28" s="1728"/>
      <c r="I28" s="696"/>
      <c r="J28" s="702"/>
      <c r="K28" s="713"/>
      <c r="L28" s="702"/>
      <c r="N28" s="702"/>
      <c r="O28" s="714"/>
      <c r="P28" s="253"/>
      <c r="Q28" s="253"/>
    </row>
    <row r="29" spans="1:23" ht="15.75" hidden="1" x14ac:dyDescent="0.25">
      <c r="E29" s="271"/>
      <c r="F29" s="271"/>
      <c r="G29" s="1728" t="s">
        <v>17</v>
      </c>
      <c r="H29" s="1728"/>
      <c r="I29" s="716">
        <f>COUNTIF(U12:U16,5)</f>
        <v>0</v>
      </c>
      <c r="J29" s="702" t="s">
        <v>13</v>
      </c>
      <c r="K29" s="717" t="e">
        <f>ROUND(I29/$I$26*100,1)</f>
        <v>#DIV/0!</v>
      </c>
      <c r="L29" s="709" t="s">
        <v>15</v>
      </c>
      <c r="R29" s="275"/>
    </row>
    <row r="30" spans="1:23" ht="15.75" hidden="1" x14ac:dyDescent="0.25">
      <c r="E30" s="271"/>
      <c r="F30" s="271"/>
      <c r="G30" s="1728" t="s">
        <v>18</v>
      </c>
      <c r="H30" s="1728"/>
      <c r="I30" s="716">
        <f>COUNTIF(U12:U16,4)</f>
        <v>0</v>
      </c>
      <c r="J30" s="702" t="s">
        <v>13</v>
      </c>
      <c r="K30" s="717" t="e">
        <f>ROUND(I30/$I$26*100,1)</f>
        <v>#DIV/0!</v>
      </c>
      <c r="L30" s="709" t="s">
        <v>15</v>
      </c>
      <c r="N30" s="718"/>
      <c r="O30" s="714"/>
      <c r="P30" s="253"/>
      <c r="Q30" s="253"/>
    </row>
    <row r="31" spans="1:23" ht="18.75" hidden="1" x14ac:dyDescent="0.3">
      <c r="E31" s="271"/>
      <c r="F31" s="271"/>
      <c r="G31" s="1728" t="s">
        <v>19</v>
      </c>
      <c r="H31" s="1728"/>
      <c r="I31" s="716">
        <f>COUNTIF(U12:U16,3)</f>
        <v>0</v>
      </c>
      <c r="J31" s="702" t="s">
        <v>13</v>
      </c>
      <c r="K31" s="717" t="e">
        <f>ROUND(I31/$I$26*100,1)</f>
        <v>#DIV/0!</v>
      </c>
      <c r="L31" s="709" t="s">
        <v>15</v>
      </c>
      <c r="M31" s="719"/>
      <c r="N31" s="720"/>
      <c r="O31" s="721"/>
      <c r="P31" s="722"/>
      <c r="Q31" s="722"/>
      <c r="R31" s="1849"/>
      <c r="S31" s="1849"/>
      <c r="T31" s="1849"/>
      <c r="U31" s="1849"/>
      <c r="V31" s="1849"/>
      <c r="W31" s="1849"/>
    </row>
    <row r="32" spans="1:23" ht="15.75" hidden="1" x14ac:dyDescent="0.25">
      <c r="E32" s="271"/>
      <c r="F32" s="271"/>
      <c r="G32" s="1728" t="s">
        <v>20</v>
      </c>
      <c r="H32" s="1728"/>
      <c r="I32" s="716">
        <f>COUNTIF(U12:U16,2)</f>
        <v>0</v>
      </c>
      <c r="J32" s="702" t="s">
        <v>13</v>
      </c>
      <c r="K32" s="717" t="e">
        <f>I32/$I$26*100</f>
        <v>#DIV/0!</v>
      </c>
      <c r="L32" s="709" t="s">
        <v>15</v>
      </c>
      <c r="M32" s="723"/>
      <c r="N32" s="724"/>
      <c r="O32" s="725"/>
      <c r="P32" s="723"/>
      <c r="Q32" s="723"/>
      <c r="R32" s="726"/>
      <c r="S32" s="723"/>
      <c r="T32" s="727"/>
      <c r="U32" s="727"/>
      <c r="V32" s="727"/>
      <c r="W32" s="863"/>
    </row>
    <row r="33" spans="1:34" ht="18.75" hidden="1" x14ac:dyDescent="0.3">
      <c r="E33" s="1848" t="s">
        <v>21</v>
      </c>
      <c r="F33" s="1848"/>
      <c r="G33" s="1848"/>
      <c r="H33" s="1848"/>
      <c r="I33" s="1101">
        <f>SUM(I29:I31)</f>
        <v>0</v>
      </c>
      <c r="J33" s="702" t="s">
        <v>13</v>
      </c>
      <c r="K33" s="717" t="e">
        <f>I33/$I$26*100</f>
        <v>#DIV/0!</v>
      </c>
      <c r="L33" s="709" t="s">
        <v>15</v>
      </c>
      <c r="M33" s="719"/>
      <c r="N33" s="720"/>
      <c r="O33" s="721"/>
      <c r="P33" s="722"/>
      <c r="Q33" s="722"/>
      <c r="R33" s="1849"/>
      <c r="S33" s="1849"/>
      <c r="T33" s="1849"/>
      <c r="U33" s="1849"/>
      <c r="V33" s="1849"/>
      <c r="W33" s="1849"/>
    </row>
    <row r="34" spans="1:34" ht="15.75" hidden="1" x14ac:dyDescent="0.25">
      <c r="E34" s="1848" t="s">
        <v>772</v>
      </c>
      <c r="F34" s="1848"/>
      <c r="G34" s="1848"/>
      <c r="H34" s="1848"/>
      <c r="I34" s="728">
        <f>COUNTIF(W$12:W18,"*ЛФК*")+COUNTIF(W$12:W18,"*освоб.*")+COUNTIF(W$12:W18,"*справка*")</f>
        <v>0</v>
      </c>
      <c r="J34" s="702" t="s">
        <v>13</v>
      </c>
      <c r="K34" s="729" t="e">
        <f>I34/$I$25*100</f>
        <v>#REF!</v>
      </c>
      <c r="L34" s="709" t="s">
        <v>15</v>
      </c>
      <c r="M34" s="719"/>
      <c r="N34" s="719"/>
      <c r="O34" s="730"/>
      <c r="P34" s="719"/>
      <c r="Q34" s="719"/>
      <c r="R34" s="731"/>
      <c r="S34" s="732"/>
      <c r="T34" s="732"/>
      <c r="U34" s="733"/>
      <c r="V34" s="734"/>
      <c r="W34" s="864"/>
    </row>
    <row r="35" spans="1:34" ht="18.75" hidden="1" x14ac:dyDescent="0.3">
      <c r="E35" s="1848" t="s">
        <v>775</v>
      </c>
      <c r="F35" s="1848"/>
      <c r="G35" s="1848"/>
      <c r="H35" s="1848"/>
      <c r="I35" s="728">
        <f>COUNTIF(W$8:W19,"*Ком-ка*")+COUNTIF(W$8:W19,"*Декрет*")+COUNTIF(W$8:W19,"*Уч.отпуск*")</f>
        <v>0</v>
      </c>
      <c r="J35" s="702" t="s">
        <v>768</v>
      </c>
      <c r="K35" s="735"/>
      <c r="L35" s="709"/>
      <c r="M35" s="719"/>
      <c r="N35" s="719"/>
      <c r="O35" s="730"/>
      <c r="P35" s="719"/>
      <c r="Q35" s="719"/>
      <c r="R35" s="1849"/>
      <c r="S35" s="1849"/>
      <c r="T35" s="1849"/>
      <c r="U35" s="1849"/>
      <c r="V35" s="1849"/>
      <c r="W35" s="1849"/>
    </row>
    <row r="36" spans="1:34" ht="18.75" hidden="1" x14ac:dyDescent="0.3">
      <c r="E36" s="1848"/>
      <c r="F36" s="1848"/>
      <c r="G36" s="1848"/>
      <c r="H36" s="1848"/>
      <c r="I36" s="583"/>
      <c r="J36" s="702"/>
      <c r="K36" s="1741" t="s">
        <v>22</v>
      </c>
      <c r="L36" s="1741"/>
      <c r="M36" s="1741"/>
      <c r="N36" s="1741"/>
      <c r="O36" s="1741"/>
      <c r="P36" s="1741"/>
      <c r="Q36" s="1741"/>
      <c r="R36" s="1850" t="e">
        <f>Оценка_подр(K26,K33,K29,K30)</f>
        <v>#VALUE!</v>
      </c>
      <c r="S36" s="1850"/>
      <c r="T36" s="1850"/>
      <c r="U36" s="1850"/>
      <c r="V36" s="719"/>
      <c r="W36" s="863"/>
    </row>
    <row r="37" spans="1:34" ht="15.75" x14ac:dyDescent="0.25">
      <c r="E37" s="272"/>
      <c r="F37" s="272"/>
      <c r="G37" s="736"/>
      <c r="H37" s="736"/>
      <c r="I37" s="737"/>
      <c r="J37" s="702"/>
      <c r="K37" s="738"/>
      <c r="L37" s="709"/>
      <c r="N37" s="739"/>
      <c r="O37" s="705"/>
      <c r="P37" s="702"/>
      <c r="Q37" s="702"/>
      <c r="R37" s="706"/>
      <c r="S37" s="702"/>
      <c r="T37" s="253"/>
      <c r="U37" s="253"/>
      <c r="V37" s="253"/>
    </row>
    <row r="38" spans="1:34" ht="18.75" hidden="1" x14ac:dyDescent="0.25">
      <c r="E38" s="807"/>
      <c r="F38" s="807"/>
      <c r="G38" s="1738" t="s">
        <v>1071</v>
      </c>
      <c r="H38" s="1738"/>
      <c r="I38" s="1846" t="s">
        <v>1297</v>
      </c>
      <c r="J38" s="1846"/>
      <c r="K38" s="1846"/>
      <c r="L38" s="1846"/>
      <c r="M38" s="1846"/>
      <c r="N38" s="1846"/>
      <c r="O38" s="1846"/>
      <c r="P38" s="1846"/>
      <c r="Q38" s="1846"/>
      <c r="R38" s="1846"/>
      <c r="S38" s="1846"/>
      <c r="T38" s="702"/>
      <c r="U38" s="702"/>
      <c r="V38" s="253"/>
    </row>
    <row r="39" spans="1:34" ht="18.75" hidden="1" x14ac:dyDescent="0.25">
      <c r="E39" s="807"/>
      <c r="F39" s="807"/>
      <c r="G39" s="1104"/>
      <c r="H39" s="1104"/>
      <c r="I39" s="740"/>
      <c r="J39" s="740"/>
      <c r="K39" s="740"/>
      <c r="L39" s="740"/>
      <c r="M39" s="740"/>
      <c r="N39" s="740"/>
      <c r="O39" s="1093"/>
      <c r="P39" s="740"/>
      <c r="Q39" s="740"/>
      <c r="R39" s="740"/>
      <c r="S39" s="740"/>
      <c r="T39" s="702"/>
      <c r="U39" s="702"/>
      <c r="V39" s="253"/>
    </row>
    <row r="40" spans="1:34" ht="18.75" hidden="1" x14ac:dyDescent="0.3">
      <c r="I40" s="710"/>
      <c r="J40" s="1941"/>
      <c r="K40" s="1941"/>
      <c r="L40" s="1941"/>
      <c r="M40" s="1941"/>
      <c r="N40" s="719"/>
      <c r="O40" s="719"/>
      <c r="P40" s="719"/>
      <c r="Q40" s="719"/>
      <c r="R40" s="1849"/>
      <c r="S40" s="1849"/>
      <c r="T40" s="1849"/>
      <c r="W40" s="275"/>
      <c r="X40" s="710"/>
      <c r="Y40" s="854"/>
      <c r="Z40" s="854"/>
      <c r="AA40" s="854"/>
      <c r="AB40" s="854"/>
      <c r="AC40" s="854"/>
      <c r="AD40" s="854"/>
      <c r="AE40" s="854"/>
    </row>
    <row r="41" spans="1:34" hidden="1" x14ac:dyDescent="0.25"/>
    <row r="42" spans="1:34" s="1336" customFormat="1" ht="24.75" customHeight="1" x14ac:dyDescent="0.3">
      <c r="A42" s="1334"/>
      <c r="B42" s="1334"/>
      <c r="C42" s="1334"/>
      <c r="D42" s="1334"/>
      <c r="E42" s="1206"/>
      <c r="F42" s="1206"/>
      <c r="G42" s="1740" t="s">
        <v>1078</v>
      </c>
      <c r="H42" s="1740"/>
      <c r="I42" s="1721" t="s">
        <v>1166</v>
      </c>
      <c r="J42" s="1721"/>
      <c r="K42" s="1721"/>
      <c r="L42" s="1721"/>
      <c r="M42" s="1721"/>
      <c r="N42" s="1721"/>
      <c r="O42" s="1721"/>
      <c r="P42" s="1721"/>
      <c r="Q42" s="1721"/>
      <c r="R42" s="1721"/>
      <c r="S42" s="1721"/>
      <c r="T42" s="1168"/>
      <c r="U42" s="1168"/>
      <c r="V42" s="868"/>
      <c r="W42" s="1335"/>
      <c r="AE42" s="1337"/>
      <c r="AF42" s="1337"/>
      <c r="AG42" s="1337"/>
      <c r="AH42" s="1337"/>
    </row>
    <row r="43" spans="1:34" s="1337" customFormat="1" ht="24.75" customHeight="1" x14ac:dyDescent="0.3">
      <c r="G43" s="1740" t="s">
        <v>1503</v>
      </c>
      <c r="H43" s="1740"/>
      <c r="I43" s="1721" t="s">
        <v>1528</v>
      </c>
      <c r="J43" s="1721"/>
      <c r="K43" s="1721"/>
      <c r="L43" s="1721"/>
      <c r="M43" s="1721"/>
      <c r="N43" s="1721"/>
      <c r="O43" s="1721"/>
      <c r="P43" s="1721"/>
      <c r="Q43" s="1721"/>
      <c r="R43" s="1721"/>
      <c r="S43" s="1721"/>
      <c r="W43" s="1338"/>
    </row>
    <row r="44" spans="1:34" s="1337" customFormat="1" ht="24.75" customHeight="1" x14ac:dyDescent="0.25">
      <c r="I44" s="1721" t="s">
        <v>1529</v>
      </c>
      <c r="J44" s="1721"/>
      <c r="K44" s="1721"/>
      <c r="L44" s="1721"/>
      <c r="M44" s="1721"/>
      <c r="N44" s="1721"/>
      <c r="O44" s="1721"/>
      <c r="P44" s="1721"/>
      <c r="Q44" s="1721"/>
      <c r="R44" s="1721"/>
      <c r="S44" s="1721"/>
      <c r="W44" s="1338"/>
    </row>
  </sheetData>
  <mergeCells count="49">
    <mergeCell ref="A1:C7"/>
    <mergeCell ref="O4:W4"/>
    <mergeCell ref="E6:X6"/>
    <mergeCell ref="E7:W7"/>
    <mergeCell ref="A9:A11"/>
    <mergeCell ref="B9:B11"/>
    <mergeCell ref="C9:C11"/>
    <mergeCell ref="E9:E11"/>
    <mergeCell ref="G9:G11"/>
    <mergeCell ref="H9:H11"/>
    <mergeCell ref="W9:W11"/>
    <mergeCell ref="K10:M10"/>
    <mergeCell ref="N10:P10"/>
    <mergeCell ref="Q10:S10"/>
    <mergeCell ref="F9:F11"/>
    <mergeCell ref="I9:I11"/>
    <mergeCell ref="J9:J11"/>
    <mergeCell ref="K9:S9"/>
    <mergeCell ref="T9:T11"/>
    <mergeCell ref="U9:U11"/>
    <mergeCell ref="V9:V11"/>
    <mergeCell ref="U21:V21"/>
    <mergeCell ref="U22:V22"/>
    <mergeCell ref="G25:H25"/>
    <mergeCell ref="G26:H26"/>
    <mergeCell ref="O26:R26"/>
    <mergeCell ref="E36:H36"/>
    <mergeCell ref="K36:Q36"/>
    <mergeCell ref="R36:U36"/>
    <mergeCell ref="G28:H28"/>
    <mergeCell ref="G29:H29"/>
    <mergeCell ref="G30:H30"/>
    <mergeCell ref="G31:H31"/>
    <mergeCell ref="R31:W31"/>
    <mergeCell ref="G32:H32"/>
    <mergeCell ref="E33:H33"/>
    <mergeCell ref="R33:W33"/>
    <mergeCell ref="E34:H34"/>
    <mergeCell ref="E35:H35"/>
    <mergeCell ref="R35:W35"/>
    <mergeCell ref="G43:H43"/>
    <mergeCell ref="I43:S43"/>
    <mergeCell ref="I44:S44"/>
    <mergeCell ref="G38:H38"/>
    <mergeCell ref="I38:S38"/>
    <mergeCell ref="J40:M40"/>
    <mergeCell ref="R40:T40"/>
    <mergeCell ref="G42:H42"/>
    <mergeCell ref="I42:S42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00B0F0"/>
  </sheetPr>
  <dimension ref="A1:AI86"/>
  <sheetViews>
    <sheetView view="pageBreakPreview" topLeftCell="E11" zoomScale="55" zoomScaleSheetLayoutView="55" workbookViewId="0">
      <selection activeCell="H22" sqref="H22"/>
    </sheetView>
  </sheetViews>
  <sheetFormatPr defaultColWidth="9.140625" defaultRowHeight="15" x14ac:dyDescent="0.25"/>
  <cols>
    <col min="1" max="1" width="6.140625" style="275" customWidth="1"/>
    <col min="2" max="2" width="13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6.140625" style="275" customWidth="1"/>
    <col min="18" max="18" width="6.140625" style="715" customWidth="1"/>
    <col min="19" max="19" width="6.28515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27.5703125" style="710" customWidth="1"/>
    <col min="24" max="16384" width="9.140625" style="275"/>
  </cols>
  <sheetData>
    <row r="1" spans="1:35" ht="15.75" hidden="1" x14ac:dyDescent="0.25">
      <c r="A1" s="1858"/>
      <c r="B1" s="1858"/>
      <c r="C1" s="1858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863" t="s">
        <v>1280</v>
      </c>
      <c r="R1" s="1863"/>
      <c r="S1" s="1863"/>
      <c r="T1" s="1863"/>
      <c r="U1" s="1863"/>
      <c r="V1" s="1863"/>
      <c r="W1" s="1863"/>
      <c r="X1" s="854"/>
      <c r="Y1" s="854"/>
      <c r="Z1" s="854"/>
      <c r="AA1" s="854"/>
      <c r="AB1" s="854"/>
      <c r="AC1" s="854"/>
      <c r="AD1" s="854"/>
    </row>
    <row r="2" spans="1:35" ht="6" hidden="1" customHeight="1" x14ac:dyDescent="0.25">
      <c r="A2" s="1858"/>
      <c r="B2" s="1858"/>
      <c r="C2" s="1858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5" ht="18.75" hidden="1" x14ac:dyDescent="0.25">
      <c r="A3" s="1858"/>
      <c r="B3" s="1858"/>
      <c r="C3" s="1858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982"/>
      <c r="X3" s="854"/>
      <c r="Y3" s="854"/>
      <c r="Z3" s="854"/>
      <c r="AA3" s="854"/>
      <c r="AB3" s="854"/>
      <c r="AC3" s="854"/>
      <c r="AD3" s="854"/>
    </row>
    <row r="4" spans="1:35" hidden="1" x14ac:dyDescent="0.25">
      <c r="A4" s="1858"/>
      <c r="B4" s="1858"/>
      <c r="C4" s="1858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860" t="s">
        <v>774</v>
      </c>
      <c r="S4" s="1860"/>
      <c r="T4" s="1860"/>
      <c r="U4" s="1860"/>
      <c r="V4" s="1860"/>
      <c r="W4" s="1860"/>
      <c r="X4" s="854"/>
      <c r="Y4" s="854"/>
      <c r="Z4" s="854"/>
      <c r="AA4" s="854"/>
      <c r="AB4" s="854"/>
      <c r="AC4" s="854"/>
      <c r="AD4" s="854"/>
    </row>
    <row r="5" spans="1:35" ht="10.5" customHeight="1" x14ac:dyDescent="0.25">
      <c r="A5" s="1858"/>
      <c r="B5" s="1858"/>
      <c r="C5" s="1858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5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854"/>
      <c r="Y6" s="854"/>
      <c r="Z6" s="854"/>
      <c r="AA6" s="854"/>
      <c r="AB6" s="854"/>
      <c r="AC6" s="854"/>
      <c r="AD6" s="854"/>
    </row>
    <row r="7" spans="1:35" ht="21.75" customHeight="1" x14ac:dyDescent="0.25">
      <c r="A7" s="1859"/>
      <c r="B7" s="1859"/>
      <c r="C7" s="1859"/>
      <c r="D7" s="253"/>
      <c r="E7" s="1862" t="s">
        <v>1557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854"/>
      <c r="Y7" s="854"/>
      <c r="Z7" s="854"/>
      <c r="AA7" s="854"/>
      <c r="AB7" s="854"/>
      <c r="AC7" s="854"/>
      <c r="AD7" s="854"/>
    </row>
    <row r="8" spans="1:35" ht="16.5" customHeight="1" thickBot="1" x14ac:dyDescent="0.3">
      <c r="A8" s="1427"/>
      <c r="B8" s="1427"/>
      <c r="C8" s="1427"/>
      <c r="D8" s="253"/>
      <c r="E8" s="1420"/>
      <c r="F8" s="1420"/>
      <c r="G8" s="1420"/>
      <c r="H8" s="1420"/>
      <c r="I8" s="1420"/>
      <c r="J8" s="1420"/>
      <c r="K8" s="913"/>
      <c r="L8" s="1420"/>
      <c r="M8" s="1420"/>
      <c r="N8" s="1420"/>
      <c r="O8" s="1420"/>
      <c r="P8" s="1420"/>
      <c r="Q8" s="1420"/>
      <c r="R8" s="1075"/>
      <c r="S8" s="1420"/>
      <c r="T8" s="1420"/>
      <c r="U8" s="1420"/>
      <c r="V8" s="1420"/>
      <c r="W8" s="913"/>
    </row>
    <row r="9" spans="1:35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1425"/>
      <c r="G9" s="1809" t="s">
        <v>3</v>
      </c>
      <c r="H9" s="1809" t="s">
        <v>4</v>
      </c>
      <c r="I9" s="1852" t="s">
        <v>5</v>
      </c>
      <c r="J9" s="1852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852" t="s">
        <v>998</v>
      </c>
      <c r="V9" s="1600" t="s">
        <v>7</v>
      </c>
      <c r="W9" s="1814" t="s">
        <v>285</v>
      </c>
    </row>
    <row r="10" spans="1:35" ht="15.75" x14ac:dyDescent="0.25">
      <c r="A10" s="1851"/>
      <c r="B10" s="1851"/>
      <c r="C10" s="1851"/>
      <c r="D10" s="858"/>
      <c r="E10" s="1620"/>
      <c r="F10" s="1418"/>
      <c r="G10" s="1621"/>
      <c r="H10" s="1621"/>
      <c r="I10" s="1853"/>
      <c r="J10" s="1853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853"/>
      <c r="V10" s="1601"/>
      <c r="W10" s="1815"/>
    </row>
    <row r="11" spans="1:35" ht="83.25" customHeight="1" thickBot="1" x14ac:dyDescent="0.3">
      <c r="A11" s="1851"/>
      <c r="B11" s="1851"/>
      <c r="C11" s="1851"/>
      <c r="D11" s="858"/>
      <c r="E11" s="1692"/>
      <c r="F11" s="1426"/>
      <c r="G11" s="1810"/>
      <c r="H11" s="1810"/>
      <c r="I11" s="1854"/>
      <c r="J11" s="1854"/>
      <c r="K11" s="1422" t="s">
        <v>8</v>
      </c>
      <c r="L11" s="1417" t="s">
        <v>9</v>
      </c>
      <c r="M11" s="1417" t="s">
        <v>10</v>
      </c>
      <c r="N11" s="1417" t="s">
        <v>8</v>
      </c>
      <c r="O11" s="1417" t="s">
        <v>9</v>
      </c>
      <c r="P11" s="1417" t="s">
        <v>10</v>
      </c>
      <c r="Q11" s="1417" t="s">
        <v>8</v>
      </c>
      <c r="R11" s="746" t="s">
        <v>9</v>
      </c>
      <c r="S11" s="1417" t="s">
        <v>10</v>
      </c>
      <c r="T11" s="1813"/>
      <c r="U11" s="1854"/>
      <c r="V11" s="1602"/>
      <c r="W11" s="1816"/>
    </row>
    <row r="12" spans="1:35" ht="16.5" customHeight="1" thickTop="1" x14ac:dyDescent="0.25">
      <c r="A12" s="611"/>
      <c r="B12" s="611"/>
      <c r="C12" s="611"/>
      <c r="D12" s="1421"/>
      <c r="E12" s="1855" t="s">
        <v>1228</v>
      </c>
      <c r="F12" s="1856"/>
      <c r="G12" s="1856"/>
      <c r="H12" s="1856"/>
      <c r="I12" s="1856"/>
      <c r="J12" s="1856"/>
      <c r="K12" s="1856"/>
      <c r="L12" s="1856"/>
      <c r="M12" s="1856"/>
      <c r="N12" s="1856"/>
      <c r="O12" s="1856"/>
      <c r="P12" s="1856"/>
      <c r="Q12" s="1856"/>
      <c r="R12" s="1856"/>
      <c r="S12" s="1856"/>
      <c r="T12" s="1856"/>
      <c r="U12" s="1856"/>
      <c r="V12" s="1856"/>
      <c r="W12" s="1857"/>
    </row>
    <row r="13" spans="1:35" ht="15.75" x14ac:dyDescent="0.25">
      <c r="A13" s="611" t="s">
        <v>11</v>
      </c>
      <c r="B13" s="169">
        <v>25136</v>
      </c>
      <c r="C13" s="611">
        <f>Age(B13,G13,H13)</f>
        <v>55</v>
      </c>
      <c r="D13" s="1421"/>
      <c r="E13" s="154">
        <v>1</v>
      </c>
      <c r="F13" s="342" t="s">
        <v>791</v>
      </c>
      <c r="G13" s="596" t="s">
        <v>482</v>
      </c>
      <c r="H13" s="596" t="s">
        <v>1553</v>
      </c>
      <c r="I13" s="1430"/>
      <c r="J13" s="155"/>
      <c r="K13" s="877"/>
      <c r="L13" s="1015"/>
      <c r="M13" s="1015"/>
      <c r="N13" s="877"/>
      <c r="O13" s="1016"/>
      <c r="P13" s="1015"/>
      <c r="Q13" s="615"/>
      <c r="R13" s="207"/>
      <c r="S13" s="617"/>
      <c r="T13" s="617"/>
      <c r="U13" s="618"/>
      <c r="V13" s="155"/>
      <c r="W13" s="397"/>
    </row>
    <row r="14" spans="1:35" s="904" customFormat="1" ht="15.75" customHeight="1" x14ac:dyDescent="0.25">
      <c r="A14" s="873" t="s">
        <v>11</v>
      </c>
      <c r="B14" s="1092">
        <v>26691</v>
      </c>
      <c r="C14" s="873">
        <f t="shared" ref="C14" si="0">Age(B14,G14,H14)</f>
        <v>51</v>
      </c>
      <c r="D14" s="875"/>
      <c r="E14" s="1126">
        <v>2</v>
      </c>
      <c r="F14" s="1122"/>
      <c r="G14" s="280" t="s">
        <v>482</v>
      </c>
      <c r="H14" s="280" t="s">
        <v>1025</v>
      </c>
      <c r="I14" s="876"/>
      <c r="J14" s="873"/>
      <c r="K14" s="877"/>
      <c r="L14" s="1015"/>
      <c r="M14" s="1015"/>
      <c r="N14" s="877"/>
      <c r="O14" s="1016"/>
      <c r="P14" s="1015"/>
      <c r="Q14" s="615"/>
      <c r="R14" s="207"/>
      <c r="S14" s="617"/>
      <c r="T14" s="617"/>
      <c r="U14" s="618"/>
      <c r="V14" s="155"/>
      <c r="W14" s="397"/>
      <c r="X14" s="1116"/>
      <c r="Y14" s="1116"/>
      <c r="Z14" s="1116"/>
      <c r="AA14" s="1116"/>
      <c r="AB14" s="1116"/>
      <c r="AC14" s="1116"/>
      <c r="AD14" s="1116"/>
      <c r="AE14" s="1116"/>
      <c r="AF14" s="1116"/>
      <c r="AG14" s="1116"/>
      <c r="AH14" s="1116"/>
      <c r="AI14" s="1116"/>
    </row>
    <row r="15" spans="1:35" ht="15.75" x14ac:dyDescent="0.25">
      <c r="A15" s="611"/>
      <c r="B15" s="214"/>
      <c r="C15" s="611"/>
      <c r="D15" s="1421"/>
      <c r="E15" s="154">
        <v>3</v>
      </c>
      <c r="F15" s="342"/>
      <c r="G15" s="596" t="s">
        <v>482</v>
      </c>
      <c r="H15" s="596" t="s">
        <v>1230</v>
      </c>
      <c r="I15" s="1429"/>
      <c r="J15" s="613"/>
      <c r="K15" s="877"/>
      <c r="L15" s="1015"/>
      <c r="M15" s="1015"/>
      <c r="N15" s="877"/>
      <c r="O15" s="1016"/>
      <c r="P15" s="1015"/>
      <c r="Q15" s="615"/>
      <c r="R15" s="207"/>
      <c r="S15" s="617"/>
      <c r="T15" s="617"/>
      <c r="U15" s="618"/>
      <c r="V15" s="1361"/>
      <c r="W15" s="397"/>
    </row>
    <row r="16" spans="1:35" ht="15.75" x14ac:dyDescent="0.25">
      <c r="A16" s="611"/>
      <c r="B16" s="214"/>
      <c r="C16" s="611"/>
      <c r="D16" s="1421"/>
      <c r="E16" s="1126">
        <v>4</v>
      </c>
      <c r="F16" s="342"/>
      <c r="G16" s="596" t="s">
        <v>482</v>
      </c>
      <c r="H16" s="596" t="s">
        <v>1473</v>
      </c>
      <c r="I16" s="1429"/>
      <c r="J16" s="613"/>
      <c r="K16" s="877"/>
      <c r="L16" s="1015"/>
      <c r="M16" s="1015"/>
      <c r="N16" s="877"/>
      <c r="O16" s="1016"/>
      <c r="P16" s="1015"/>
      <c r="Q16" s="615"/>
      <c r="R16" s="207"/>
      <c r="S16" s="617"/>
      <c r="T16" s="617"/>
      <c r="U16" s="618"/>
      <c r="V16" s="1361"/>
      <c r="W16" s="397"/>
    </row>
    <row r="17" spans="1:23" ht="15.75" x14ac:dyDescent="0.25">
      <c r="A17" s="611"/>
      <c r="B17" s="214"/>
      <c r="C17" s="611"/>
      <c r="D17" s="1421"/>
      <c r="E17" s="154">
        <v>5</v>
      </c>
      <c r="F17" s="342"/>
      <c r="G17" s="596" t="s">
        <v>482</v>
      </c>
      <c r="H17" s="596" t="s">
        <v>1474</v>
      </c>
      <c r="I17" s="1429"/>
      <c r="J17" s="613"/>
      <c r="K17" s="877"/>
      <c r="L17" s="1015"/>
      <c r="M17" s="1015"/>
      <c r="N17" s="877"/>
      <c r="O17" s="1016"/>
      <c r="P17" s="1015"/>
      <c r="Q17" s="615"/>
      <c r="R17" s="207"/>
      <c r="S17" s="617"/>
      <c r="T17" s="617"/>
      <c r="U17" s="618"/>
      <c r="V17" s="1361"/>
      <c r="W17" s="397"/>
    </row>
    <row r="18" spans="1:23" ht="15.75" x14ac:dyDescent="0.25">
      <c r="A18" s="611"/>
      <c r="B18" s="214"/>
      <c r="C18" s="611"/>
      <c r="D18" s="1421"/>
      <c r="E18" s="1126">
        <v>6</v>
      </c>
      <c r="F18" s="342"/>
      <c r="G18" s="596" t="s">
        <v>485</v>
      </c>
      <c r="H18" s="596" t="s">
        <v>1475</v>
      </c>
      <c r="I18" s="1429"/>
      <c r="J18" s="613"/>
      <c r="K18" s="877"/>
      <c r="L18" s="1015"/>
      <c r="M18" s="1015"/>
      <c r="N18" s="877"/>
      <c r="O18" s="1016"/>
      <c r="P18" s="1015"/>
      <c r="Q18" s="615"/>
      <c r="R18" s="207"/>
      <c r="S18" s="617"/>
      <c r="T18" s="617"/>
      <c r="U18" s="618"/>
      <c r="V18" s="1361"/>
      <c r="W18" s="397"/>
    </row>
    <row r="19" spans="1:23" ht="15.75" x14ac:dyDescent="0.25">
      <c r="A19" s="611"/>
      <c r="B19" s="214"/>
      <c r="C19" s="611"/>
      <c r="D19" s="1421"/>
      <c r="E19" s="154">
        <v>7</v>
      </c>
      <c r="F19" s="342"/>
      <c r="G19" s="596" t="s">
        <v>485</v>
      </c>
      <c r="H19" s="596" t="s">
        <v>1476</v>
      </c>
      <c r="I19" s="1429"/>
      <c r="J19" s="613"/>
      <c r="K19" s="877"/>
      <c r="L19" s="1015"/>
      <c r="M19" s="1015"/>
      <c r="N19" s="877"/>
      <c r="O19" s="1016"/>
      <c r="P19" s="1015"/>
      <c r="Q19" s="615"/>
      <c r="R19" s="207"/>
      <c r="S19" s="617"/>
      <c r="T19" s="617"/>
      <c r="U19" s="618"/>
      <c r="V19" s="1361"/>
      <c r="W19" s="397"/>
    </row>
    <row r="20" spans="1:23" ht="15.75" x14ac:dyDescent="0.25">
      <c r="A20" s="611"/>
      <c r="B20" s="214"/>
      <c r="C20" s="611"/>
      <c r="D20" s="1421"/>
      <c r="E20" s="1126">
        <v>8</v>
      </c>
      <c r="F20" s="342"/>
      <c r="G20" s="596" t="s">
        <v>482</v>
      </c>
      <c r="H20" s="213" t="s">
        <v>544</v>
      </c>
      <c r="I20" s="1429"/>
      <c r="J20" s="613"/>
      <c r="K20" s="877"/>
      <c r="L20" s="1015"/>
      <c r="M20" s="1015"/>
      <c r="N20" s="877"/>
      <c r="O20" s="1016"/>
      <c r="P20" s="1015"/>
      <c r="Q20" s="615"/>
      <c r="R20" s="207"/>
      <c r="S20" s="617"/>
      <c r="T20" s="617"/>
      <c r="U20" s="618"/>
      <c r="V20" s="1361"/>
      <c r="W20" s="397"/>
    </row>
    <row r="21" spans="1:23" ht="15.75" x14ac:dyDescent="0.25">
      <c r="A21" s="611"/>
      <c r="B21" s="214"/>
      <c r="C21" s="611"/>
      <c r="D21" s="1421"/>
      <c r="E21" s="154">
        <v>9</v>
      </c>
      <c r="F21" s="342"/>
      <c r="G21" s="596" t="s">
        <v>482</v>
      </c>
      <c r="H21" s="596" t="s">
        <v>1461</v>
      </c>
      <c r="I21" s="1429"/>
      <c r="J21" s="613"/>
      <c r="K21" s="877"/>
      <c r="L21" s="1015"/>
      <c r="M21" s="1015"/>
      <c r="N21" s="877"/>
      <c r="O21" s="1016"/>
      <c r="P21" s="1015"/>
      <c r="Q21" s="615"/>
      <c r="R21" s="207"/>
      <c r="S21" s="617"/>
      <c r="T21" s="617"/>
      <c r="U21" s="618"/>
      <c r="V21" s="1361"/>
      <c r="W21" s="397"/>
    </row>
    <row r="22" spans="1:23" ht="15.75" x14ac:dyDescent="0.25">
      <c r="A22" s="611"/>
      <c r="B22" s="214"/>
      <c r="C22" s="611"/>
      <c r="D22" s="1421"/>
      <c r="E22" s="1126">
        <v>10</v>
      </c>
      <c r="F22" s="342"/>
      <c r="G22" s="596" t="s">
        <v>485</v>
      </c>
      <c r="H22" s="596" t="s">
        <v>505</v>
      </c>
      <c r="I22" s="1429"/>
      <c r="J22" s="613"/>
      <c r="K22" s="877"/>
      <c r="L22" s="1015"/>
      <c r="M22" s="1015"/>
      <c r="N22" s="877"/>
      <c r="O22" s="1016"/>
      <c r="P22" s="1015"/>
      <c r="Q22" s="615"/>
      <c r="R22" s="207"/>
      <c r="S22" s="617"/>
      <c r="T22" s="617"/>
      <c r="U22" s="618"/>
      <c r="V22" s="1361"/>
      <c r="W22" s="397"/>
    </row>
    <row r="23" spans="1:23" ht="15.75" x14ac:dyDescent="0.25">
      <c r="A23" s="611"/>
      <c r="B23" s="214"/>
      <c r="C23" s="611"/>
      <c r="D23" s="1421"/>
      <c r="E23" s="154">
        <v>11</v>
      </c>
      <c r="F23" s="342"/>
      <c r="G23" s="596" t="s">
        <v>482</v>
      </c>
      <c r="H23" s="596" t="s">
        <v>1387</v>
      </c>
      <c r="I23" s="1429"/>
      <c r="J23" s="613"/>
      <c r="K23" s="877"/>
      <c r="L23" s="1015"/>
      <c r="M23" s="1015"/>
      <c r="N23" s="877"/>
      <c r="O23" s="1016"/>
      <c r="P23" s="1015"/>
      <c r="Q23" s="615"/>
      <c r="R23" s="207"/>
      <c r="S23" s="617"/>
      <c r="T23" s="617"/>
      <c r="U23" s="618"/>
      <c r="V23" s="1361"/>
      <c r="W23" s="397"/>
    </row>
    <row r="24" spans="1:23" ht="15.75" x14ac:dyDescent="0.25">
      <c r="A24" s="611"/>
      <c r="B24" s="214"/>
      <c r="C24" s="611"/>
      <c r="D24" s="1421"/>
      <c r="E24" s="1126">
        <v>12</v>
      </c>
      <c r="F24" s="342"/>
      <c r="G24" s="596" t="s">
        <v>482</v>
      </c>
      <c r="H24" s="596" t="s">
        <v>1496</v>
      </c>
      <c r="I24" s="1429"/>
      <c r="J24" s="613"/>
      <c r="K24" s="877"/>
      <c r="L24" s="1015"/>
      <c r="M24" s="1015"/>
      <c r="N24" s="877"/>
      <c r="O24" s="1016"/>
      <c r="P24" s="1015"/>
      <c r="Q24" s="615"/>
      <c r="R24" s="207"/>
      <c r="S24" s="617"/>
      <c r="T24" s="617"/>
      <c r="U24" s="618"/>
      <c r="V24" s="1361"/>
      <c r="W24" s="397"/>
    </row>
    <row r="25" spans="1:23" ht="15.75" x14ac:dyDescent="0.25">
      <c r="A25" s="611"/>
      <c r="B25" s="214"/>
      <c r="C25" s="611"/>
      <c r="D25" s="1421"/>
      <c r="E25" s="154">
        <v>13</v>
      </c>
      <c r="F25" s="342"/>
      <c r="G25" s="596" t="s">
        <v>482</v>
      </c>
      <c r="H25" s="596" t="s">
        <v>1455</v>
      </c>
      <c r="I25" s="1429"/>
      <c r="J25" s="613"/>
      <c r="K25" s="877"/>
      <c r="L25" s="1015"/>
      <c r="M25" s="1015"/>
      <c r="N25" s="877"/>
      <c r="O25" s="1016"/>
      <c r="P25" s="1015"/>
      <c r="Q25" s="615"/>
      <c r="R25" s="207"/>
      <c r="S25" s="617"/>
      <c r="T25" s="617"/>
      <c r="U25" s="618"/>
      <c r="V25" s="1361"/>
      <c r="W25" s="397"/>
    </row>
    <row r="26" spans="1:23" ht="15.75" x14ac:dyDescent="0.25">
      <c r="A26" s="611"/>
      <c r="B26" s="214"/>
      <c r="C26" s="611"/>
      <c r="D26" s="1421"/>
      <c r="E26" s="1126">
        <v>14</v>
      </c>
      <c r="F26" s="342"/>
      <c r="G26" s="596" t="s">
        <v>482</v>
      </c>
      <c r="H26" s="596" t="s">
        <v>532</v>
      </c>
      <c r="I26" s="1429"/>
      <c r="J26" s="613"/>
      <c r="K26" s="877"/>
      <c r="L26" s="1015"/>
      <c r="M26" s="1015"/>
      <c r="N26" s="877"/>
      <c r="O26" s="1016"/>
      <c r="P26" s="1015"/>
      <c r="Q26" s="615"/>
      <c r="R26" s="207"/>
      <c r="S26" s="617"/>
      <c r="T26" s="617"/>
      <c r="U26" s="618"/>
      <c r="V26" s="1361"/>
      <c r="W26" s="397"/>
    </row>
    <row r="27" spans="1:23" ht="15.75" x14ac:dyDescent="0.25">
      <c r="A27" s="611"/>
      <c r="B27" s="214"/>
      <c r="C27" s="611"/>
      <c r="D27" s="1421"/>
      <c r="E27" s="154">
        <v>15</v>
      </c>
      <c r="F27" s="342"/>
      <c r="G27" s="596" t="s">
        <v>482</v>
      </c>
      <c r="H27" s="596" t="s">
        <v>643</v>
      </c>
      <c r="I27" s="1429"/>
      <c r="J27" s="613"/>
      <c r="K27" s="877"/>
      <c r="L27" s="1015"/>
      <c r="M27" s="1015"/>
      <c r="N27" s="877"/>
      <c r="O27" s="1016"/>
      <c r="P27" s="1015"/>
      <c r="Q27" s="615"/>
      <c r="R27" s="207"/>
      <c r="S27" s="617"/>
      <c r="T27" s="617"/>
      <c r="U27" s="618"/>
      <c r="V27" s="1361"/>
      <c r="W27" s="397"/>
    </row>
    <row r="28" spans="1:23" ht="15.75" x14ac:dyDescent="0.25">
      <c r="A28" s="611"/>
      <c r="B28" s="214"/>
      <c r="C28" s="611"/>
      <c r="D28" s="1421"/>
      <c r="E28" s="1126">
        <v>16</v>
      </c>
      <c r="F28" s="342"/>
      <c r="G28" s="596" t="s">
        <v>482</v>
      </c>
      <c r="H28" s="596" t="s">
        <v>583</v>
      </c>
      <c r="I28" s="1429"/>
      <c r="J28" s="613"/>
      <c r="K28" s="877"/>
      <c r="L28" s="1015"/>
      <c r="M28" s="1015"/>
      <c r="N28" s="877"/>
      <c r="O28" s="1016"/>
      <c r="P28" s="1015"/>
      <c r="Q28" s="615"/>
      <c r="R28" s="207"/>
      <c r="S28" s="617"/>
      <c r="T28" s="617"/>
      <c r="U28" s="618"/>
      <c r="V28" s="1361"/>
      <c r="W28" s="397"/>
    </row>
    <row r="29" spans="1:23" ht="15.75" x14ac:dyDescent="0.25">
      <c r="A29" s="611"/>
      <c r="B29" s="214"/>
      <c r="C29" s="611"/>
      <c r="D29" s="1421"/>
      <c r="E29" s="154">
        <v>17</v>
      </c>
      <c r="F29" s="342"/>
      <c r="G29" s="596" t="s">
        <v>482</v>
      </c>
      <c r="H29" s="596" t="s">
        <v>651</v>
      </c>
      <c r="I29" s="1429"/>
      <c r="J29" s="613"/>
      <c r="K29" s="877"/>
      <c r="L29" s="1015"/>
      <c r="M29" s="1015"/>
      <c r="N29" s="877"/>
      <c r="O29" s="1016"/>
      <c r="P29" s="1015"/>
      <c r="Q29" s="615"/>
      <c r="R29" s="207"/>
      <c r="S29" s="617"/>
      <c r="T29" s="617"/>
      <c r="U29" s="618"/>
      <c r="V29" s="1361"/>
      <c r="W29" s="397"/>
    </row>
    <row r="30" spans="1:23" ht="15.75" x14ac:dyDescent="0.25">
      <c r="A30" s="611"/>
      <c r="B30" s="214"/>
      <c r="C30" s="611"/>
      <c r="D30" s="1421"/>
      <c r="E30" s="1126">
        <v>18</v>
      </c>
      <c r="F30" s="342"/>
      <c r="G30" s="596" t="s">
        <v>482</v>
      </c>
      <c r="H30" s="596" t="s">
        <v>499</v>
      </c>
      <c r="I30" s="1429"/>
      <c r="J30" s="613"/>
      <c r="K30" s="877"/>
      <c r="L30" s="1015"/>
      <c r="M30" s="1015"/>
      <c r="N30" s="877"/>
      <c r="O30" s="1016"/>
      <c r="P30" s="1015"/>
      <c r="Q30" s="615"/>
      <c r="R30" s="207"/>
      <c r="S30" s="617"/>
      <c r="T30" s="617"/>
      <c r="U30" s="618"/>
      <c r="V30" s="1361"/>
      <c r="W30" s="397"/>
    </row>
    <row r="31" spans="1:23" ht="15.75" x14ac:dyDescent="0.25">
      <c r="A31" s="611"/>
      <c r="B31" s="214"/>
      <c r="C31" s="611"/>
      <c r="D31" s="1421"/>
      <c r="E31" s="154">
        <v>19</v>
      </c>
      <c r="F31" s="342"/>
      <c r="G31" s="596" t="s">
        <v>482</v>
      </c>
      <c r="H31" s="596" t="s">
        <v>1230</v>
      </c>
      <c r="I31" s="1429"/>
      <c r="J31" s="613"/>
      <c r="K31" s="877"/>
      <c r="L31" s="1015"/>
      <c r="M31" s="1015"/>
      <c r="N31" s="877"/>
      <c r="O31" s="1016"/>
      <c r="P31" s="1015"/>
      <c r="Q31" s="615"/>
      <c r="R31" s="207"/>
      <c r="S31" s="617"/>
      <c r="T31" s="617"/>
      <c r="U31" s="618"/>
      <c r="V31" s="1361"/>
      <c r="W31" s="397"/>
    </row>
    <row r="32" spans="1:23" ht="15.75" x14ac:dyDescent="0.25">
      <c r="A32" s="611"/>
      <c r="B32" s="214"/>
      <c r="C32" s="611"/>
      <c r="D32" s="1421"/>
      <c r="E32" s="1126">
        <v>20</v>
      </c>
      <c r="F32" s="342"/>
      <c r="G32" s="596" t="s">
        <v>482</v>
      </c>
      <c r="H32" s="596" t="s">
        <v>1510</v>
      </c>
      <c r="I32" s="1429"/>
      <c r="J32" s="613"/>
      <c r="K32" s="877"/>
      <c r="L32" s="1015"/>
      <c r="M32" s="1015"/>
      <c r="N32" s="877"/>
      <c r="O32" s="1016"/>
      <c r="P32" s="1015"/>
      <c r="Q32" s="615"/>
      <c r="R32" s="207"/>
      <c r="S32" s="617"/>
      <c r="T32" s="617"/>
      <c r="U32" s="618"/>
      <c r="V32" s="1361"/>
      <c r="W32" s="397"/>
    </row>
    <row r="33" spans="1:23" ht="15.75" x14ac:dyDescent="0.25">
      <c r="A33" s="611"/>
      <c r="B33" s="214"/>
      <c r="C33" s="611"/>
      <c r="D33" s="1421"/>
      <c r="E33" s="154">
        <v>21</v>
      </c>
      <c r="F33" s="342"/>
      <c r="G33" s="596" t="s">
        <v>482</v>
      </c>
      <c r="H33" s="596" t="s">
        <v>1549</v>
      </c>
      <c r="I33" s="1429"/>
      <c r="J33" s="613"/>
      <c r="K33" s="877"/>
      <c r="L33" s="1015"/>
      <c r="M33" s="1015"/>
      <c r="N33" s="877"/>
      <c r="O33" s="1016"/>
      <c r="P33" s="1015"/>
      <c r="Q33" s="615"/>
      <c r="R33" s="207"/>
      <c r="S33" s="617"/>
      <c r="T33" s="617"/>
      <c r="U33" s="618"/>
      <c r="V33" s="1361"/>
      <c r="W33" s="397"/>
    </row>
    <row r="34" spans="1:23" ht="15.75" x14ac:dyDescent="0.25">
      <c r="A34" s="611"/>
      <c r="B34" s="214"/>
      <c r="C34" s="611"/>
      <c r="D34" s="1421"/>
      <c r="E34" s="1126">
        <v>22</v>
      </c>
      <c r="F34" s="342"/>
      <c r="G34" s="596" t="s">
        <v>482</v>
      </c>
      <c r="H34" s="596" t="s">
        <v>1500</v>
      </c>
      <c r="I34" s="1429"/>
      <c r="J34" s="613"/>
      <c r="K34" s="877"/>
      <c r="L34" s="1015"/>
      <c r="M34" s="1015"/>
      <c r="N34" s="877"/>
      <c r="O34" s="1016"/>
      <c r="P34" s="1015"/>
      <c r="Q34" s="615"/>
      <c r="R34" s="207"/>
      <c r="S34" s="617"/>
      <c r="T34" s="617"/>
      <c r="U34" s="618"/>
      <c r="V34" s="1361"/>
      <c r="W34" s="397"/>
    </row>
    <row r="35" spans="1:23" ht="15.75" x14ac:dyDescent="0.25">
      <c r="A35" s="611"/>
      <c r="B35" s="214"/>
      <c r="C35" s="611"/>
      <c r="D35" s="1421"/>
      <c r="E35" s="154">
        <v>23</v>
      </c>
      <c r="F35" s="342"/>
      <c r="G35" s="596" t="s">
        <v>482</v>
      </c>
      <c r="H35" s="596" t="s">
        <v>1463</v>
      </c>
      <c r="I35" s="1429"/>
      <c r="J35" s="613"/>
      <c r="K35" s="877"/>
      <c r="L35" s="1015"/>
      <c r="M35" s="1015"/>
      <c r="N35" s="877"/>
      <c r="O35" s="1016"/>
      <c r="P35" s="1015"/>
      <c r="Q35" s="615"/>
      <c r="R35" s="207"/>
      <c r="S35" s="617"/>
      <c r="T35" s="617"/>
      <c r="U35" s="618"/>
      <c r="V35" s="1361"/>
      <c r="W35" s="397"/>
    </row>
    <row r="36" spans="1:23" ht="15.75" x14ac:dyDescent="0.25">
      <c r="A36" s="611"/>
      <c r="B36" s="214"/>
      <c r="C36" s="611"/>
      <c r="D36" s="1421"/>
      <c r="E36" s="1126">
        <v>24</v>
      </c>
      <c r="F36" s="342"/>
      <c r="G36" s="596" t="s">
        <v>482</v>
      </c>
      <c r="H36" s="596" t="s">
        <v>1458</v>
      </c>
      <c r="I36" s="1429"/>
      <c r="J36" s="613"/>
      <c r="K36" s="877"/>
      <c r="L36" s="1015"/>
      <c r="M36" s="1015"/>
      <c r="N36" s="877"/>
      <c r="O36" s="1016"/>
      <c r="P36" s="1015"/>
      <c r="Q36" s="615"/>
      <c r="R36" s="207"/>
      <c r="S36" s="617"/>
      <c r="T36" s="617"/>
      <c r="U36" s="618"/>
      <c r="V36" s="1361"/>
      <c r="W36" s="397"/>
    </row>
    <row r="37" spans="1:23" ht="15.75" x14ac:dyDescent="0.25">
      <c r="A37" s="611"/>
      <c r="B37" s="214"/>
      <c r="C37" s="611"/>
      <c r="D37" s="1421"/>
      <c r="E37" s="154">
        <v>25</v>
      </c>
      <c r="F37" s="342"/>
      <c r="G37" s="596" t="s">
        <v>482</v>
      </c>
      <c r="H37" s="596" t="s">
        <v>1459</v>
      </c>
      <c r="I37" s="1429"/>
      <c r="J37" s="613"/>
      <c r="K37" s="877"/>
      <c r="L37" s="1015"/>
      <c r="M37" s="1015"/>
      <c r="N37" s="877"/>
      <c r="O37" s="1016"/>
      <c r="P37" s="1015"/>
      <c r="Q37" s="615"/>
      <c r="R37" s="207"/>
      <c r="S37" s="617"/>
      <c r="T37" s="617"/>
      <c r="U37" s="618"/>
      <c r="V37" s="1361"/>
      <c r="W37" s="397"/>
    </row>
    <row r="38" spans="1:23" ht="15.75" x14ac:dyDescent="0.25">
      <c r="A38" s="611"/>
      <c r="B38" s="214"/>
      <c r="C38" s="611"/>
      <c r="D38" s="1421"/>
      <c r="E38" s="1126">
        <v>26</v>
      </c>
      <c r="F38" s="342"/>
      <c r="G38" s="596" t="s">
        <v>482</v>
      </c>
      <c r="H38" s="596" t="s">
        <v>857</v>
      </c>
      <c r="I38" s="1429"/>
      <c r="J38" s="613"/>
      <c r="K38" s="877"/>
      <c r="L38" s="1015"/>
      <c r="M38" s="1015"/>
      <c r="N38" s="877"/>
      <c r="O38" s="1016"/>
      <c r="P38" s="1015"/>
      <c r="Q38" s="615"/>
      <c r="R38" s="207"/>
      <c r="S38" s="617"/>
      <c r="T38" s="617"/>
      <c r="U38" s="618"/>
      <c r="V38" s="1361"/>
      <c r="W38" s="397"/>
    </row>
    <row r="39" spans="1:23" ht="15.75" x14ac:dyDescent="0.25">
      <c r="A39" s="611"/>
      <c r="B39" s="214"/>
      <c r="C39" s="611"/>
      <c r="D39" s="1421"/>
      <c r="E39" s="154">
        <v>27</v>
      </c>
      <c r="F39" s="342"/>
      <c r="G39" s="596" t="s">
        <v>482</v>
      </c>
      <c r="H39" s="596" t="s">
        <v>498</v>
      </c>
      <c r="I39" s="1429"/>
      <c r="J39" s="613"/>
      <c r="K39" s="877"/>
      <c r="L39" s="1015"/>
      <c r="M39" s="1015"/>
      <c r="N39" s="877"/>
      <c r="O39" s="1016"/>
      <c r="P39" s="1015"/>
      <c r="Q39" s="615"/>
      <c r="R39" s="207"/>
      <c r="S39" s="617"/>
      <c r="T39" s="617"/>
      <c r="U39" s="618"/>
      <c r="V39" s="1361"/>
      <c r="W39" s="397"/>
    </row>
    <row r="40" spans="1:23" ht="16.5" thickBot="1" x14ac:dyDescent="0.3">
      <c r="A40" s="611"/>
      <c r="B40" s="214"/>
      <c r="C40" s="611"/>
      <c r="D40" s="1421"/>
      <c r="E40" s="154">
        <v>28</v>
      </c>
      <c r="F40" s="342"/>
      <c r="G40" s="596" t="s">
        <v>482</v>
      </c>
      <c r="H40" s="596" t="s">
        <v>1472</v>
      </c>
      <c r="I40" s="1429"/>
      <c r="J40" s="613"/>
      <c r="K40" s="877"/>
      <c r="L40" s="1015"/>
      <c r="M40" s="1015"/>
      <c r="N40" s="877"/>
      <c r="O40" s="1016"/>
      <c r="P40" s="1015"/>
      <c r="Q40" s="615"/>
      <c r="R40" s="207"/>
      <c r="S40" s="617"/>
      <c r="T40" s="617"/>
      <c r="U40" s="618"/>
      <c r="V40" s="1361"/>
      <c r="W40" s="397"/>
    </row>
    <row r="41" spans="1:23" ht="17.25" customHeight="1" x14ac:dyDescent="0.25">
      <c r="A41" s="1851" t="s">
        <v>1</v>
      </c>
      <c r="B41" s="1851" t="s">
        <v>81</v>
      </c>
      <c r="C41" s="1851" t="s">
        <v>82</v>
      </c>
      <c r="D41" s="858"/>
      <c r="E41" s="1691" t="s">
        <v>2</v>
      </c>
      <c r="F41" s="1425"/>
      <c r="G41" s="1809" t="s">
        <v>3</v>
      </c>
      <c r="H41" s="1809" t="s">
        <v>4</v>
      </c>
      <c r="I41" s="1852" t="s">
        <v>5</v>
      </c>
      <c r="J41" s="1852" t="s">
        <v>6</v>
      </c>
      <c r="K41" s="1809" t="s">
        <v>180</v>
      </c>
      <c r="L41" s="1809"/>
      <c r="M41" s="1809"/>
      <c r="N41" s="1809"/>
      <c r="O41" s="1809"/>
      <c r="P41" s="1809"/>
      <c r="Q41" s="1809"/>
      <c r="R41" s="1809"/>
      <c r="S41" s="1809"/>
      <c r="T41" s="1811" t="s">
        <v>25</v>
      </c>
      <c r="U41" s="1852" t="s">
        <v>998</v>
      </c>
      <c r="V41" s="1600" t="s">
        <v>7</v>
      </c>
      <c r="W41" s="1814" t="s">
        <v>285</v>
      </c>
    </row>
    <row r="42" spans="1:23" ht="15.75" x14ac:dyDescent="0.25">
      <c r="A42" s="1851"/>
      <c r="B42" s="1851"/>
      <c r="C42" s="1851"/>
      <c r="D42" s="858"/>
      <c r="E42" s="1620"/>
      <c r="F42" s="1418"/>
      <c r="G42" s="1621"/>
      <c r="H42" s="1621"/>
      <c r="I42" s="1853"/>
      <c r="J42" s="1853"/>
      <c r="K42" s="1621">
        <v>1</v>
      </c>
      <c r="L42" s="1621"/>
      <c r="M42" s="1621"/>
      <c r="N42" s="1621">
        <v>2</v>
      </c>
      <c r="O42" s="1621"/>
      <c r="P42" s="1621"/>
      <c r="Q42" s="1817">
        <v>3</v>
      </c>
      <c r="R42" s="1817"/>
      <c r="S42" s="1817"/>
      <c r="T42" s="1812"/>
      <c r="U42" s="1853"/>
      <c r="V42" s="1601"/>
      <c r="W42" s="1815"/>
    </row>
    <row r="43" spans="1:23" ht="83.25" customHeight="1" thickBot="1" x14ac:dyDescent="0.3">
      <c r="A43" s="1851"/>
      <c r="B43" s="1851"/>
      <c r="C43" s="1851"/>
      <c r="D43" s="858"/>
      <c r="E43" s="1692"/>
      <c r="F43" s="1426"/>
      <c r="G43" s="1810"/>
      <c r="H43" s="1810"/>
      <c r="I43" s="1854"/>
      <c r="J43" s="1854"/>
      <c r="K43" s="1422" t="s">
        <v>8</v>
      </c>
      <c r="L43" s="1417" t="s">
        <v>9</v>
      </c>
      <c r="M43" s="1417" t="s">
        <v>10</v>
      </c>
      <c r="N43" s="1417" t="s">
        <v>8</v>
      </c>
      <c r="O43" s="1417" t="s">
        <v>9</v>
      </c>
      <c r="P43" s="1417" t="s">
        <v>10</v>
      </c>
      <c r="Q43" s="1417" t="s">
        <v>8</v>
      </c>
      <c r="R43" s="746" t="s">
        <v>9</v>
      </c>
      <c r="S43" s="1417" t="s">
        <v>10</v>
      </c>
      <c r="T43" s="1813"/>
      <c r="U43" s="1854"/>
      <c r="V43" s="1602"/>
      <c r="W43" s="1816"/>
    </row>
    <row r="44" spans="1:23" ht="16.5" thickTop="1" x14ac:dyDescent="0.25">
      <c r="A44" s="611"/>
      <c r="B44" s="214"/>
      <c r="C44" s="611"/>
      <c r="D44" s="1421"/>
      <c r="E44" s="154">
        <v>29</v>
      </c>
      <c r="F44" s="342"/>
      <c r="G44" s="596" t="s">
        <v>482</v>
      </c>
      <c r="H44" s="596" t="s">
        <v>1551</v>
      </c>
      <c r="I44" s="1429"/>
      <c r="J44" s="613"/>
      <c r="K44" s="877"/>
      <c r="L44" s="1015"/>
      <c r="M44" s="1015"/>
      <c r="N44" s="877"/>
      <c r="O44" s="1016"/>
      <c r="P44" s="1015"/>
      <c r="Q44" s="615"/>
      <c r="R44" s="207"/>
      <c r="S44" s="617"/>
      <c r="T44" s="617"/>
      <c r="U44" s="618"/>
      <c r="V44" s="1361"/>
      <c r="W44" s="397"/>
    </row>
    <row r="45" spans="1:23" ht="15.75" x14ac:dyDescent="0.25">
      <c r="A45" s="611"/>
      <c r="B45" s="214"/>
      <c r="C45" s="611"/>
      <c r="D45" s="1421"/>
      <c r="E45" s="154">
        <v>30</v>
      </c>
      <c r="F45" s="342"/>
      <c r="G45" s="596" t="s">
        <v>485</v>
      </c>
      <c r="H45" s="596" t="s">
        <v>843</v>
      </c>
      <c r="I45" s="1429"/>
      <c r="J45" s="613"/>
      <c r="K45" s="877"/>
      <c r="L45" s="1015"/>
      <c r="M45" s="1015"/>
      <c r="N45" s="877"/>
      <c r="O45" s="1016"/>
      <c r="P45" s="1015"/>
      <c r="Q45" s="615"/>
      <c r="R45" s="207"/>
      <c r="S45" s="617"/>
      <c r="T45" s="617"/>
      <c r="U45" s="618"/>
      <c r="V45" s="1361"/>
      <c r="W45" s="397"/>
    </row>
    <row r="46" spans="1:23" ht="15.75" x14ac:dyDescent="0.25">
      <c r="A46" s="611"/>
      <c r="B46" s="214"/>
      <c r="C46" s="611"/>
      <c r="D46" s="1421"/>
      <c r="E46" s="154">
        <v>31</v>
      </c>
      <c r="F46" s="342"/>
      <c r="G46" s="596" t="s">
        <v>482</v>
      </c>
      <c r="H46" s="596" t="s">
        <v>483</v>
      </c>
      <c r="I46" s="1429"/>
      <c r="J46" s="613"/>
      <c r="K46" s="877"/>
      <c r="L46" s="1015"/>
      <c r="M46" s="1015"/>
      <c r="N46" s="877"/>
      <c r="O46" s="1016"/>
      <c r="P46" s="1015"/>
      <c r="Q46" s="615"/>
      <c r="R46" s="207"/>
      <c r="S46" s="617"/>
      <c r="T46" s="617"/>
      <c r="U46" s="618"/>
      <c r="V46" s="1361"/>
      <c r="W46" s="397"/>
    </row>
    <row r="47" spans="1:23" ht="15.75" x14ac:dyDescent="0.25">
      <c r="A47" s="611"/>
      <c r="B47" s="214"/>
      <c r="C47" s="611"/>
      <c r="D47" s="1421"/>
      <c r="E47" s="154">
        <v>32</v>
      </c>
      <c r="F47" s="342"/>
      <c r="G47" s="596" t="s">
        <v>482</v>
      </c>
      <c r="H47" s="596" t="s">
        <v>1145</v>
      </c>
      <c r="I47" s="1429"/>
      <c r="J47" s="613"/>
      <c r="K47" s="877"/>
      <c r="L47" s="1015"/>
      <c r="M47" s="1015"/>
      <c r="N47" s="877"/>
      <c r="O47" s="1016"/>
      <c r="P47" s="1015"/>
      <c r="Q47" s="615"/>
      <c r="R47" s="207"/>
      <c r="S47" s="617"/>
      <c r="T47" s="617"/>
      <c r="U47" s="618"/>
      <c r="V47" s="1361"/>
      <c r="W47" s="397"/>
    </row>
    <row r="48" spans="1:23" ht="15.75" x14ac:dyDescent="0.25">
      <c r="A48" s="611"/>
      <c r="B48" s="214"/>
      <c r="C48" s="611"/>
      <c r="D48" s="1421"/>
      <c r="E48" s="154">
        <v>33</v>
      </c>
      <c r="F48" s="342"/>
      <c r="G48" s="596" t="s">
        <v>482</v>
      </c>
      <c r="H48" s="596" t="s">
        <v>487</v>
      </c>
      <c r="I48" s="1429"/>
      <c r="J48" s="613"/>
      <c r="K48" s="877"/>
      <c r="L48" s="1015"/>
      <c r="M48" s="1015"/>
      <c r="N48" s="877"/>
      <c r="O48" s="1016"/>
      <c r="P48" s="1015"/>
      <c r="Q48" s="615"/>
      <c r="R48" s="207"/>
      <c r="S48" s="617"/>
      <c r="T48" s="617"/>
      <c r="U48" s="618"/>
      <c r="V48" s="1361"/>
      <c r="W48" s="397"/>
    </row>
    <row r="49" spans="1:23" ht="15.75" x14ac:dyDescent="0.25">
      <c r="A49" s="342" t="s">
        <v>11</v>
      </c>
      <c r="B49" s="220">
        <v>27692</v>
      </c>
      <c r="C49" s="252">
        <f t="shared" ref="C49" si="1">Age(B49,G49,H49)</f>
        <v>48</v>
      </c>
      <c r="D49" s="1420"/>
      <c r="E49" s="154">
        <v>34</v>
      </c>
      <c r="F49" s="342"/>
      <c r="G49" s="223" t="s">
        <v>638</v>
      </c>
      <c r="H49" s="612" t="s">
        <v>842</v>
      </c>
      <c r="I49" s="1428" t="str">
        <f t="shared" ref="I49" si="2">Воз_группа(A49,C49)</f>
        <v>6</v>
      </c>
      <c r="J49" s="611"/>
      <c r="K49" s="877">
        <v>3</v>
      </c>
      <c r="L49" s="1015">
        <v>5</v>
      </c>
      <c r="M49" s="1015">
        <f t="shared" ref="M49" si="3">Баллы_за_упр($A49,$G49,$H49,$I49,K49,L49)</f>
        <v>40</v>
      </c>
      <c r="N49" s="877"/>
      <c r="O49" s="1016"/>
      <c r="P49" s="1015"/>
      <c r="Q49" s="615">
        <v>37</v>
      </c>
      <c r="R49" s="207">
        <v>4.4800000000000004</v>
      </c>
      <c r="S49" s="617">
        <f t="shared" ref="S49" si="4">Баллы_за_упр($A49,G49,H49,I49,Q49,R49)</f>
        <v>92</v>
      </c>
      <c r="T49" s="617">
        <f t="shared" ref="T49" si="5">S49+P49+M49</f>
        <v>132</v>
      </c>
      <c r="U49" s="618" t="str">
        <f>LOOKUP(T49,{0,39,40,80,120},{"2","2","3","4","5"})</f>
        <v>5</v>
      </c>
      <c r="V49" s="155"/>
      <c r="W49" s="397"/>
    </row>
    <row r="50" spans="1:23" ht="15.75" x14ac:dyDescent="0.25">
      <c r="A50" s="611"/>
      <c r="B50" s="214"/>
      <c r="C50" s="611"/>
      <c r="D50" s="1421"/>
      <c r="E50" s="154">
        <v>35</v>
      </c>
      <c r="F50" s="342"/>
      <c r="G50" s="596" t="s">
        <v>590</v>
      </c>
      <c r="H50" s="596" t="s">
        <v>1317</v>
      </c>
      <c r="I50" s="1429"/>
      <c r="J50" s="613"/>
      <c r="K50" s="877"/>
      <c r="L50" s="1015"/>
      <c r="M50" s="1015"/>
      <c r="N50" s="877"/>
      <c r="O50" s="1016"/>
      <c r="P50" s="1015"/>
      <c r="Q50" s="615"/>
      <c r="R50" s="207"/>
      <c r="S50" s="617"/>
      <c r="T50" s="617"/>
      <c r="U50" s="618"/>
      <c r="V50" s="1361"/>
      <c r="W50" s="397"/>
    </row>
    <row r="51" spans="1:23" ht="15.75" x14ac:dyDescent="0.25">
      <c r="A51" s="342" t="s">
        <v>11</v>
      </c>
      <c r="B51" s="1092">
        <v>30436</v>
      </c>
      <c r="C51" s="611">
        <f t="shared" ref="C51" si="6">Age(B51,G51,H51)</f>
        <v>41</v>
      </c>
      <c r="D51" s="1420"/>
      <c r="E51" s="154">
        <v>36</v>
      </c>
      <c r="F51" s="1423"/>
      <c r="G51" s="280" t="s">
        <v>590</v>
      </c>
      <c r="H51" s="607" t="s">
        <v>1506</v>
      </c>
      <c r="I51" s="1428" t="str">
        <f t="shared" ref="I51" si="7">Воз_группа(A51,C51)</f>
        <v>5</v>
      </c>
      <c r="J51" s="611"/>
      <c r="K51" s="877">
        <v>3</v>
      </c>
      <c r="L51" s="1015">
        <v>4</v>
      </c>
      <c r="M51" s="1015">
        <f t="shared" ref="M51" si="8">Баллы_за_упр($A51,$G51,$H51,$I51,K51,L51)</f>
        <v>20</v>
      </c>
      <c r="N51" s="877">
        <v>34</v>
      </c>
      <c r="O51" s="1016">
        <v>14</v>
      </c>
      <c r="P51" s="1015">
        <f t="shared" ref="P51" si="9">Баллы_за_упр($A51,$G51,$H51,$I51,N51,O51)</f>
        <v>128</v>
      </c>
      <c r="Q51" s="615">
        <v>37</v>
      </c>
      <c r="R51" s="207">
        <v>5.18</v>
      </c>
      <c r="S51" s="617">
        <f t="shared" ref="S51" si="10">Баллы_за_упр($A51,G51,H51,I51,Q51,R51)</f>
        <v>0</v>
      </c>
      <c r="T51" s="617">
        <v>0</v>
      </c>
      <c r="U51" s="618">
        <f t="shared" ref="U51" si="11">Оценка(A51,I51,M51,P51,S51)</f>
        <v>2</v>
      </c>
      <c r="V51" s="1423"/>
      <c r="W51" s="1424"/>
    </row>
    <row r="52" spans="1:23" ht="15.75" x14ac:dyDescent="0.25">
      <c r="A52" s="611"/>
      <c r="B52" s="214"/>
      <c r="C52" s="611"/>
      <c r="D52" s="1421"/>
      <c r="E52" s="154">
        <v>37</v>
      </c>
      <c r="F52" s="342"/>
      <c r="G52" s="596" t="s">
        <v>590</v>
      </c>
      <c r="H52" s="596" t="s">
        <v>1556</v>
      </c>
      <c r="I52" s="1429"/>
      <c r="J52" s="613"/>
      <c r="K52" s="877"/>
      <c r="L52" s="1015"/>
      <c r="M52" s="1015"/>
      <c r="N52" s="877"/>
      <c r="O52" s="1016"/>
      <c r="P52" s="1015"/>
      <c r="Q52" s="615"/>
      <c r="R52" s="207"/>
      <c r="S52" s="617"/>
      <c r="T52" s="617"/>
      <c r="U52" s="618"/>
      <c r="V52" s="1361"/>
      <c r="W52" s="397"/>
    </row>
    <row r="53" spans="1:23" ht="15.75" x14ac:dyDescent="0.25">
      <c r="A53" s="342" t="s">
        <v>11</v>
      </c>
      <c r="B53" s="220">
        <v>26651</v>
      </c>
      <c r="C53" s="252">
        <f t="shared" ref="C53:C54" si="12">Age(B53,G53,H53)</f>
        <v>51</v>
      </c>
      <c r="D53" s="1420"/>
      <c r="E53" s="154">
        <v>38</v>
      </c>
      <c r="F53" s="342"/>
      <c r="G53" s="223" t="s">
        <v>638</v>
      </c>
      <c r="H53" s="612" t="s">
        <v>1469</v>
      </c>
      <c r="I53" s="1428" t="str">
        <f t="shared" ref="I53:I54" si="13">Воз_группа(A53,C53)</f>
        <v>7</v>
      </c>
      <c r="J53" s="611"/>
      <c r="K53" s="877">
        <v>3</v>
      </c>
      <c r="L53" s="1015">
        <v>2</v>
      </c>
      <c r="M53" s="1015">
        <f t="shared" ref="M53:M54" si="14">Баллы_за_упр($A53,$G53,$H53,$I53,K53,L53)</f>
        <v>20</v>
      </c>
      <c r="N53" s="877"/>
      <c r="O53" s="1016"/>
      <c r="P53" s="1015"/>
      <c r="Q53" s="615">
        <v>37</v>
      </c>
      <c r="R53" s="207">
        <v>5.09</v>
      </c>
      <c r="S53" s="617">
        <f t="shared" ref="S53:S54" si="15">Баллы_за_упр($A53,G53,H53,I53,Q53,R53)</f>
        <v>112</v>
      </c>
      <c r="T53" s="617">
        <f t="shared" ref="T53:T54" si="16">S53+P53+M53</f>
        <v>132</v>
      </c>
      <c r="U53" s="618" t="str">
        <f>LOOKUP(T53,{0,39,40,80,120},{"2","2","3","4","5"})</f>
        <v>5</v>
      </c>
      <c r="V53" s="155"/>
      <c r="W53" s="397"/>
    </row>
    <row r="54" spans="1:23" ht="15.75" x14ac:dyDescent="0.25">
      <c r="A54" s="342" t="s">
        <v>470</v>
      </c>
      <c r="B54" s="220">
        <v>27722</v>
      </c>
      <c r="C54" s="252">
        <f t="shared" si="12"/>
        <v>48</v>
      </c>
      <c r="D54" s="1420"/>
      <c r="E54" s="154">
        <v>39</v>
      </c>
      <c r="F54" s="342"/>
      <c r="G54" s="223" t="s">
        <v>1542</v>
      </c>
      <c r="H54" s="612" t="s">
        <v>1543</v>
      </c>
      <c r="I54" s="1428" t="str">
        <f t="shared" si="13"/>
        <v>5</v>
      </c>
      <c r="J54" s="611"/>
      <c r="K54" s="877">
        <v>16</v>
      </c>
      <c r="L54" s="1015">
        <v>8</v>
      </c>
      <c r="M54" s="1015">
        <f t="shared" si="14"/>
        <v>0</v>
      </c>
      <c r="N54" s="877"/>
      <c r="O54" s="1016"/>
      <c r="P54" s="1015"/>
      <c r="Q54" s="615">
        <v>37</v>
      </c>
      <c r="R54" s="207">
        <v>7.36</v>
      </c>
      <c r="S54" s="617">
        <f t="shared" si="15"/>
        <v>0</v>
      </c>
      <c r="T54" s="617">
        <f t="shared" si="16"/>
        <v>0</v>
      </c>
      <c r="U54" s="618" t="str">
        <f>LOOKUP(T54,{0,39,40,80,120},{"2","2","3","4","5"})</f>
        <v>2</v>
      </c>
      <c r="V54" s="155"/>
      <c r="W54" s="397"/>
    </row>
    <row r="55" spans="1:23" ht="15.75" x14ac:dyDescent="0.25">
      <c r="A55" s="611"/>
      <c r="B55" s="214"/>
      <c r="C55" s="611"/>
      <c r="D55" s="1421"/>
      <c r="E55" s="154">
        <v>40</v>
      </c>
      <c r="F55" s="509"/>
      <c r="G55" s="603" t="s">
        <v>590</v>
      </c>
      <c r="H55" s="603" t="s">
        <v>1312</v>
      </c>
      <c r="I55" s="1408"/>
      <c r="J55" s="405"/>
      <c r="K55" s="1357"/>
      <c r="L55" s="1358"/>
      <c r="M55" s="1358"/>
      <c r="N55" s="1357"/>
      <c r="O55" s="1359"/>
      <c r="P55" s="1358"/>
      <c r="Q55" s="149"/>
      <c r="R55" s="1360"/>
      <c r="S55" s="150"/>
      <c r="T55" s="150"/>
      <c r="U55" s="195"/>
      <c r="V55" s="1435"/>
      <c r="W55" s="1123"/>
    </row>
    <row r="56" spans="1:23" ht="15.75" x14ac:dyDescent="0.25">
      <c r="A56" s="611"/>
      <c r="B56" s="214"/>
      <c r="C56" s="611"/>
      <c r="D56" s="1421"/>
      <c r="E56" s="154">
        <v>41</v>
      </c>
      <c r="F56" s="342"/>
      <c r="G56" s="596" t="s">
        <v>590</v>
      </c>
      <c r="H56" s="596" t="s">
        <v>1552</v>
      </c>
      <c r="I56" s="1429"/>
      <c r="J56" s="613"/>
      <c r="K56" s="877"/>
      <c r="L56" s="1015"/>
      <c r="M56" s="1015"/>
      <c r="N56" s="877"/>
      <c r="O56" s="1016"/>
      <c r="P56" s="1015"/>
      <c r="Q56" s="615"/>
      <c r="R56" s="207"/>
      <c r="S56" s="617"/>
      <c r="T56" s="617"/>
      <c r="U56" s="618"/>
      <c r="V56" s="1361"/>
      <c r="W56" s="397"/>
    </row>
    <row r="57" spans="1:23" ht="15.75" x14ac:dyDescent="0.25">
      <c r="A57" s="611"/>
      <c r="B57" s="214"/>
      <c r="C57" s="611"/>
      <c r="D57" s="1421"/>
      <c r="E57" s="154">
        <v>42</v>
      </c>
      <c r="F57" s="342"/>
      <c r="G57" s="213" t="s">
        <v>590</v>
      </c>
      <c r="H57" s="213" t="s">
        <v>623</v>
      </c>
      <c r="I57" s="1429"/>
      <c r="J57" s="613"/>
      <c r="K57" s="877"/>
      <c r="L57" s="1015"/>
      <c r="M57" s="1015"/>
      <c r="N57" s="877"/>
      <c r="O57" s="1016"/>
      <c r="P57" s="1015"/>
      <c r="Q57" s="615"/>
      <c r="R57" s="207"/>
      <c r="S57" s="617"/>
      <c r="T57" s="617"/>
      <c r="U57" s="618"/>
      <c r="V57" s="1361"/>
      <c r="W57" s="397"/>
    </row>
    <row r="58" spans="1:23" ht="15.75" x14ac:dyDescent="0.25">
      <c r="A58" s="611"/>
      <c r="B58" s="214"/>
      <c r="C58" s="611"/>
      <c r="D58" s="1421"/>
      <c r="E58" s="154">
        <v>43</v>
      </c>
      <c r="F58" s="342"/>
      <c r="G58" s="596" t="s">
        <v>590</v>
      </c>
      <c r="H58" s="596" t="s">
        <v>1112</v>
      </c>
      <c r="I58" s="1429"/>
      <c r="J58" s="613"/>
      <c r="K58" s="877"/>
      <c r="L58" s="1015"/>
      <c r="M58" s="1015"/>
      <c r="N58" s="877"/>
      <c r="O58" s="1016"/>
      <c r="P58" s="1015"/>
      <c r="Q58" s="615"/>
      <c r="R58" s="207"/>
      <c r="S58" s="617"/>
      <c r="T58" s="617"/>
      <c r="U58" s="618"/>
      <c r="V58" s="1361"/>
      <c r="W58" s="397"/>
    </row>
    <row r="59" spans="1:23" ht="15.75" x14ac:dyDescent="0.25">
      <c r="A59" s="611"/>
      <c r="B59" s="214"/>
      <c r="C59" s="611"/>
      <c r="D59" s="1421"/>
      <c r="E59" s="154">
        <v>44</v>
      </c>
      <c r="F59" s="342"/>
      <c r="G59" s="596" t="s">
        <v>590</v>
      </c>
      <c r="H59" s="596" t="s">
        <v>1552</v>
      </c>
      <c r="I59" s="1429"/>
      <c r="J59" s="613"/>
      <c r="K59" s="877"/>
      <c r="L59" s="1015"/>
      <c r="M59" s="1015"/>
      <c r="N59" s="877"/>
      <c r="O59" s="1016"/>
      <c r="P59" s="1015"/>
      <c r="Q59" s="615"/>
      <c r="R59" s="207"/>
      <c r="S59" s="617"/>
      <c r="T59" s="617"/>
      <c r="U59" s="618"/>
      <c r="V59" s="1361"/>
      <c r="W59" s="397"/>
    </row>
    <row r="60" spans="1:23" ht="15.75" x14ac:dyDescent="0.25">
      <c r="A60" s="611"/>
      <c r="B60" s="214"/>
      <c r="C60" s="611"/>
      <c r="D60" s="1421"/>
      <c r="E60" s="154">
        <v>45</v>
      </c>
      <c r="F60" s="342"/>
      <c r="G60" s="596" t="s">
        <v>590</v>
      </c>
      <c r="H60" s="596" t="s">
        <v>1163</v>
      </c>
      <c r="I60" s="1429"/>
      <c r="J60" s="613"/>
      <c r="K60" s="877"/>
      <c r="L60" s="1015"/>
      <c r="M60" s="1015"/>
      <c r="N60" s="877"/>
      <c r="O60" s="1016"/>
      <c r="P60" s="1015"/>
      <c r="Q60" s="615"/>
      <c r="R60" s="207"/>
      <c r="S60" s="617"/>
      <c r="T60" s="617"/>
      <c r="U60" s="618"/>
      <c r="V60" s="1361"/>
      <c r="W60" s="397"/>
    </row>
    <row r="61" spans="1:23" ht="15.75" x14ac:dyDescent="0.25">
      <c r="A61" s="611"/>
      <c r="B61" s="214"/>
      <c r="C61" s="611"/>
      <c r="D61" s="1421"/>
      <c r="E61" s="154">
        <v>46</v>
      </c>
      <c r="F61" s="342"/>
      <c r="G61" s="596" t="s">
        <v>590</v>
      </c>
      <c r="H61" s="596" t="s">
        <v>1020</v>
      </c>
      <c r="I61" s="1429"/>
      <c r="J61" s="613"/>
      <c r="K61" s="877"/>
      <c r="L61" s="1015"/>
      <c r="M61" s="1015"/>
      <c r="N61" s="877"/>
      <c r="O61" s="1016"/>
      <c r="P61" s="1015"/>
      <c r="Q61" s="615"/>
      <c r="R61" s="207"/>
      <c r="S61" s="617"/>
      <c r="T61" s="617"/>
      <c r="U61" s="618"/>
      <c r="V61" s="1361"/>
      <c r="W61" s="397" t="s">
        <v>1093</v>
      </c>
    </row>
    <row r="62" spans="1:23" ht="15.75" x14ac:dyDescent="0.25">
      <c r="A62" s="611"/>
      <c r="B62" s="214"/>
      <c r="C62" s="611"/>
      <c r="D62" s="1421"/>
      <c r="E62" s="154">
        <v>47</v>
      </c>
      <c r="F62" s="342"/>
      <c r="G62" s="596" t="s">
        <v>590</v>
      </c>
      <c r="H62" s="596" t="s">
        <v>1541</v>
      </c>
      <c r="I62" s="1429"/>
      <c r="J62" s="613"/>
      <c r="K62" s="877"/>
      <c r="L62" s="1015"/>
      <c r="M62" s="1015"/>
      <c r="N62" s="877"/>
      <c r="O62" s="1016"/>
      <c r="P62" s="1015"/>
      <c r="Q62" s="615"/>
      <c r="R62" s="207"/>
      <c r="S62" s="617"/>
      <c r="T62" s="617"/>
      <c r="U62" s="618"/>
      <c r="V62" s="1361"/>
      <c r="W62" s="397"/>
    </row>
    <row r="63" spans="1:23" ht="15.75" x14ac:dyDescent="0.25">
      <c r="A63" s="611"/>
      <c r="B63" s="214"/>
      <c r="C63" s="611"/>
      <c r="D63" s="1421"/>
      <c r="E63" s="154">
        <v>48</v>
      </c>
      <c r="F63" s="342"/>
      <c r="G63" s="596" t="s">
        <v>26</v>
      </c>
      <c r="H63" s="596" t="s">
        <v>1558</v>
      </c>
      <c r="I63" s="1429"/>
      <c r="J63" s="613"/>
      <c r="K63" s="877"/>
      <c r="L63" s="1015"/>
      <c r="M63" s="1015"/>
      <c r="N63" s="877"/>
      <c r="O63" s="1016"/>
      <c r="P63" s="1015"/>
      <c r="Q63" s="615"/>
      <c r="R63" s="207"/>
      <c r="S63" s="617"/>
      <c r="T63" s="617"/>
      <c r="U63" s="618"/>
      <c r="V63" s="1361"/>
      <c r="W63" s="397"/>
    </row>
    <row r="64" spans="1:23" ht="15.75" x14ac:dyDescent="0.25">
      <c r="A64" s="611"/>
      <c r="B64" s="214"/>
      <c r="C64" s="611"/>
      <c r="D64" s="1421"/>
      <c r="E64" s="154">
        <v>49</v>
      </c>
      <c r="F64" s="342"/>
      <c r="G64" s="596" t="s">
        <v>27</v>
      </c>
      <c r="H64" s="596" t="s">
        <v>1349</v>
      </c>
      <c r="I64" s="1429"/>
      <c r="J64" s="613"/>
      <c r="K64" s="877"/>
      <c r="L64" s="1015"/>
      <c r="M64" s="1015"/>
      <c r="N64" s="877"/>
      <c r="O64" s="1016"/>
      <c r="P64" s="1015"/>
      <c r="Q64" s="615"/>
      <c r="R64" s="207"/>
      <c r="S64" s="617"/>
      <c r="T64" s="617"/>
      <c r="U64" s="618"/>
      <c r="V64" s="1361"/>
      <c r="W64" s="397"/>
    </row>
    <row r="65" spans="1:23" ht="15.75" x14ac:dyDescent="0.25">
      <c r="A65" s="611"/>
      <c r="B65" s="214"/>
      <c r="C65" s="611"/>
      <c r="D65" s="1421"/>
      <c r="E65" s="154">
        <v>50</v>
      </c>
      <c r="F65" s="342"/>
      <c r="G65" s="596" t="s">
        <v>647</v>
      </c>
      <c r="H65" s="596" t="s">
        <v>471</v>
      </c>
      <c r="I65" s="1429"/>
      <c r="J65" s="613"/>
      <c r="K65" s="877"/>
      <c r="L65" s="1015"/>
      <c r="M65" s="1015"/>
      <c r="N65" s="877"/>
      <c r="O65" s="1016"/>
      <c r="P65" s="1015"/>
      <c r="Q65" s="615"/>
      <c r="R65" s="207"/>
      <c r="S65" s="617"/>
      <c r="T65" s="617"/>
      <c r="U65" s="618"/>
      <c r="V65" s="1361"/>
      <c r="W65" s="397"/>
    </row>
    <row r="66" spans="1:23" ht="15.75" x14ac:dyDescent="0.25">
      <c r="A66" s="611"/>
      <c r="B66" s="214"/>
      <c r="C66" s="611"/>
      <c r="D66" s="1421"/>
      <c r="E66" s="154">
        <v>51</v>
      </c>
      <c r="F66" s="342"/>
      <c r="G66" s="596" t="s">
        <v>614</v>
      </c>
      <c r="H66" s="596" t="s">
        <v>1162</v>
      </c>
      <c r="I66" s="1429"/>
      <c r="J66" s="613"/>
      <c r="K66" s="877"/>
      <c r="L66" s="1015"/>
      <c r="M66" s="1015"/>
      <c r="N66" s="877"/>
      <c r="O66" s="1016"/>
      <c r="P66" s="1015"/>
      <c r="Q66" s="615"/>
      <c r="R66" s="207"/>
      <c r="S66" s="617"/>
      <c r="T66" s="617"/>
      <c r="U66" s="618"/>
      <c r="V66" s="1361"/>
      <c r="W66" s="397"/>
    </row>
    <row r="67" spans="1:23" ht="15.75" x14ac:dyDescent="0.25">
      <c r="A67" s="611" t="s">
        <v>470</v>
      </c>
      <c r="B67" s="214">
        <v>30470</v>
      </c>
      <c r="C67" s="611">
        <f t="shared" ref="C67" si="17">Age(B67,G67,H67)</f>
        <v>41</v>
      </c>
      <c r="D67" s="1421"/>
      <c r="E67" s="154">
        <v>52</v>
      </c>
      <c r="F67" s="342"/>
      <c r="G67" s="232" t="s">
        <v>564</v>
      </c>
      <c r="H67" s="232" t="s">
        <v>631</v>
      </c>
      <c r="I67" s="1428" t="str">
        <f t="shared" ref="I67" si="18">Воз_группа(A67,C67)</f>
        <v>5</v>
      </c>
      <c r="J67" s="351"/>
      <c r="K67" s="877">
        <v>16</v>
      </c>
      <c r="L67" s="1015">
        <v>20</v>
      </c>
      <c r="M67" s="1015">
        <f t="shared" ref="M67" si="19">Баллы_за_упр($A67,$G67,$H67,$I67,K67,L67)</f>
        <v>70</v>
      </c>
      <c r="N67" s="877"/>
      <c r="O67" s="1016"/>
      <c r="P67" s="1015"/>
      <c r="Q67" s="615">
        <v>37</v>
      </c>
      <c r="R67" s="207">
        <v>6.22</v>
      </c>
      <c r="S67" s="617">
        <f t="shared" ref="S67" si="20">Баллы_за_упр($A67,G67,H67,I67,Q67,R67)</f>
        <v>28</v>
      </c>
      <c r="T67" s="617">
        <f t="shared" ref="T67" si="21">S67+P67+M67</f>
        <v>98</v>
      </c>
      <c r="U67" s="618" t="str">
        <f>LOOKUP(T67,{0,39,40,80,120},{"2","2","3","4","5"})</f>
        <v>4</v>
      </c>
      <c r="V67" s="1361"/>
      <c r="W67" s="397"/>
    </row>
    <row r="68" spans="1:23" ht="15.75" x14ac:dyDescent="0.25">
      <c r="E68" s="171"/>
      <c r="F68" s="171"/>
      <c r="G68" s="171"/>
      <c r="H68" s="567"/>
      <c r="I68" s="172"/>
      <c r="J68" s="172"/>
      <c r="K68" s="437"/>
      <c r="L68" s="172"/>
      <c r="M68" s="172"/>
      <c r="N68" s="172"/>
      <c r="O68" s="172"/>
      <c r="P68" s="172"/>
      <c r="Q68" s="172"/>
      <c r="R68" s="418"/>
      <c r="S68" s="172"/>
      <c r="T68" s="172"/>
      <c r="U68" s="172"/>
      <c r="V68" s="172"/>
      <c r="W68" s="437"/>
    </row>
    <row r="69" spans="1:23" ht="15.75" hidden="1" x14ac:dyDescent="0.25">
      <c r="E69" s="271"/>
      <c r="F69" s="271"/>
      <c r="G69" s="1864" t="s">
        <v>12</v>
      </c>
      <c r="H69" s="1864"/>
      <c r="I69" s="701">
        <f>M69-I79</f>
        <v>52</v>
      </c>
      <c r="J69" s="702" t="s">
        <v>13</v>
      </c>
      <c r="K69" s="703"/>
      <c r="L69" s="702"/>
      <c r="M69" s="704">
        <f>COUNT(E$13:E67)</f>
        <v>52</v>
      </c>
      <c r="N69" s="702"/>
      <c r="O69" s="705"/>
      <c r="P69" s="702"/>
      <c r="Q69" s="702"/>
      <c r="R69" s="706"/>
      <c r="S69" s="702"/>
      <c r="T69" s="253"/>
      <c r="U69" s="253"/>
      <c r="V69" s="253"/>
    </row>
    <row r="70" spans="1:23" ht="15.75" hidden="1" x14ac:dyDescent="0.25">
      <c r="E70" s="271"/>
      <c r="F70" s="271"/>
      <c r="G70" s="1864" t="s">
        <v>14</v>
      </c>
      <c r="H70" s="1864"/>
      <c r="I70" s="707"/>
      <c r="J70" s="702" t="s">
        <v>13</v>
      </c>
      <c r="K70" s="708"/>
      <c r="L70" s="709" t="s">
        <v>15</v>
      </c>
      <c r="M70" s="710"/>
      <c r="N70" s="702"/>
      <c r="O70" s="1865"/>
      <c r="P70" s="1865"/>
      <c r="Q70" s="1865"/>
      <c r="R70" s="1865"/>
      <c r="S70" s="253"/>
      <c r="T70" s="253"/>
      <c r="U70" s="253"/>
    </row>
    <row r="71" spans="1:23" ht="15.75" hidden="1" x14ac:dyDescent="0.25">
      <c r="E71" s="271"/>
      <c r="F71" s="271"/>
      <c r="G71" s="711"/>
      <c r="H71" s="712"/>
      <c r="I71" s="696"/>
      <c r="J71" s="253"/>
      <c r="K71" s="713"/>
      <c r="L71" s="253"/>
      <c r="M71" s="710"/>
      <c r="N71" s="702"/>
      <c r="O71" s="714"/>
      <c r="P71" s="253"/>
      <c r="Q71" s="253"/>
    </row>
    <row r="72" spans="1:23" ht="15.75" hidden="1" x14ac:dyDescent="0.25">
      <c r="E72" s="271"/>
      <c r="F72" s="271"/>
      <c r="G72" s="1848" t="s">
        <v>16</v>
      </c>
      <c r="H72" s="1848"/>
      <c r="I72" s="696"/>
      <c r="J72" s="702"/>
      <c r="K72" s="713"/>
      <c r="L72" s="702"/>
      <c r="N72" s="702"/>
      <c r="O72" s="714"/>
      <c r="P72" s="253"/>
      <c r="Q72" s="253"/>
    </row>
    <row r="73" spans="1:23" ht="15.75" hidden="1" x14ac:dyDescent="0.25">
      <c r="E73" s="271"/>
      <c r="F73" s="271"/>
      <c r="G73" s="1848" t="s">
        <v>17</v>
      </c>
      <c r="H73" s="1848"/>
      <c r="I73" s="716"/>
      <c r="J73" s="702" t="s">
        <v>13</v>
      </c>
      <c r="K73" s="717"/>
      <c r="L73" s="709" t="s">
        <v>15</v>
      </c>
      <c r="R73" s="275"/>
    </row>
    <row r="74" spans="1:23" ht="15.75" hidden="1" x14ac:dyDescent="0.25">
      <c r="E74" s="271"/>
      <c r="F74" s="271"/>
      <c r="G74" s="1848" t="s">
        <v>18</v>
      </c>
      <c r="H74" s="1848"/>
      <c r="I74" s="716"/>
      <c r="J74" s="702" t="s">
        <v>13</v>
      </c>
      <c r="K74" s="717"/>
      <c r="L74" s="709" t="s">
        <v>15</v>
      </c>
      <c r="N74" s="718"/>
      <c r="O74" s="714"/>
      <c r="P74" s="253"/>
      <c r="Q74" s="253"/>
    </row>
    <row r="75" spans="1:23" ht="18.75" hidden="1" x14ac:dyDescent="0.3">
      <c r="E75" s="271"/>
      <c r="F75" s="271"/>
      <c r="G75" s="1848" t="s">
        <v>19</v>
      </c>
      <c r="H75" s="1848"/>
      <c r="I75" s="716"/>
      <c r="J75" s="702" t="s">
        <v>13</v>
      </c>
      <c r="K75" s="717"/>
      <c r="L75" s="709" t="s">
        <v>15</v>
      </c>
      <c r="M75" s="719"/>
      <c r="N75" s="720"/>
      <c r="O75" s="721"/>
      <c r="P75" s="722"/>
      <c r="Q75" s="722"/>
      <c r="R75" s="1849"/>
      <c r="S75" s="1849"/>
      <c r="T75" s="1849"/>
      <c r="U75" s="1849"/>
      <c r="V75" s="1849"/>
      <c r="W75" s="1849"/>
    </row>
    <row r="76" spans="1:23" ht="15.75" hidden="1" x14ac:dyDescent="0.25">
      <c r="E76" s="271"/>
      <c r="F76" s="271"/>
      <c r="G76" s="1848" t="s">
        <v>20</v>
      </c>
      <c r="H76" s="1848"/>
      <c r="I76" s="716"/>
      <c r="J76" s="702" t="s">
        <v>13</v>
      </c>
      <c r="K76" s="717"/>
      <c r="L76" s="709" t="s">
        <v>15</v>
      </c>
      <c r="M76" s="723"/>
      <c r="N76" s="724"/>
      <c r="O76" s="725"/>
      <c r="P76" s="723"/>
      <c r="Q76" s="723"/>
      <c r="R76" s="726"/>
      <c r="S76" s="723"/>
      <c r="T76" s="727"/>
      <c r="U76" s="727"/>
      <c r="V76" s="727"/>
      <c r="W76" s="863"/>
    </row>
    <row r="77" spans="1:23" ht="18.75" hidden="1" x14ac:dyDescent="0.3">
      <c r="E77" s="1848" t="s">
        <v>21</v>
      </c>
      <c r="F77" s="1848"/>
      <c r="G77" s="1848"/>
      <c r="H77" s="1848"/>
      <c r="I77" s="1419"/>
      <c r="J77" s="702" t="s">
        <v>13</v>
      </c>
      <c r="K77" s="717"/>
      <c r="L77" s="709" t="s">
        <v>15</v>
      </c>
      <c r="M77" s="719"/>
      <c r="N77" s="720"/>
      <c r="O77" s="721"/>
      <c r="P77" s="722"/>
      <c r="Q77" s="722"/>
      <c r="R77" s="1849"/>
      <c r="S77" s="1849"/>
      <c r="T77" s="1849"/>
      <c r="U77" s="1849"/>
      <c r="V77" s="1849"/>
      <c r="W77" s="1849"/>
    </row>
    <row r="78" spans="1:23" ht="15.75" hidden="1" x14ac:dyDescent="0.25">
      <c r="E78" s="1848" t="s">
        <v>772</v>
      </c>
      <c r="F78" s="1848"/>
      <c r="G78" s="1848"/>
      <c r="H78" s="1848"/>
      <c r="I78" s="728"/>
      <c r="J78" s="702" t="s">
        <v>13</v>
      </c>
      <c r="K78" s="729"/>
      <c r="L78" s="709" t="s">
        <v>15</v>
      </c>
      <c r="M78" s="719"/>
      <c r="N78" s="719"/>
      <c r="O78" s="730"/>
      <c r="P78" s="719"/>
      <c r="Q78" s="719"/>
      <c r="R78" s="731"/>
      <c r="S78" s="732"/>
      <c r="T78" s="732"/>
      <c r="U78" s="733"/>
      <c r="V78" s="734"/>
      <c r="W78" s="864"/>
    </row>
    <row r="79" spans="1:23" ht="18.75" hidden="1" x14ac:dyDescent="0.3">
      <c r="E79" s="1848" t="s">
        <v>775</v>
      </c>
      <c r="F79" s="1848"/>
      <c r="G79" s="1848"/>
      <c r="H79" s="1848"/>
      <c r="I79" s="728"/>
      <c r="J79" s="702" t="s">
        <v>768</v>
      </c>
      <c r="K79" s="735"/>
      <c r="L79" s="709"/>
      <c r="M79" s="719"/>
      <c r="N79" s="719"/>
      <c r="O79" s="730"/>
      <c r="P79" s="719"/>
      <c r="Q79" s="719"/>
      <c r="R79" s="1849"/>
      <c r="S79" s="1849"/>
      <c r="T79" s="1849"/>
      <c r="U79" s="1849"/>
      <c r="V79" s="1849"/>
      <c r="W79" s="1849"/>
    </row>
    <row r="80" spans="1:23" ht="18.75" x14ac:dyDescent="0.3">
      <c r="E80" s="1848"/>
      <c r="F80" s="1848"/>
      <c r="G80" s="1848"/>
      <c r="H80" s="1848"/>
      <c r="I80" s="583"/>
      <c r="J80" s="723"/>
      <c r="K80" s="1741" t="s">
        <v>22</v>
      </c>
      <c r="L80" s="1741"/>
      <c r="M80" s="1741"/>
      <c r="N80" s="1741"/>
      <c r="O80" s="1741"/>
      <c r="P80" s="1741"/>
      <c r="Q80" s="1741"/>
      <c r="R80" s="1850"/>
      <c r="S80" s="1850"/>
      <c r="T80" s="1850"/>
      <c r="U80" s="1850"/>
      <c r="V80" s="719"/>
      <c r="W80" s="863"/>
    </row>
    <row r="81" spans="1:34" ht="16.5" customHeight="1" x14ac:dyDescent="0.25">
      <c r="E81" s="272"/>
      <c r="F81" s="272"/>
      <c r="G81" s="272"/>
      <c r="H81" s="736"/>
      <c r="I81" s="737"/>
      <c r="J81" s="723"/>
      <c r="K81" s="738"/>
      <c r="L81" s="1208"/>
      <c r="M81" s="719"/>
      <c r="N81" s="724"/>
      <c r="O81" s="725"/>
      <c r="P81" s="723"/>
      <c r="Q81" s="723"/>
      <c r="R81" s="726"/>
      <c r="S81" s="723"/>
      <c r="T81" s="727"/>
      <c r="U81" s="253"/>
      <c r="V81" s="253"/>
    </row>
    <row r="82" spans="1:34" s="1336" customFormat="1" ht="24.75" customHeight="1" x14ac:dyDescent="0.25">
      <c r="A82" s="1334"/>
      <c r="B82" s="1334"/>
      <c r="C82" s="1334"/>
      <c r="D82" s="1334"/>
      <c r="E82" s="1206"/>
      <c r="F82" s="1206"/>
      <c r="G82" s="1971" t="s">
        <v>1127</v>
      </c>
      <c r="H82" s="1971"/>
      <c r="I82" s="1721" t="s">
        <v>1166</v>
      </c>
      <c r="J82" s="1721"/>
      <c r="K82" s="1721"/>
      <c r="L82" s="1721"/>
      <c r="M82" s="1721"/>
      <c r="N82" s="1721"/>
      <c r="O82" s="1721"/>
      <c r="P82" s="1721"/>
      <c r="Q82" s="1721"/>
      <c r="R82" s="1721"/>
      <c r="S82" s="1721"/>
      <c r="T82" s="1168"/>
      <c r="U82" s="1168"/>
      <c r="V82" s="868"/>
      <c r="W82" s="1335"/>
      <c r="AE82" s="1337"/>
      <c r="AF82" s="1337"/>
      <c r="AG82" s="1337"/>
      <c r="AH82" s="1337"/>
    </row>
    <row r="83" spans="1:34" s="1337" customFormat="1" ht="24.75" customHeight="1" x14ac:dyDescent="0.3">
      <c r="G83" s="1972"/>
      <c r="H83" s="1972"/>
      <c r="I83" s="1973"/>
      <c r="J83" s="1973"/>
      <c r="K83" s="1973"/>
      <c r="L83" s="1973"/>
      <c r="M83" s="1973"/>
      <c r="N83" s="1973"/>
      <c r="O83" s="1973"/>
      <c r="P83" s="1973"/>
      <c r="Q83" s="1973"/>
      <c r="R83" s="1973"/>
      <c r="S83" s="1973"/>
      <c r="W83" s="1338"/>
    </row>
    <row r="84" spans="1:34" s="1337" customFormat="1" ht="24.75" customHeight="1" x14ac:dyDescent="0.25">
      <c r="G84" s="1434"/>
      <c r="H84" s="1434"/>
      <c r="I84" s="1973"/>
      <c r="J84" s="1973"/>
      <c r="K84" s="1973"/>
      <c r="L84" s="1973"/>
      <c r="M84" s="1973"/>
      <c r="N84" s="1973"/>
      <c r="O84" s="1973"/>
      <c r="P84" s="1973"/>
      <c r="Q84" s="1973"/>
      <c r="R84" s="1973"/>
      <c r="S84" s="1973"/>
      <c r="W84" s="1338"/>
    </row>
    <row r="86" spans="1:34" x14ac:dyDescent="0.25">
      <c r="H86" s="710" t="s">
        <v>1398</v>
      </c>
      <c r="I86" s="275">
        <f>COUNTIF(W$13:W67,"*не приб.*")+COUNTIF(W$13:W67,"*не сдавала*")+COUNTIF(W$13:W67,"*не сдавал*")</f>
        <v>0</v>
      </c>
    </row>
  </sheetData>
  <mergeCells count="60">
    <mergeCell ref="G82:H82"/>
    <mergeCell ref="I82:S82"/>
    <mergeCell ref="G83:H83"/>
    <mergeCell ref="I83:S83"/>
    <mergeCell ref="I84:S84"/>
    <mergeCell ref="E80:H80"/>
    <mergeCell ref="K80:Q80"/>
    <mergeCell ref="R80:U80"/>
    <mergeCell ref="G72:H72"/>
    <mergeCell ref="G73:H73"/>
    <mergeCell ref="G74:H74"/>
    <mergeCell ref="G75:H75"/>
    <mergeCell ref="R75:W75"/>
    <mergeCell ref="G76:H76"/>
    <mergeCell ref="E77:H77"/>
    <mergeCell ref="R77:W77"/>
    <mergeCell ref="E78:H78"/>
    <mergeCell ref="E79:H79"/>
    <mergeCell ref="R79:W79"/>
    <mergeCell ref="W41:W43"/>
    <mergeCell ref="K42:M42"/>
    <mergeCell ref="N42:P42"/>
    <mergeCell ref="Q42:S42"/>
    <mergeCell ref="G69:H69"/>
    <mergeCell ref="T41:T43"/>
    <mergeCell ref="U41:U43"/>
    <mergeCell ref="V41:V43"/>
    <mergeCell ref="G70:H70"/>
    <mergeCell ref="O70:R70"/>
    <mergeCell ref="I41:I43"/>
    <mergeCell ref="J41:J43"/>
    <mergeCell ref="K41:S41"/>
    <mergeCell ref="H41:H43"/>
    <mergeCell ref="A41:A43"/>
    <mergeCell ref="B41:B43"/>
    <mergeCell ref="C41:C43"/>
    <mergeCell ref="E41:E43"/>
    <mergeCell ref="G41:G43"/>
    <mergeCell ref="E12:W12"/>
    <mergeCell ref="H9:H11"/>
    <mergeCell ref="I9:I11"/>
    <mergeCell ref="J9:J11"/>
    <mergeCell ref="K9:S9"/>
    <mergeCell ref="T9:T11"/>
    <mergeCell ref="U9:U11"/>
    <mergeCell ref="V9:V11"/>
    <mergeCell ref="W9:W11"/>
    <mergeCell ref="K10:M10"/>
    <mergeCell ref="N10:P10"/>
    <mergeCell ref="Q10:S10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6">
    <tabColor rgb="FFFFFF00"/>
  </sheetPr>
  <dimension ref="A1:AJ74"/>
  <sheetViews>
    <sheetView view="pageBreakPreview" topLeftCell="A5" zoomScale="55" zoomScaleSheetLayoutView="55" workbookViewId="0">
      <selection activeCell="H20" sqref="H20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7.7109375" style="275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1" ht="15.75" hidden="1" x14ac:dyDescent="0.25">
      <c r="A1" s="1858"/>
      <c r="B1" s="1858"/>
      <c r="C1" s="1858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374" t="s">
        <v>1280</v>
      </c>
      <c r="R1" s="1374"/>
      <c r="S1" s="1374"/>
      <c r="T1" s="1374"/>
      <c r="U1" s="1374"/>
      <c r="V1" s="1374"/>
      <c r="W1" s="1374"/>
      <c r="Y1" s="854"/>
      <c r="Z1" s="854"/>
      <c r="AA1" s="854"/>
      <c r="AB1" s="854"/>
      <c r="AC1" s="854"/>
      <c r="AD1" s="854"/>
      <c r="AE1" s="854"/>
    </row>
    <row r="2" spans="1:31" ht="6" hidden="1" customHeight="1" x14ac:dyDescent="0.25">
      <c r="A2" s="1858"/>
      <c r="B2" s="1858"/>
      <c r="C2" s="1858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1" ht="18.75" hidden="1" x14ac:dyDescent="0.25">
      <c r="A3" s="1858"/>
      <c r="B3" s="1858"/>
      <c r="C3" s="1858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1281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1" hidden="1" x14ac:dyDescent="0.25">
      <c r="A4" s="1858"/>
      <c r="B4" s="1858"/>
      <c r="C4" s="1858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936" t="s">
        <v>774</v>
      </c>
      <c r="P4" s="1936"/>
      <c r="Q4" s="1936"/>
      <c r="R4" s="1936"/>
      <c r="S4" s="1936"/>
      <c r="T4" s="1936"/>
      <c r="U4" s="1936"/>
      <c r="V4" s="1936"/>
      <c r="W4" s="1936"/>
      <c r="Y4" s="854"/>
      <c r="Z4" s="854"/>
      <c r="AA4" s="854"/>
      <c r="AB4" s="854"/>
      <c r="AC4" s="854"/>
      <c r="AD4" s="854"/>
      <c r="AE4" s="854"/>
    </row>
    <row r="5" spans="1:31" ht="10.5" customHeight="1" x14ac:dyDescent="0.25">
      <c r="A5" s="1858"/>
      <c r="B5" s="1858"/>
      <c r="C5" s="1858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1" ht="16.5" customHeight="1" x14ac:dyDescent="0.25">
      <c r="A6" s="1858"/>
      <c r="B6" s="1858"/>
      <c r="C6" s="1858"/>
      <c r="D6" s="253"/>
      <c r="E6" s="1861" t="s">
        <v>0</v>
      </c>
      <c r="F6" s="1861"/>
      <c r="G6" s="1861"/>
      <c r="H6" s="1861"/>
      <c r="I6" s="1861"/>
      <c r="J6" s="1861"/>
      <c r="K6" s="1861"/>
      <c r="L6" s="1861"/>
      <c r="M6" s="1861"/>
      <c r="N6" s="1861"/>
      <c r="O6" s="1861"/>
      <c r="P6" s="1861"/>
      <c r="Q6" s="1861"/>
      <c r="R6" s="1861"/>
      <c r="S6" s="1861"/>
      <c r="T6" s="1861"/>
      <c r="U6" s="1861"/>
      <c r="V6" s="1861"/>
      <c r="W6" s="1861"/>
      <c r="X6" s="1861"/>
      <c r="Y6" s="854"/>
      <c r="Z6" s="854"/>
      <c r="AA6" s="854"/>
      <c r="AB6" s="854"/>
      <c r="AC6" s="854"/>
      <c r="AD6" s="854"/>
      <c r="AE6" s="854"/>
    </row>
    <row r="7" spans="1:31" ht="21.75" customHeight="1" x14ac:dyDescent="0.25">
      <c r="A7" s="1859"/>
      <c r="B7" s="1859"/>
      <c r="C7" s="1859"/>
      <c r="D7" s="253"/>
      <c r="E7" s="1862" t="s">
        <v>1538</v>
      </c>
      <c r="F7" s="1862"/>
      <c r="G7" s="1862"/>
      <c r="H7" s="1862"/>
      <c r="I7" s="1862"/>
      <c r="J7" s="1862"/>
      <c r="K7" s="1862"/>
      <c r="L7" s="1862"/>
      <c r="M7" s="1862"/>
      <c r="N7" s="1862"/>
      <c r="O7" s="1862"/>
      <c r="P7" s="1862"/>
      <c r="Q7" s="1862"/>
      <c r="R7" s="1862"/>
      <c r="S7" s="1862"/>
      <c r="T7" s="1862"/>
      <c r="U7" s="1862"/>
      <c r="V7" s="1862"/>
      <c r="W7" s="1862"/>
      <c r="X7" s="1089"/>
      <c r="Y7" s="854"/>
      <c r="Z7" s="854"/>
      <c r="AA7" s="854"/>
      <c r="AB7" s="854"/>
      <c r="AC7" s="854"/>
      <c r="AD7" s="854"/>
      <c r="AE7" s="854"/>
    </row>
    <row r="8" spans="1:31" ht="16.5" customHeight="1" thickBot="1" x14ac:dyDescent="0.3">
      <c r="A8" s="1369"/>
      <c r="B8" s="1369"/>
      <c r="C8" s="1369"/>
      <c r="D8" s="253"/>
      <c r="E8" s="1368"/>
      <c r="F8" s="1368"/>
      <c r="G8" s="913"/>
      <c r="H8" s="913"/>
      <c r="I8" s="1368"/>
      <c r="J8" s="1368"/>
      <c r="K8" s="913"/>
      <c r="L8" s="1368"/>
      <c r="M8" s="1368"/>
      <c r="N8" s="1368"/>
      <c r="O8" s="1090"/>
      <c r="P8" s="1368"/>
      <c r="Q8" s="1368"/>
      <c r="R8" s="1075"/>
      <c r="S8" s="1368"/>
      <c r="T8" s="1368"/>
      <c r="U8" s="1368"/>
      <c r="V8" s="1368"/>
      <c r="W8" s="913"/>
    </row>
    <row r="9" spans="1:31" ht="17.25" customHeight="1" x14ac:dyDescent="0.25">
      <c r="A9" s="1851" t="s">
        <v>1</v>
      </c>
      <c r="B9" s="1851" t="s">
        <v>81</v>
      </c>
      <c r="C9" s="1851" t="s">
        <v>82</v>
      </c>
      <c r="D9" s="858"/>
      <c r="E9" s="1691" t="s">
        <v>2</v>
      </c>
      <c r="F9" s="1843" t="s">
        <v>1283</v>
      </c>
      <c r="G9" s="1771" t="s">
        <v>3</v>
      </c>
      <c r="H9" s="1771" t="s">
        <v>4</v>
      </c>
      <c r="I9" s="1600" t="s">
        <v>5</v>
      </c>
      <c r="J9" s="1600" t="s">
        <v>6</v>
      </c>
      <c r="K9" s="1809" t="s">
        <v>180</v>
      </c>
      <c r="L9" s="1809"/>
      <c r="M9" s="1809"/>
      <c r="N9" s="1809"/>
      <c r="O9" s="1809"/>
      <c r="P9" s="1809"/>
      <c r="Q9" s="1809"/>
      <c r="R9" s="1809"/>
      <c r="S9" s="1809"/>
      <c r="T9" s="1811" t="s">
        <v>25</v>
      </c>
      <c r="U9" s="1600" t="s">
        <v>998</v>
      </c>
      <c r="V9" s="1600" t="s">
        <v>7</v>
      </c>
      <c r="W9" s="1814" t="s">
        <v>285</v>
      </c>
    </row>
    <row r="10" spans="1:31" ht="15.75" x14ac:dyDescent="0.25">
      <c r="A10" s="1851"/>
      <c r="B10" s="1851"/>
      <c r="C10" s="1851"/>
      <c r="D10" s="858"/>
      <c r="E10" s="1620"/>
      <c r="F10" s="1957"/>
      <c r="G10" s="1736"/>
      <c r="H10" s="1736"/>
      <c r="I10" s="1601"/>
      <c r="J10" s="1601"/>
      <c r="K10" s="1621">
        <v>1</v>
      </c>
      <c r="L10" s="1621"/>
      <c r="M10" s="1621"/>
      <c r="N10" s="1621">
        <v>2</v>
      </c>
      <c r="O10" s="1621"/>
      <c r="P10" s="1621"/>
      <c r="Q10" s="1817">
        <v>3</v>
      </c>
      <c r="R10" s="1817"/>
      <c r="S10" s="1817"/>
      <c r="T10" s="1812"/>
      <c r="U10" s="1601"/>
      <c r="V10" s="1601"/>
      <c r="W10" s="1815"/>
    </row>
    <row r="11" spans="1:31" ht="81.75" customHeight="1" thickBot="1" x14ac:dyDescent="0.3">
      <c r="A11" s="1851"/>
      <c r="B11" s="1851"/>
      <c r="C11" s="1851"/>
      <c r="D11" s="858"/>
      <c r="E11" s="1692"/>
      <c r="F11" s="1958"/>
      <c r="G11" s="1772"/>
      <c r="H11" s="1772"/>
      <c r="I11" s="1602"/>
      <c r="J11" s="1602"/>
      <c r="K11" s="1410" t="s">
        <v>8</v>
      </c>
      <c r="L11" s="1409" t="s">
        <v>9</v>
      </c>
      <c r="M11" s="1409" t="s">
        <v>10</v>
      </c>
      <c r="N11" s="1409" t="s">
        <v>8</v>
      </c>
      <c r="O11" s="859" t="s">
        <v>9</v>
      </c>
      <c r="P11" s="1409" t="s">
        <v>10</v>
      </c>
      <c r="Q11" s="1409" t="s">
        <v>8</v>
      </c>
      <c r="R11" s="746" t="s">
        <v>9</v>
      </c>
      <c r="S11" s="1409" t="s">
        <v>10</v>
      </c>
      <c r="T11" s="1813"/>
      <c r="U11" s="1602"/>
      <c r="V11" s="1602"/>
      <c r="W11" s="1816"/>
    </row>
    <row r="12" spans="1:31" ht="16.5" thickTop="1" x14ac:dyDescent="0.25">
      <c r="A12" s="342"/>
      <c r="B12" s="169"/>
      <c r="C12" s="611"/>
      <c r="D12" s="1368"/>
      <c r="E12" s="1735" t="s">
        <v>1537</v>
      </c>
      <c r="F12" s="1736"/>
      <c r="G12" s="1736"/>
      <c r="H12" s="1736"/>
      <c r="I12" s="1736"/>
      <c r="J12" s="1736"/>
      <c r="K12" s="1736"/>
      <c r="L12" s="1736"/>
      <c r="M12" s="1736"/>
      <c r="N12" s="1736"/>
      <c r="O12" s="1736"/>
      <c r="P12" s="1736"/>
      <c r="Q12" s="1736"/>
      <c r="R12" s="1736"/>
      <c r="S12" s="1736"/>
      <c r="T12" s="1736"/>
      <c r="U12" s="1736"/>
      <c r="V12" s="1736"/>
      <c r="W12" s="1737"/>
    </row>
    <row r="13" spans="1:31" ht="15.75" x14ac:dyDescent="0.25">
      <c r="A13" s="342" t="s">
        <v>11</v>
      </c>
      <c r="B13" s="1092">
        <v>27209</v>
      </c>
      <c r="C13" s="611">
        <f t="shared" ref="C13:C17" si="0">Age(B13,G13,H13)</f>
        <v>50</v>
      </c>
      <c r="D13" s="1394"/>
      <c r="E13" s="285">
        <v>1</v>
      </c>
      <c r="F13" s="161" t="s">
        <v>1479</v>
      </c>
      <c r="G13" s="280" t="s">
        <v>482</v>
      </c>
      <c r="H13" s="280" t="s">
        <v>1340</v>
      </c>
      <c r="I13" s="342">
        <v>7</v>
      </c>
      <c r="J13" s="613"/>
      <c r="K13" s="877">
        <v>3</v>
      </c>
      <c r="L13" s="1015"/>
      <c r="M13" s="1015" t="e">
        <f t="shared" ref="M13:M17" si="1">Баллы_за_упр($A13,$G13,$H13,$I13,K13,L13)</f>
        <v>#VALUE!</v>
      </c>
      <c r="N13" s="877"/>
      <c r="O13" s="1016"/>
      <c r="P13" s="1015"/>
      <c r="Q13" s="615">
        <v>37</v>
      </c>
      <c r="R13" s="207"/>
      <c r="S13" s="617" t="e">
        <f t="shared" ref="S13:S17" si="2">Баллы_за_упр($A13,G13,H13,I13,Q13,R13)</f>
        <v>#VALUE!</v>
      </c>
      <c r="T13" s="617" t="e">
        <f t="shared" ref="T13:T17" si="3">S13+P13+M13</f>
        <v>#VALUE!</v>
      </c>
      <c r="U13" s="618" t="e">
        <f>LOOKUP(T13,{0,39,40,80,120},{"2","2","3","4","5"})</f>
        <v>#VALUE!</v>
      </c>
      <c r="V13" s="155"/>
      <c r="W13" s="286"/>
    </row>
    <row r="14" spans="1:31" ht="15.75" x14ac:dyDescent="0.25">
      <c r="A14" s="342" t="s">
        <v>11</v>
      </c>
      <c r="B14" s="169"/>
      <c r="C14" s="611">
        <f t="shared" si="0"/>
        <v>124</v>
      </c>
      <c r="D14" s="1394"/>
      <c r="E14" s="285">
        <v>2</v>
      </c>
      <c r="F14" s="210" t="s">
        <v>1523</v>
      </c>
      <c r="G14" s="349" t="s">
        <v>1075</v>
      </c>
      <c r="H14" s="349" t="s">
        <v>1524</v>
      </c>
      <c r="I14" s="342">
        <v>7</v>
      </c>
      <c r="J14" s="613"/>
      <c r="K14" s="877">
        <v>3</v>
      </c>
      <c r="L14" s="1015"/>
      <c r="M14" s="1015" t="e">
        <f t="shared" si="1"/>
        <v>#VALUE!</v>
      </c>
      <c r="N14" s="877"/>
      <c r="O14" s="1016"/>
      <c r="P14" s="1015"/>
      <c r="Q14" s="615">
        <v>37</v>
      </c>
      <c r="R14" s="207"/>
      <c r="S14" s="617" t="e">
        <f t="shared" si="2"/>
        <v>#VALUE!</v>
      </c>
      <c r="T14" s="617" t="e">
        <f t="shared" si="3"/>
        <v>#VALUE!</v>
      </c>
      <c r="U14" s="618" t="e">
        <f>LOOKUP(T14,{0,39,40,80,120},{"2","2","3","4","5"})</f>
        <v>#VALUE!</v>
      </c>
      <c r="V14" s="155"/>
      <c r="W14" s="286"/>
    </row>
    <row r="15" spans="1:31" ht="15.75" x14ac:dyDescent="0.25">
      <c r="A15" s="342"/>
      <c r="B15" s="169"/>
      <c r="C15" s="611"/>
      <c r="D15" s="1394"/>
      <c r="E15" s="1396">
        <v>3</v>
      </c>
      <c r="F15" s="210" t="s">
        <v>1480</v>
      </c>
      <c r="G15" s="349" t="s">
        <v>1075</v>
      </c>
      <c r="H15" s="349" t="s">
        <v>1478</v>
      </c>
      <c r="I15" s="342">
        <v>7</v>
      </c>
      <c r="J15" s="466"/>
      <c r="K15" s="877">
        <v>3</v>
      </c>
      <c r="L15" s="1015"/>
      <c r="M15" s="1015" t="e">
        <f t="shared" si="1"/>
        <v>#VALUE!</v>
      </c>
      <c r="N15" s="877"/>
      <c r="O15" s="1016"/>
      <c r="P15" s="1015"/>
      <c r="Q15" s="615">
        <v>37</v>
      </c>
      <c r="R15" s="207"/>
      <c r="S15" s="617" t="e">
        <f t="shared" si="2"/>
        <v>#VALUE!</v>
      </c>
      <c r="T15" s="617" t="e">
        <f t="shared" si="3"/>
        <v>#VALUE!</v>
      </c>
      <c r="U15" s="618" t="e">
        <f>LOOKUP(T15,{0,39,40,80,120},{"2","2","3","4","5"})</f>
        <v>#VALUE!</v>
      </c>
      <c r="V15" s="309"/>
      <c r="W15" s="433"/>
    </row>
    <row r="16" spans="1:31" ht="15.75" x14ac:dyDescent="0.25">
      <c r="A16" s="342"/>
      <c r="B16" s="169"/>
      <c r="C16" s="611"/>
      <c r="D16" s="1394"/>
      <c r="E16" s="1396">
        <v>4</v>
      </c>
      <c r="F16" s="316" t="s">
        <v>1525</v>
      </c>
      <c r="G16" s="349" t="s">
        <v>1075</v>
      </c>
      <c r="H16" s="565" t="s">
        <v>1526</v>
      </c>
      <c r="I16" s="304">
        <v>7</v>
      </c>
      <c r="J16" s="466"/>
      <c r="K16" s="877">
        <v>3</v>
      </c>
      <c r="L16" s="1015"/>
      <c r="M16" s="1015" t="e">
        <f t="shared" si="1"/>
        <v>#VALUE!</v>
      </c>
      <c r="N16" s="877"/>
      <c r="O16" s="1016"/>
      <c r="P16" s="1015"/>
      <c r="Q16" s="615">
        <v>37</v>
      </c>
      <c r="R16" s="207"/>
      <c r="S16" s="617" t="e">
        <f t="shared" si="2"/>
        <v>#VALUE!</v>
      </c>
      <c r="T16" s="617" t="e">
        <f t="shared" si="3"/>
        <v>#VALUE!</v>
      </c>
      <c r="U16" s="618" t="e">
        <f>LOOKUP(T16,{0,39,40,80,120},{"2","2","3","4","5"})</f>
        <v>#VALUE!</v>
      </c>
      <c r="V16" s="309"/>
      <c r="W16" s="433"/>
    </row>
    <row r="17" spans="1:35" ht="15.75" x14ac:dyDescent="0.25">
      <c r="A17" s="611" t="s">
        <v>11</v>
      </c>
      <c r="B17" s="169">
        <v>25843</v>
      </c>
      <c r="C17" s="611">
        <f t="shared" si="0"/>
        <v>54</v>
      </c>
      <c r="D17" s="1395"/>
      <c r="E17" s="285">
        <v>5</v>
      </c>
      <c r="F17" s="210" t="s">
        <v>1481</v>
      </c>
      <c r="G17" s="349" t="s">
        <v>482</v>
      </c>
      <c r="H17" s="639" t="s">
        <v>517</v>
      </c>
      <c r="I17" s="342" t="str">
        <f t="shared" ref="I17" si="4">Воз_группа(A17,C17)</f>
        <v>7</v>
      </c>
      <c r="J17" s="155"/>
      <c r="K17" s="877">
        <v>3</v>
      </c>
      <c r="L17" s="1015"/>
      <c r="M17" s="1015" t="e">
        <f t="shared" si="1"/>
        <v>#VALUE!</v>
      </c>
      <c r="N17" s="877"/>
      <c r="O17" s="1016"/>
      <c r="P17" s="1015"/>
      <c r="Q17" s="615">
        <v>37</v>
      </c>
      <c r="R17" s="207"/>
      <c r="S17" s="617" t="e">
        <f t="shared" si="2"/>
        <v>#VALUE!</v>
      </c>
      <c r="T17" s="617" t="e">
        <f t="shared" si="3"/>
        <v>#VALUE!</v>
      </c>
      <c r="U17" s="618" t="e">
        <f>LOOKUP(T17,{0,39,40,80,120},{"2","2","3","4","5"})</f>
        <v>#VALUE!</v>
      </c>
      <c r="V17" s="155"/>
      <c r="W17" s="286"/>
    </row>
    <row r="18" spans="1:35" ht="15.75" x14ac:dyDescent="0.25">
      <c r="A18" s="342"/>
      <c r="B18" s="169"/>
      <c r="C18" s="611"/>
      <c r="D18" s="1394"/>
      <c r="E18" s="1867" t="s">
        <v>1482</v>
      </c>
      <c r="F18" s="1868"/>
      <c r="G18" s="1868"/>
      <c r="H18" s="1868"/>
      <c r="I18" s="1868"/>
      <c r="J18" s="1868"/>
      <c r="K18" s="1868"/>
      <c r="L18" s="1868"/>
      <c r="M18" s="1868"/>
      <c r="N18" s="1868"/>
      <c r="O18" s="1868"/>
      <c r="P18" s="1868"/>
      <c r="Q18" s="1868"/>
      <c r="R18" s="1868"/>
      <c r="S18" s="1868"/>
      <c r="T18" s="1868"/>
      <c r="U18" s="1868"/>
      <c r="V18" s="1868"/>
      <c r="W18" s="1869"/>
    </row>
    <row r="19" spans="1:35" ht="15.75" x14ac:dyDescent="0.25">
      <c r="A19" s="611" t="s">
        <v>11</v>
      </c>
      <c r="B19" s="860">
        <v>25416</v>
      </c>
      <c r="C19" s="611">
        <f>Age(B19,G19,H19)</f>
        <v>55</v>
      </c>
      <c r="D19" s="1371"/>
      <c r="E19" s="154">
        <v>1</v>
      </c>
      <c r="F19" s="161" t="s">
        <v>1471</v>
      </c>
      <c r="G19" s="161" t="s">
        <v>482</v>
      </c>
      <c r="H19" s="161" t="s">
        <v>628</v>
      </c>
      <c r="I19" s="342" t="str">
        <f>Воз_группа(A19,C19)</f>
        <v>8</v>
      </c>
      <c r="J19" s="155"/>
      <c r="K19" s="877">
        <v>3</v>
      </c>
      <c r="L19" s="1015"/>
      <c r="M19" s="1015" t="e">
        <f t="shared" ref="M19:M21" si="5">Баллы_за_упр($A19,$G19,$H19,$I19,K19,L19)</f>
        <v>#VALUE!</v>
      </c>
      <c r="N19" s="877"/>
      <c r="O19" s="1016"/>
      <c r="P19" s="1015"/>
      <c r="Q19" s="615">
        <v>37</v>
      </c>
      <c r="R19" s="207"/>
      <c r="S19" s="617" t="e">
        <f t="shared" ref="S19:S21" si="6">Баллы_за_упр($A19,G19,H19,I19,Q19,R19)</f>
        <v>#VALUE!</v>
      </c>
      <c r="T19" s="617" t="e">
        <f t="shared" ref="T19:T21" si="7">S19+P19+M19</f>
        <v>#VALUE!</v>
      </c>
      <c r="U19" s="618" t="e">
        <f>LOOKUP(T19,{0,39,40,80,120},{"2","2","3","4","5"})</f>
        <v>#VALUE!</v>
      </c>
      <c r="V19" s="617"/>
      <c r="W19" s="1362"/>
    </row>
    <row r="20" spans="1:35" s="904" customFormat="1" ht="15.75" x14ac:dyDescent="0.25">
      <c r="A20" s="873" t="s">
        <v>11</v>
      </c>
      <c r="B20" s="1125">
        <v>25176</v>
      </c>
      <c r="C20" s="873">
        <f>Age(B20,G20,H20)</f>
        <v>55</v>
      </c>
      <c r="D20" s="875"/>
      <c r="E20" s="1126">
        <v>2</v>
      </c>
      <c r="F20" s="1132" t="s">
        <v>1484</v>
      </c>
      <c r="G20" s="1127" t="s">
        <v>482</v>
      </c>
      <c r="H20" s="890" t="s">
        <v>546</v>
      </c>
      <c r="I20" s="876" t="str">
        <f>Воз_группа(A20,C20)</f>
        <v>8</v>
      </c>
      <c r="J20" s="873"/>
      <c r="K20" s="877">
        <v>3</v>
      </c>
      <c r="L20" s="1015"/>
      <c r="M20" s="1015" t="e">
        <f t="shared" si="5"/>
        <v>#VALUE!</v>
      </c>
      <c r="N20" s="877"/>
      <c r="O20" s="1016"/>
      <c r="P20" s="1015"/>
      <c r="Q20" s="615">
        <v>37</v>
      </c>
      <c r="R20" s="207"/>
      <c r="S20" s="617" t="e">
        <f t="shared" si="6"/>
        <v>#VALUE!</v>
      </c>
      <c r="T20" s="617" t="e">
        <f t="shared" si="7"/>
        <v>#VALUE!</v>
      </c>
      <c r="U20" s="618" t="e">
        <f>LOOKUP(T20,{0,39,40,80,120},{"2","2","3","4","5"})</f>
        <v>#VALUE!</v>
      </c>
      <c r="V20" s="889"/>
      <c r="W20" s="879"/>
      <c r="X20" s="1116"/>
      <c r="Y20" s="1116"/>
      <c r="Z20" s="1116"/>
      <c r="AA20" s="1116"/>
      <c r="AB20" s="1116"/>
      <c r="AC20" s="1116"/>
      <c r="AD20" s="1116"/>
      <c r="AE20" s="1116"/>
      <c r="AF20" s="1116"/>
      <c r="AG20" s="1116"/>
      <c r="AH20" s="1116"/>
      <c r="AI20" s="1116"/>
    </row>
    <row r="21" spans="1:35" ht="15.75" x14ac:dyDescent="0.25">
      <c r="A21" s="342" t="s">
        <v>11</v>
      </c>
      <c r="B21" s="169">
        <v>24723</v>
      </c>
      <c r="C21" s="611">
        <f>Age(B21,G21,H21)</f>
        <v>57</v>
      </c>
      <c r="D21" s="1368"/>
      <c r="E21" s="1009">
        <v>3</v>
      </c>
      <c r="F21" s="1133" t="s">
        <v>481</v>
      </c>
      <c r="G21" s="349" t="s">
        <v>482</v>
      </c>
      <c r="H21" s="349" t="s">
        <v>1370</v>
      </c>
      <c r="I21" s="1411" t="str">
        <f>Воз_группа(A21,C21)</f>
        <v>8</v>
      </c>
      <c r="J21" s="509"/>
      <c r="K21" s="877">
        <v>3</v>
      </c>
      <c r="L21" s="1015"/>
      <c r="M21" s="1015" t="e">
        <f t="shared" si="5"/>
        <v>#VALUE!</v>
      </c>
      <c r="N21" s="877"/>
      <c r="O21" s="1016"/>
      <c r="P21" s="1015"/>
      <c r="Q21" s="615">
        <v>37</v>
      </c>
      <c r="R21" s="207"/>
      <c r="S21" s="617" t="e">
        <f t="shared" si="6"/>
        <v>#VALUE!</v>
      </c>
      <c r="T21" s="617" t="e">
        <f t="shared" si="7"/>
        <v>#VALUE!</v>
      </c>
      <c r="U21" s="618" t="e">
        <f>LOOKUP(T21,{0,39,40,80,120},{"2","2","3","4","5"})</f>
        <v>#VALUE!</v>
      </c>
      <c r="V21" s="617"/>
      <c r="W21" s="1362"/>
    </row>
    <row r="22" spans="1:35" ht="15.75" x14ac:dyDescent="0.25">
      <c r="A22" s="611" t="s">
        <v>11</v>
      </c>
      <c r="B22" s="1129">
        <v>24924</v>
      </c>
      <c r="C22" s="611">
        <f>Age(B22,G22,H22)</f>
        <v>56</v>
      </c>
      <c r="D22" s="1371"/>
      <c r="E22" s="154">
        <v>4</v>
      </c>
      <c r="F22" s="1134" t="s">
        <v>1457</v>
      </c>
      <c r="G22" s="280" t="s">
        <v>482</v>
      </c>
      <c r="H22" s="280" t="s">
        <v>560</v>
      </c>
      <c r="I22" s="1412" t="str">
        <f>Воз_группа(A22,C22)</f>
        <v>8</v>
      </c>
      <c r="J22" s="611"/>
      <c r="K22" s="877"/>
      <c r="L22" s="1015"/>
      <c r="M22" s="1015"/>
      <c r="N22" s="877"/>
      <c r="O22" s="1016"/>
      <c r="P22" s="1015"/>
      <c r="Q22" s="615"/>
      <c r="R22" s="207"/>
      <c r="S22" s="617"/>
      <c r="T22" s="617"/>
      <c r="U22" s="618"/>
      <c r="V22" s="617"/>
      <c r="W22" s="1352" t="s">
        <v>750</v>
      </c>
    </row>
    <row r="23" spans="1:35" ht="15.75" x14ac:dyDescent="0.25">
      <c r="A23" s="342"/>
      <c r="B23" s="169"/>
      <c r="C23" s="611"/>
      <c r="D23" s="1368"/>
      <c r="E23" s="1735" t="s">
        <v>1483</v>
      </c>
      <c r="F23" s="1736"/>
      <c r="G23" s="1736"/>
      <c r="H23" s="1736"/>
      <c r="I23" s="1736"/>
      <c r="J23" s="1736"/>
      <c r="K23" s="1736"/>
      <c r="L23" s="1736"/>
      <c r="M23" s="1736"/>
      <c r="N23" s="1736"/>
      <c r="O23" s="1736"/>
      <c r="P23" s="1736"/>
      <c r="Q23" s="1736"/>
      <c r="R23" s="1736"/>
      <c r="S23" s="1736"/>
      <c r="T23" s="1736"/>
      <c r="U23" s="1736"/>
      <c r="V23" s="1736"/>
      <c r="W23" s="1737"/>
    </row>
    <row r="24" spans="1:35" ht="15.75" x14ac:dyDescent="0.25">
      <c r="A24" s="611" t="s">
        <v>11</v>
      </c>
      <c r="B24" s="1092">
        <v>25023</v>
      </c>
      <c r="C24" s="611">
        <f t="shared" ref="C24:C25" si="8">Age(B24,G24,H24)</f>
        <v>56</v>
      </c>
      <c r="D24" s="1371"/>
      <c r="E24" s="154">
        <v>1</v>
      </c>
      <c r="F24" s="161" t="s">
        <v>791</v>
      </c>
      <c r="G24" s="280" t="s">
        <v>482</v>
      </c>
      <c r="H24" s="280" t="s">
        <v>630</v>
      </c>
      <c r="I24" s="342" t="str">
        <f t="shared" ref="I24:I25" si="9">Воз_группа(A24,C24)</f>
        <v>8</v>
      </c>
      <c r="J24" s="155"/>
      <c r="K24" s="877">
        <v>3</v>
      </c>
      <c r="L24" s="1015"/>
      <c r="M24" s="1015" t="e">
        <f t="shared" ref="M24:M29" si="10">Баллы_за_упр($A24,$G24,$H24,$I24,K24,L24)</f>
        <v>#VALUE!</v>
      </c>
      <c r="N24" s="877"/>
      <c r="O24" s="1016"/>
      <c r="P24" s="1015"/>
      <c r="Q24" s="615">
        <v>37</v>
      </c>
      <c r="R24" s="207"/>
      <c r="S24" s="617" t="e">
        <f t="shared" ref="S24:S29" si="11">Баллы_за_упр($A24,G24,H24,I24,Q24,R24)</f>
        <v>#VALUE!</v>
      </c>
      <c r="T24" s="617" t="e">
        <f t="shared" ref="T24:T29" si="12">S24+P24+M24</f>
        <v>#VALUE!</v>
      </c>
      <c r="U24" s="618" t="e">
        <f>LOOKUP(T24,{0,39,40,80,120},{"2","2","3","4","5"})</f>
        <v>#VALUE!</v>
      </c>
      <c r="V24" s="617"/>
      <c r="W24" s="1352"/>
    </row>
    <row r="25" spans="1:35" ht="15.75" x14ac:dyDescent="0.25">
      <c r="A25" s="611" t="s">
        <v>11</v>
      </c>
      <c r="B25" s="1092">
        <v>27751</v>
      </c>
      <c r="C25" s="252">
        <f t="shared" si="8"/>
        <v>48</v>
      </c>
      <c r="D25" s="1371"/>
      <c r="E25" s="154">
        <v>2</v>
      </c>
      <c r="F25" s="161" t="s">
        <v>791</v>
      </c>
      <c r="G25" s="280" t="s">
        <v>482</v>
      </c>
      <c r="H25" s="280" t="s">
        <v>539</v>
      </c>
      <c r="I25" s="342" t="str">
        <f t="shared" si="9"/>
        <v>6</v>
      </c>
      <c r="J25" s="611"/>
      <c r="K25" s="877">
        <v>3</v>
      </c>
      <c r="L25" s="1015"/>
      <c r="M25" s="1015" t="e">
        <f t="shared" si="10"/>
        <v>#VALUE!</v>
      </c>
      <c r="N25" s="877"/>
      <c r="O25" s="1016"/>
      <c r="P25" s="1015"/>
      <c r="Q25" s="615">
        <v>37</v>
      </c>
      <c r="R25" s="207"/>
      <c r="S25" s="617" t="e">
        <f t="shared" si="11"/>
        <v>#VALUE!</v>
      </c>
      <c r="T25" s="617" t="e">
        <f t="shared" si="12"/>
        <v>#VALUE!</v>
      </c>
      <c r="U25" s="618" t="e">
        <f>LOOKUP(T25,{0,39,40,80,120},{"2","2","3","4","5"})</f>
        <v>#VALUE!</v>
      </c>
      <c r="V25" s="617"/>
      <c r="W25" s="1362"/>
    </row>
    <row r="26" spans="1:35" ht="15.75" x14ac:dyDescent="0.25">
      <c r="A26" s="611" t="s">
        <v>11</v>
      </c>
      <c r="B26" s="1092">
        <v>26268</v>
      </c>
      <c r="C26" s="611">
        <f t="shared" ref="C26" si="13">Age(B26,G26,H26)</f>
        <v>52</v>
      </c>
      <c r="D26" s="1368"/>
      <c r="E26" s="154">
        <v>3</v>
      </c>
      <c r="F26" s="161" t="s">
        <v>1471</v>
      </c>
      <c r="G26" s="152" t="s">
        <v>482</v>
      </c>
      <c r="H26" s="152" t="s">
        <v>1458</v>
      </c>
      <c r="I26" s="1411" t="str">
        <f t="shared" ref="I26:I40" si="14">Воз_группа(A26,C26)</f>
        <v>7</v>
      </c>
      <c r="J26" s="611"/>
      <c r="K26" s="877">
        <v>3</v>
      </c>
      <c r="L26" s="1015"/>
      <c r="M26" s="1015" t="e">
        <f t="shared" si="10"/>
        <v>#VALUE!</v>
      </c>
      <c r="N26" s="877"/>
      <c r="O26" s="1016"/>
      <c r="P26" s="1015"/>
      <c r="Q26" s="615">
        <v>37</v>
      </c>
      <c r="R26" s="207"/>
      <c r="S26" s="617" t="e">
        <f t="shared" si="11"/>
        <v>#VALUE!</v>
      </c>
      <c r="T26" s="617" t="e">
        <f t="shared" si="12"/>
        <v>#VALUE!</v>
      </c>
      <c r="U26" s="618" t="e">
        <f>LOOKUP(T26,{0,39,40,80,120},{"2","2","3","4","5"})</f>
        <v>#VALUE!</v>
      </c>
      <c r="V26" s="617"/>
      <c r="W26" s="1362"/>
    </row>
    <row r="27" spans="1:35" ht="15.75" x14ac:dyDescent="0.25">
      <c r="A27" s="611" t="s">
        <v>11</v>
      </c>
      <c r="B27" s="169">
        <v>27727</v>
      </c>
      <c r="C27" s="252">
        <f t="shared" ref="C27:C40" si="15">Age(B27,G27,H27)</f>
        <v>48</v>
      </c>
      <c r="D27" s="1368"/>
      <c r="E27" s="154">
        <v>4</v>
      </c>
      <c r="F27" s="161" t="s">
        <v>1471</v>
      </c>
      <c r="G27" s="152" t="s">
        <v>482</v>
      </c>
      <c r="H27" s="152" t="s">
        <v>498</v>
      </c>
      <c r="I27" s="1411" t="str">
        <f t="shared" si="14"/>
        <v>6</v>
      </c>
      <c r="J27" s="611"/>
      <c r="K27" s="877">
        <v>3</v>
      </c>
      <c r="L27" s="1015"/>
      <c r="M27" s="1015" t="e">
        <f t="shared" si="10"/>
        <v>#VALUE!</v>
      </c>
      <c r="N27" s="877"/>
      <c r="O27" s="1016"/>
      <c r="P27" s="1015"/>
      <c r="Q27" s="615">
        <v>37</v>
      </c>
      <c r="R27" s="207"/>
      <c r="S27" s="617" t="e">
        <f t="shared" si="11"/>
        <v>#VALUE!</v>
      </c>
      <c r="T27" s="617" t="e">
        <f t="shared" si="12"/>
        <v>#VALUE!</v>
      </c>
      <c r="U27" s="618" t="e">
        <f>LOOKUP(T27,{0,39,40,80,120},{"2","2","3","4","5"})</f>
        <v>#VALUE!</v>
      </c>
      <c r="V27" s="617"/>
      <c r="W27" s="1362"/>
    </row>
    <row r="28" spans="1:35" ht="15.75" x14ac:dyDescent="0.25">
      <c r="A28" s="342" t="s">
        <v>11</v>
      </c>
      <c r="B28" s="1092">
        <v>25972</v>
      </c>
      <c r="C28" s="611">
        <f t="shared" si="15"/>
        <v>53</v>
      </c>
      <c r="D28" s="1368"/>
      <c r="E28" s="154">
        <v>5</v>
      </c>
      <c r="F28" s="161" t="s">
        <v>1471</v>
      </c>
      <c r="G28" s="280" t="s">
        <v>482</v>
      </c>
      <c r="H28" s="280" t="s">
        <v>483</v>
      </c>
      <c r="I28" s="1411" t="str">
        <f t="shared" si="14"/>
        <v>7</v>
      </c>
      <c r="J28" s="611"/>
      <c r="K28" s="877">
        <v>3</v>
      </c>
      <c r="L28" s="1015"/>
      <c r="M28" s="1015" t="e">
        <f t="shared" si="10"/>
        <v>#VALUE!</v>
      </c>
      <c r="N28" s="877"/>
      <c r="O28" s="1016"/>
      <c r="P28" s="1015"/>
      <c r="Q28" s="615">
        <v>37</v>
      </c>
      <c r="R28" s="207"/>
      <c r="S28" s="617" t="e">
        <f t="shared" si="11"/>
        <v>#VALUE!</v>
      </c>
      <c r="T28" s="617" t="e">
        <f t="shared" si="12"/>
        <v>#VALUE!</v>
      </c>
      <c r="U28" s="618" t="e">
        <f>LOOKUP(T28,{0,39,40,80,120},{"2","2","3","4","5"})</f>
        <v>#VALUE!</v>
      </c>
      <c r="V28" s="617"/>
      <c r="W28" s="1362"/>
    </row>
    <row r="29" spans="1:35" ht="15.75" x14ac:dyDescent="0.25">
      <c r="A29" s="342" t="s">
        <v>11</v>
      </c>
      <c r="B29" s="1092">
        <v>27755</v>
      </c>
      <c r="C29" s="611">
        <f t="shared" si="15"/>
        <v>48</v>
      </c>
      <c r="D29" s="1368"/>
      <c r="E29" s="154">
        <v>6</v>
      </c>
      <c r="F29" s="161" t="s">
        <v>1471</v>
      </c>
      <c r="G29" s="280" t="s">
        <v>482</v>
      </c>
      <c r="H29" s="280" t="s">
        <v>532</v>
      </c>
      <c r="I29" s="1411" t="str">
        <f t="shared" si="14"/>
        <v>6</v>
      </c>
      <c r="J29" s="611"/>
      <c r="K29" s="877">
        <v>3</v>
      </c>
      <c r="L29" s="1015"/>
      <c r="M29" s="1015" t="e">
        <f t="shared" si="10"/>
        <v>#VALUE!</v>
      </c>
      <c r="N29" s="877"/>
      <c r="O29" s="1016"/>
      <c r="P29" s="1015"/>
      <c r="Q29" s="615">
        <v>37</v>
      </c>
      <c r="R29" s="207"/>
      <c r="S29" s="617" t="e">
        <f t="shared" si="11"/>
        <v>#VALUE!</v>
      </c>
      <c r="T29" s="617" t="e">
        <f t="shared" si="12"/>
        <v>#VALUE!</v>
      </c>
      <c r="U29" s="618" t="e">
        <f>LOOKUP(T29,{0,39,40,80,120},{"2","2","3","4","5"})</f>
        <v>#VALUE!</v>
      </c>
      <c r="V29" s="617"/>
      <c r="W29" s="1362"/>
    </row>
    <row r="30" spans="1:35" ht="15.75" x14ac:dyDescent="0.25">
      <c r="A30" s="342" t="s">
        <v>11</v>
      </c>
      <c r="B30" s="1092">
        <v>27511</v>
      </c>
      <c r="C30" s="611">
        <f t="shared" si="15"/>
        <v>49</v>
      </c>
      <c r="D30" s="1368"/>
      <c r="E30" s="154">
        <v>7</v>
      </c>
      <c r="F30" s="161" t="s">
        <v>1471</v>
      </c>
      <c r="G30" s="280" t="s">
        <v>482</v>
      </c>
      <c r="H30" s="280" t="s">
        <v>1494</v>
      </c>
      <c r="I30" s="1411" t="str">
        <f t="shared" si="14"/>
        <v>6</v>
      </c>
      <c r="J30" s="611"/>
      <c r="K30" s="877">
        <v>3</v>
      </c>
      <c r="L30" s="1015"/>
      <c r="M30" s="1015" t="e">
        <f t="shared" ref="M30:M35" si="16">Баллы_за_упр($A30,$G30,$H30,$I30,K30,L30)</f>
        <v>#VALUE!</v>
      </c>
      <c r="N30" s="877"/>
      <c r="O30" s="1016"/>
      <c r="P30" s="1015"/>
      <c r="Q30" s="615">
        <v>37</v>
      </c>
      <c r="R30" s="207"/>
      <c r="S30" s="617" t="e">
        <f t="shared" ref="S30:S35" si="17">Баллы_за_упр($A30,G30,H30,I30,Q30,R30)</f>
        <v>#VALUE!</v>
      </c>
      <c r="T30" s="617" t="e">
        <f t="shared" ref="T30:T35" si="18">S30+P30+M30</f>
        <v>#VALUE!</v>
      </c>
      <c r="U30" s="618" t="e">
        <f>LOOKUP(T30,{0,39,40,80,120},{"2","2","3","4","5"})</f>
        <v>#VALUE!</v>
      </c>
      <c r="V30" s="617"/>
      <c r="W30" s="1362"/>
    </row>
    <row r="31" spans="1:35" ht="15.75" x14ac:dyDescent="0.25">
      <c r="A31" s="342" t="s">
        <v>11</v>
      </c>
      <c r="B31" s="220">
        <v>27692</v>
      </c>
      <c r="C31" s="611">
        <f t="shared" si="15"/>
        <v>48</v>
      </c>
      <c r="D31" s="1368"/>
      <c r="E31" s="154">
        <v>8</v>
      </c>
      <c r="F31" s="161" t="s">
        <v>1471</v>
      </c>
      <c r="G31" s="280" t="s">
        <v>638</v>
      </c>
      <c r="H31" s="280" t="s">
        <v>842</v>
      </c>
      <c r="I31" s="1411" t="str">
        <f t="shared" si="14"/>
        <v>6</v>
      </c>
      <c r="J31" s="611"/>
      <c r="K31" s="877">
        <v>3</v>
      </c>
      <c r="L31" s="1015"/>
      <c r="M31" s="1015" t="e">
        <f t="shared" si="16"/>
        <v>#VALUE!</v>
      </c>
      <c r="N31" s="877"/>
      <c r="O31" s="1016"/>
      <c r="P31" s="1015"/>
      <c r="Q31" s="615">
        <v>37</v>
      </c>
      <c r="R31" s="207"/>
      <c r="S31" s="617" t="e">
        <f t="shared" si="17"/>
        <v>#VALUE!</v>
      </c>
      <c r="T31" s="617" t="e">
        <f t="shared" si="18"/>
        <v>#VALUE!</v>
      </c>
      <c r="U31" s="618" t="e">
        <f>LOOKUP(T31,{0,39,40,80,120},{"2","2","3","4","5"})</f>
        <v>#VALUE!</v>
      </c>
      <c r="V31" s="155"/>
      <c r="W31" s="397"/>
    </row>
    <row r="32" spans="1:35" s="904" customFormat="1" ht="15.75" customHeight="1" x14ac:dyDescent="0.25">
      <c r="A32" s="873" t="s">
        <v>11</v>
      </c>
      <c r="B32" s="1092">
        <v>26691</v>
      </c>
      <c r="C32" s="873">
        <f t="shared" si="15"/>
        <v>51</v>
      </c>
      <c r="D32" s="875"/>
      <c r="E32" s="154">
        <v>9</v>
      </c>
      <c r="F32" s="161" t="s">
        <v>1484</v>
      </c>
      <c r="G32" s="280" t="s">
        <v>482</v>
      </c>
      <c r="H32" s="280" t="s">
        <v>1025</v>
      </c>
      <c r="I32" s="876" t="str">
        <f t="shared" si="14"/>
        <v>7</v>
      </c>
      <c r="J32" s="873"/>
      <c r="K32" s="877">
        <v>3</v>
      </c>
      <c r="L32" s="1015"/>
      <c r="M32" s="1015" t="e">
        <f t="shared" si="16"/>
        <v>#VALUE!</v>
      </c>
      <c r="N32" s="877"/>
      <c r="O32" s="1016"/>
      <c r="P32" s="1015"/>
      <c r="Q32" s="615">
        <v>37</v>
      </c>
      <c r="R32" s="207"/>
      <c r="S32" s="617" t="e">
        <f t="shared" si="17"/>
        <v>#VALUE!</v>
      </c>
      <c r="T32" s="617" t="e">
        <f t="shared" si="18"/>
        <v>#VALUE!</v>
      </c>
      <c r="U32" s="618" t="e">
        <f>LOOKUP(T32,{0,39,40,80,120},{"2","2","3","4","5"})</f>
        <v>#VALUE!</v>
      </c>
      <c r="V32" s="617"/>
      <c r="W32" s="1362"/>
      <c r="X32" s="1116"/>
      <c r="Y32" s="1116"/>
      <c r="Z32" s="1116"/>
      <c r="AA32" s="1116"/>
      <c r="AB32" s="1116"/>
      <c r="AC32" s="1116"/>
      <c r="AD32" s="1116"/>
      <c r="AE32" s="1116"/>
      <c r="AF32" s="1116"/>
      <c r="AG32" s="1116"/>
      <c r="AH32" s="1116"/>
      <c r="AI32" s="1116"/>
    </row>
    <row r="33" spans="1:36" s="904" customFormat="1" ht="15.75" x14ac:dyDescent="0.25">
      <c r="A33" s="873" t="s">
        <v>11</v>
      </c>
      <c r="B33" s="1125">
        <v>25669</v>
      </c>
      <c r="C33" s="873">
        <f t="shared" si="15"/>
        <v>54</v>
      </c>
      <c r="D33" s="875"/>
      <c r="E33" s="154">
        <v>10</v>
      </c>
      <c r="F33" s="161" t="s">
        <v>1484</v>
      </c>
      <c r="G33" s="890" t="s">
        <v>482</v>
      </c>
      <c r="H33" s="890" t="s">
        <v>554</v>
      </c>
      <c r="I33" s="881" t="str">
        <f t="shared" si="14"/>
        <v>7</v>
      </c>
      <c r="J33" s="877"/>
      <c r="K33" s="877">
        <v>3</v>
      </c>
      <c r="L33" s="1015"/>
      <c r="M33" s="1015" t="e">
        <f t="shared" si="16"/>
        <v>#VALUE!</v>
      </c>
      <c r="N33" s="877"/>
      <c r="O33" s="1016"/>
      <c r="P33" s="1015"/>
      <c r="Q33" s="615">
        <v>37</v>
      </c>
      <c r="R33" s="207"/>
      <c r="S33" s="617" t="e">
        <f t="shared" si="17"/>
        <v>#VALUE!</v>
      </c>
      <c r="T33" s="617" t="e">
        <f t="shared" si="18"/>
        <v>#VALUE!</v>
      </c>
      <c r="U33" s="618" t="e">
        <f>LOOKUP(T33,{0,39,40,80,120},{"2","2","3","4","5"})</f>
        <v>#VALUE!</v>
      </c>
      <c r="V33" s="617"/>
      <c r="W33" s="1362"/>
      <c r="X33" s="1116"/>
      <c r="Y33" s="1116"/>
      <c r="Z33" s="1116"/>
      <c r="AA33" s="1116"/>
      <c r="AB33" s="1116"/>
      <c r="AC33" s="1116"/>
      <c r="AD33" s="1116"/>
      <c r="AE33" s="1116"/>
      <c r="AF33" s="1116"/>
      <c r="AG33" s="1116"/>
      <c r="AH33" s="1116"/>
      <c r="AI33" s="1116"/>
    </row>
    <row r="34" spans="1:36" s="904" customFormat="1" ht="15.75" x14ac:dyDescent="0.25">
      <c r="A34" s="873" t="s">
        <v>11</v>
      </c>
      <c r="B34" s="1125">
        <v>29061</v>
      </c>
      <c r="C34" s="873">
        <f t="shared" si="15"/>
        <v>45</v>
      </c>
      <c r="D34" s="875"/>
      <c r="E34" s="154">
        <v>11</v>
      </c>
      <c r="F34" s="161" t="s">
        <v>1484</v>
      </c>
      <c r="G34" s="890" t="s">
        <v>482</v>
      </c>
      <c r="H34" s="890" t="s">
        <v>490</v>
      </c>
      <c r="I34" s="881" t="str">
        <f t="shared" si="14"/>
        <v>6</v>
      </c>
      <c r="J34" s="873"/>
      <c r="K34" s="877">
        <v>3</v>
      </c>
      <c r="L34" s="1015"/>
      <c r="M34" s="1015" t="e">
        <f t="shared" si="16"/>
        <v>#VALUE!</v>
      </c>
      <c r="N34" s="877">
        <v>34</v>
      </c>
      <c r="O34" s="1016"/>
      <c r="P34" s="1015" t="e">
        <f t="shared" ref="P34:P35" si="19">Баллы_за_упр($A34,$G34,$H34,$I34,N34,O34)</f>
        <v>#VALUE!</v>
      </c>
      <c r="Q34" s="615">
        <v>37</v>
      </c>
      <c r="R34" s="207"/>
      <c r="S34" s="617" t="e">
        <f t="shared" si="17"/>
        <v>#VALUE!</v>
      </c>
      <c r="T34" s="617" t="e">
        <f t="shared" si="18"/>
        <v>#VALUE!</v>
      </c>
      <c r="U34" s="618" t="e">
        <f t="shared" ref="U34:U35" si="20">Оценка(A34,I34,M34,P34,S34)</f>
        <v>#VALUE!</v>
      </c>
      <c r="V34" s="155"/>
      <c r="W34" s="1362"/>
      <c r="X34" s="1116"/>
      <c r="Y34" s="1116"/>
      <c r="Z34" s="1116"/>
      <c r="AA34" s="1116"/>
      <c r="AB34" s="1116"/>
      <c r="AC34" s="1116"/>
      <c r="AD34" s="1116"/>
      <c r="AE34" s="1116"/>
      <c r="AF34" s="1116"/>
      <c r="AG34" s="1116"/>
      <c r="AH34" s="1116"/>
      <c r="AI34" s="1116"/>
    </row>
    <row r="35" spans="1:36" s="904" customFormat="1" ht="15.75" x14ac:dyDescent="0.25">
      <c r="A35" s="873" t="s">
        <v>11</v>
      </c>
      <c r="B35" s="1125">
        <v>29048</v>
      </c>
      <c r="C35" s="873">
        <f t="shared" si="15"/>
        <v>45</v>
      </c>
      <c r="D35" s="875"/>
      <c r="E35" s="154">
        <v>12</v>
      </c>
      <c r="F35" s="161" t="s">
        <v>1484</v>
      </c>
      <c r="G35" s="890" t="s">
        <v>482</v>
      </c>
      <c r="H35" s="890" t="s">
        <v>1036</v>
      </c>
      <c r="I35" s="881" t="str">
        <f t="shared" si="14"/>
        <v>6</v>
      </c>
      <c r="J35" s="873"/>
      <c r="K35" s="877">
        <v>3</v>
      </c>
      <c r="L35" s="1015"/>
      <c r="M35" s="1015" t="e">
        <f t="shared" si="16"/>
        <v>#VALUE!</v>
      </c>
      <c r="N35" s="877">
        <v>34</v>
      </c>
      <c r="O35" s="1016"/>
      <c r="P35" s="1015" t="e">
        <f t="shared" si="19"/>
        <v>#VALUE!</v>
      </c>
      <c r="Q35" s="615">
        <v>37</v>
      </c>
      <c r="R35" s="207"/>
      <c r="S35" s="617" t="e">
        <f t="shared" si="17"/>
        <v>#VALUE!</v>
      </c>
      <c r="T35" s="617" t="e">
        <f t="shared" si="18"/>
        <v>#VALUE!</v>
      </c>
      <c r="U35" s="618" t="e">
        <f t="shared" si="20"/>
        <v>#VALUE!</v>
      </c>
      <c r="V35" s="617"/>
      <c r="W35" s="1362"/>
      <c r="X35" s="1116"/>
      <c r="Y35" s="1116"/>
      <c r="Z35" s="1116"/>
      <c r="AA35" s="1116"/>
      <c r="AB35" s="1116"/>
      <c r="AC35" s="1116"/>
      <c r="AD35" s="1116"/>
      <c r="AE35" s="1116"/>
      <c r="AF35" s="1116"/>
      <c r="AG35" s="1116"/>
      <c r="AH35" s="1116"/>
      <c r="AI35" s="1116"/>
    </row>
    <row r="36" spans="1:36" s="710" customFormat="1" ht="15.75" customHeight="1" x14ac:dyDescent="0.25">
      <c r="A36" s="1387" t="s">
        <v>11</v>
      </c>
      <c r="B36" s="860">
        <v>28157</v>
      </c>
      <c r="C36" s="613">
        <f t="shared" si="15"/>
        <v>47</v>
      </c>
      <c r="D36" s="913"/>
      <c r="E36" s="154">
        <v>13</v>
      </c>
      <c r="F36" s="1130" t="s">
        <v>1516</v>
      </c>
      <c r="G36" s="607" t="s">
        <v>482</v>
      </c>
      <c r="H36" s="1433" t="s">
        <v>1263</v>
      </c>
      <c r="I36" s="881" t="str">
        <f t="shared" si="14"/>
        <v>6</v>
      </c>
      <c r="J36" s="613"/>
      <c r="K36" s="877">
        <v>3</v>
      </c>
      <c r="L36" s="1015"/>
      <c r="M36" s="1015" t="e">
        <f t="shared" ref="M36" si="21">Баллы_за_упр($A36,$G36,$H36,$I36,K36,L36)</f>
        <v>#VALUE!</v>
      </c>
      <c r="N36" s="877"/>
      <c r="O36" s="1016"/>
      <c r="P36" s="1015"/>
      <c r="Q36" s="615">
        <v>37</v>
      </c>
      <c r="R36" s="207"/>
      <c r="S36" s="617" t="e">
        <f t="shared" ref="S36" si="22">Баллы_за_упр($A36,G36,H36,I36,Q36,R36)</f>
        <v>#VALUE!</v>
      </c>
      <c r="T36" s="617" t="e">
        <f t="shared" ref="T36" si="23">S36+P36+M36</f>
        <v>#VALUE!</v>
      </c>
      <c r="U36" s="618" t="e">
        <f>LOOKUP(T36,{0,39,40,80,120},{"2","2","3","4","5"})</f>
        <v>#VALUE!</v>
      </c>
      <c r="V36" s="607"/>
      <c r="W36" s="1362"/>
    </row>
    <row r="37" spans="1:36" s="710" customFormat="1" ht="15.75" x14ac:dyDescent="0.25">
      <c r="A37" s="1387" t="s">
        <v>11</v>
      </c>
      <c r="B37" s="860">
        <v>25362</v>
      </c>
      <c r="C37" s="613">
        <f t="shared" si="15"/>
        <v>55</v>
      </c>
      <c r="D37" s="913"/>
      <c r="E37" s="154">
        <v>14</v>
      </c>
      <c r="F37" s="1130" t="s">
        <v>1516</v>
      </c>
      <c r="G37" s="349" t="s">
        <v>482</v>
      </c>
      <c r="H37" s="349" t="s">
        <v>527</v>
      </c>
      <c r="I37" s="1411" t="str">
        <f t="shared" si="14"/>
        <v>8</v>
      </c>
      <c r="J37" s="613"/>
      <c r="K37" s="877"/>
      <c r="L37" s="1015"/>
      <c r="M37" s="1015"/>
      <c r="N37" s="877"/>
      <c r="O37" s="1016"/>
      <c r="P37" s="1015"/>
      <c r="Q37" s="615"/>
      <c r="R37" s="207"/>
      <c r="S37" s="617"/>
      <c r="T37" s="617"/>
      <c r="U37" s="618"/>
      <c r="V37" s="607"/>
      <c r="W37" s="1362" t="s">
        <v>750</v>
      </c>
    </row>
    <row r="38" spans="1:36" s="710" customFormat="1" ht="15.75" x14ac:dyDescent="0.25">
      <c r="A38" s="1387" t="s">
        <v>11</v>
      </c>
      <c r="B38" s="860">
        <v>30345</v>
      </c>
      <c r="C38" s="613">
        <f t="shared" si="15"/>
        <v>41</v>
      </c>
      <c r="D38" s="913"/>
      <c r="E38" s="154">
        <v>15</v>
      </c>
      <c r="F38" s="1130" t="s">
        <v>1516</v>
      </c>
      <c r="G38" s="349" t="s">
        <v>590</v>
      </c>
      <c r="H38" s="349" t="s">
        <v>502</v>
      </c>
      <c r="I38" s="1411" t="str">
        <f>Воз_группа(A38,C38)</f>
        <v>5</v>
      </c>
      <c r="J38" s="613"/>
      <c r="K38" s="877">
        <v>3</v>
      </c>
      <c r="L38" s="1015"/>
      <c r="M38" s="1015" t="e">
        <f t="shared" ref="M38" si="24">Баллы_за_упр($A38,$G38,$H38,$I38,K38,L38)</f>
        <v>#VALUE!</v>
      </c>
      <c r="N38" s="877">
        <v>34</v>
      </c>
      <c r="O38" s="1016"/>
      <c r="P38" s="1015" t="e">
        <f t="shared" ref="P38" si="25">Баллы_за_упр($A38,$G38,$H38,$I38,N38,O38)</f>
        <v>#VALUE!</v>
      </c>
      <c r="Q38" s="615">
        <v>37</v>
      </c>
      <c r="R38" s="207"/>
      <c r="S38" s="617" t="e">
        <f t="shared" ref="S38" si="26">Баллы_за_упр($A38,G38,H38,I38,Q38,R38)</f>
        <v>#VALUE!</v>
      </c>
      <c r="T38" s="617" t="e">
        <f t="shared" ref="T38" si="27">S38+P38+M38</f>
        <v>#VALUE!</v>
      </c>
      <c r="U38" s="618" t="e">
        <f t="shared" ref="U38" si="28">Оценка(A38,I38,M38,P38,S38)</f>
        <v>#VALUE!</v>
      </c>
      <c r="V38" s="617"/>
      <c r="W38" s="1362"/>
    </row>
    <row r="39" spans="1:36" ht="15.75" x14ac:dyDescent="0.25">
      <c r="A39" s="342" t="s">
        <v>11</v>
      </c>
      <c r="B39" s="169">
        <v>29086</v>
      </c>
      <c r="C39" s="873">
        <f t="shared" si="15"/>
        <v>45</v>
      </c>
      <c r="D39" s="1368"/>
      <c r="E39" s="154">
        <v>16</v>
      </c>
      <c r="F39" s="349" t="s">
        <v>481</v>
      </c>
      <c r="G39" s="890" t="s">
        <v>482</v>
      </c>
      <c r="H39" s="161" t="s">
        <v>1507</v>
      </c>
      <c r="I39" s="342">
        <v>6</v>
      </c>
      <c r="J39" s="613"/>
      <c r="K39" s="877">
        <v>3</v>
      </c>
      <c r="L39" s="1015"/>
      <c r="M39" s="1015" t="e">
        <f t="shared" ref="M39:M43" si="29">Баллы_за_упр($A39,$G39,$H39,$I39,K39,L39)</f>
        <v>#VALUE!</v>
      </c>
      <c r="N39" s="877"/>
      <c r="O39" s="1016"/>
      <c r="P39" s="1015"/>
      <c r="Q39" s="615">
        <v>37</v>
      </c>
      <c r="R39" s="207"/>
      <c r="S39" s="617" t="e">
        <f t="shared" ref="S39:S43" si="30">Баллы_за_упр($A39,G39,H39,I39,Q39,R39)</f>
        <v>#VALUE!</v>
      </c>
      <c r="T39" s="617" t="e">
        <f t="shared" ref="T39:T43" si="31">S39+P39+M39</f>
        <v>#VALUE!</v>
      </c>
      <c r="U39" s="618" t="e">
        <f>LOOKUP(T39,{0,39,40,80,120},{"2","2","3","4","5"})</f>
        <v>#VALUE!</v>
      </c>
      <c r="V39" s="351"/>
      <c r="W39" s="1091"/>
    </row>
    <row r="40" spans="1:36" ht="15.75" x14ac:dyDescent="0.25">
      <c r="A40" s="342" t="s">
        <v>11</v>
      </c>
      <c r="B40" s="169">
        <v>25348</v>
      </c>
      <c r="C40" s="252">
        <f t="shared" si="15"/>
        <v>55</v>
      </c>
      <c r="D40" s="1368"/>
      <c r="E40" s="154">
        <v>17</v>
      </c>
      <c r="F40" s="1130" t="s">
        <v>481</v>
      </c>
      <c r="G40" s="349" t="s">
        <v>482</v>
      </c>
      <c r="H40" s="161" t="s">
        <v>1385</v>
      </c>
      <c r="I40" s="342" t="str">
        <f t="shared" si="14"/>
        <v>8</v>
      </c>
      <c r="J40" s="613"/>
      <c r="K40" s="877">
        <v>3</v>
      </c>
      <c r="L40" s="1015"/>
      <c r="M40" s="1015" t="e">
        <f t="shared" si="29"/>
        <v>#VALUE!</v>
      </c>
      <c r="N40" s="877"/>
      <c r="O40" s="1016"/>
      <c r="P40" s="1015"/>
      <c r="Q40" s="615">
        <v>37</v>
      </c>
      <c r="R40" s="207"/>
      <c r="S40" s="617" t="e">
        <f t="shared" si="30"/>
        <v>#VALUE!</v>
      </c>
      <c r="T40" s="617" t="e">
        <f t="shared" si="31"/>
        <v>#VALUE!</v>
      </c>
      <c r="U40" s="618" t="e">
        <f>LOOKUP(T40,{0,39,40,80,120},{"2","2","3","4","5"})</f>
        <v>#VALUE!</v>
      </c>
      <c r="V40" s="617"/>
      <c r="W40" s="1362"/>
    </row>
    <row r="41" spans="1:36" ht="15.75" x14ac:dyDescent="0.25">
      <c r="A41" s="611" t="s">
        <v>11</v>
      </c>
      <c r="B41" s="1092">
        <v>28411</v>
      </c>
      <c r="C41" s="611">
        <f>Age(B41,G41,H41)</f>
        <v>47</v>
      </c>
      <c r="D41" s="1371"/>
      <c r="E41" s="154">
        <v>18</v>
      </c>
      <c r="F41" s="210" t="s">
        <v>1457</v>
      </c>
      <c r="G41" s="349" t="s">
        <v>482</v>
      </c>
      <c r="H41" s="349" t="s">
        <v>487</v>
      </c>
      <c r="I41" s="1411" t="str">
        <f>Воз_группа(A41,C41)</f>
        <v>6</v>
      </c>
      <c r="J41" s="611"/>
      <c r="K41" s="877">
        <v>3</v>
      </c>
      <c r="L41" s="1015"/>
      <c r="M41" s="1015" t="e">
        <f t="shared" si="29"/>
        <v>#VALUE!</v>
      </c>
      <c r="N41" s="877"/>
      <c r="O41" s="1016"/>
      <c r="P41" s="1015"/>
      <c r="Q41" s="615">
        <v>37</v>
      </c>
      <c r="R41" s="207"/>
      <c r="S41" s="617" t="e">
        <f t="shared" si="30"/>
        <v>#VALUE!</v>
      </c>
      <c r="T41" s="617" t="e">
        <f t="shared" si="31"/>
        <v>#VALUE!</v>
      </c>
      <c r="U41" s="618" t="e">
        <f>LOOKUP(T41,{0,39,40,80,120},{"2","2","3","4","5"})</f>
        <v>#VALUE!</v>
      </c>
      <c r="V41" s="617"/>
      <c r="W41" s="1362"/>
    </row>
    <row r="42" spans="1:36" ht="15.75" x14ac:dyDescent="0.25">
      <c r="A42" s="611" t="s">
        <v>11</v>
      </c>
      <c r="B42" s="169">
        <v>28890</v>
      </c>
      <c r="C42" s="611">
        <f t="shared" ref="C42:C44" si="32">Age(B42,G42,H42)</f>
        <v>45</v>
      </c>
      <c r="D42" s="1371"/>
      <c r="E42" s="154">
        <v>19</v>
      </c>
      <c r="F42" s="210" t="s">
        <v>1457</v>
      </c>
      <c r="G42" s="349" t="s">
        <v>482</v>
      </c>
      <c r="H42" s="349" t="s">
        <v>486</v>
      </c>
      <c r="I42" s="1411" t="str">
        <f>Воз_группа(A42,C42)</f>
        <v>6</v>
      </c>
      <c r="J42" s="613"/>
      <c r="K42" s="877">
        <v>3</v>
      </c>
      <c r="L42" s="1015"/>
      <c r="M42" s="1015" t="e">
        <f t="shared" si="29"/>
        <v>#VALUE!</v>
      </c>
      <c r="N42" s="877"/>
      <c r="O42" s="1016"/>
      <c r="P42" s="1015"/>
      <c r="Q42" s="615">
        <v>37</v>
      </c>
      <c r="R42" s="207"/>
      <c r="S42" s="617" t="e">
        <f t="shared" si="30"/>
        <v>#VALUE!</v>
      </c>
      <c r="T42" s="617" t="e">
        <f t="shared" si="31"/>
        <v>#VALUE!</v>
      </c>
      <c r="U42" s="618" t="e">
        <f>LOOKUP(T42,{0,39,40,80,120},{"2","2","3","4","5"})</f>
        <v>#VALUE!</v>
      </c>
      <c r="V42" s="617"/>
      <c r="W42" s="1362"/>
    </row>
    <row r="43" spans="1:36" ht="15.75" x14ac:dyDescent="0.25">
      <c r="A43" s="611" t="s">
        <v>11</v>
      </c>
      <c r="B43" s="1092">
        <v>28954</v>
      </c>
      <c r="C43" s="611">
        <f t="shared" si="32"/>
        <v>45</v>
      </c>
      <c r="D43" s="1371"/>
      <c r="E43" s="154">
        <v>20</v>
      </c>
      <c r="F43" s="210" t="s">
        <v>1436</v>
      </c>
      <c r="G43" s="700" t="s">
        <v>482</v>
      </c>
      <c r="H43" s="700" t="s">
        <v>951</v>
      </c>
      <c r="I43" s="342" t="str">
        <f t="shared" ref="I43" si="33">Воз_группа(A43,C43)</f>
        <v>6</v>
      </c>
      <c r="J43" s="611"/>
      <c r="K43" s="877">
        <v>3</v>
      </c>
      <c r="L43" s="1015"/>
      <c r="M43" s="1015" t="e">
        <f t="shared" si="29"/>
        <v>#VALUE!</v>
      </c>
      <c r="N43" s="877">
        <v>34</v>
      </c>
      <c r="O43" s="1016"/>
      <c r="P43" s="1015" t="e">
        <f t="shared" ref="P43" si="34">Баллы_за_упр($A43,$G43,$H43,$I43,N43,O43)</f>
        <v>#VALUE!</v>
      </c>
      <c r="Q43" s="615">
        <v>37</v>
      </c>
      <c r="R43" s="207"/>
      <c r="S43" s="617" t="e">
        <f t="shared" si="30"/>
        <v>#VALUE!</v>
      </c>
      <c r="T43" s="617" t="e">
        <f t="shared" si="31"/>
        <v>#VALUE!</v>
      </c>
      <c r="U43" s="618" t="e">
        <f t="shared" ref="U43" si="35">Оценка(A43,I43,M43,P43,S43)</f>
        <v>#VALUE!</v>
      </c>
      <c r="V43" s="617"/>
      <c r="W43" s="1362"/>
      <c r="X43" s="153"/>
    </row>
    <row r="44" spans="1:36" ht="16.5" thickBot="1" x14ac:dyDescent="0.3">
      <c r="A44" s="342" t="s">
        <v>11</v>
      </c>
      <c r="B44" s="169">
        <v>27238</v>
      </c>
      <c r="C44" s="611">
        <f t="shared" si="32"/>
        <v>50</v>
      </c>
      <c r="D44" s="1368"/>
      <c r="E44" s="158">
        <v>21</v>
      </c>
      <c r="F44" s="1392" t="s">
        <v>1363</v>
      </c>
      <c r="G44" s="329" t="s">
        <v>482</v>
      </c>
      <c r="H44" s="329" t="s">
        <v>1360</v>
      </c>
      <c r="I44" s="379" t="str">
        <f>Воз_группа(A44,C44)</f>
        <v>7</v>
      </c>
      <c r="J44" s="340"/>
      <c r="K44" s="1040">
        <v>3</v>
      </c>
      <c r="L44" s="1041"/>
      <c r="M44" s="1041" t="e">
        <f t="shared" ref="M44" si="36">Баллы_за_упр($A44,$G44,$H44,$I44,K44,L44)</f>
        <v>#VALUE!</v>
      </c>
      <c r="N44" s="1040"/>
      <c r="O44" s="1042"/>
      <c r="P44" s="1041"/>
      <c r="Q44" s="300">
        <v>37</v>
      </c>
      <c r="R44" s="1224"/>
      <c r="S44" s="302" t="e">
        <f t="shared" ref="S44" si="37">Баллы_за_упр($A44,G44,H44,I44,Q44,R44)</f>
        <v>#VALUE!</v>
      </c>
      <c r="T44" s="302" t="e">
        <f t="shared" ref="T44" si="38">S44+P44+M44</f>
        <v>#VALUE!</v>
      </c>
      <c r="U44" s="303" t="e">
        <f>LOOKUP(T44,{0,39,40,80,120},{"2","2","3","4","5"})</f>
        <v>#VALUE!</v>
      </c>
      <c r="V44" s="302"/>
      <c r="W44" s="525"/>
      <c r="Y44" s="719"/>
      <c r="Z44" s="719"/>
      <c r="AA44" s="719"/>
      <c r="AB44" s="719"/>
      <c r="AC44" s="719"/>
      <c r="AD44" s="719"/>
      <c r="AE44" s="719"/>
      <c r="AF44" s="719"/>
      <c r="AG44" s="719"/>
      <c r="AH44" s="719"/>
      <c r="AI44" s="719"/>
      <c r="AJ44" s="719"/>
    </row>
    <row r="45" spans="1:36" ht="15.75" x14ac:dyDescent="0.25">
      <c r="A45" s="770"/>
      <c r="B45" s="770"/>
      <c r="C45" s="770"/>
      <c r="D45" s="770"/>
      <c r="E45" s="171"/>
      <c r="F45" s="171"/>
      <c r="G45" s="567"/>
      <c r="H45" s="567"/>
      <c r="I45" s="172"/>
      <c r="J45" s="1273"/>
      <c r="K45" s="437"/>
      <c r="L45" s="172"/>
      <c r="M45" s="172"/>
      <c r="N45" s="172"/>
      <c r="O45" s="693"/>
      <c r="P45" s="172"/>
      <c r="Q45" s="172"/>
      <c r="R45" s="418"/>
      <c r="S45" s="172"/>
      <c r="T45" s="172"/>
      <c r="U45" s="172"/>
      <c r="V45" s="172"/>
      <c r="W45" s="437"/>
    </row>
    <row r="46" spans="1:36" ht="15.75" hidden="1" x14ac:dyDescent="0.25">
      <c r="A46" s="770"/>
      <c r="B46" s="770"/>
      <c r="C46" s="770"/>
      <c r="D46" s="770"/>
      <c r="E46" s="171"/>
      <c r="F46" s="171"/>
      <c r="G46" s="567"/>
      <c r="H46" s="567"/>
      <c r="I46" s="172"/>
      <c r="J46" s="1273"/>
      <c r="K46" s="437"/>
      <c r="L46" s="172"/>
      <c r="M46" s="172"/>
      <c r="N46" s="172"/>
      <c r="O46" s="752" t="s">
        <v>769</v>
      </c>
      <c r="P46" s="261"/>
      <c r="Q46" s="262"/>
      <c r="R46" s="419"/>
      <c r="S46" s="263"/>
      <c r="T46" s="264" t="e">
        <f>SUM(T12:T44)</f>
        <v>#VALUE!</v>
      </c>
      <c r="U46" s="265"/>
      <c r="V46" s="172"/>
      <c r="W46" s="437"/>
    </row>
    <row r="47" spans="1:36" ht="15.75" hidden="1" x14ac:dyDescent="0.25">
      <c r="A47" s="770"/>
      <c r="B47" s="770"/>
      <c r="C47" s="770"/>
      <c r="D47" s="770"/>
      <c r="E47" s="171"/>
      <c r="F47" s="171"/>
      <c r="G47" s="567"/>
      <c r="H47" s="567"/>
      <c r="I47" s="172"/>
      <c r="J47" s="1273"/>
      <c r="K47" s="437"/>
      <c r="L47" s="172"/>
      <c r="M47" s="172"/>
      <c r="N47" s="172"/>
      <c r="O47" s="752" t="s">
        <v>770</v>
      </c>
      <c r="P47" s="261"/>
      <c r="Q47" s="262"/>
      <c r="R47" s="419"/>
      <c r="S47" s="263"/>
      <c r="T47" s="266" t="e">
        <f>T46/#REF!</f>
        <v>#VALUE!</v>
      </c>
      <c r="U47" s="267"/>
      <c r="V47" s="172"/>
      <c r="W47" s="437"/>
    </row>
    <row r="48" spans="1:36" ht="15.75" hidden="1" x14ac:dyDescent="0.25">
      <c r="A48" s="770"/>
      <c r="B48" s="770"/>
      <c r="C48" s="770"/>
      <c r="D48" s="770"/>
      <c r="E48" s="171"/>
      <c r="F48" s="171"/>
      <c r="G48" s="567"/>
      <c r="H48" s="567"/>
      <c r="I48" s="172"/>
      <c r="J48" s="1273"/>
      <c r="K48" s="437"/>
      <c r="L48" s="172"/>
      <c r="M48" s="172"/>
      <c r="N48" s="172"/>
      <c r="O48" s="752" t="s">
        <v>771</v>
      </c>
      <c r="P48" s="261"/>
      <c r="Q48" s="262"/>
      <c r="R48" s="419"/>
      <c r="S48" s="263"/>
      <c r="T48" s="268"/>
      <c r="U48" s="269"/>
      <c r="V48" s="172"/>
      <c r="W48" s="437"/>
    </row>
    <row r="49" spans="1:23" ht="18.75" hidden="1" x14ac:dyDescent="0.25">
      <c r="A49" s="770"/>
      <c r="B49" s="770"/>
      <c r="C49" s="770"/>
      <c r="D49" s="770"/>
      <c r="E49" s="171"/>
      <c r="F49" s="171"/>
      <c r="G49" s="567"/>
      <c r="H49" s="567"/>
      <c r="I49" s="172"/>
      <c r="J49" s="1273"/>
      <c r="K49" s="437"/>
      <c r="L49" s="172"/>
      <c r="M49" s="172"/>
      <c r="N49" s="172"/>
      <c r="O49" s="752"/>
      <c r="P49" s="929" t="s">
        <v>769</v>
      </c>
      <c r="Q49" s="929"/>
      <c r="R49" s="930"/>
      <c r="S49" s="931"/>
      <c r="T49" s="932"/>
      <c r="U49" s="1954" t="e">
        <f>SUM(T12:T44)</f>
        <v>#VALUE!</v>
      </c>
      <c r="V49" s="1955"/>
      <c r="W49" s="437"/>
    </row>
    <row r="50" spans="1:23" ht="18.75" hidden="1" x14ac:dyDescent="0.25">
      <c r="A50" s="770"/>
      <c r="B50" s="770"/>
      <c r="C50" s="770"/>
      <c r="D50" s="770"/>
      <c r="E50" s="171"/>
      <c r="F50" s="171"/>
      <c r="G50" s="567"/>
      <c r="H50" s="567"/>
      <c r="I50" s="172"/>
      <c r="J50" s="1273"/>
      <c r="K50" s="437"/>
      <c r="L50" s="172"/>
      <c r="M50" s="172"/>
      <c r="N50" s="172"/>
      <c r="O50" s="752"/>
      <c r="P50" s="929" t="s">
        <v>770</v>
      </c>
      <c r="Q50" s="929"/>
      <c r="R50" s="930"/>
      <c r="S50" s="931"/>
      <c r="T50" s="932"/>
      <c r="U50" s="1956" t="e">
        <f>U49/I53</f>
        <v>#VALUE!</v>
      </c>
      <c r="V50" s="1956"/>
      <c r="W50" s="437"/>
    </row>
    <row r="51" spans="1:23" ht="18.75" hidden="1" x14ac:dyDescent="0.25">
      <c r="A51" s="770"/>
      <c r="B51" s="770"/>
      <c r="C51" s="770"/>
      <c r="D51" s="770"/>
      <c r="E51" s="171"/>
      <c r="F51" s="171"/>
      <c r="G51" s="567"/>
      <c r="H51" s="567"/>
      <c r="I51" s="172"/>
      <c r="J51" s="1273"/>
      <c r="K51" s="437"/>
      <c r="L51" s="172"/>
      <c r="M51" s="172"/>
      <c r="N51" s="172"/>
      <c r="O51" s="752"/>
      <c r="P51" s="929"/>
      <c r="Q51" s="929"/>
      <c r="R51" s="930"/>
      <c r="S51" s="931"/>
      <c r="T51" s="932"/>
      <c r="U51" s="933"/>
      <c r="V51" s="933"/>
      <c r="W51" s="437"/>
    </row>
    <row r="52" spans="1:23" ht="15.75" x14ac:dyDescent="0.25">
      <c r="A52" s="770"/>
      <c r="B52" s="770"/>
      <c r="C52" s="770"/>
      <c r="D52" s="770"/>
      <c r="E52" s="271"/>
      <c r="F52" s="271"/>
      <c r="G52" s="1742" t="s">
        <v>12</v>
      </c>
      <c r="H52" s="1742"/>
      <c r="I52" s="701">
        <f>M52-I62</f>
        <v>30</v>
      </c>
      <c r="J52" s="702" t="s">
        <v>13</v>
      </c>
      <c r="K52" s="703"/>
      <c r="L52" s="702"/>
      <c r="M52" s="704">
        <f>COUNT(E$13:E44)</f>
        <v>30</v>
      </c>
      <c r="N52" s="702"/>
      <c r="O52" s="705"/>
      <c r="P52" s="702"/>
      <c r="Q52" s="702"/>
      <c r="R52" s="706"/>
      <c r="S52" s="702"/>
      <c r="T52" s="253"/>
      <c r="U52" s="253"/>
      <c r="V52" s="253"/>
    </row>
    <row r="53" spans="1:23" ht="15.75" x14ac:dyDescent="0.25">
      <c r="E53" s="271"/>
      <c r="F53" s="271"/>
      <c r="G53" s="1742" t="s">
        <v>14</v>
      </c>
      <c r="H53" s="1742"/>
      <c r="I53" s="707">
        <f>SUM(I56:I59)</f>
        <v>0</v>
      </c>
      <c r="J53" s="702" t="s">
        <v>13</v>
      </c>
      <c r="K53" s="708">
        <f>ROUND($I$53/$I$52*100,1)</f>
        <v>0</v>
      </c>
      <c r="L53" s="709" t="s">
        <v>15</v>
      </c>
      <c r="M53" s="710"/>
      <c r="N53" s="702"/>
      <c r="O53" s="1865"/>
      <c r="P53" s="1865"/>
      <c r="Q53" s="1865"/>
      <c r="R53" s="1865"/>
      <c r="S53" s="253"/>
      <c r="T53" s="253"/>
      <c r="U53" s="253"/>
    </row>
    <row r="54" spans="1:23" ht="15.75" x14ac:dyDescent="0.25">
      <c r="E54" s="271"/>
      <c r="F54" s="271"/>
      <c r="G54" s="862"/>
      <c r="H54" s="712"/>
      <c r="I54" s="696"/>
      <c r="J54" s="253"/>
      <c r="K54" s="713"/>
      <c r="L54" s="253"/>
      <c r="M54" s="710"/>
      <c r="N54" s="702"/>
      <c r="O54" s="714"/>
      <c r="P54" s="253"/>
      <c r="Q54" s="253"/>
    </row>
    <row r="55" spans="1:23" ht="15.75" x14ac:dyDescent="0.25">
      <c r="E55" s="271"/>
      <c r="F55" s="271"/>
      <c r="G55" s="1728" t="s">
        <v>16</v>
      </c>
      <c r="H55" s="1728"/>
      <c r="I55" s="696"/>
      <c r="J55" s="702"/>
      <c r="K55" s="713"/>
      <c r="L55" s="702"/>
      <c r="N55" s="702"/>
      <c r="O55" s="714"/>
      <c r="P55" s="253"/>
      <c r="Q55" s="253"/>
    </row>
    <row r="56" spans="1:23" ht="15.75" x14ac:dyDescent="0.25">
      <c r="E56" s="271"/>
      <c r="F56" s="271"/>
      <c r="G56" s="1728" t="s">
        <v>17</v>
      </c>
      <c r="H56" s="1728"/>
      <c r="I56" s="716">
        <f>COUNTIF(U13:U44,5)</f>
        <v>0</v>
      </c>
      <c r="J56" s="702" t="s">
        <v>13</v>
      </c>
      <c r="K56" s="717" t="e">
        <f>ROUND(I56/$I$53*100,1)</f>
        <v>#DIV/0!</v>
      </c>
      <c r="L56" s="709" t="s">
        <v>15</v>
      </c>
      <c r="R56" s="275"/>
    </row>
    <row r="57" spans="1:23" ht="15.75" x14ac:dyDescent="0.25">
      <c r="E57" s="271"/>
      <c r="F57" s="271"/>
      <c r="G57" s="1728" t="s">
        <v>18</v>
      </c>
      <c r="H57" s="1728"/>
      <c r="I57" s="716">
        <f>COUNTIF(U13:U44,4)</f>
        <v>0</v>
      </c>
      <c r="J57" s="702" t="s">
        <v>13</v>
      </c>
      <c r="K57" s="717" t="e">
        <f>ROUND(I57/$I$53*100,1)</f>
        <v>#DIV/0!</v>
      </c>
      <c r="L57" s="709" t="s">
        <v>15</v>
      </c>
      <c r="N57" s="718"/>
      <c r="O57" s="714"/>
      <c r="P57" s="253"/>
      <c r="Q57" s="253"/>
    </row>
    <row r="58" spans="1:23" ht="18.75" x14ac:dyDescent="0.3">
      <c r="E58" s="271"/>
      <c r="F58" s="271"/>
      <c r="G58" s="1728" t="s">
        <v>19</v>
      </c>
      <c r="H58" s="1728"/>
      <c r="I58" s="716">
        <f>COUNTIF(U13:U44,3)</f>
        <v>0</v>
      </c>
      <c r="J58" s="702" t="s">
        <v>13</v>
      </c>
      <c r="K58" s="717" t="e">
        <f>ROUND(I58/$I$53*100,1)</f>
        <v>#DIV/0!</v>
      </c>
      <c r="L58" s="709" t="s">
        <v>15</v>
      </c>
      <c r="M58" s="719"/>
      <c r="N58" s="720"/>
      <c r="O58" s="721"/>
      <c r="P58" s="722"/>
      <c r="Q58" s="722"/>
      <c r="R58" s="1849"/>
      <c r="S58" s="1849"/>
      <c r="T58" s="1849"/>
      <c r="U58" s="1849"/>
      <c r="V58" s="1849"/>
      <c r="W58" s="1849"/>
    </row>
    <row r="59" spans="1:23" ht="15.75" x14ac:dyDescent="0.25">
      <c r="E59" s="271"/>
      <c r="F59" s="271"/>
      <c r="G59" s="1728" t="s">
        <v>20</v>
      </c>
      <c r="H59" s="1728"/>
      <c r="I59" s="716">
        <f>COUNTIF(U13:U44,2)</f>
        <v>0</v>
      </c>
      <c r="J59" s="702" t="s">
        <v>13</v>
      </c>
      <c r="K59" s="717" t="e">
        <f>I59/$I$53*100</f>
        <v>#DIV/0!</v>
      </c>
      <c r="L59" s="709" t="s">
        <v>15</v>
      </c>
      <c r="M59" s="723"/>
      <c r="N59" s="724"/>
      <c r="O59" s="725"/>
      <c r="P59" s="723"/>
      <c r="Q59" s="723"/>
      <c r="R59" s="726"/>
      <c r="S59" s="723"/>
      <c r="T59" s="727"/>
      <c r="U59" s="727"/>
      <c r="V59" s="727"/>
      <c r="W59" s="863"/>
    </row>
    <row r="60" spans="1:23" ht="18.75" x14ac:dyDescent="0.3">
      <c r="E60" s="1848" t="s">
        <v>21</v>
      </c>
      <c r="F60" s="1848"/>
      <c r="G60" s="1848"/>
      <c r="H60" s="1848"/>
      <c r="I60" s="1367">
        <f>SUM(I56:I58)</f>
        <v>0</v>
      </c>
      <c r="J60" s="702" t="s">
        <v>13</v>
      </c>
      <c r="K60" s="717" t="e">
        <f>I60/$I$53*100</f>
        <v>#DIV/0!</v>
      </c>
      <c r="L60" s="709" t="s">
        <v>15</v>
      </c>
      <c r="M60" s="719"/>
      <c r="N60" s="720"/>
      <c r="O60" s="721"/>
      <c r="P60" s="722"/>
      <c r="Q60" s="722"/>
      <c r="R60" s="1849"/>
      <c r="S60" s="1849"/>
      <c r="T60" s="1849"/>
      <c r="U60" s="1849"/>
      <c r="V60" s="1849"/>
      <c r="W60" s="1849"/>
    </row>
    <row r="61" spans="1:23" ht="15.75" x14ac:dyDescent="0.25">
      <c r="E61" s="1848" t="s">
        <v>772</v>
      </c>
      <c r="F61" s="1848"/>
      <c r="G61" s="1848"/>
      <c r="H61" s="1848"/>
      <c r="I61" s="728">
        <f>COUNTIF(W$13:W44,"*ЛФК*")+COUNTIF(W$13:W44,"*освоб.*")+COUNTIF(W$13:W44,"*справка*")</f>
        <v>2</v>
      </c>
      <c r="J61" s="702" t="s">
        <v>13</v>
      </c>
      <c r="K61" s="729">
        <f>I61/$I$52*100</f>
        <v>6.666666666666667</v>
      </c>
      <c r="L61" s="709" t="s">
        <v>15</v>
      </c>
      <c r="M61" s="719"/>
      <c r="N61" s="719"/>
      <c r="O61" s="730"/>
      <c r="P61" s="719"/>
      <c r="Q61" s="719"/>
      <c r="R61" s="731"/>
      <c r="S61" s="732"/>
      <c r="T61" s="732"/>
      <c r="U61" s="733"/>
      <c r="V61" s="734"/>
      <c r="W61" s="864"/>
    </row>
    <row r="62" spans="1:23" ht="18.75" x14ac:dyDescent="0.3">
      <c r="E62" s="1848" t="s">
        <v>775</v>
      </c>
      <c r="F62" s="1848"/>
      <c r="G62" s="1848"/>
      <c r="H62" s="1848"/>
      <c r="I62" s="728">
        <f>COUNTIF(W$13:W44,"*ком-ка*")+COUNTIF(W$13:W44,"*декрет*")+COUNTIF(W$13:W44,"*уч.отпуск*")</f>
        <v>0</v>
      </c>
      <c r="J62" s="702" t="s">
        <v>768</v>
      </c>
      <c r="K62" s="735"/>
      <c r="L62" s="709"/>
      <c r="M62" s="719"/>
      <c r="N62" s="719"/>
      <c r="O62" s="730"/>
      <c r="P62" s="719"/>
      <c r="Q62" s="719"/>
      <c r="R62" s="1849"/>
      <c r="S62" s="1849"/>
      <c r="T62" s="1849"/>
      <c r="U62" s="1849"/>
      <c r="V62" s="1849"/>
      <c r="W62" s="1849"/>
    </row>
    <row r="63" spans="1:23" ht="18.75" x14ac:dyDescent="0.3">
      <c r="E63" s="1848"/>
      <c r="F63" s="1848"/>
      <c r="G63" s="1848"/>
      <c r="H63" s="1848"/>
      <c r="I63" s="583"/>
      <c r="J63" s="702"/>
      <c r="K63" s="1741" t="s">
        <v>22</v>
      </c>
      <c r="L63" s="1741"/>
      <c r="M63" s="1741"/>
      <c r="N63" s="1741"/>
      <c r="O63" s="1741"/>
      <c r="P63" s="1741"/>
      <c r="Q63" s="1741"/>
      <c r="R63" s="1850" t="e">
        <f>Оценка_подр(K53,K60,K56,K57)</f>
        <v>#VALUE!</v>
      </c>
      <c r="S63" s="1850"/>
      <c r="T63" s="1850"/>
      <c r="U63" s="1850"/>
      <c r="V63" s="719"/>
      <c r="W63" s="863"/>
    </row>
    <row r="64" spans="1:23" ht="15.75" x14ac:dyDescent="0.25">
      <c r="E64" s="272"/>
      <c r="F64" s="272"/>
      <c r="G64" s="736"/>
      <c r="H64" s="736"/>
      <c r="I64" s="737"/>
      <c r="J64" s="702"/>
      <c r="K64" s="738"/>
      <c r="L64" s="709"/>
      <c r="N64" s="739"/>
      <c r="O64" s="705"/>
      <c r="P64" s="702"/>
      <c r="Q64" s="702"/>
      <c r="R64" s="706"/>
      <c r="S64" s="702"/>
      <c r="T64" s="253"/>
      <c r="U64" s="253"/>
      <c r="V64" s="253"/>
    </row>
    <row r="65" spans="1:34" ht="18.75" hidden="1" x14ac:dyDescent="0.25">
      <c r="E65" s="807"/>
      <c r="F65" s="807"/>
      <c r="G65" s="1738" t="s">
        <v>1071</v>
      </c>
      <c r="H65" s="1738"/>
      <c r="I65" s="1846" t="s">
        <v>1297</v>
      </c>
      <c r="J65" s="1846"/>
      <c r="K65" s="1846"/>
      <c r="L65" s="1846"/>
      <c r="M65" s="1846"/>
      <c r="N65" s="1846"/>
      <c r="O65" s="1846"/>
      <c r="P65" s="1846"/>
      <c r="Q65" s="1846"/>
      <c r="R65" s="1846"/>
      <c r="S65" s="1846"/>
      <c r="T65" s="702"/>
      <c r="U65" s="702"/>
      <c r="V65" s="253"/>
    </row>
    <row r="66" spans="1:34" ht="18.75" hidden="1" x14ac:dyDescent="0.25">
      <c r="E66" s="807"/>
      <c r="F66" s="807"/>
      <c r="G66" s="1370"/>
      <c r="H66" s="1370"/>
      <c r="I66" s="740"/>
      <c r="J66" s="1274"/>
      <c r="K66" s="740"/>
      <c r="L66" s="740"/>
      <c r="M66" s="740"/>
      <c r="N66" s="740"/>
      <c r="O66" s="1093"/>
      <c r="P66" s="740"/>
      <c r="Q66" s="740"/>
      <c r="R66" s="740"/>
      <c r="S66" s="740"/>
      <c r="T66" s="702"/>
      <c r="U66" s="702"/>
      <c r="V66" s="253"/>
    </row>
    <row r="67" spans="1:34" ht="18.75" hidden="1" x14ac:dyDescent="0.3">
      <c r="I67" s="710"/>
      <c r="J67" s="1941"/>
      <c r="K67" s="1941"/>
      <c r="L67" s="1941"/>
      <c r="M67" s="1941"/>
      <c r="N67" s="719"/>
      <c r="O67" s="719"/>
      <c r="P67" s="719"/>
      <c r="Q67" s="719"/>
      <c r="R67" s="1849"/>
      <c r="S67" s="1849"/>
      <c r="T67" s="1849"/>
      <c r="W67" s="275"/>
      <c r="X67" s="710"/>
      <c r="Y67" s="854"/>
      <c r="Z67" s="854"/>
      <c r="AA67" s="854"/>
      <c r="AB67" s="854"/>
      <c r="AC67" s="854"/>
      <c r="AD67" s="854"/>
      <c r="AE67" s="854"/>
    </row>
    <row r="69" spans="1:34" s="1336" customFormat="1" ht="24.75" customHeight="1" x14ac:dyDescent="0.3">
      <c r="A69" s="1334"/>
      <c r="B69" s="1334"/>
      <c r="C69" s="1334"/>
      <c r="D69" s="1334"/>
      <c r="E69" s="1206"/>
      <c r="F69" s="1206"/>
      <c r="G69" s="1740" t="s">
        <v>1078</v>
      </c>
      <c r="H69" s="1740"/>
      <c r="I69" s="1721" t="s">
        <v>1166</v>
      </c>
      <c r="J69" s="1721"/>
      <c r="K69" s="1721"/>
      <c r="L69" s="1721"/>
      <c r="M69" s="1721"/>
      <c r="N69" s="1721"/>
      <c r="O69" s="1721"/>
      <c r="P69" s="1721"/>
      <c r="Q69" s="1721"/>
      <c r="R69" s="1721"/>
      <c r="S69" s="1721"/>
      <c r="T69" s="1168"/>
      <c r="U69" s="1168"/>
      <c r="V69" s="868"/>
      <c r="W69" s="1335"/>
      <c r="AE69" s="1337"/>
      <c r="AF69" s="1337"/>
      <c r="AG69" s="1337"/>
      <c r="AH69" s="1337"/>
    </row>
    <row r="70" spans="1:34" s="1337" customFormat="1" ht="24.75" customHeight="1" x14ac:dyDescent="0.3">
      <c r="G70" s="1740" t="s">
        <v>1503</v>
      </c>
      <c r="H70" s="1740"/>
      <c r="I70" s="1721" t="s">
        <v>1528</v>
      </c>
      <c r="J70" s="1721"/>
      <c r="K70" s="1721"/>
      <c r="L70" s="1721"/>
      <c r="M70" s="1721"/>
      <c r="N70" s="1721"/>
      <c r="O70" s="1721"/>
      <c r="P70" s="1721"/>
      <c r="Q70" s="1721"/>
      <c r="R70" s="1721"/>
      <c r="S70" s="1721"/>
      <c r="W70" s="1338"/>
    </row>
    <row r="71" spans="1:34" s="1337" customFormat="1" ht="24.75" customHeight="1" x14ac:dyDescent="0.25">
      <c r="I71" s="1721" t="s">
        <v>1529</v>
      </c>
      <c r="J71" s="1721"/>
      <c r="K71" s="1721"/>
      <c r="L71" s="1721"/>
      <c r="M71" s="1721"/>
      <c r="N71" s="1721"/>
      <c r="O71" s="1721"/>
      <c r="P71" s="1721"/>
      <c r="Q71" s="1721"/>
      <c r="R71" s="1721"/>
      <c r="S71" s="1721"/>
      <c r="W71" s="1338"/>
    </row>
    <row r="72" spans="1:34" x14ac:dyDescent="0.25">
      <c r="G72" s="863"/>
      <c r="H72" s="863"/>
      <c r="I72" s="719"/>
      <c r="J72" s="719"/>
      <c r="K72" s="863"/>
      <c r="L72" s="719"/>
      <c r="M72" s="719"/>
      <c r="N72" s="719"/>
      <c r="O72" s="730"/>
      <c r="P72" s="719"/>
      <c r="Q72" s="719"/>
      <c r="R72" s="1379"/>
      <c r="S72" s="719"/>
      <c r="T72" s="719"/>
      <c r="U72" s="719"/>
    </row>
    <row r="73" spans="1:34" x14ac:dyDescent="0.25">
      <c r="G73" s="863"/>
      <c r="H73" s="863"/>
      <c r="I73" s="719"/>
      <c r="J73" s="719"/>
      <c r="K73" s="863"/>
      <c r="L73" s="719"/>
      <c r="M73" s="719"/>
      <c r="N73" s="719"/>
      <c r="O73" s="730"/>
      <c r="P73" s="719"/>
      <c r="Q73" s="719"/>
      <c r="R73" s="1379"/>
      <c r="S73" s="719"/>
      <c r="T73" s="719"/>
      <c r="U73" s="719"/>
    </row>
    <row r="74" spans="1:34" x14ac:dyDescent="0.25">
      <c r="F74" s="710"/>
      <c r="H74" s="710" t="s">
        <v>1398</v>
      </c>
      <c r="I74" s="710">
        <f>COUNTIF(W$13:W44,"*не приб.*")+COUNTIF(W$13:W44,"*не сдавала*")+COUNTIF(W$13:W44,"*не сдавал*")</f>
        <v>0</v>
      </c>
      <c r="J74" s="710"/>
    </row>
  </sheetData>
  <mergeCells count="52">
    <mergeCell ref="G70:H70"/>
    <mergeCell ref="I70:S70"/>
    <mergeCell ref="I71:S71"/>
    <mergeCell ref="G65:H65"/>
    <mergeCell ref="I65:S65"/>
    <mergeCell ref="J67:M67"/>
    <mergeCell ref="R67:T67"/>
    <mergeCell ref="G69:H69"/>
    <mergeCell ref="I69:S69"/>
    <mergeCell ref="E63:H63"/>
    <mergeCell ref="K63:Q63"/>
    <mergeCell ref="R63:U63"/>
    <mergeCell ref="G55:H55"/>
    <mergeCell ref="G56:H56"/>
    <mergeCell ref="G57:H57"/>
    <mergeCell ref="G58:H58"/>
    <mergeCell ref="R58:W58"/>
    <mergeCell ref="G59:H59"/>
    <mergeCell ref="E60:H60"/>
    <mergeCell ref="R60:W60"/>
    <mergeCell ref="E61:H61"/>
    <mergeCell ref="E62:H62"/>
    <mergeCell ref="R62:W62"/>
    <mergeCell ref="E23:W23"/>
    <mergeCell ref="U49:V49"/>
    <mergeCell ref="U50:V50"/>
    <mergeCell ref="G52:H52"/>
    <mergeCell ref="G53:H53"/>
    <mergeCell ref="O53:R53"/>
    <mergeCell ref="T9:T11"/>
    <mergeCell ref="U9:U11"/>
    <mergeCell ref="V9:V11"/>
    <mergeCell ref="W9:W11"/>
    <mergeCell ref="K10:M10"/>
    <mergeCell ref="N10:P10"/>
    <mergeCell ref="Q10:S10"/>
    <mergeCell ref="E18:W18"/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  <mergeCell ref="E12:W12"/>
    <mergeCell ref="H9:H11"/>
    <mergeCell ref="I9:I11"/>
    <mergeCell ref="J9:J11"/>
    <mergeCell ref="K9:S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1" fitToHeight="2" orientation="landscape" r:id="rId1"/>
  <rowBreaks count="1" manualBreakCount="1">
    <brk id="44" min="3" max="22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12:H108"/>
  <sheetViews>
    <sheetView topLeftCell="A82" workbookViewId="0">
      <selection activeCell="C12" sqref="C12:G108"/>
    </sheetView>
  </sheetViews>
  <sheetFormatPr defaultRowHeight="15" x14ac:dyDescent="0.25"/>
  <cols>
    <col min="3" max="3" width="4.85546875" customWidth="1"/>
    <col min="4" max="4" width="21" customWidth="1"/>
    <col min="5" max="5" width="22.5703125" style="200" customWidth="1"/>
    <col min="6" max="6" width="30.5703125" hidden="1" customWidth="1"/>
    <col min="7" max="7" width="15.85546875" customWidth="1"/>
  </cols>
  <sheetData>
    <row r="12" spans="3:7" s="1006" customFormat="1" ht="31.5" customHeight="1" x14ac:dyDescent="0.25">
      <c r="C12" s="1003" t="s">
        <v>1345</v>
      </c>
      <c r="D12" s="1004" t="s">
        <v>1346</v>
      </c>
      <c r="E12" s="1007" t="s">
        <v>1347</v>
      </c>
      <c r="F12" s="1005"/>
      <c r="G12" s="1005" t="s">
        <v>809</v>
      </c>
    </row>
    <row r="13" spans="3:7" ht="15.75" x14ac:dyDescent="0.25">
      <c r="C13" s="1974" t="s">
        <v>1342</v>
      </c>
      <c r="D13" s="1974"/>
      <c r="E13" s="1974"/>
      <c r="F13" s="1974"/>
      <c r="G13" s="1974"/>
    </row>
    <row r="14" spans="3:7" ht="15.75" x14ac:dyDescent="0.25">
      <c r="C14" s="992">
        <v>1</v>
      </c>
      <c r="D14" s="222" t="s">
        <v>638</v>
      </c>
      <c r="E14" s="407" t="s">
        <v>516</v>
      </c>
      <c r="F14" s="993">
        <v>2</v>
      </c>
      <c r="G14" s="993" t="s">
        <v>1170</v>
      </c>
    </row>
    <row r="15" spans="3:7" ht="15.75" x14ac:dyDescent="0.25">
      <c r="C15" s="994">
        <v>2</v>
      </c>
      <c r="D15" s="222" t="s">
        <v>482</v>
      </c>
      <c r="E15" s="407" t="s">
        <v>1144</v>
      </c>
      <c r="F15" s="993">
        <v>2</v>
      </c>
      <c r="G15" s="993" t="s">
        <v>1170</v>
      </c>
    </row>
    <row r="16" spans="3:7" ht="15.75" x14ac:dyDescent="0.25">
      <c r="C16" s="992">
        <v>3</v>
      </c>
      <c r="D16" s="222" t="s">
        <v>482</v>
      </c>
      <c r="E16" s="612" t="s">
        <v>971</v>
      </c>
      <c r="F16" s="993">
        <v>2</v>
      </c>
      <c r="G16" s="993" t="s">
        <v>1170</v>
      </c>
    </row>
    <row r="17" spans="3:7" ht="15.75" x14ac:dyDescent="0.25">
      <c r="C17" s="994">
        <v>4</v>
      </c>
      <c r="D17" s="995" t="s">
        <v>482</v>
      </c>
      <c r="E17" s="407" t="s">
        <v>729</v>
      </c>
      <c r="F17" s="993">
        <v>2</v>
      </c>
      <c r="G17" s="993" t="s">
        <v>1170</v>
      </c>
    </row>
    <row r="18" spans="3:7" ht="15.75" x14ac:dyDescent="0.25">
      <c r="C18" s="992">
        <v>5</v>
      </c>
      <c r="D18" s="995" t="s">
        <v>482</v>
      </c>
      <c r="E18" s="407" t="s">
        <v>1177</v>
      </c>
      <c r="F18" s="993">
        <v>2</v>
      </c>
      <c r="G18" s="993" t="s">
        <v>1170</v>
      </c>
    </row>
    <row r="19" spans="3:7" ht="15.75" x14ac:dyDescent="0.25">
      <c r="C19" s="994">
        <v>6</v>
      </c>
      <c r="D19" s="222" t="s">
        <v>482</v>
      </c>
      <c r="E19" s="407" t="s">
        <v>510</v>
      </c>
      <c r="F19" s="993">
        <v>2</v>
      </c>
      <c r="G19" s="993" t="s">
        <v>1338</v>
      </c>
    </row>
    <row r="20" spans="3:7" ht="15.75" x14ac:dyDescent="0.25">
      <c r="C20" s="992">
        <v>7</v>
      </c>
      <c r="D20" s="222" t="s">
        <v>482</v>
      </c>
      <c r="E20" s="407" t="s">
        <v>580</v>
      </c>
      <c r="F20" s="993">
        <v>2</v>
      </c>
      <c r="G20" s="993" t="s">
        <v>1170</v>
      </c>
    </row>
    <row r="21" spans="3:7" ht="15.75" x14ac:dyDescent="0.25">
      <c r="C21" s="994">
        <v>8</v>
      </c>
      <c r="D21" s="222" t="s">
        <v>590</v>
      </c>
      <c r="E21" s="612" t="s">
        <v>1319</v>
      </c>
      <c r="F21" s="993">
        <v>2</v>
      </c>
      <c r="G21" s="993" t="s">
        <v>1170</v>
      </c>
    </row>
    <row r="22" spans="3:7" ht="15.75" x14ac:dyDescent="0.25">
      <c r="C22" s="992">
        <v>9</v>
      </c>
      <c r="D22" s="222" t="s">
        <v>590</v>
      </c>
      <c r="E22" s="407" t="s">
        <v>1307</v>
      </c>
      <c r="F22" s="993">
        <v>2</v>
      </c>
      <c r="G22" s="993" t="s">
        <v>1170</v>
      </c>
    </row>
    <row r="23" spans="3:7" ht="15.75" x14ac:dyDescent="0.25">
      <c r="C23" s="994">
        <v>10</v>
      </c>
      <c r="D23" s="222" t="s">
        <v>590</v>
      </c>
      <c r="E23" s="407" t="s">
        <v>613</v>
      </c>
      <c r="F23" s="993">
        <v>2</v>
      </c>
      <c r="G23" s="993" t="s">
        <v>1313</v>
      </c>
    </row>
    <row r="24" spans="3:7" ht="15.75" x14ac:dyDescent="0.25">
      <c r="C24" s="992">
        <v>11</v>
      </c>
      <c r="D24" s="995" t="s">
        <v>590</v>
      </c>
      <c r="E24" s="407" t="s">
        <v>1146</v>
      </c>
      <c r="F24" s="993">
        <v>2</v>
      </c>
      <c r="G24" s="993" t="s">
        <v>1170</v>
      </c>
    </row>
    <row r="25" spans="3:7" ht="15.75" x14ac:dyDescent="0.25">
      <c r="C25" s="994">
        <v>12</v>
      </c>
      <c r="D25" s="506" t="s">
        <v>590</v>
      </c>
      <c r="E25" s="506" t="s">
        <v>1343</v>
      </c>
      <c r="F25" s="993"/>
      <c r="G25" s="993" t="s">
        <v>1170</v>
      </c>
    </row>
    <row r="26" spans="3:7" ht="15.75" x14ac:dyDescent="0.25">
      <c r="C26" s="992">
        <v>13</v>
      </c>
      <c r="D26" s="506" t="s">
        <v>26</v>
      </c>
      <c r="E26" s="506" t="s">
        <v>1344</v>
      </c>
      <c r="F26" s="993"/>
      <c r="G26" s="993" t="s">
        <v>1313</v>
      </c>
    </row>
    <row r="27" spans="3:7" ht="15.75" x14ac:dyDescent="0.25">
      <c r="C27" s="994">
        <v>14</v>
      </c>
      <c r="D27" s="222" t="s">
        <v>26</v>
      </c>
      <c r="E27" s="407" t="s">
        <v>1305</v>
      </c>
      <c r="F27" s="993">
        <v>2</v>
      </c>
      <c r="G27" s="993">
        <v>2</v>
      </c>
    </row>
    <row r="28" spans="3:7" ht="15.75" x14ac:dyDescent="0.25">
      <c r="C28" s="992">
        <v>15</v>
      </c>
      <c r="D28" s="222" t="s">
        <v>26</v>
      </c>
      <c r="E28" s="612" t="s">
        <v>623</v>
      </c>
      <c r="F28" s="993">
        <v>2</v>
      </c>
      <c r="G28" s="993" t="s">
        <v>1170</v>
      </c>
    </row>
    <row r="29" spans="3:7" ht="15.75" x14ac:dyDescent="0.25">
      <c r="C29" s="994">
        <v>16</v>
      </c>
      <c r="D29" s="222" t="s">
        <v>26</v>
      </c>
      <c r="E29" s="407" t="s">
        <v>674</v>
      </c>
      <c r="F29" s="993">
        <v>2</v>
      </c>
      <c r="G29" s="993" t="s">
        <v>1170</v>
      </c>
    </row>
    <row r="30" spans="3:7" ht="15.75" x14ac:dyDescent="0.25">
      <c r="C30" s="992">
        <v>17</v>
      </c>
      <c r="D30" s="995" t="s">
        <v>26</v>
      </c>
      <c r="E30" s="407" t="s">
        <v>941</v>
      </c>
      <c r="F30" s="993">
        <v>2</v>
      </c>
      <c r="G30" s="993" t="s">
        <v>1170</v>
      </c>
    </row>
    <row r="31" spans="3:7" ht="15.75" x14ac:dyDescent="0.25">
      <c r="C31" s="994">
        <v>18</v>
      </c>
      <c r="D31" s="222" t="s">
        <v>26</v>
      </c>
      <c r="E31" s="407" t="s">
        <v>676</v>
      </c>
      <c r="F31" s="993">
        <v>2</v>
      </c>
      <c r="G31" s="993" t="s">
        <v>1339</v>
      </c>
    </row>
    <row r="32" spans="3:7" ht="15.75" x14ac:dyDescent="0.25">
      <c r="C32" s="992">
        <v>19</v>
      </c>
      <c r="D32" s="995" t="s">
        <v>1193</v>
      </c>
      <c r="E32" s="407" t="s">
        <v>575</v>
      </c>
      <c r="F32" s="993">
        <v>2</v>
      </c>
      <c r="G32" s="993" t="s">
        <v>1313</v>
      </c>
    </row>
    <row r="33" spans="3:7" ht="15.75" x14ac:dyDescent="0.25">
      <c r="C33" s="994">
        <v>20</v>
      </c>
      <c r="D33" s="222" t="s">
        <v>1185</v>
      </c>
      <c r="E33" s="407" t="s">
        <v>595</v>
      </c>
      <c r="F33" s="993">
        <v>2</v>
      </c>
      <c r="G33" s="993" t="s">
        <v>1313</v>
      </c>
    </row>
    <row r="34" spans="3:7" ht="15.75" x14ac:dyDescent="0.25">
      <c r="C34" s="992">
        <v>21</v>
      </c>
      <c r="D34" s="222" t="s">
        <v>1185</v>
      </c>
      <c r="E34" s="407" t="s">
        <v>677</v>
      </c>
      <c r="F34" s="993">
        <v>2</v>
      </c>
      <c r="G34" s="993" t="s">
        <v>1170</v>
      </c>
    </row>
    <row r="35" spans="3:7" ht="15.75" x14ac:dyDescent="0.25">
      <c r="C35" s="994">
        <v>22</v>
      </c>
      <c r="D35" s="222" t="s">
        <v>1185</v>
      </c>
      <c r="E35" s="407" t="s">
        <v>724</v>
      </c>
      <c r="F35" s="993">
        <v>2</v>
      </c>
      <c r="G35" s="993">
        <v>2</v>
      </c>
    </row>
    <row r="36" spans="3:7" ht="15.75" x14ac:dyDescent="0.25">
      <c r="C36" s="992">
        <v>23</v>
      </c>
      <c r="D36" s="995" t="s">
        <v>1186</v>
      </c>
      <c r="E36" s="407" t="s">
        <v>620</v>
      </c>
      <c r="F36" s="993">
        <v>2</v>
      </c>
      <c r="G36" s="993" t="s">
        <v>1170</v>
      </c>
    </row>
    <row r="37" spans="3:7" ht="15.75" x14ac:dyDescent="0.25">
      <c r="C37" s="994">
        <v>24</v>
      </c>
      <c r="D37" s="222" t="s">
        <v>1186</v>
      </c>
      <c r="E37" s="407" t="s">
        <v>570</v>
      </c>
      <c r="F37" s="993">
        <v>2</v>
      </c>
      <c r="G37" s="993" t="s">
        <v>1170</v>
      </c>
    </row>
    <row r="38" spans="3:7" ht="15.75" x14ac:dyDescent="0.25">
      <c r="C38" s="992">
        <v>25</v>
      </c>
      <c r="D38" s="222" t="s">
        <v>1186</v>
      </c>
      <c r="E38" s="407" t="s">
        <v>678</v>
      </c>
      <c r="F38" s="993">
        <v>2</v>
      </c>
      <c r="G38" s="993" t="s">
        <v>1170</v>
      </c>
    </row>
    <row r="39" spans="3:7" ht="15.75" x14ac:dyDescent="0.25">
      <c r="C39" s="994">
        <v>26</v>
      </c>
      <c r="D39" s="222" t="s">
        <v>1186</v>
      </c>
      <c r="E39" s="407" t="s">
        <v>627</v>
      </c>
      <c r="F39" s="993">
        <v>2</v>
      </c>
      <c r="G39" s="993" t="s">
        <v>1170</v>
      </c>
    </row>
    <row r="40" spans="3:7" ht="15.75" x14ac:dyDescent="0.25">
      <c r="C40" s="992">
        <v>27</v>
      </c>
      <c r="D40" s="222" t="s">
        <v>500</v>
      </c>
      <c r="E40" s="407" t="s">
        <v>698</v>
      </c>
      <c r="F40" s="993">
        <v>2</v>
      </c>
      <c r="G40" s="993" t="s">
        <v>1170</v>
      </c>
    </row>
    <row r="41" spans="3:7" ht="15.75" x14ac:dyDescent="0.25">
      <c r="C41" s="994">
        <v>28</v>
      </c>
      <c r="D41" s="222" t="s">
        <v>1188</v>
      </c>
      <c r="E41" s="407" t="s">
        <v>1045</v>
      </c>
      <c r="F41" s="993">
        <v>2</v>
      </c>
      <c r="G41" s="993">
        <v>2</v>
      </c>
    </row>
    <row r="42" spans="3:7" ht="15.75" x14ac:dyDescent="0.25">
      <c r="C42" s="992">
        <v>29</v>
      </c>
      <c r="D42" s="222" t="s">
        <v>1188</v>
      </c>
      <c r="E42" s="407" t="s">
        <v>735</v>
      </c>
      <c r="F42" s="993">
        <v>2</v>
      </c>
      <c r="G42" s="993" t="s">
        <v>1170</v>
      </c>
    </row>
    <row r="43" spans="3:7" ht="15.75" x14ac:dyDescent="0.25">
      <c r="C43" s="994">
        <v>30</v>
      </c>
      <c r="D43" s="995" t="s">
        <v>1188</v>
      </c>
      <c r="E43" s="407" t="s">
        <v>535</v>
      </c>
      <c r="F43" s="993">
        <v>2</v>
      </c>
      <c r="G43" s="993">
        <v>2</v>
      </c>
    </row>
    <row r="44" spans="3:7" ht="15.75" x14ac:dyDescent="0.25">
      <c r="C44" s="992">
        <v>31</v>
      </c>
      <c r="D44" s="222" t="s">
        <v>1188</v>
      </c>
      <c r="E44" s="407" t="s">
        <v>680</v>
      </c>
      <c r="F44" s="993">
        <v>2</v>
      </c>
      <c r="G44" s="993">
        <v>2</v>
      </c>
    </row>
    <row r="45" spans="3:7" ht="15.75" x14ac:dyDescent="0.25">
      <c r="C45" s="994">
        <v>32</v>
      </c>
      <c r="D45" s="995" t="s">
        <v>474</v>
      </c>
      <c r="E45" s="612" t="s">
        <v>1337</v>
      </c>
      <c r="F45" s="993">
        <v>2</v>
      </c>
      <c r="G45" s="996">
        <v>2</v>
      </c>
    </row>
    <row r="46" spans="3:7" ht="15.75" x14ac:dyDescent="0.25">
      <c r="C46" s="992">
        <v>33</v>
      </c>
      <c r="D46" s="995" t="s">
        <v>474</v>
      </c>
      <c r="E46" s="407" t="s">
        <v>1252</v>
      </c>
      <c r="F46" s="993">
        <v>2</v>
      </c>
      <c r="G46" s="993" t="s">
        <v>1170</v>
      </c>
    </row>
    <row r="47" spans="3:7" ht="15.75" x14ac:dyDescent="0.25">
      <c r="C47" s="994">
        <v>34</v>
      </c>
      <c r="D47" s="995" t="s">
        <v>474</v>
      </c>
      <c r="E47" s="407" t="s">
        <v>755</v>
      </c>
      <c r="F47" s="993">
        <v>2</v>
      </c>
      <c r="G47" s="993">
        <v>2</v>
      </c>
    </row>
    <row r="48" spans="3:7" ht="15.75" x14ac:dyDescent="0.25">
      <c r="C48" s="1636" t="s">
        <v>475</v>
      </c>
      <c r="D48" s="1636"/>
      <c r="E48" s="1636"/>
      <c r="F48" s="1636"/>
      <c r="G48" s="1636"/>
    </row>
    <row r="49" spans="3:7" ht="15.75" x14ac:dyDescent="0.25">
      <c r="C49" s="997">
        <v>1</v>
      </c>
      <c r="D49" s="596" t="s">
        <v>482</v>
      </c>
      <c r="E49" s="612" t="s">
        <v>661</v>
      </c>
      <c r="F49" s="243">
        <v>2</v>
      </c>
      <c r="G49" s="243" t="s">
        <v>1170</v>
      </c>
    </row>
    <row r="50" spans="3:7" ht="15.75" x14ac:dyDescent="0.25">
      <c r="C50" s="998">
        <v>2</v>
      </c>
      <c r="D50" s="596" t="s">
        <v>482</v>
      </c>
      <c r="E50" s="612" t="s">
        <v>743</v>
      </c>
      <c r="F50" s="243">
        <v>2</v>
      </c>
      <c r="G50" s="991" t="s">
        <v>1338</v>
      </c>
    </row>
    <row r="51" spans="3:7" ht="15.75" x14ac:dyDescent="0.25">
      <c r="C51" s="997">
        <v>3</v>
      </c>
      <c r="D51" s="596" t="s">
        <v>590</v>
      </c>
      <c r="E51" s="612" t="s">
        <v>739</v>
      </c>
      <c r="F51" s="243">
        <v>2</v>
      </c>
      <c r="G51" s="991" t="s">
        <v>1170</v>
      </c>
    </row>
    <row r="52" spans="3:7" ht="15.75" x14ac:dyDescent="0.25">
      <c r="C52" s="998">
        <v>4</v>
      </c>
      <c r="D52" s="596" t="s">
        <v>26</v>
      </c>
      <c r="E52" s="612" t="s">
        <v>611</v>
      </c>
      <c r="F52" s="243">
        <v>2</v>
      </c>
      <c r="G52" s="991">
        <v>2</v>
      </c>
    </row>
    <row r="53" spans="3:7" ht="15.75" x14ac:dyDescent="0.25">
      <c r="C53" s="997">
        <v>5</v>
      </c>
      <c r="D53" s="596" t="s">
        <v>27</v>
      </c>
      <c r="E53" s="612" t="s">
        <v>819</v>
      </c>
      <c r="F53" s="243">
        <v>2</v>
      </c>
      <c r="G53" s="243">
        <v>2</v>
      </c>
    </row>
    <row r="54" spans="3:7" ht="15.75" x14ac:dyDescent="0.25">
      <c r="C54" s="998">
        <v>6</v>
      </c>
      <c r="D54" s="596" t="s">
        <v>26</v>
      </c>
      <c r="E54" s="612" t="s">
        <v>1222</v>
      </c>
      <c r="F54" s="243">
        <v>2</v>
      </c>
      <c r="G54" s="991" t="s">
        <v>1170</v>
      </c>
    </row>
    <row r="55" spans="3:7" ht="15.75" x14ac:dyDescent="0.25">
      <c r="C55" s="997">
        <v>7</v>
      </c>
      <c r="D55" s="213" t="s">
        <v>1216</v>
      </c>
      <c r="E55" s="612" t="s">
        <v>733</v>
      </c>
      <c r="F55" s="243">
        <v>2</v>
      </c>
      <c r="G55" s="243" t="s">
        <v>1313</v>
      </c>
    </row>
    <row r="56" spans="3:7" ht="15.75" x14ac:dyDescent="0.25">
      <c r="C56" s="998">
        <v>8</v>
      </c>
      <c r="D56" s="596" t="s">
        <v>1185</v>
      </c>
      <c r="E56" s="612" t="s">
        <v>667</v>
      </c>
      <c r="F56" s="243">
        <v>2</v>
      </c>
      <c r="G56" s="991" t="s">
        <v>1339</v>
      </c>
    </row>
    <row r="57" spans="3:7" ht="15.75" x14ac:dyDescent="0.25">
      <c r="C57" s="997">
        <v>9</v>
      </c>
      <c r="D57" s="596" t="s">
        <v>1186</v>
      </c>
      <c r="E57" s="612" t="s">
        <v>1225</v>
      </c>
      <c r="F57" s="243">
        <v>2</v>
      </c>
      <c r="G57" s="991">
        <v>2</v>
      </c>
    </row>
    <row r="58" spans="3:7" ht="15.75" x14ac:dyDescent="0.25">
      <c r="C58" s="998">
        <v>10</v>
      </c>
      <c r="D58" s="596" t="s">
        <v>1186</v>
      </c>
      <c r="E58" s="612" t="s">
        <v>576</v>
      </c>
      <c r="F58" s="243">
        <v>2</v>
      </c>
      <c r="G58" s="991" t="s">
        <v>1170</v>
      </c>
    </row>
    <row r="59" spans="3:7" ht="15.75" x14ac:dyDescent="0.25">
      <c r="C59" s="997">
        <v>11</v>
      </c>
      <c r="D59" s="596" t="s">
        <v>500</v>
      </c>
      <c r="E59" s="612" t="s">
        <v>573</v>
      </c>
      <c r="F59" s="243"/>
      <c r="G59" s="991">
        <v>2</v>
      </c>
    </row>
    <row r="60" spans="3:7" ht="15.75" x14ac:dyDescent="0.25">
      <c r="C60" s="998">
        <v>12</v>
      </c>
      <c r="D60" s="596" t="s">
        <v>500</v>
      </c>
      <c r="E60" s="612" t="s">
        <v>572</v>
      </c>
      <c r="F60" s="243"/>
      <c r="G60" s="991">
        <v>2</v>
      </c>
    </row>
    <row r="61" spans="3:7" ht="15.75" x14ac:dyDescent="0.25">
      <c r="C61" s="997">
        <v>13</v>
      </c>
      <c r="D61" s="596" t="s">
        <v>500</v>
      </c>
      <c r="E61" s="612" t="s">
        <v>981</v>
      </c>
      <c r="F61" s="243"/>
      <c r="G61" s="991">
        <v>2</v>
      </c>
    </row>
    <row r="62" spans="3:7" ht="15.75" x14ac:dyDescent="0.25">
      <c r="C62" s="998">
        <v>14</v>
      </c>
      <c r="D62" s="596" t="s">
        <v>1188</v>
      </c>
      <c r="E62" s="612" t="s">
        <v>1043</v>
      </c>
      <c r="F62" s="243">
        <v>2</v>
      </c>
      <c r="G62" s="243">
        <v>2</v>
      </c>
    </row>
    <row r="63" spans="3:7" ht="15.75" x14ac:dyDescent="0.25">
      <c r="C63" s="997">
        <v>15</v>
      </c>
      <c r="D63" s="596" t="s">
        <v>474</v>
      </c>
      <c r="E63" s="612" t="s">
        <v>986</v>
      </c>
      <c r="F63" s="243">
        <v>2</v>
      </c>
      <c r="G63" s="991" t="s">
        <v>1339</v>
      </c>
    </row>
    <row r="64" spans="3:7" ht="15.75" x14ac:dyDescent="0.25">
      <c r="C64" s="1636" t="s">
        <v>791</v>
      </c>
      <c r="D64" s="1636"/>
      <c r="E64" s="1636"/>
      <c r="F64" s="1636"/>
      <c r="G64" s="1636"/>
    </row>
    <row r="65" spans="3:7" ht="15.75" x14ac:dyDescent="0.25">
      <c r="C65" s="997">
        <v>1</v>
      </c>
      <c r="D65" s="230" t="s">
        <v>1188</v>
      </c>
      <c r="E65" s="349" t="s">
        <v>631</v>
      </c>
      <c r="F65" s="999"/>
      <c r="G65" s="243">
        <v>2</v>
      </c>
    </row>
    <row r="66" spans="3:7" ht="15.75" x14ac:dyDescent="0.25">
      <c r="C66" s="1636" t="s">
        <v>1274</v>
      </c>
      <c r="D66" s="1636"/>
      <c r="E66" s="1636"/>
      <c r="F66" s="1636"/>
      <c r="G66" s="1636"/>
    </row>
    <row r="67" spans="3:7" ht="15.75" x14ac:dyDescent="0.25">
      <c r="C67" s="998">
        <v>1</v>
      </c>
      <c r="D67" s="596" t="s">
        <v>482</v>
      </c>
      <c r="E67" s="612" t="s">
        <v>1229</v>
      </c>
      <c r="F67" s="243">
        <v>2</v>
      </c>
      <c r="G67" s="996" t="s">
        <v>1170</v>
      </c>
    </row>
    <row r="68" spans="3:7" ht="15.75" x14ac:dyDescent="0.25">
      <c r="C68" s="998">
        <v>2</v>
      </c>
      <c r="D68" s="213" t="s">
        <v>482</v>
      </c>
      <c r="E68" s="612" t="s">
        <v>1336</v>
      </c>
      <c r="F68" s="243">
        <v>2</v>
      </c>
      <c r="G68" s="996" t="s">
        <v>1338</v>
      </c>
    </row>
    <row r="69" spans="3:7" ht="15.75" x14ac:dyDescent="0.25">
      <c r="C69" s="998">
        <v>3</v>
      </c>
      <c r="D69" s="596" t="s">
        <v>482</v>
      </c>
      <c r="E69" s="612" t="s">
        <v>602</v>
      </c>
      <c r="F69" s="243">
        <v>2</v>
      </c>
      <c r="G69" s="996" t="s">
        <v>1170</v>
      </c>
    </row>
    <row r="70" spans="3:7" ht="15.75" x14ac:dyDescent="0.25">
      <c r="C70" s="998">
        <v>4</v>
      </c>
      <c r="D70" s="596" t="s">
        <v>482</v>
      </c>
      <c r="E70" s="612" t="s">
        <v>1234</v>
      </c>
      <c r="F70" s="243">
        <v>2</v>
      </c>
      <c r="G70" s="991">
        <v>2</v>
      </c>
    </row>
    <row r="71" spans="3:7" ht="15.75" x14ac:dyDescent="0.25">
      <c r="C71" s="998">
        <v>5</v>
      </c>
      <c r="D71" s="596" t="s">
        <v>482</v>
      </c>
      <c r="E71" s="612" t="s">
        <v>976</v>
      </c>
      <c r="F71" s="243">
        <v>2</v>
      </c>
      <c r="G71" s="996">
        <v>2</v>
      </c>
    </row>
    <row r="72" spans="3:7" ht="15.75" x14ac:dyDescent="0.25">
      <c r="C72" s="998">
        <v>6</v>
      </c>
      <c r="D72" s="596" t="s">
        <v>590</v>
      </c>
      <c r="E72" s="612" t="s">
        <v>1235</v>
      </c>
      <c r="F72" s="243">
        <v>2</v>
      </c>
      <c r="G72" s="996" t="s">
        <v>1318</v>
      </c>
    </row>
    <row r="73" spans="3:7" ht="15.75" x14ac:dyDescent="0.25">
      <c r="C73" s="998">
        <v>7</v>
      </c>
      <c r="D73" s="596" t="s">
        <v>590</v>
      </c>
      <c r="E73" s="612" t="s">
        <v>1236</v>
      </c>
      <c r="F73" s="243">
        <v>2</v>
      </c>
      <c r="G73" s="996" t="s">
        <v>1170</v>
      </c>
    </row>
    <row r="74" spans="3:7" ht="15.75" x14ac:dyDescent="0.25">
      <c r="C74" s="998">
        <v>8</v>
      </c>
      <c r="D74" s="213" t="s">
        <v>1188</v>
      </c>
      <c r="E74" s="612" t="s">
        <v>1249</v>
      </c>
      <c r="F74" s="243">
        <v>2</v>
      </c>
      <c r="G74" s="996" t="s">
        <v>1170</v>
      </c>
    </row>
    <row r="75" spans="3:7" ht="15.75" x14ac:dyDescent="0.25">
      <c r="C75" s="998">
        <v>9</v>
      </c>
      <c r="D75" s="213" t="s">
        <v>1188</v>
      </c>
      <c r="E75" s="612" t="s">
        <v>633</v>
      </c>
      <c r="F75" s="243">
        <v>2</v>
      </c>
      <c r="G75" s="996" t="s">
        <v>1339</v>
      </c>
    </row>
    <row r="76" spans="3:7" ht="15.75" x14ac:dyDescent="0.25">
      <c r="C76" s="998">
        <v>10</v>
      </c>
      <c r="D76" s="596" t="s">
        <v>1188</v>
      </c>
      <c r="E76" s="612" t="s">
        <v>636</v>
      </c>
      <c r="F76" s="243">
        <v>2</v>
      </c>
      <c r="G76" s="996" t="s">
        <v>1313</v>
      </c>
    </row>
    <row r="77" spans="3:7" ht="15.75" x14ac:dyDescent="0.25">
      <c r="C77" s="998">
        <v>11</v>
      </c>
      <c r="D77" s="596" t="s">
        <v>1188</v>
      </c>
      <c r="E77" s="612" t="s">
        <v>1232</v>
      </c>
      <c r="F77" s="243">
        <v>2</v>
      </c>
      <c r="G77" s="243">
        <v>2</v>
      </c>
    </row>
    <row r="78" spans="3:7" ht="15.75" x14ac:dyDescent="0.25">
      <c r="C78" s="998">
        <v>12</v>
      </c>
      <c r="D78" s="213" t="s">
        <v>1188</v>
      </c>
      <c r="E78" s="612" t="s">
        <v>1061</v>
      </c>
      <c r="F78" s="993">
        <v>2</v>
      </c>
      <c r="G78" s="991">
        <v>2</v>
      </c>
    </row>
    <row r="79" spans="3:7" ht="15.75" x14ac:dyDescent="0.25">
      <c r="C79" s="1636" t="s">
        <v>850</v>
      </c>
      <c r="D79" s="1636"/>
      <c r="E79" s="1636"/>
      <c r="F79" s="1636"/>
      <c r="G79" s="1636"/>
    </row>
    <row r="80" spans="3:7" ht="15.75" x14ac:dyDescent="0.25">
      <c r="C80" s="991">
        <v>1</v>
      </c>
      <c r="D80" s="213" t="s">
        <v>482</v>
      </c>
      <c r="E80" s="612" t="s">
        <v>527</v>
      </c>
      <c r="F80" s="243">
        <v>2</v>
      </c>
      <c r="G80" s="996" t="s">
        <v>1338</v>
      </c>
    </row>
    <row r="81" spans="3:8" ht="15.75" x14ac:dyDescent="0.25">
      <c r="C81" s="991">
        <v>2</v>
      </c>
      <c r="D81" s="213" t="s">
        <v>482</v>
      </c>
      <c r="E81" s="612" t="s">
        <v>515</v>
      </c>
      <c r="F81" s="243">
        <v>2</v>
      </c>
      <c r="G81" s="991" t="s">
        <v>1338</v>
      </c>
    </row>
    <row r="82" spans="3:8" ht="15.75" x14ac:dyDescent="0.25">
      <c r="C82" s="991">
        <v>3</v>
      </c>
      <c r="D82" s="213" t="s">
        <v>647</v>
      </c>
      <c r="E82" s="612" t="s">
        <v>471</v>
      </c>
      <c r="F82" s="243">
        <v>2</v>
      </c>
      <c r="G82" s="243">
        <v>2</v>
      </c>
    </row>
    <row r="83" spans="3:8" ht="15.75" x14ac:dyDescent="0.25">
      <c r="C83" s="991">
        <v>4</v>
      </c>
      <c r="D83" s="213" t="s">
        <v>1216</v>
      </c>
      <c r="E83" s="612" t="s">
        <v>1162</v>
      </c>
      <c r="F83" s="243">
        <v>2</v>
      </c>
      <c r="G83" s="243">
        <v>2</v>
      </c>
    </row>
    <row r="84" spans="3:8" ht="15.75" x14ac:dyDescent="0.25">
      <c r="C84" s="991">
        <v>5</v>
      </c>
      <c r="D84" s="349" t="s">
        <v>474</v>
      </c>
      <c r="E84" s="349" t="s">
        <v>700</v>
      </c>
      <c r="F84" s="243"/>
      <c r="G84" s="243">
        <v>2</v>
      </c>
    </row>
    <row r="85" spans="3:8" ht="15.75" x14ac:dyDescent="0.25">
      <c r="C85" s="991">
        <v>6</v>
      </c>
      <c r="D85" s="213" t="s">
        <v>474</v>
      </c>
      <c r="E85" s="612" t="s">
        <v>701</v>
      </c>
      <c r="F85" s="243">
        <v>2</v>
      </c>
      <c r="G85" s="996">
        <v>2</v>
      </c>
    </row>
    <row r="86" spans="3:8" ht="15.75" x14ac:dyDescent="0.25">
      <c r="C86" s="991">
        <v>7</v>
      </c>
      <c r="D86" s="213" t="s">
        <v>731</v>
      </c>
      <c r="E86" s="612" t="s">
        <v>1303</v>
      </c>
      <c r="F86" s="243">
        <v>2</v>
      </c>
      <c r="G86" s="991">
        <v>2</v>
      </c>
    </row>
    <row r="87" spans="3:8" ht="15.75" x14ac:dyDescent="0.25">
      <c r="C87" s="1636" t="s">
        <v>1276</v>
      </c>
      <c r="D87" s="1636"/>
      <c r="E87" s="1636"/>
      <c r="F87" s="1636"/>
      <c r="G87" s="1636"/>
    </row>
    <row r="88" spans="3:8" ht="15.75" x14ac:dyDescent="0.25">
      <c r="C88" s="997">
        <v>1</v>
      </c>
      <c r="D88" s="612" t="s">
        <v>482</v>
      </c>
      <c r="E88" s="612" t="s">
        <v>487</v>
      </c>
      <c r="F88" s="1000">
        <v>2</v>
      </c>
      <c r="G88" s="1001">
        <v>2</v>
      </c>
      <c r="H88" s="1002"/>
    </row>
    <row r="89" spans="3:8" ht="15.75" x14ac:dyDescent="0.25">
      <c r="C89" s="991">
        <v>2</v>
      </c>
      <c r="D89" s="612" t="s">
        <v>482</v>
      </c>
      <c r="E89" s="612" t="s">
        <v>1238</v>
      </c>
      <c r="F89" s="1000">
        <v>2</v>
      </c>
      <c r="G89" s="383">
        <v>2</v>
      </c>
      <c r="H89" s="151"/>
    </row>
    <row r="90" spans="3:8" ht="15.75" x14ac:dyDescent="0.25">
      <c r="C90" s="997">
        <v>3</v>
      </c>
      <c r="D90" s="612" t="s">
        <v>482</v>
      </c>
      <c r="E90" s="612" t="s">
        <v>486</v>
      </c>
      <c r="F90" s="1000">
        <v>2</v>
      </c>
      <c r="G90" s="383">
        <v>2</v>
      </c>
      <c r="H90" s="151"/>
    </row>
    <row r="91" spans="3:8" ht="15.75" x14ac:dyDescent="0.25">
      <c r="C91" s="991">
        <v>4</v>
      </c>
      <c r="D91" s="612" t="s">
        <v>482</v>
      </c>
      <c r="E91" s="612" t="s">
        <v>1240</v>
      </c>
      <c r="F91" s="383">
        <v>2</v>
      </c>
      <c r="G91" s="1001" t="s">
        <v>1170</v>
      </c>
      <c r="H91" s="1002"/>
    </row>
    <row r="92" spans="3:8" ht="15.75" x14ac:dyDescent="0.25">
      <c r="C92" s="997">
        <v>5</v>
      </c>
      <c r="D92" s="612" t="s">
        <v>482</v>
      </c>
      <c r="E92" s="612" t="s">
        <v>838</v>
      </c>
      <c r="F92" s="1000">
        <v>2</v>
      </c>
      <c r="G92" s="383">
        <v>2</v>
      </c>
      <c r="H92" s="151"/>
    </row>
    <row r="93" spans="3:8" ht="15.75" x14ac:dyDescent="0.25">
      <c r="C93" s="991">
        <v>6</v>
      </c>
      <c r="D93" s="612" t="s">
        <v>482</v>
      </c>
      <c r="E93" s="612" t="s">
        <v>544</v>
      </c>
      <c r="F93" s="383">
        <v>2</v>
      </c>
      <c r="G93" s="1001" t="s">
        <v>1338</v>
      </c>
      <c r="H93" s="1002"/>
    </row>
    <row r="94" spans="3:8" ht="15.75" x14ac:dyDescent="0.25">
      <c r="C94" s="997">
        <v>7</v>
      </c>
      <c r="D94" s="407" t="s">
        <v>482</v>
      </c>
      <c r="E94" s="612" t="s">
        <v>857</v>
      </c>
      <c r="F94" s="383">
        <v>2</v>
      </c>
      <c r="G94" s="1001" t="s">
        <v>1170</v>
      </c>
      <c r="H94" s="1002"/>
    </row>
    <row r="95" spans="3:8" ht="15.75" x14ac:dyDescent="0.25">
      <c r="C95" s="1636" t="s">
        <v>480</v>
      </c>
      <c r="D95" s="1636"/>
      <c r="E95" s="1636"/>
      <c r="F95" s="1636"/>
      <c r="G95" s="1636"/>
    </row>
    <row r="96" spans="3:8" ht="15.75" x14ac:dyDescent="0.25">
      <c r="C96" s="992">
        <v>1</v>
      </c>
      <c r="D96" s="222" t="s">
        <v>1185</v>
      </c>
      <c r="E96" s="407" t="s">
        <v>708</v>
      </c>
      <c r="F96" s="243">
        <v>2</v>
      </c>
      <c r="G96" s="996" t="s">
        <v>1170</v>
      </c>
    </row>
    <row r="97" spans="3:7" ht="15.75" x14ac:dyDescent="0.25">
      <c r="C97" s="992">
        <v>2</v>
      </c>
      <c r="D97" s="995" t="s">
        <v>500</v>
      </c>
      <c r="E97" s="407" t="s">
        <v>1015</v>
      </c>
      <c r="F97" s="243"/>
      <c r="G97" s="996">
        <v>2</v>
      </c>
    </row>
    <row r="98" spans="3:7" ht="15.75" x14ac:dyDescent="0.25">
      <c r="C98" s="992">
        <v>3</v>
      </c>
      <c r="D98" s="222" t="s">
        <v>589</v>
      </c>
      <c r="E98" s="407" t="s">
        <v>632</v>
      </c>
      <c r="F98" s="243"/>
      <c r="G98" s="996">
        <v>2</v>
      </c>
    </row>
    <row r="99" spans="3:7" ht="15.75" x14ac:dyDescent="0.25">
      <c r="C99" s="992">
        <v>4</v>
      </c>
      <c r="D99" s="222" t="s">
        <v>1251</v>
      </c>
      <c r="E99" s="407" t="s">
        <v>619</v>
      </c>
      <c r="F99" s="993">
        <v>2</v>
      </c>
      <c r="G99" s="993">
        <v>2</v>
      </c>
    </row>
    <row r="100" spans="3:7" ht="15.75" x14ac:dyDescent="0.25">
      <c r="C100" s="992">
        <v>5</v>
      </c>
      <c r="D100" s="827" t="s">
        <v>474</v>
      </c>
      <c r="E100" s="827" t="s">
        <v>1114</v>
      </c>
      <c r="F100" s="993"/>
      <c r="G100" s="993">
        <v>2</v>
      </c>
    </row>
    <row r="101" spans="3:7" ht="15.75" x14ac:dyDescent="0.25">
      <c r="C101" s="992">
        <v>6</v>
      </c>
      <c r="D101" s="995" t="s">
        <v>474</v>
      </c>
      <c r="E101" s="407" t="s">
        <v>1154</v>
      </c>
      <c r="F101" s="993">
        <v>2</v>
      </c>
      <c r="G101" s="996">
        <v>2</v>
      </c>
    </row>
    <row r="102" spans="3:7" ht="15.75" x14ac:dyDescent="0.25">
      <c r="C102" s="992">
        <v>7</v>
      </c>
      <c r="D102" s="827" t="s">
        <v>731</v>
      </c>
      <c r="E102" s="827" t="s">
        <v>1253</v>
      </c>
      <c r="G102" s="996">
        <v>2</v>
      </c>
    </row>
    <row r="103" spans="3:7" ht="15.75" x14ac:dyDescent="0.25">
      <c r="C103" s="1636" t="s">
        <v>915</v>
      </c>
      <c r="D103" s="1636"/>
      <c r="E103" s="1636"/>
      <c r="F103" s="1636"/>
      <c r="G103" s="1636"/>
    </row>
    <row r="104" spans="3:7" ht="15.75" x14ac:dyDescent="0.25">
      <c r="C104" s="992">
        <v>1</v>
      </c>
      <c r="D104" s="612" t="s">
        <v>1216</v>
      </c>
      <c r="E104" s="607" t="s">
        <v>682</v>
      </c>
      <c r="G104" s="996">
        <v>2</v>
      </c>
    </row>
    <row r="105" spans="3:7" ht="15.75" x14ac:dyDescent="0.25">
      <c r="C105" s="992">
        <v>2</v>
      </c>
      <c r="D105" s="612" t="s">
        <v>1247</v>
      </c>
      <c r="E105" s="607" t="s">
        <v>685</v>
      </c>
      <c r="G105" s="996" t="s">
        <v>1170</v>
      </c>
    </row>
    <row r="106" spans="3:7" ht="15.75" x14ac:dyDescent="0.25">
      <c r="C106" s="992">
        <v>3</v>
      </c>
      <c r="D106" s="165" t="s">
        <v>1247</v>
      </c>
      <c r="E106" s="165" t="s">
        <v>682</v>
      </c>
      <c r="G106" s="996" t="s">
        <v>1170</v>
      </c>
    </row>
    <row r="107" spans="3:7" ht="15.75" x14ac:dyDescent="0.25">
      <c r="C107" s="992">
        <v>4</v>
      </c>
      <c r="D107" s="612" t="s">
        <v>1188</v>
      </c>
      <c r="E107" s="612" t="s">
        <v>690</v>
      </c>
      <c r="G107" s="996">
        <v>2</v>
      </c>
    </row>
    <row r="108" spans="3:7" ht="15.75" x14ac:dyDescent="0.25">
      <c r="C108" s="992">
        <v>5</v>
      </c>
      <c r="D108" s="612" t="s">
        <v>1188</v>
      </c>
      <c r="E108" s="612" t="s">
        <v>1302</v>
      </c>
      <c r="G108" s="996">
        <v>2</v>
      </c>
    </row>
  </sheetData>
  <mergeCells count="8">
    <mergeCell ref="C87:G87"/>
    <mergeCell ref="C95:G95"/>
    <mergeCell ref="C103:G103"/>
    <mergeCell ref="C13:G13"/>
    <mergeCell ref="C48:G48"/>
    <mergeCell ref="C64:G64"/>
    <mergeCell ref="C66:G66"/>
    <mergeCell ref="C79:G79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8">
    <tabColor rgb="FFC00000"/>
  </sheetPr>
  <dimension ref="A1:AH250"/>
  <sheetViews>
    <sheetView view="pageBreakPreview" topLeftCell="E64" zoomScaleSheetLayoutView="100" workbookViewId="0">
      <selection activeCell="K244" sqref="K244:U244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8.28515625" style="50" customWidth="1"/>
    <col min="4" max="4" width="4.5703125" style="50" customWidth="1"/>
    <col min="5" max="5" width="6.85546875" style="275" customWidth="1"/>
    <col min="6" max="6" width="17.85546875" style="275" bestFit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5.7109375" style="710" customWidth="1"/>
    <col min="12" max="17" width="5.7109375" style="275" customWidth="1"/>
    <col min="18" max="18" width="7" style="715" customWidth="1"/>
    <col min="19" max="19" width="5.7109375" style="275" customWidth="1"/>
    <col min="20" max="20" width="9.5703125" style="275" bestFit="1" customWidth="1"/>
    <col min="21" max="21" width="9.140625" style="275" customWidth="1"/>
    <col min="22" max="22" width="6.5703125" style="275" hidden="1" customWidth="1"/>
    <col min="23" max="23" width="14.7109375" style="200" bestFit="1" customWidth="1"/>
    <col min="24" max="24" width="5" style="680" hidden="1" customWidth="1"/>
    <col min="25" max="25" width="4.28515625" style="680" hidden="1" customWidth="1"/>
    <col min="26" max="26" width="4.140625" style="680" hidden="1" customWidth="1"/>
    <col min="27" max="27" width="6" style="680" hidden="1" customWidth="1"/>
    <col min="28" max="28" width="4" style="680" hidden="1" customWidth="1"/>
    <col min="29" max="29" width="9.5703125" style="680" hidden="1" customWidth="1"/>
    <col min="30" max="30" width="7.42578125" style="680" hidden="1" customWidth="1"/>
    <col min="31" max="31" width="7.7109375" style="50" hidden="1" customWidth="1"/>
    <col min="32" max="32" width="9" style="50" hidden="1" customWidth="1"/>
    <col min="33" max="33" width="7.5703125" style="50" hidden="1" customWidth="1"/>
    <col min="34" max="34" width="128.140625" style="50" bestFit="1" customWidth="1"/>
    <col min="35" max="16384" width="9.140625" style="50"/>
  </cols>
  <sheetData>
    <row r="1" spans="1:34" ht="15.75" x14ac:dyDescent="0.25">
      <c r="A1" s="1644"/>
      <c r="B1" s="1644"/>
      <c r="C1" s="164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14" t="s">
        <v>1280</v>
      </c>
      <c r="R1" s="1714"/>
      <c r="S1" s="1714"/>
      <c r="T1" s="1714"/>
      <c r="U1" s="1714"/>
      <c r="V1" s="1714"/>
      <c r="W1" s="1714"/>
    </row>
    <row r="2" spans="1:34" ht="6" customHeight="1" x14ac:dyDescent="0.25">
      <c r="A2" s="1644"/>
      <c r="B2" s="1644"/>
      <c r="C2" s="164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</row>
    <row r="3" spans="1:34" ht="18.75" x14ac:dyDescent="0.25">
      <c r="A3" s="1644"/>
      <c r="B3" s="1644"/>
      <c r="C3" s="164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1281</v>
      </c>
      <c r="Q3" s="817"/>
      <c r="R3" s="817"/>
      <c r="S3" s="817"/>
      <c r="T3" s="817"/>
      <c r="U3" s="817"/>
      <c r="V3" s="817"/>
      <c r="W3" s="817"/>
    </row>
    <row r="4" spans="1:34" x14ac:dyDescent="0.25">
      <c r="A4" s="1644"/>
      <c r="B4" s="1644"/>
      <c r="C4" s="164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48" t="s">
        <v>774</v>
      </c>
      <c r="S4" s="1648"/>
      <c r="T4" s="1648"/>
      <c r="U4" s="1648"/>
      <c r="V4" s="1648"/>
      <c r="W4" s="1648"/>
    </row>
    <row r="5" spans="1:34" ht="10.5" customHeight="1" x14ac:dyDescent="0.25">
      <c r="A5" s="1644"/>
      <c r="B5" s="1644"/>
      <c r="C5" s="164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</row>
    <row r="6" spans="1:34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</row>
    <row r="7" spans="1:34" ht="21.75" customHeight="1" thickBot="1" x14ac:dyDescent="0.3">
      <c r="A7" s="1645"/>
      <c r="B7" s="1645"/>
      <c r="C7" s="1645"/>
      <c r="D7" s="136"/>
      <c r="E7" s="1651" t="s">
        <v>1282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</row>
    <row r="8" spans="1:34" ht="17.25" customHeight="1" x14ac:dyDescent="0.25">
      <c r="A8" s="1594" t="s">
        <v>1</v>
      </c>
      <c r="B8" s="1594" t="s">
        <v>81</v>
      </c>
      <c r="C8" s="1594" t="s">
        <v>82</v>
      </c>
      <c r="D8" s="256"/>
      <c r="E8" s="1691" t="s">
        <v>2</v>
      </c>
      <c r="F8" s="1809" t="s">
        <v>1283</v>
      </c>
      <c r="G8" s="1809" t="s">
        <v>3</v>
      </c>
      <c r="H8" s="1771" t="s">
        <v>4</v>
      </c>
      <c r="I8" s="1600" t="s">
        <v>5</v>
      </c>
      <c r="J8" s="1600" t="s">
        <v>6</v>
      </c>
      <c r="K8" s="1809" t="s">
        <v>180</v>
      </c>
      <c r="L8" s="1809"/>
      <c r="M8" s="1809"/>
      <c r="N8" s="1809"/>
      <c r="O8" s="1809"/>
      <c r="P8" s="1809"/>
      <c r="Q8" s="1809"/>
      <c r="R8" s="1809"/>
      <c r="S8" s="1809"/>
      <c r="T8" s="1811" t="s">
        <v>25</v>
      </c>
      <c r="U8" s="1600" t="s">
        <v>998</v>
      </c>
      <c r="V8" s="1600" t="s">
        <v>7</v>
      </c>
      <c r="W8" s="1573" t="s">
        <v>285</v>
      </c>
      <c r="X8" s="1837" t="s">
        <v>14</v>
      </c>
      <c r="Y8" s="1838" t="s">
        <v>1204</v>
      </c>
      <c r="Z8" s="1838" t="s">
        <v>1205</v>
      </c>
      <c r="AA8" s="1838" t="s">
        <v>1206</v>
      </c>
      <c r="AB8" s="1838" t="s">
        <v>1207</v>
      </c>
      <c r="AC8" s="1838" t="s">
        <v>1208</v>
      </c>
      <c r="AD8" s="1754" t="s">
        <v>1209</v>
      </c>
      <c r="AE8" s="1754" t="s">
        <v>1210</v>
      </c>
      <c r="AF8" s="1754" t="s">
        <v>1211</v>
      </c>
      <c r="AG8" s="1754" t="s">
        <v>1212</v>
      </c>
      <c r="AH8" s="1754" t="s">
        <v>1213</v>
      </c>
    </row>
    <row r="9" spans="1:34" ht="15.75" x14ac:dyDescent="0.25">
      <c r="A9" s="1594"/>
      <c r="B9" s="1594"/>
      <c r="C9" s="1594"/>
      <c r="D9" s="256"/>
      <c r="E9" s="1620"/>
      <c r="F9" s="1621"/>
      <c r="G9" s="1621"/>
      <c r="H9" s="1736"/>
      <c r="I9" s="1601"/>
      <c r="J9" s="1601"/>
      <c r="K9" s="1621">
        <v>1</v>
      </c>
      <c r="L9" s="1621"/>
      <c r="M9" s="1621"/>
      <c r="N9" s="1621">
        <v>2</v>
      </c>
      <c r="O9" s="1621"/>
      <c r="P9" s="1621"/>
      <c r="Q9" s="1817">
        <v>3</v>
      </c>
      <c r="R9" s="1817"/>
      <c r="S9" s="1817"/>
      <c r="T9" s="1812"/>
      <c r="U9" s="1601"/>
      <c r="V9" s="1601"/>
      <c r="W9" s="1574"/>
      <c r="X9" s="1837"/>
      <c r="Y9" s="1839"/>
      <c r="Z9" s="1839"/>
      <c r="AA9" s="1839"/>
      <c r="AB9" s="1839"/>
      <c r="AC9" s="1839"/>
      <c r="AD9" s="1755"/>
      <c r="AE9" s="1755"/>
      <c r="AF9" s="1755"/>
      <c r="AG9" s="1755"/>
      <c r="AH9" s="1755"/>
    </row>
    <row r="10" spans="1:34" ht="89.25" customHeight="1" thickBot="1" x14ac:dyDescent="0.3">
      <c r="A10" s="1594"/>
      <c r="B10" s="1594"/>
      <c r="C10" s="1594"/>
      <c r="D10" s="256"/>
      <c r="E10" s="1692"/>
      <c r="F10" s="1810"/>
      <c r="G10" s="1810"/>
      <c r="H10" s="1772"/>
      <c r="I10" s="1602"/>
      <c r="J10" s="1602"/>
      <c r="K10" s="745" t="s">
        <v>8</v>
      </c>
      <c r="L10" s="801" t="s">
        <v>9</v>
      </c>
      <c r="M10" s="801" t="s">
        <v>10</v>
      </c>
      <c r="N10" s="801" t="s">
        <v>8</v>
      </c>
      <c r="O10" s="801" t="s">
        <v>9</v>
      </c>
      <c r="P10" s="801" t="s">
        <v>10</v>
      </c>
      <c r="Q10" s="801" t="s">
        <v>8</v>
      </c>
      <c r="R10" s="746" t="s">
        <v>9</v>
      </c>
      <c r="S10" s="801" t="s">
        <v>10</v>
      </c>
      <c r="T10" s="1813"/>
      <c r="U10" s="1602"/>
      <c r="V10" s="1602"/>
      <c r="W10" s="1575"/>
      <c r="X10" s="1837"/>
      <c r="Y10" s="1840"/>
      <c r="Z10" s="1840"/>
      <c r="AA10" s="1840"/>
      <c r="AB10" s="1840"/>
      <c r="AC10" s="1840"/>
      <c r="AD10" s="1756"/>
      <c r="AE10" s="1756"/>
      <c r="AF10" s="1756"/>
      <c r="AG10" s="1756"/>
      <c r="AH10" s="1756"/>
    </row>
    <row r="11" spans="1:34" s="138" customFormat="1" ht="16.5" thickTop="1" x14ac:dyDescent="0.25">
      <c r="A11" s="611" t="s">
        <v>11</v>
      </c>
      <c r="B11" s="214">
        <v>25229</v>
      </c>
      <c r="C11" s="611">
        <f t="shared" ref="C11:C37" si="0">Age(B11,G11,H11)</f>
        <v>55</v>
      </c>
      <c r="D11" s="160"/>
      <c r="E11" s="487">
        <v>1</v>
      </c>
      <c r="F11" s="490" t="s">
        <v>767</v>
      </c>
      <c r="G11" s="628" t="s">
        <v>482</v>
      </c>
      <c r="H11" s="629" t="s">
        <v>971</v>
      </c>
      <c r="I11" s="509" t="str">
        <f>Воз_группа(A11,C11)</f>
        <v>8</v>
      </c>
      <c r="J11" s="490">
        <v>7</v>
      </c>
      <c r="K11" s="405">
        <v>3</v>
      </c>
      <c r="L11" s="511">
        <v>2</v>
      </c>
      <c r="M11" s="393">
        <f t="shared" ref="M11:M24" si="1">Баллы_за_упр($A11,G11,H11,I11,K11,L11)</f>
        <v>20</v>
      </c>
      <c r="N11" s="490"/>
      <c r="O11" s="626"/>
      <c r="P11" s="393"/>
      <c r="Q11" s="393">
        <v>37</v>
      </c>
      <c r="R11" s="513">
        <v>5.08</v>
      </c>
      <c r="S11" s="394">
        <f t="shared" ref="S11:S24" si="2">Баллы_за_упр($A11,G11,H11,I11,Q11,R11)</f>
        <v>154</v>
      </c>
      <c r="T11" s="394">
        <v>134</v>
      </c>
      <c r="U11" s="405">
        <v>5</v>
      </c>
      <c r="V11" s="512"/>
      <c r="W11" s="597"/>
      <c r="X11" s="741">
        <v>8</v>
      </c>
      <c r="Y11" s="681">
        <v>13</v>
      </c>
      <c r="Z11" s="681"/>
      <c r="AA11" s="681"/>
      <c r="AB11" s="681"/>
      <c r="AC11" s="681"/>
      <c r="AD11" s="683"/>
      <c r="AE11" s="684"/>
      <c r="AF11" s="684"/>
      <c r="AG11" s="684"/>
      <c r="AH11" s="684"/>
    </row>
    <row r="12" spans="1:34" s="138" customFormat="1" ht="15.75" x14ac:dyDescent="0.25">
      <c r="A12" s="611" t="s">
        <v>11</v>
      </c>
      <c r="B12" s="214">
        <v>28947</v>
      </c>
      <c r="C12" s="611">
        <f t="shared" si="0"/>
        <v>45</v>
      </c>
      <c r="D12" s="160"/>
      <c r="E12" s="154">
        <v>2</v>
      </c>
      <c r="F12" s="611" t="s">
        <v>767</v>
      </c>
      <c r="G12" s="152" t="s">
        <v>482</v>
      </c>
      <c r="H12" s="607" t="s">
        <v>580</v>
      </c>
      <c r="I12" s="342" t="str">
        <f>Воз_группа(A12,C12)</f>
        <v>6</v>
      </c>
      <c r="J12" s="611">
        <v>94</v>
      </c>
      <c r="K12" s="613">
        <v>3</v>
      </c>
      <c r="L12" s="156">
        <v>7</v>
      </c>
      <c r="M12" s="621">
        <f t="shared" si="1"/>
        <v>60</v>
      </c>
      <c r="N12" s="611">
        <v>34</v>
      </c>
      <c r="O12" s="423">
        <v>14.5</v>
      </c>
      <c r="P12" s="621" t="e">
        <f>Баллы_за_упр($A12,G12,H12,I12,N12,O12)</f>
        <v>#VALUE!</v>
      </c>
      <c r="Q12" s="621">
        <v>37</v>
      </c>
      <c r="R12" s="409">
        <v>4.42</v>
      </c>
      <c r="S12" s="351">
        <f t="shared" si="2"/>
        <v>104</v>
      </c>
      <c r="T12" s="351" t="e">
        <f t="shared" ref="T12:T21" si="3">Сумма_баллов(A12,I12,M12,P12,S12)</f>
        <v>#VALUE!</v>
      </c>
      <c r="U12" s="613" t="e">
        <f>Оценка(A12,I12,M12,P12,S12)</f>
        <v>#VALUE!</v>
      </c>
      <c r="V12" s="155"/>
      <c r="W12" s="286"/>
      <c r="X12" s="741">
        <v>12</v>
      </c>
      <c r="Y12" s="681">
        <v>22</v>
      </c>
      <c r="Z12" s="681"/>
      <c r="AA12" s="681"/>
      <c r="AB12" s="681"/>
      <c r="AC12" s="681"/>
      <c r="AD12" s="683"/>
      <c r="AE12" s="684"/>
      <c r="AF12" s="684"/>
      <c r="AG12" s="684"/>
      <c r="AH12" s="684"/>
    </row>
    <row r="13" spans="1:34" s="138" customFormat="1" ht="15.75" x14ac:dyDescent="0.25">
      <c r="A13" s="613" t="s">
        <v>11</v>
      </c>
      <c r="B13" s="347">
        <v>26668</v>
      </c>
      <c r="C13" s="613">
        <f t="shared" si="0"/>
        <v>51</v>
      </c>
      <c r="D13" s="338"/>
      <c r="E13" s="487">
        <v>3</v>
      </c>
      <c r="F13" s="611" t="s">
        <v>767</v>
      </c>
      <c r="G13" s="349" t="s">
        <v>482</v>
      </c>
      <c r="H13" s="349" t="s">
        <v>1023</v>
      </c>
      <c r="I13" s="608" t="str">
        <f>Воз_группа(A13,C13)</f>
        <v>7</v>
      </c>
      <c r="J13" s="611"/>
      <c r="K13" s="613">
        <v>3</v>
      </c>
      <c r="L13" s="621">
        <v>7</v>
      </c>
      <c r="M13" s="621">
        <f t="shared" si="1"/>
        <v>70</v>
      </c>
      <c r="N13" s="611"/>
      <c r="O13" s="423"/>
      <c r="P13" s="621"/>
      <c r="Q13" s="621">
        <v>37</v>
      </c>
      <c r="R13" s="409">
        <v>4.32</v>
      </c>
      <c r="S13" s="351">
        <f t="shared" si="2"/>
        <v>186</v>
      </c>
      <c r="T13" s="351">
        <f t="shared" si="3"/>
        <v>256</v>
      </c>
      <c r="U13" s="613">
        <v>5</v>
      </c>
      <c r="V13" s="351"/>
      <c r="W13" s="286"/>
      <c r="X13" s="742"/>
      <c r="Y13" s="682">
        <v>36</v>
      </c>
      <c r="Z13" s="682">
        <v>6</v>
      </c>
      <c r="AA13" s="682"/>
      <c r="AB13" s="682"/>
      <c r="AC13" s="682"/>
      <c r="AD13" s="683"/>
      <c r="AE13" s="684"/>
      <c r="AF13" s="684"/>
      <c r="AG13" s="684"/>
      <c r="AH13" s="684"/>
    </row>
    <row r="14" spans="1:34" s="138" customFormat="1" ht="15.75" x14ac:dyDescent="0.25">
      <c r="A14" s="611" t="s">
        <v>11</v>
      </c>
      <c r="B14" s="168">
        <v>28156</v>
      </c>
      <c r="C14" s="611">
        <f t="shared" si="0"/>
        <v>47</v>
      </c>
      <c r="D14" s="160"/>
      <c r="E14" s="154">
        <v>4</v>
      </c>
      <c r="F14" s="611" t="s">
        <v>767</v>
      </c>
      <c r="G14" s="349" t="s">
        <v>482</v>
      </c>
      <c r="H14" s="349" t="s">
        <v>946</v>
      </c>
      <c r="I14" s="342" t="str">
        <f>Воз_группа(A14,C14)</f>
        <v>6</v>
      </c>
      <c r="J14" s="611">
        <v>26</v>
      </c>
      <c r="K14" s="613">
        <v>3</v>
      </c>
      <c r="L14" s="621">
        <v>7</v>
      </c>
      <c r="M14" s="621">
        <f t="shared" si="1"/>
        <v>60</v>
      </c>
      <c r="N14" s="613">
        <v>34</v>
      </c>
      <c r="O14" s="622">
        <v>15.1</v>
      </c>
      <c r="P14" s="621" t="e">
        <f t="shared" ref="P14:P24" si="4">Баллы_за_упр($A14,G14,H14,I14,N14,O14)</f>
        <v>#VALUE!</v>
      </c>
      <c r="Q14" s="621">
        <v>37</v>
      </c>
      <c r="R14" s="619">
        <v>5.0199999999999996</v>
      </c>
      <c r="S14" s="351">
        <f t="shared" si="2"/>
        <v>66</v>
      </c>
      <c r="T14" s="351" t="e">
        <f t="shared" si="3"/>
        <v>#VALUE!</v>
      </c>
      <c r="U14" s="613" t="e">
        <f t="shared" ref="U14:U30" si="5">Оценка(A14,I14,M14,P14,S14)</f>
        <v>#VALUE!</v>
      </c>
      <c r="V14" s="155"/>
      <c r="W14" s="286"/>
      <c r="X14" s="741"/>
      <c r="Y14" s="681">
        <v>38</v>
      </c>
      <c r="Z14" s="681"/>
      <c r="AA14" s="681"/>
      <c r="AB14" s="681"/>
      <c r="AC14" s="681">
        <v>12</v>
      </c>
      <c r="AD14" s="683"/>
      <c r="AE14" s="684"/>
      <c r="AF14" s="684"/>
      <c r="AG14" s="684"/>
      <c r="AH14" s="684"/>
    </row>
    <row r="15" spans="1:34" s="138" customFormat="1" ht="15.75" x14ac:dyDescent="0.25">
      <c r="A15" s="611" t="s">
        <v>11</v>
      </c>
      <c r="B15" s="169">
        <v>28361</v>
      </c>
      <c r="C15" s="611">
        <f>Age(B15,F15,G15)</f>
        <v>47</v>
      </c>
      <c r="D15" s="160"/>
      <c r="E15" s="487">
        <v>5</v>
      </c>
      <c r="F15" s="611" t="s">
        <v>767</v>
      </c>
      <c r="G15" s="700" t="s">
        <v>482</v>
      </c>
      <c r="H15" s="349" t="s">
        <v>1145</v>
      </c>
      <c r="I15" s="342" t="str">
        <f>Воз_группа(A15,C15)</f>
        <v>6</v>
      </c>
      <c r="J15" s="611">
        <v>11</v>
      </c>
      <c r="K15" s="613">
        <v>3</v>
      </c>
      <c r="L15" s="621">
        <v>8</v>
      </c>
      <c r="M15" s="621">
        <f>Баллы_за_упр($A15,G15,H15,I15,K15,L15)</f>
        <v>70</v>
      </c>
      <c r="N15" s="613">
        <v>34</v>
      </c>
      <c r="O15" s="622">
        <v>14.8</v>
      </c>
      <c r="P15" s="621" t="e">
        <f>Баллы_за_упр($A15,G15,H15,I15,N15,O15)</f>
        <v>#VALUE!</v>
      </c>
      <c r="Q15" s="621">
        <v>37</v>
      </c>
      <c r="R15" s="619">
        <v>5.0999999999999996</v>
      </c>
      <c r="S15" s="351">
        <f>Баллы_за_упр($A15,G15,H15,I15,Q15,R15)</f>
        <v>55</v>
      </c>
      <c r="T15" s="351" t="e">
        <f>Сумма_баллов(A15,I15,M15,P15,S15)</f>
        <v>#VALUE!</v>
      </c>
      <c r="U15" s="613" t="e">
        <f>Оценка(A15,I15,M15,P15,S15)</f>
        <v>#VALUE!</v>
      </c>
      <c r="V15" s="395"/>
      <c r="W15" s="818"/>
      <c r="X15" s="819">
        <v>27</v>
      </c>
      <c r="Y15" s="681"/>
      <c r="Z15" s="681"/>
      <c r="AA15" s="681"/>
      <c r="AB15" s="681">
        <v>8</v>
      </c>
      <c r="AC15" s="683"/>
      <c r="AD15" s="684"/>
      <c r="AE15" s="684"/>
      <c r="AF15" s="684"/>
      <c r="AG15" s="684"/>
    </row>
    <row r="16" spans="1:34" s="352" customFormat="1" ht="15.75" customHeight="1" x14ac:dyDescent="0.25">
      <c r="A16" s="613" t="s">
        <v>11</v>
      </c>
      <c r="B16" s="610">
        <v>26830</v>
      </c>
      <c r="C16" s="613">
        <f>Age(B16,F16,G16)</f>
        <v>51</v>
      </c>
      <c r="D16" s="338"/>
      <c r="E16" s="154">
        <v>6</v>
      </c>
      <c r="F16" s="611" t="s">
        <v>767</v>
      </c>
      <c r="G16" s="607" t="s">
        <v>1202</v>
      </c>
      <c r="H16" s="607" t="s">
        <v>646</v>
      </c>
      <c r="I16" s="613">
        <v>6</v>
      </c>
      <c r="J16" s="613">
        <v>43</v>
      </c>
      <c r="K16" s="613">
        <v>3</v>
      </c>
      <c r="L16" s="621">
        <v>5</v>
      </c>
      <c r="M16" s="621">
        <f>Баллы_за_упр($A16,G16,H16,I16,K16,L16)</f>
        <v>40</v>
      </c>
      <c r="N16" s="611"/>
      <c r="O16" s="423"/>
      <c r="P16" s="621"/>
      <c r="Q16" s="621">
        <v>37</v>
      </c>
      <c r="R16" s="409">
        <v>5.12</v>
      </c>
      <c r="S16" s="351">
        <f>Баллы_за_упр($A16,G16,H16,I16,Q16,R16)</f>
        <v>53</v>
      </c>
      <c r="T16" s="351">
        <f>Сумма_баллов(A16,I16,M16,P16,S16)</f>
        <v>93</v>
      </c>
      <c r="U16" s="613">
        <v>4</v>
      </c>
      <c r="V16" s="286"/>
      <c r="W16" s="820"/>
      <c r="X16" s="821">
        <v>42</v>
      </c>
      <c r="Y16" s="682"/>
      <c r="Z16" s="682"/>
      <c r="AA16" s="682">
        <v>13</v>
      </c>
      <c r="AB16" s="682"/>
      <c r="AC16" s="683"/>
      <c r="AD16" s="684"/>
      <c r="AE16" s="684"/>
      <c r="AF16" s="684"/>
      <c r="AG16" s="684"/>
    </row>
    <row r="17" spans="1:34" s="138" customFormat="1" ht="15.75" x14ac:dyDescent="0.25">
      <c r="A17" s="611" t="s">
        <v>11</v>
      </c>
      <c r="B17" s="215">
        <v>27691</v>
      </c>
      <c r="C17" s="611">
        <f>Age(B17,F17,G17)</f>
        <v>48</v>
      </c>
      <c r="D17" s="160"/>
      <c r="E17" s="487">
        <v>7</v>
      </c>
      <c r="F17" s="611" t="s">
        <v>1284</v>
      </c>
      <c r="G17" s="349" t="s">
        <v>482</v>
      </c>
      <c r="H17" s="349" t="s">
        <v>1285</v>
      </c>
      <c r="I17" s="608" t="str">
        <f>Воз_группа(A17,C17)</f>
        <v>6</v>
      </c>
      <c r="J17" s="611"/>
      <c r="K17" s="613">
        <v>3</v>
      </c>
      <c r="L17" s="621">
        <v>6</v>
      </c>
      <c r="M17" s="621">
        <f>Баллы_за_упр($A17,G17,H17,I17,K17,L17)</f>
        <v>50</v>
      </c>
      <c r="N17" s="611"/>
      <c r="O17" s="423"/>
      <c r="P17" s="621"/>
      <c r="Q17" s="621">
        <v>37</v>
      </c>
      <c r="R17" s="409">
        <v>4.51</v>
      </c>
      <c r="S17" s="351">
        <f>Баллы_за_упр($A17,G17,H17,I17,Q17,R17)</f>
        <v>88</v>
      </c>
      <c r="T17" s="351">
        <f>Сумма_баллов(A17,I17,M17,P17,S17)</f>
        <v>138</v>
      </c>
      <c r="U17" s="613">
        <v>5</v>
      </c>
      <c r="V17" s="374"/>
      <c r="W17" s="818"/>
      <c r="X17" s="819"/>
      <c r="Y17" s="681"/>
      <c r="Z17" s="681"/>
      <c r="AA17" s="681"/>
      <c r="AB17" s="681"/>
      <c r="AC17" s="683"/>
      <c r="AD17" s="684"/>
      <c r="AE17" s="684"/>
      <c r="AF17" s="684"/>
      <c r="AG17" s="684"/>
    </row>
    <row r="18" spans="1:34" s="138" customFormat="1" ht="15.75" x14ac:dyDescent="0.25">
      <c r="A18" s="611" t="s">
        <v>11</v>
      </c>
      <c r="B18" s="215">
        <v>31276</v>
      </c>
      <c r="C18" s="611">
        <f t="shared" si="0"/>
        <v>39</v>
      </c>
      <c r="D18" s="160"/>
      <c r="E18" s="154">
        <v>8</v>
      </c>
      <c r="F18" s="611" t="s">
        <v>767</v>
      </c>
      <c r="G18" s="161" t="s">
        <v>590</v>
      </c>
      <c r="H18" s="349" t="s">
        <v>534</v>
      </c>
      <c r="I18" s="342" t="str">
        <f>Воз_группа(A18,C18)</f>
        <v>4</v>
      </c>
      <c r="J18" s="611">
        <v>60</v>
      </c>
      <c r="K18" s="613">
        <v>3</v>
      </c>
      <c r="L18" s="621">
        <v>7</v>
      </c>
      <c r="M18" s="621">
        <f t="shared" si="1"/>
        <v>30</v>
      </c>
      <c r="N18" s="611">
        <v>34</v>
      </c>
      <c r="O18" s="423">
        <v>14.7</v>
      </c>
      <c r="P18" s="621">
        <f t="shared" si="4"/>
        <v>84</v>
      </c>
      <c r="Q18" s="621">
        <v>37</v>
      </c>
      <c r="R18" s="409">
        <v>4.0999999999999996</v>
      </c>
      <c r="S18" s="351">
        <f t="shared" si="2"/>
        <v>45</v>
      </c>
      <c r="T18" s="351">
        <f t="shared" si="3"/>
        <v>159</v>
      </c>
      <c r="U18" s="613">
        <f t="shared" si="5"/>
        <v>4</v>
      </c>
      <c r="V18" s="155"/>
      <c r="W18" s="286"/>
      <c r="X18" s="741"/>
      <c r="Y18" s="681">
        <v>4</v>
      </c>
      <c r="Z18" s="681"/>
      <c r="AA18" s="681"/>
      <c r="AB18" s="681"/>
      <c r="AC18" s="681">
        <v>3</v>
      </c>
      <c r="AD18" s="683"/>
      <c r="AE18" s="684"/>
      <c r="AF18" s="684"/>
      <c r="AG18" s="684"/>
      <c r="AH18" s="684"/>
    </row>
    <row r="19" spans="1:34" s="138" customFormat="1" ht="15.75" x14ac:dyDescent="0.25">
      <c r="A19" s="611" t="s">
        <v>11</v>
      </c>
      <c r="B19" s="215">
        <v>29374</v>
      </c>
      <c r="C19" s="611">
        <f t="shared" si="0"/>
        <v>44</v>
      </c>
      <c r="D19" s="160"/>
      <c r="E19" s="487">
        <v>9</v>
      </c>
      <c r="F19" s="611" t="s">
        <v>767</v>
      </c>
      <c r="G19" s="161" t="s">
        <v>590</v>
      </c>
      <c r="H19" s="349" t="s">
        <v>1072</v>
      </c>
      <c r="I19" s="342">
        <v>5</v>
      </c>
      <c r="J19" s="611">
        <v>94</v>
      </c>
      <c r="K19" s="613">
        <v>3</v>
      </c>
      <c r="L19" s="621">
        <v>6</v>
      </c>
      <c r="M19" s="621">
        <f t="shared" si="1"/>
        <v>40</v>
      </c>
      <c r="N19" s="611">
        <v>34</v>
      </c>
      <c r="O19" s="423">
        <v>14.1</v>
      </c>
      <c r="P19" s="621">
        <f t="shared" si="4"/>
        <v>124</v>
      </c>
      <c r="Q19" s="621">
        <v>37</v>
      </c>
      <c r="R19" s="409">
        <v>5.15</v>
      </c>
      <c r="S19" s="351">
        <f t="shared" si="2"/>
        <v>20</v>
      </c>
      <c r="T19" s="351">
        <f t="shared" si="3"/>
        <v>184</v>
      </c>
      <c r="U19" s="613">
        <f t="shared" si="5"/>
        <v>5</v>
      </c>
      <c r="V19" s="155"/>
      <c r="W19" s="286"/>
      <c r="X19" s="741"/>
      <c r="Y19" s="681">
        <v>5</v>
      </c>
      <c r="Z19" s="681"/>
      <c r="AA19" s="681"/>
      <c r="AB19" s="681"/>
      <c r="AC19" s="681">
        <v>4</v>
      </c>
      <c r="AD19" s="683"/>
      <c r="AE19" s="684"/>
      <c r="AF19" s="684"/>
      <c r="AG19" s="684"/>
      <c r="AH19" s="684"/>
    </row>
    <row r="20" spans="1:34" s="138" customFormat="1" ht="15.75" x14ac:dyDescent="0.25">
      <c r="A20" s="611" t="s">
        <v>11</v>
      </c>
      <c r="B20" s="168">
        <v>28648</v>
      </c>
      <c r="C20" s="611">
        <f t="shared" si="0"/>
        <v>46</v>
      </c>
      <c r="D20" s="160"/>
      <c r="E20" s="154">
        <v>10</v>
      </c>
      <c r="F20" s="611" t="s">
        <v>767</v>
      </c>
      <c r="G20" s="161" t="s">
        <v>590</v>
      </c>
      <c r="H20" s="349" t="s">
        <v>606</v>
      </c>
      <c r="I20" s="342" t="str">
        <f>Воз_группа(A20,C20)</f>
        <v>6</v>
      </c>
      <c r="J20" s="611">
        <v>43</v>
      </c>
      <c r="K20" s="613">
        <v>3</v>
      </c>
      <c r="L20" s="621">
        <v>7</v>
      </c>
      <c r="M20" s="621">
        <f t="shared" si="1"/>
        <v>60</v>
      </c>
      <c r="N20" s="611">
        <v>34</v>
      </c>
      <c r="O20" s="423">
        <v>14.4</v>
      </c>
      <c r="P20" s="621" t="e">
        <f t="shared" si="4"/>
        <v>#VALUE!</v>
      </c>
      <c r="Q20" s="621">
        <v>37</v>
      </c>
      <c r="R20" s="409">
        <v>5.09</v>
      </c>
      <c r="S20" s="351">
        <f t="shared" si="2"/>
        <v>56</v>
      </c>
      <c r="T20" s="351" t="e">
        <f t="shared" si="3"/>
        <v>#VALUE!</v>
      </c>
      <c r="U20" s="613" t="e">
        <f t="shared" si="5"/>
        <v>#VALUE!</v>
      </c>
      <c r="V20" s="155"/>
      <c r="W20" s="286"/>
      <c r="X20" s="741"/>
      <c r="Y20" s="681">
        <v>11</v>
      </c>
      <c r="Z20" s="681"/>
      <c r="AA20" s="681"/>
      <c r="AB20" s="681">
        <v>3</v>
      </c>
      <c r="AC20" s="681"/>
      <c r="AD20" s="683"/>
      <c r="AE20" s="684"/>
      <c r="AF20" s="684"/>
      <c r="AG20" s="684"/>
      <c r="AH20" s="684"/>
    </row>
    <row r="21" spans="1:34" s="138" customFormat="1" ht="15.75" x14ac:dyDescent="0.25">
      <c r="A21" s="613" t="s">
        <v>11</v>
      </c>
      <c r="B21" s="347">
        <v>30532</v>
      </c>
      <c r="C21" s="613">
        <f t="shared" si="0"/>
        <v>41</v>
      </c>
      <c r="D21" s="338"/>
      <c r="E21" s="487">
        <v>11</v>
      </c>
      <c r="F21" s="611" t="s">
        <v>767</v>
      </c>
      <c r="G21" s="349" t="s">
        <v>590</v>
      </c>
      <c r="H21" s="349" t="s">
        <v>1120</v>
      </c>
      <c r="I21" s="608">
        <v>4</v>
      </c>
      <c r="J21" s="611">
        <v>12</v>
      </c>
      <c r="K21" s="613">
        <v>3</v>
      </c>
      <c r="L21" s="621">
        <v>8</v>
      </c>
      <c r="M21" s="621">
        <f t="shared" si="1"/>
        <v>40</v>
      </c>
      <c r="N21" s="613">
        <v>34</v>
      </c>
      <c r="O21" s="622">
        <v>15.1</v>
      </c>
      <c r="P21" s="621">
        <f t="shared" si="4"/>
        <v>68</v>
      </c>
      <c r="Q21" s="621">
        <v>37</v>
      </c>
      <c r="R21" s="619">
        <v>4.07</v>
      </c>
      <c r="S21" s="351">
        <f t="shared" si="2"/>
        <v>48</v>
      </c>
      <c r="T21" s="351">
        <f t="shared" si="3"/>
        <v>156</v>
      </c>
      <c r="U21" s="613">
        <f t="shared" si="5"/>
        <v>4</v>
      </c>
      <c r="V21" s="155"/>
      <c r="W21" s="286"/>
      <c r="X21" s="742"/>
      <c r="Y21" s="682">
        <v>39</v>
      </c>
      <c r="Z21" s="682"/>
      <c r="AA21" s="682"/>
      <c r="AB21" s="682"/>
      <c r="AC21" s="682">
        <v>13</v>
      </c>
      <c r="AD21" s="683"/>
      <c r="AE21" s="684"/>
      <c r="AF21" s="684"/>
      <c r="AG21" s="684"/>
      <c r="AH21" s="684"/>
    </row>
    <row r="22" spans="1:34" s="138" customFormat="1" ht="15.75" x14ac:dyDescent="0.25">
      <c r="A22" s="611" t="s">
        <v>11</v>
      </c>
      <c r="B22" s="215">
        <v>30360</v>
      </c>
      <c r="C22" s="611">
        <f>Age(B22,F22,G22)</f>
        <v>41</v>
      </c>
      <c r="D22" s="160"/>
      <c r="E22" s="154">
        <v>12</v>
      </c>
      <c r="F22" s="611" t="s">
        <v>767</v>
      </c>
      <c r="G22" s="700" t="s">
        <v>590</v>
      </c>
      <c r="H22" s="349" t="s">
        <v>795</v>
      </c>
      <c r="I22" s="608">
        <v>4</v>
      </c>
      <c r="J22" s="611">
        <v>41</v>
      </c>
      <c r="K22" s="613">
        <v>3</v>
      </c>
      <c r="L22" s="621">
        <v>10</v>
      </c>
      <c r="M22" s="621">
        <f>Баллы_за_упр($A22,G22,H22,I22,K22,L22)</f>
        <v>60</v>
      </c>
      <c r="N22" s="613">
        <v>34</v>
      </c>
      <c r="O22" s="622">
        <v>14.8</v>
      </c>
      <c r="P22" s="621">
        <f>Баллы_за_упр($A22,G22,H22,I22,N22,O22)</f>
        <v>80</v>
      </c>
      <c r="Q22" s="621">
        <v>37</v>
      </c>
      <c r="R22" s="619">
        <v>4.01</v>
      </c>
      <c r="S22" s="351">
        <f>Баллы_за_упр($A22,G22,H22,I22,Q22,R22)</f>
        <v>54</v>
      </c>
      <c r="T22" s="351">
        <f>Сумма_баллов(A22,I22,M22,P22,S22)</f>
        <v>194</v>
      </c>
      <c r="U22" s="613">
        <f>Оценка(A22,I22,M22,P22,S22)</f>
        <v>5</v>
      </c>
      <c r="V22" s="396" t="s">
        <v>750</v>
      </c>
      <c r="W22" s="818"/>
      <c r="X22" s="819">
        <v>28</v>
      </c>
      <c r="Y22" s="681"/>
      <c r="Z22" s="681"/>
      <c r="AA22" s="681">
        <v>8</v>
      </c>
      <c r="AB22" s="681"/>
      <c r="AC22" s="683"/>
      <c r="AD22" s="684"/>
      <c r="AE22" s="684"/>
      <c r="AF22" s="684"/>
      <c r="AG22" s="684"/>
    </row>
    <row r="23" spans="1:34" s="138" customFormat="1" ht="15.75" x14ac:dyDescent="0.25">
      <c r="A23" s="611" t="s">
        <v>11</v>
      </c>
      <c r="B23" s="168">
        <v>33037</v>
      </c>
      <c r="C23" s="611">
        <f t="shared" si="0"/>
        <v>34</v>
      </c>
      <c r="D23" s="160"/>
      <c r="E23" s="487">
        <v>13</v>
      </c>
      <c r="F23" s="611" t="s">
        <v>767</v>
      </c>
      <c r="G23" s="161" t="s">
        <v>26</v>
      </c>
      <c r="H23" s="349" t="s">
        <v>674</v>
      </c>
      <c r="I23" s="342" t="str">
        <f t="shared" ref="I23:I37" si="6">Воз_группа(A23,C23)</f>
        <v>3</v>
      </c>
      <c r="J23" s="611">
        <v>48</v>
      </c>
      <c r="K23" s="613">
        <v>3</v>
      </c>
      <c r="L23" s="621">
        <v>4</v>
      </c>
      <c r="M23" s="621">
        <f t="shared" si="1"/>
        <v>0</v>
      </c>
      <c r="N23" s="611">
        <v>34</v>
      </c>
      <c r="O23" s="423">
        <v>15.4</v>
      </c>
      <c r="P23" s="621">
        <f t="shared" si="4"/>
        <v>36</v>
      </c>
      <c r="Q23" s="621">
        <v>37</v>
      </c>
      <c r="R23" s="409">
        <v>4.5</v>
      </c>
      <c r="S23" s="351">
        <f t="shared" si="2"/>
        <v>0</v>
      </c>
      <c r="T23" s="351">
        <v>0</v>
      </c>
      <c r="U23" s="613">
        <f t="shared" si="5"/>
        <v>2</v>
      </c>
      <c r="V23" s="155"/>
      <c r="W23" s="286"/>
      <c r="X23" s="741"/>
      <c r="Y23" s="681">
        <v>9</v>
      </c>
      <c r="Z23" s="681"/>
      <c r="AA23" s="681"/>
      <c r="AB23" s="681">
        <v>2</v>
      </c>
      <c r="AC23" s="681"/>
      <c r="AD23" s="683"/>
      <c r="AE23" s="684"/>
      <c r="AF23" s="684"/>
      <c r="AG23" s="684"/>
      <c r="AH23" s="684"/>
    </row>
    <row r="24" spans="1:34" s="138" customFormat="1" ht="15.75" x14ac:dyDescent="0.25">
      <c r="A24" s="611" t="s">
        <v>11</v>
      </c>
      <c r="B24" s="168">
        <v>29142</v>
      </c>
      <c r="C24" s="611">
        <f t="shared" si="0"/>
        <v>45</v>
      </c>
      <c r="D24" s="160"/>
      <c r="E24" s="154">
        <v>14</v>
      </c>
      <c r="F24" s="611" t="s">
        <v>767</v>
      </c>
      <c r="G24" s="161" t="s">
        <v>26</v>
      </c>
      <c r="H24" s="349" t="s">
        <v>744</v>
      </c>
      <c r="I24" s="342" t="str">
        <f t="shared" si="6"/>
        <v>6</v>
      </c>
      <c r="J24" s="611">
        <v>11</v>
      </c>
      <c r="K24" s="613">
        <v>3</v>
      </c>
      <c r="L24" s="621">
        <v>8</v>
      </c>
      <c r="M24" s="621">
        <f t="shared" si="1"/>
        <v>70</v>
      </c>
      <c r="N24" s="611">
        <v>34</v>
      </c>
      <c r="O24" s="423">
        <v>14.1</v>
      </c>
      <c r="P24" s="621" t="e">
        <f t="shared" si="4"/>
        <v>#VALUE!</v>
      </c>
      <c r="Q24" s="621">
        <v>37</v>
      </c>
      <c r="R24" s="409">
        <v>5.01</v>
      </c>
      <c r="S24" s="351">
        <f t="shared" si="2"/>
        <v>68</v>
      </c>
      <c r="T24" s="351" t="e">
        <f t="shared" ref="T24:T30" si="7">Сумма_баллов(A24,I24,M24,P24,S24)</f>
        <v>#VALUE!</v>
      </c>
      <c r="U24" s="613" t="e">
        <f t="shared" si="5"/>
        <v>#VALUE!</v>
      </c>
      <c r="V24" s="155"/>
      <c r="W24" s="286"/>
      <c r="X24" s="741"/>
      <c r="Y24" s="681">
        <v>12</v>
      </c>
      <c r="Z24" s="681"/>
      <c r="AA24" s="681">
        <v>1</v>
      </c>
      <c r="AB24" s="681"/>
      <c r="AC24" s="681"/>
      <c r="AD24" s="683"/>
      <c r="AE24" s="684"/>
      <c r="AF24" s="684"/>
      <c r="AG24" s="684"/>
      <c r="AH24" s="684"/>
    </row>
    <row r="25" spans="1:34" s="352" customFormat="1" ht="15.75" x14ac:dyDescent="0.25">
      <c r="A25" s="611" t="s">
        <v>11</v>
      </c>
      <c r="B25" s="168">
        <v>30191</v>
      </c>
      <c r="C25" s="611">
        <f t="shared" si="0"/>
        <v>42</v>
      </c>
      <c r="D25" s="160"/>
      <c r="E25" s="487">
        <v>15</v>
      </c>
      <c r="F25" s="611" t="s">
        <v>767</v>
      </c>
      <c r="G25" s="161" t="s">
        <v>26</v>
      </c>
      <c r="H25" s="349" t="s">
        <v>623</v>
      </c>
      <c r="I25" s="342" t="str">
        <f t="shared" si="6"/>
        <v>5</v>
      </c>
      <c r="J25" s="611"/>
      <c r="K25" s="613">
        <v>3</v>
      </c>
      <c r="L25" s="156">
        <v>6</v>
      </c>
      <c r="M25" s="621">
        <f>Баллы_за_упр($A25,$G25,$H25,$I25,K25,L25)</f>
        <v>40</v>
      </c>
      <c r="N25" s="611">
        <v>34</v>
      </c>
      <c r="O25" s="423">
        <v>14.5</v>
      </c>
      <c r="P25" s="621">
        <f>Баллы_за_упр($A25,$G25,$H25,$I25,N25,O25)</f>
        <v>108</v>
      </c>
      <c r="Q25" s="621">
        <v>37</v>
      </c>
      <c r="R25" s="409">
        <v>4.0199999999999996</v>
      </c>
      <c r="S25" s="351">
        <f>Баллы_за_упр($A25,$G25,$H25,$I25,Q25,R25)</f>
        <v>126</v>
      </c>
      <c r="T25" s="351">
        <f t="shared" si="7"/>
        <v>274</v>
      </c>
      <c r="U25" s="613">
        <f t="shared" si="5"/>
        <v>5</v>
      </c>
      <c r="V25" s="155"/>
      <c r="W25" s="286"/>
      <c r="X25" s="741">
        <v>9</v>
      </c>
      <c r="Y25" s="681">
        <v>15</v>
      </c>
      <c r="Z25" s="681"/>
      <c r="AA25" s="681"/>
      <c r="AB25" s="681"/>
      <c r="AC25" s="681"/>
      <c r="AD25" s="683"/>
      <c r="AE25" s="684"/>
      <c r="AF25" s="684"/>
      <c r="AG25" s="684"/>
      <c r="AH25" s="684"/>
    </row>
    <row r="26" spans="1:34" s="138" customFormat="1" ht="15.75" x14ac:dyDescent="0.25">
      <c r="A26" s="611" t="s">
        <v>11</v>
      </c>
      <c r="B26" s="168">
        <v>31992</v>
      </c>
      <c r="C26" s="611">
        <f t="shared" si="0"/>
        <v>37</v>
      </c>
      <c r="D26" s="160"/>
      <c r="E26" s="154">
        <v>16</v>
      </c>
      <c r="F26" s="611" t="s">
        <v>767</v>
      </c>
      <c r="G26" s="161" t="s">
        <v>26</v>
      </c>
      <c r="H26" s="349" t="s">
        <v>617</v>
      </c>
      <c r="I26" s="342" t="str">
        <f t="shared" si="6"/>
        <v>4</v>
      </c>
      <c r="J26" s="611">
        <v>60</v>
      </c>
      <c r="K26" s="613">
        <v>3</v>
      </c>
      <c r="L26" s="621">
        <v>10</v>
      </c>
      <c r="M26" s="621">
        <f t="shared" ref="M26:M42" si="8">Баллы_за_упр($A26,G26,H26,I26,K26,L26)</f>
        <v>60</v>
      </c>
      <c r="N26" s="611">
        <v>34</v>
      </c>
      <c r="O26" s="423">
        <v>14.7</v>
      </c>
      <c r="P26" s="621">
        <f>Баллы_за_упр($A26,G26,H26,I26,N26,O26)</f>
        <v>84</v>
      </c>
      <c r="Q26" s="621">
        <v>37</v>
      </c>
      <c r="R26" s="409">
        <v>4.03</v>
      </c>
      <c r="S26" s="351">
        <f t="shared" ref="S26:S42" si="9">Баллы_за_упр($A26,G26,H26,I26,Q26,R26)</f>
        <v>52</v>
      </c>
      <c r="T26" s="351">
        <f t="shared" si="7"/>
        <v>196</v>
      </c>
      <c r="U26" s="613">
        <f t="shared" si="5"/>
        <v>5</v>
      </c>
      <c r="V26" s="155"/>
      <c r="W26" s="286"/>
      <c r="X26" s="741"/>
      <c r="Y26" s="681">
        <v>31</v>
      </c>
      <c r="Z26" s="681"/>
      <c r="AA26" s="681"/>
      <c r="AB26" s="681"/>
      <c r="AC26" s="681">
        <v>9</v>
      </c>
      <c r="AD26" s="683"/>
      <c r="AE26" s="684"/>
      <c r="AF26" s="684"/>
      <c r="AG26" s="684"/>
      <c r="AH26" s="684"/>
    </row>
    <row r="27" spans="1:34" s="352" customFormat="1" ht="15.75" x14ac:dyDescent="0.25">
      <c r="A27" s="611" t="s">
        <v>11</v>
      </c>
      <c r="B27" s="168">
        <v>33374</v>
      </c>
      <c r="C27" s="611">
        <f t="shared" si="0"/>
        <v>33</v>
      </c>
      <c r="D27" s="160"/>
      <c r="E27" s="487">
        <v>17</v>
      </c>
      <c r="F27" s="611" t="s">
        <v>767</v>
      </c>
      <c r="G27" s="161" t="s">
        <v>27</v>
      </c>
      <c r="H27" s="349" t="s">
        <v>1108</v>
      </c>
      <c r="I27" s="342" t="str">
        <f t="shared" si="6"/>
        <v>3</v>
      </c>
      <c r="J27" s="611">
        <v>83</v>
      </c>
      <c r="K27" s="613">
        <v>3</v>
      </c>
      <c r="L27" s="621">
        <v>10</v>
      </c>
      <c r="M27" s="621">
        <f t="shared" si="8"/>
        <v>35</v>
      </c>
      <c r="N27" s="611">
        <v>34</v>
      </c>
      <c r="O27" s="423">
        <v>15.1</v>
      </c>
      <c r="P27" s="621">
        <f>Баллы_за_упр($A27,G27,H27,I27,N27,O27)</f>
        <v>44</v>
      </c>
      <c r="Q27" s="621">
        <v>37</v>
      </c>
      <c r="R27" s="409">
        <v>3.49</v>
      </c>
      <c r="S27" s="351">
        <f t="shared" si="9"/>
        <v>52</v>
      </c>
      <c r="T27" s="351">
        <f t="shared" si="7"/>
        <v>131</v>
      </c>
      <c r="U27" s="613">
        <f t="shared" si="5"/>
        <v>4</v>
      </c>
      <c r="V27" s="155"/>
      <c r="W27" s="286"/>
      <c r="X27" s="741"/>
      <c r="Y27" s="681">
        <v>8</v>
      </c>
      <c r="Z27" s="681"/>
      <c r="AA27" s="681"/>
      <c r="AB27" s="681"/>
      <c r="AC27" s="681">
        <v>6</v>
      </c>
      <c r="AD27" s="683"/>
      <c r="AE27" s="684"/>
      <c r="AF27" s="684"/>
      <c r="AG27" s="684"/>
      <c r="AH27" s="684"/>
    </row>
    <row r="28" spans="1:34" s="138" customFormat="1" ht="15.75" x14ac:dyDescent="0.25">
      <c r="A28" s="611" t="s">
        <v>11</v>
      </c>
      <c r="B28" s="214">
        <v>32324</v>
      </c>
      <c r="C28" s="611">
        <f t="shared" si="0"/>
        <v>36</v>
      </c>
      <c r="D28" s="160"/>
      <c r="E28" s="154">
        <v>18</v>
      </c>
      <c r="F28" s="611" t="s">
        <v>767</v>
      </c>
      <c r="G28" s="161" t="s">
        <v>27</v>
      </c>
      <c r="H28" s="607" t="s">
        <v>488</v>
      </c>
      <c r="I28" s="608" t="str">
        <f t="shared" si="6"/>
        <v>4</v>
      </c>
      <c r="J28" s="611">
        <v>55</v>
      </c>
      <c r="K28" s="613">
        <v>3</v>
      </c>
      <c r="L28" s="621">
        <v>14</v>
      </c>
      <c r="M28" s="621">
        <f t="shared" si="8"/>
        <v>100</v>
      </c>
      <c r="N28" s="611">
        <v>34</v>
      </c>
      <c r="O28" s="423">
        <v>13.8</v>
      </c>
      <c r="P28" s="621">
        <f>Баллы_за_упр($A28,G28,H28,I28,N28,O28)</f>
        <v>120</v>
      </c>
      <c r="Q28" s="621">
        <v>37</v>
      </c>
      <c r="R28" s="409">
        <v>4</v>
      </c>
      <c r="S28" s="351">
        <f t="shared" si="9"/>
        <v>55</v>
      </c>
      <c r="T28" s="351">
        <f t="shared" si="7"/>
        <v>275</v>
      </c>
      <c r="U28" s="613">
        <f t="shared" si="5"/>
        <v>5</v>
      </c>
      <c r="V28" s="699"/>
      <c r="W28" s="286"/>
      <c r="X28" s="741"/>
      <c r="Y28" s="681">
        <v>25</v>
      </c>
      <c r="Z28" s="681"/>
      <c r="AA28" s="681"/>
      <c r="AB28" s="681">
        <v>7</v>
      </c>
      <c r="AC28" s="681"/>
      <c r="AD28" s="683"/>
      <c r="AE28" s="684"/>
      <c r="AF28" s="684"/>
      <c r="AG28" s="684"/>
      <c r="AH28" s="684"/>
    </row>
    <row r="29" spans="1:34" s="138" customFormat="1" ht="15.75" x14ac:dyDescent="0.25">
      <c r="A29" s="611" t="s">
        <v>11</v>
      </c>
      <c r="B29" s="215">
        <v>33536</v>
      </c>
      <c r="C29" s="611">
        <f>Age(B29,F29,G29)</f>
        <v>32</v>
      </c>
      <c r="D29" s="160"/>
      <c r="E29" s="487">
        <v>19</v>
      </c>
      <c r="F29" s="611" t="s">
        <v>767</v>
      </c>
      <c r="G29" s="700" t="s">
        <v>27</v>
      </c>
      <c r="H29" s="349" t="s">
        <v>503</v>
      </c>
      <c r="I29" s="342" t="str">
        <f>Воз_группа(A29,C29)</f>
        <v>3</v>
      </c>
      <c r="J29" s="611">
        <v>64</v>
      </c>
      <c r="K29" s="613">
        <v>3</v>
      </c>
      <c r="L29" s="621">
        <v>10</v>
      </c>
      <c r="M29" s="621">
        <f>Баллы_за_упр($A29,G29,H29,I29,K29,L29)</f>
        <v>35</v>
      </c>
      <c r="N29" s="613">
        <v>34</v>
      </c>
      <c r="O29" s="622">
        <v>13.8</v>
      </c>
      <c r="P29" s="621">
        <f>Баллы_за_упр($A29,G29,H29,I29,N29,O29)</f>
        <v>96</v>
      </c>
      <c r="Q29" s="621">
        <v>37</v>
      </c>
      <c r="R29" s="619">
        <v>3.44</v>
      </c>
      <c r="S29" s="351">
        <f>Баллы_за_упр($A29,G29,H29,I29,Q29,R29)</f>
        <v>82</v>
      </c>
      <c r="T29" s="351">
        <f t="shared" si="7"/>
        <v>213</v>
      </c>
      <c r="U29" s="613">
        <f>Оценка(A29,I29,M29,P29,S29)</f>
        <v>5</v>
      </c>
      <c r="V29" s="396"/>
      <c r="W29" s="818"/>
      <c r="X29" s="819">
        <v>29</v>
      </c>
      <c r="Y29" s="681"/>
      <c r="Z29" s="681"/>
      <c r="AA29" s="681">
        <v>9</v>
      </c>
      <c r="AB29" s="681"/>
      <c r="AC29" s="683"/>
      <c r="AD29" s="684"/>
      <c r="AE29" s="684"/>
      <c r="AF29" s="684"/>
      <c r="AG29" s="684"/>
    </row>
    <row r="30" spans="1:34" s="138" customFormat="1" ht="15.75" x14ac:dyDescent="0.25">
      <c r="A30" s="611" t="s">
        <v>11</v>
      </c>
      <c r="B30" s="168">
        <v>33706</v>
      </c>
      <c r="C30" s="611">
        <f t="shared" si="0"/>
        <v>32</v>
      </c>
      <c r="D30" s="160"/>
      <c r="E30" s="154">
        <v>20</v>
      </c>
      <c r="F30" s="611" t="s">
        <v>767</v>
      </c>
      <c r="G30" s="161" t="s">
        <v>742</v>
      </c>
      <c r="H30" s="349" t="s">
        <v>948</v>
      </c>
      <c r="I30" s="342" t="str">
        <f t="shared" si="6"/>
        <v>3</v>
      </c>
      <c r="J30" s="611">
        <v>7</v>
      </c>
      <c r="K30" s="613">
        <v>3</v>
      </c>
      <c r="L30" s="621">
        <v>13</v>
      </c>
      <c r="M30" s="621">
        <f t="shared" si="8"/>
        <v>50</v>
      </c>
      <c r="N30" s="613">
        <v>34</v>
      </c>
      <c r="O30" s="622">
        <v>13.3</v>
      </c>
      <c r="P30" s="621">
        <f>Баллы_за_упр($A30,G30,H30,I30,N30,O30)</f>
        <v>116</v>
      </c>
      <c r="Q30" s="621">
        <v>37</v>
      </c>
      <c r="R30" s="619">
        <v>3.5</v>
      </c>
      <c r="S30" s="351">
        <f t="shared" si="9"/>
        <v>50</v>
      </c>
      <c r="T30" s="351">
        <f t="shared" si="7"/>
        <v>216</v>
      </c>
      <c r="U30" s="613">
        <f t="shared" si="5"/>
        <v>5</v>
      </c>
      <c r="V30" s="155"/>
      <c r="W30" s="286"/>
      <c r="X30" s="741"/>
      <c r="Y30" s="681">
        <v>40</v>
      </c>
      <c r="Z30" s="681"/>
      <c r="AA30" s="681"/>
      <c r="AB30" s="681">
        <v>11</v>
      </c>
      <c r="AC30" s="681"/>
      <c r="AD30" s="683"/>
      <c r="AE30" s="684"/>
      <c r="AF30" s="684"/>
      <c r="AG30" s="684"/>
      <c r="AH30" s="684"/>
    </row>
    <row r="31" spans="1:34" s="138" customFormat="1" ht="15.75" x14ac:dyDescent="0.25">
      <c r="A31" s="611" t="s">
        <v>470</v>
      </c>
      <c r="B31" s="214">
        <v>28074</v>
      </c>
      <c r="C31" s="611">
        <f t="shared" si="0"/>
        <v>47</v>
      </c>
      <c r="D31" s="160"/>
      <c r="E31" s="487">
        <v>21</v>
      </c>
      <c r="F31" s="611" t="s">
        <v>767</v>
      </c>
      <c r="G31" s="152" t="s">
        <v>1185</v>
      </c>
      <c r="H31" s="607" t="s">
        <v>595</v>
      </c>
      <c r="I31" s="342" t="str">
        <f t="shared" si="6"/>
        <v>5</v>
      </c>
      <c r="J31" s="611"/>
      <c r="K31" s="613">
        <v>16</v>
      </c>
      <c r="L31" s="156">
        <v>26</v>
      </c>
      <c r="M31" s="621">
        <f t="shared" si="8"/>
        <v>100</v>
      </c>
      <c r="N31" s="611"/>
      <c r="O31" s="155"/>
      <c r="P31" s="621"/>
      <c r="Q31" s="621">
        <v>37</v>
      </c>
      <c r="R31" s="409">
        <v>5.55</v>
      </c>
      <c r="S31" s="351">
        <f t="shared" si="9"/>
        <v>55</v>
      </c>
      <c r="T31" s="351">
        <v>155</v>
      </c>
      <c r="U31" s="613">
        <v>5</v>
      </c>
      <c r="V31" s="155"/>
      <c r="W31" s="286"/>
      <c r="X31" s="741"/>
      <c r="Y31" s="681"/>
      <c r="Z31" s="681"/>
      <c r="AA31" s="681"/>
      <c r="AB31" s="681"/>
      <c r="AC31" s="681"/>
      <c r="AD31" s="683"/>
      <c r="AE31" s="684"/>
      <c r="AF31" s="684"/>
      <c r="AG31" s="684"/>
      <c r="AH31" s="684"/>
    </row>
    <row r="32" spans="1:34" s="138" customFormat="1" ht="15.75" x14ac:dyDescent="0.25">
      <c r="A32" s="618" t="s">
        <v>11</v>
      </c>
      <c r="B32" s="244">
        <v>29011</v>
      </c>
      <c r="C32" s="618">
        <f t="shared" si="0"/>
        <v>45</v>
      </c>
      <c r="D32" s="2"/>
      <c r="E32" s="154">
        <v>22</v>
      </c>
      <c r="F32" s="611" t="s">
        <v>767</v>
      </c>
      <c r="G32" s="161" t="s">
        <v>1185</v>
      </c>
      <c r="H32" s="349" t="s">
        <v>677</v>
      </c>
      <c r="I32" s="342" t="str">
        <f t="shared" si="6"/>
        <v>6</v>
      </c>
      <c r="J32" s="611">
        <v>48</v>
      </c>
      <c r="K32" s="613">
        <v>3</v>
      </c>
      <c r="L32" s="621">
        <v>3</v>
      </c>
      <c r="M32" s="621">
        <f t="shared" si="8"/>
        <v>20</v>
      </c>
      <c r="N32" s="611">
        <v>34</v>
      </c>
      <c r="O32" s="423">
        <v>16</v>
      </c>
      <c r="P32" s="621" t="e">
        <f>Баллы_за_упр($A32,G32,H32,I32,N32,O32)</f>
        <v>#VALUE!</v>
      </c>
      <c r="Q32" s="621">
        <v>37</v>
      </c>
      <c r="R32" s="409">
        <v>5.14</v>
      </c>
      <c r="S32" s="351">
        <f t="shared" si="9"/>
        <v>51</v>
      </c>
      <c r="T32" s="351">
        <v>0</v>
      </c>
      <c r="U32" s="613" t="e">
        <f t="shared" ref="U32:U41" si="10">Оценка(A32,I32,M32,P32,S32)</f>
        <v>#VALUE!</v>
      </c>
      <c r="V32" s="155"/>
      <c r="W32" s="286"/>
      <c r="X32" s="741"/>
      <c r="Y32" s="681"/>
      <c r="Z32" s="681"/>
      <c r="AA32" s="681"/>
      <c r="AB32" s="681"/>
      <c r="AC32" s="681"/>
      <c r="AD32" s="683"/>
      <c r="AE32" s="684"/>
      <c r="AF32" s="684"/>
      <c r="AG32" s="684"/>
      <c r="AH32" s="684"/>
    </row>
    <row r="33" spans="1:34" s="138" customFormat="1" ht="15.75" x14ac:dyDescent="0.25">
      <c r="A33" s="611" t="s">
        <v>470</v>
      </c>
      <c r="B33" s="214">
        <v>27402</v>
      </c>
      <c r="C33" s="611">
        <f t="shared" si="0"/>
        <v>49</v>
      </c>
      <c r="D33" s="160"/>
      <c r="E33" s="487">
        <v>23</v>
      </c>
      <c r="F33" s="611" t="s">
        <v>767</v>
      </c>
      <c r="G33" s="349" t="s">
        <v>567</v>
      </c>
      <c r="H33" s="349" t="s">
        <v>566</v>
      </c>
      <c r="I33" s="608" t="str">
        <f t="shared" si="6"/>
        <v>5</v>
      </c>
      <c r="J33" s="613">
        <v>58</v>
      </c>
      <c r="K33" s="613">
        <v>16</v>
      </c>
      <c r="L33" s="611">
        <v>17</v>
      </c>
      <c r="M33" s="621">
        <f t="shared" si="8"/>
        <v>55</v>
      </c>
      <c r="N33" s="611"/>
      <c r="O33" s="611"/>
      <c r="P33" s="621"/>
      <c r="Q33" s="621">
        <v>37</v>
      </c>
      <c r="R33" s="409">
        <v>5.5</v>
      </c>
      <c r="S33" s="351">
        <f t="shared" si="9"/>
        <v>60</v>
      </c>
      <c r="T33" s="351">
        <v>115</v>
      </c>
      <c r="U33" s="613">
        <v>4</v>
      </c>
      <c r="V33" s="351"/>
      <c r="W33" s="286"/>
      <c r="X33" s="741">
        <v>6</v>
      </c>
      <c r="Y33" s="681"/>
      <c r="Z33" s="681"/>
      <c r="AA33" s="681"/>
      <c r="AB33" s="681"/>
      <c r="AC33" s="681"/>
      <c r="AD33" s="683">
        <v>11</v>
      </c>
      <c r="AE33" s="684"/>
      <c r="AF33" s="684"/>
      <c r="AG33" s="684"/>
      <c r="AH33" s="684"/>
    </row>
    <row r="34" spans="1:34" s="138" customFormat="1" ht="15.75" x14ac:dyDescent="0.25">
      <c r="A34" s="611" t="s">
        <v>11</v>
      </c>
      <c r="B34" s="216">
        <v>29680</v>
      </c>
      <c r="C34" s="611">
        <f t="shared" si="0"/>
        <v>43</v>
      </c>
      <c r="D34" s="160"/>
      <c r="E34" s="154">
        <v>24</v>
      </c>
      <c r="F34" s="611" t="s">
        <v>767</v>
      </c>
      <c r="G34" s="161" t="s">
        <v>1186</v>
      </c>
      <c r="H34" s="349" t="s">
        <v>722</v>
      </c>
      <c r="I34" s="342" t="str">
        <f t="shared" si="6"/>
        <v>5</v>
      </c>
      <c r="J34" s="611">
        <v>83</v>
      </c>
      <c r="K34" s="613">
        <v>3</v>
      </c>
      <c r="L34" s="621">
        <v>5</v>
      </c>
      <c r="M34" s="621">
        <f t="shared" si="8"/>
        <v>30</v>
      </c>
      <c r="N34" s="611">
        <v>34</v>
      </c>
      <c r="O34" s="423">
        <v>15.6</v>
      </c>
      <c r="P34" s="621">
        <f>Баллы_за_упр($A34,G34,H34,I34,N34,O34)</f>
        <v>64</v>
      </c>
      <c r="Q34" s="621">
        <v>37</v>
      </c>
      <c r="R34" s="409">
        <v>4.05</v>
      </c>
      <c r="S34" s="351">
        <f t="shared" si="9"/>
        <v>120</v>
      </c>
      <c r="T34" s="351">
        <f>Сумма_баллов(A34,I34,M34,P34,S34)</f>
        <v>214</v>
      </c>
      <c r="U34" s="613">
        <f t="shared" si="10"/>
        <v>5</v>
      </c>
      <c r="V34" s="155"/>
      <c r="W34" s="286"/>
      <c r="X34" s="741"/>
      <c r="Y34" s="681"/>
      <c r="Z34" s="681"/>
      <c r="AA34" s="681"/>
      <c r="AB34" s="681"/>
      <c r="AC34" s="681"/>
      <c r="AD34" s="683">
        <v>4</v>
      </c>
      <c r="AE34" s="684"/>
      <c r="AF34" s="684"/>
      <c r="AG34" s="684"/>
      <c r="AH34" s="684">
        <v>3</v>
      </c>
    </row>
    <row r="35" spans="1:34" s="138" customFormat="1" ht="15.75" x14ac:dyDescent="0.25">
      <c r="A35" s="611" t="s">
        <v>11</v>
      </c>
      <c r="B35" s="214">
        <v>32292</v>
      </c>
      <c r="C35" s="611">
        <f t="shared" si="0"/>
        <v>36</v>
      </c>
      <c r="D35" s="160"/>
      <c r="E35" s="487">
        <v>25</v>
      </c>
      <c r="F35" s="611" t="s">
        <v>767</v>
      </c>
      <c r="G35" s="607" t="s">
        <v>1186</v>
      </c>
      <c r="H35" s="607" t="s">
        <v>927</v>
      </c>
      <c r="I35" s="608" t="str">
        <f t="shared" si="6"/>
        <v>4</v>
      </c>
      <c r="J35" s="611">
        <v>47</v>
      </c>
      <c r="K35" s="613">
        <v>3</v>
      </c>
      <c r="L35" s="621">
        <v>10</v>
      </c>
      <c r="M35" s="621">
        <f t="shared" si="8"/>
        <v>60</v>
      </c>
      <c r="N35" s="611">
        <v>34</v>
      </c>
      <c r="O35" s="423">
        <v>13.4</v>
      </c>
      <c r="P35" s="621">
        <f>Баллы_за_упр($A35,G35,H35,I35,N35,O35)</f>
        <v>136</v>
      </c>
      <c r="Q35" s="621">
        <v>37</v>
      </c>
      <c r="R35" s="409">
        <v>4</v>
      </c>
      <c r="S35" s="351">
        <f t="shared" si="9"/>
        <v>55</v>
      </c>
      <c r="T35" s="351">
        <f>Сумма_баллов(A35,I35,M35,P35,S35)</f>
        <v>251</v>
      </c>
      <c r="U35" s="613">
        <f t="shared" si="10"/>
        <v>5</v>
      </c>
      <c r="V35" s="699"/>
      <c r="W35" s="641"/>
      <c r="X35" s="741"/>
      <c r="Y35" s="681"/>
      <c r="Z35" s="681"/>
      <c r="AA35" s="681"/>
      <c r="AB35" s="681"/>
      <c r="AC35" s="681"/>
      <c r="AD35" s="683">
        <v>16</v>
      </c>
      <c r="AE35" s="684"/>
      <c r="AF35" s="684"/>
      <c r="AG35" s="684"/>
      <c r="AH35" s="684"/>
    </row>
    <row r="36" spans="1:34" s="138" customFormat="1" ht="15.75" x14ac:dyDescent="0.25">
      <c r="A36" s="173" t="s">
        <v>11</v>
      </c>
      <c r="B36" s="226">
        <v>32722</v>
      </c>
      <c r="C36" s="611">
        <f t="shared" si="0"/>
        <v>35</v>
      </c>
      <c r="D36" s="160"/>
      <c r="E36" s="154">
        <v>26</v>
      </c>
      <c r="F36" s="611" t="s">
        <v>767</v>
      </c>
      <c r="G36" s="349" t="s">
        <v>1186</v>
      </c>
      <c r="H36" s="349" t="s">
        <v>706</v>
      </c>
      <c r="I36" s="342" t="str">
        <f t="shared" si="6"/>
        <v>4</v>
      </c>
      <c r="J36" s="611">
        <v>94</v>
      </c>
      <c r="K36" s="613">
        <v>3</v>
      </c>
      <c r="L36" s="621">
        <v>8</v>
      </c>
      <c r="M36" s="621">
        <f t="shared" si="8"/>
        <v>40</v>
      </c>
      <c r="N36" s="613">
        <v>34</v>
      </c>
      <c r="O36" s="622">
        <v>14.3</v>
      </c>
      <c r="P36" s="621">
        <f>Баллы_за_упр($A36,G36,H36,I36,N36,O36)</f>
        <v>100</v>
      </c>
      <c r="Q36" s="621">
        <v>37</v>
      </c>
      <c r="R36" s="619">
        <v>4.03</v>
      </c>
      <c r="S36" s="351">
        <f t="shared" si="9"/>
        <v>52</v>
      </c>
      <c r="T36" s="351">
        <f>Сумма_баллов(A36,I36,M36,P36,S36)</f>
        <v>192</v>
      </c>
      <c r="U36" s="613">
        <f t="shared" si="10"/>
        <v>5</v>
      </c>
      <c r="V36" s="155"/>
      <c r="W36" s="286"/>
      <c r="X36" s="741"/>
      <c r="Y36" s="681"/>
      <c r="Z36" s="681"/>
      <c r="AA36" s="681"/>
      <c r="AB36" s="681"/>
      <c r="AC36" s="681"/>
      <c r="AD36" s="683">
        <v>22</v>
      </c>
      <c r="AE36" s="684"/>
      <c r="AF36" s="684"/>
      <c r="AG36" s="684"/>
      <c r="AH36" s="684">
        <v>9</v>
      </c>
    </row>
    <row r="37" spans="1:34" s="138" customFormat="1" ht="15.75" x14ac:dyDescent="0.25">
      <c r="A37" s="611" t="s">
        <v>470</v>
      </c>
      <c r="B37" s="168">
        <v>32985</v>
      </c>
      <c r="C37" s="611">
        <f t="shared" si="0"/>
        <v>34</v>
      </c>
      <c r="D37" s="160"/>
      <c r="E37" s="487">
        <v>27</v>
      </c>
      <c r="F37" s="611" t="s">
        <v>767</v>
      </c>
      <c r="G37" s="161" t="s">
        <v>1186</v>
      </c>
      <c r="H37" s="349" t="s">
        <v>570</v>
      </c>
      <c r="I37" s="342" t="str">
        <f t="shared" si="6"/>
        <v>3</v>
      </c>
      <c r="J37" s="611">
        <v>83</v>
      </c>
      <c r="K37" s="613">
        <v>16</v>
      </c>
      <c r="L37" s="621">
        <v>28</v>
      </c>
      <c r="M37" s="621">
        <f t="shared" si="8"/>
        <v>70</v>
      </c>
      <c r="N37" s="611"/>
      <c r="O37" s="423"/>
      <c r="P37" s="621"/>
      <c r="Q37" s="621">
        <v>37</v>
      </c>
      <c r="R37" s="409">
        <v>5.3</v>
      </c>
      <c r="S37" s="351">
        <f t="shared" si="9"/>
        <v>20</v>
      </c>
      <c r="T37" s="351">
        <v>90</v>
      </c>
      <c r="U37" s="613">
        <v>4</v>
      </c>
      <c r="V37" s="155"/>
      <c r="W37" s="286"/>
      <c r="X37" s="741"/>
      <c r="Y37" s="681"/>
      <c r="Z37" s="681"/>
      <c r="AA37" s="681"/>
      <c r="AB37" s="681"/>
      <c r="AC37" s="681"/>
      <c r="AD37" s="683"/>
      <c r="AE37" s="684"/>
      <c r="AF37" s="684"/>
      <c r="AG37" s="684"/>
      <c r="AH37" s="684"/>
    </row>
    <row r="38" spans="1:34" s="138" customFormat="1" ht="15.75" x14ac:dyDescent="0.25">
      <c r="A38" s="618" t="s">
        <v>11</v>
      </c>
      <c r="B38" s="244">
        <v>30346</v>
      </c>
      <c r="C38" s="618">
        <f>Age(B37,G37,H37)</f>
        <v>34</v>
      </c>
      <c r="D38" s="2"/>
      <c r="E38" s="154">
        <v>28</v>
      </c>
      <c r="F38" s="611" t="s">
        <v>767</v>
      </c>
      <c r="G38" s="161" t="s">
        <v>1186</v>
      </c>
      <c r="H38" s="349" t="s">
        <v>678</v>
      </c>
      <c r="I38" s="342" t="str">
        <f>Воз_группа(A37,C37)</f>
        <v>3</v>
      </c>
      <c r="J38" s="611">
        <v>2</v>
      </c>
      <c r="K38" s="613">
        <v>3</v>
      </c>
      <c r="L38" s="621">
        <v>0</v>
      </c>
      <c r="M38" s="621">
        <f t="shared" si="8"/>
        <v>0</v>
      </c>
      <c r="N38" s="611">
        <v>34</v>
      </c>
      <c r="O38" s="423">
        <v>16.7</v>
      </c>
      <c r="P38" s="621">
        <f>Баллы_за_упр($A38,G38,H38,I38,N38,O38)</f>
        <v>0</v>
      </c>
      <c r="Q38" s="621">
        <v>37</v>
      </c>
      <c r="R38" s="409">
        <v>5.52</v>
      </c>
      <c r="S38" s="351">
        <f t="shared" si="9"/>
        <v>0</v>
      </c>
      <c r="T38" s="351">
        <v>0</v>
      </c>
      <c r="U38" s="613">
        <f t="shared" si="10"/>
        <v>2</v>
      </c>
      <c r="V38" s="155"/>
      <c r="W38" s="396"/>
      <c r="X38" s="741"/>
      <c r="Y38" s="681"/>
      <c r="Z38" s="681"/>
      <c r="AA38" s="681"/>
      <c r="AB38" s="681"/>
      <c r="AC38" s="681"/>
      <c r="AD38" s="683">
        <v>23</v>
      </c>
      <c r="AE38" s="684"/>
      <c r="AF38" s="684"/>
      <c r="AG38" s="684"/>
      <c r="AH38" s="684">
        <v>10</v>
      </c>
    </row>
    <row r="39" spans="1:34" s="138" customFormat="1" ht="15.75" x14ac:dyDescent="0.25">
      <c r="A39" s="611" t="s">
        <v>11</v>
      </c>
      <c r="B39" s="168">
        <v>31882</v>
      </c>
      <c r="C39" s="611">
        <f t="shared" ref="C39:C48" si="11">Age(B39,G39,H39)</f>
        <v>37</v>
      </c>
      <c r="D39" s="160"/>
      <c r="E39" s="487">
        <v>29</v>
      </c>
      <c r="F39" s="611" t="s">
        <v>767</v>
      </c>
      <c r="G39" s="161" t="s">
        <v>565</v>
      </c>
      <c r="H39" s="349" t="s">
        <v>627</v>
      </c>
      <c r="I39" s="342" t="str">
        <f>Воз_группа(A39,C39)</f>
        <v>4</v>
      </c>
      <c r="J39" s="611">
        <v>24</v>
      </c>
      <c r="K39" s="613">
        <v>3</v>
      </c>
      <c r="L39" s="621">
        <v>7</v>
      </c>
      <c r="M39" s="621">
        <f t="shared" si="8"/>
        <v>30</v>
      </c>
      <c r="N39" s="613">
        <v>34</v>
      </c>
      <c r="O39" s="622">
        <v>14.2</v>
      </c>
      <c r="P39" s="621">
        <f>Баллы_за_упр($A39,G39,H39,I39,N39,O39)</f>
        <v>104</v>
      </c>
      <c r="Q39" s="621">
        <v>37</v>
      </c>
      <c r="R39" s="619">
        <v>4.0199999999999996</v>
      </c>
      <c r="S39" s="351">
        <f t="shared" si="9"/>
        <v>53</v>
      </c>
      <c r="T39" s="351">
        <f>Сумма_баллов(A39,I39,M39,P39,S39)</f>
        <v>187</v>
      </c>
      <c r="U39" s="613">
        <f t="shared" si="10"/>
        <v>5</v>
      </c>
      <c r="V39" s="155"/>
      <c r="W39" s="286"/>
      <c r="X39" s="741"/>
      <c r="Y39" s="681"/>
      <c r="Z39" s="681"/>
      <c r="AA39" s="681"/>
      <c r="AB39" s="681"/>
      <c r="AC39" s="681"/>
      <c r="AD39" s="683"/>
      <c r="AE39" s="684"/>
      <c r="AF39" s="684"/>
      <c r="AG39" s="684"/>
      <c r="AH39" s="684"/>
    </row>
    <row r="40" spans="1:34" s="138" customFormat="1" ht="15.75" x14ac:dyDescent="0.25">
      <c r="A40" s="611" t="s">
        <v>11</v>
      </c>
      <c r="B40" s="216">
        <v>33449</v>
      </c>
      <c r="C40" s="611">
        <f t="shared" si="11"/>
        <v>33</v>
      </c>
      <c r="D40" s="160"/>
      <c r="E40" s="154">
        <v>30</v>
      </c>
      <c r="F40" s="611" t="s">
        <v>767</v>
      </c>
      <c r="G40" s="161" t="s">
        <v>565</v>
      </c>
      <c r="H40" s="349" t="s">
        <v>705</v>
      </c>
      <c r="I40" s="342" t="str">
        <f>Воз_группа(A40,C40)</f>
        <v>3</v>
      </c>
      <c r="J40" s="611">
        <v>2</v>
      </c>
      <c r="K40" s="613">
        <v>3</v>
      </c>
      <c r="L40" s="621">
        <v>7</v>
      </c>
      <c r="M40" s="621">
        <f t="shared" si="8"/>
        <v>20</v>
      </c>
      <c r="N40" s="611">
        <v>34</v>
      </c>
      <c r="O40" s="423">
        <v>14.2</v>
      </c>
      <c r="P40" s="621">
        <f>Баллы_за_упр($A40,G40,H40,I40,N40,O40)</f>
        <v>80</v>
      </c>
      <c r="Q40" s="621">
        <v>37</v>
      </c>
      <c r="R40" s="409">
        <v>4.0999999999999996</v>
      </c>
      <c r="S40" s="351">
        <f t="shared" si="9"/>
        <v>25</v>
      </c>
      <c r="T40" s="351">
        <f>Сумма_баллов(A40,I40,M40,P40,S40)</f>
        <v>125</v>
      </c>
      <c r="U40" s="613">
        <f t="shared" si="10"/>
        <v>4</v>
      </c>
      <c r="V40" s="155"/>
      <c r="W40" s="286"/>
      <c r="X40" s="741"/>
      <c r="Y40" s="681"/>
      <c r="Z40" s="681"/>
      <c r="AA40" s="681"/>
      <c r="AB40" s="681"/>
      <c r="AC40" s="681"/>
      <c r="AD40" s="683">
        <v>3</v>
      </c>
      <c r="AE40" s="684"/>
      <c r="AF40" s="684"/>
      <c r="AG40" s="684"/>
      <c r="AH40" s="684">
        <v>2</v>
      </c>
    </row>
    <row r="41" spans="1:34" s="138" customFormat="1" ht="15.75" x14ac:dyDescent="0.25">
      <c r="A41" s="173" t="s">
        <v>11</v>
      </c>
      <c r="B41" s="610">
        <v>29488</v>
      </c>
      <c r="C41" s="611">
        <f t="shared" si="11"/>
        <v>44</v>
      </c>
      <c r="D41" s="609"/>
      <c r="E41" s="487">
        <v>31</v>
      </c>
      <c r="F41" s="611" t="s">
        <v>767</v>
      </c>
      <c r="G41" s="607" t="s">
        <v>500</v>
      </c>
      <c r="H41" s="607" t="s">
        <v>718</v>
      </c>
      <c r="I41" s="608" t="str">
        <f>Воз_группа(A41,C41)</f>
        <v>5</v>
      </c>
      <c r="J41" s="611">
        <v>81</v>
      </c>
      <c r="K41" s="613">
        <v>3</v>
      </c>
      <c r="L41" s="621">
        <v>8</v>
      </c>
      <c r="M41" s="621">
        <f t="shared" si="8"/>
        <v>60</v>
      </c>
      <c r="N41" s="611">
        <v>34</v>
      </c>
      <c r="O41" s="423">
        <v>13.6</v>
      </c>
      <c r="P41" s="621">
        <f>Баллы_за_упр($A41,G41,H41,I41,N41,O41)</f>
        <v>144</v>
      </c>
      <c r="Q41" s="621">
        <v>37</v>
      </c>
      <c r="R41" s="409">
        <v>4.5599999999999996</v>
      </c>
      <c r="S41" s="351">
        <f t="shared" si="9"/>
        <v>39</v>
      </c>
      <c r="T41" s="351">
        <f>Сумма_баллов(A41,I41,M41,P41,S41)</f>
        <v>243</v>
      </c>
      <c r="U41" s="613">
        <f t="shared" si="10"/>
        <v>5</v>
      </c>
      <c r="V41" s="351"/>
      <c r="W41" s="810"/>
      <c r="X41" s="741"/>
      <c r="Y41" s="681"/>
      <c r="Z41" s="681"/>
      <c r="AA41" s="681"/>
      <c r="AB41" s="681"/>
      <c r="AC41" s="681"/>
      <c r="AD41" s="683">
        <v>5</v>
      </c>
      <c r="AE41" s="684"/>
      <c r="AF41" s="684"/>
      <c r="AG41" s="684">
        <v>2</v>
      </c>
      <c r="AH41" s="684"/>
    </row>
    <row r="42" spans="1:34" s="138" customFormat="1" ht="15.75" x14ac:dyDescent="0.25">
      <c r="A42" s="611" t="s">
        <v>470</v>
      </c>
      <c r="B42" s="168">
        <v>28203</v>
      </c>
      <c r="C42" s="611">
        <f t="shared" si="11"/>
        <v>47</v>
      </c>
      <c r="D42" s="160"/>
      <c r="E42" s="154">
        <v>32</v>
      </c>
      <c r="F42" s="611" t="s">
        <v>767</v>
      </c>
      <c r="G42" s="161" t="s">
        <v>500</v>
      </c>
      <c r="H42" s="349" t="s">
        <v>477</v>
      </c>
      <c r="I42" s="342" t="str">
        <f>Воз_группа(A42,C42)</f>
        <v>5</v>
      </c>
      <c r="J42" s="611">
        <v>4</v>
      </c>
      <c r="K42" s="613">
        <v>16</v>
      </c>
      <c r="L42" s="611">
        <v>31</v>
      </c>
      <c r="M42" s="621">
        <f t="shared" si="8"/>
        <v>100</v>
      </c>
      <c r="N42" s="611"/>
      <c r="O42" s="611"/>
      <c r="P42" s="621"/>
      <c r="Q42" s="621">
        <v>37</v>
      </c>
      <c r="R42" s="409">
        <v>6.24</v>
      </c>
      <c r="S42" s="351">
        <f t="shared" si="9"/>
        <v>26</v>
      </c>
      <c r="T42" s="351">
        <v>126</v>
      </c>
      <c r="U42" s="613">
        <v>4</v>
      </c>
      <c r="V42" s="155"/>
      <c r="W42" s="286"/>
      <c r="X42" s="741"/>
      <c r="Y42" s="681"/>
      <c r="Z42" s="681"/>
      <c r="AA42" s="681"/>
      <c r="AB42" s="681"/>
      <c r="AC42" s="681"/>
      <c r="AD42" s="683"/>
      <c r="AE42" s="684"/>
      <c r="AF42" s="684"/>
      <c r="AG42" s="684"/>
      <c r="AH42" s="769"/>
    </row>
    <row r="43" spans="1:34" s="138" customFormat="1" ht="15.75" x14ac:dyDescent="0.25">
      <c r="A43" s="611" t="s">
        <v>470</v>
      </c>
      <c r="B43" s="215"/>
      <c r="C43" s="611">
        <f t="shared" si="11"/>
        <v>124</v>
      </c>
      <c r="D43" s="160"/>
      <c r="E43" s="487">
        <v>33</v>
      </c>
      <c r="F43" s="611" t="s">
        <v>767</v>
      </c>
      <c r="G43" s="700" t="s">
        <v>500</v>
      </c>
      <c r="H43" s="349" t="s">
        <v>1178</v>
      </c>
      <c r="I43" s="342">
        <v>2</v>
      </c>
      <c r="J43" s="611">
        <v>64</v>
      </c>
      <c r="K43" s="613">
        <v>16</v>
      </c>
      <c r="L43" s="156">
        <v>35</v>
      </c>
      <c r="M43" s="621">
        <f>Баллы_за_упр($A43,$G43,$H43,$I43,K43,L43)</f>
        <v>80</v>
      </c>
      <c r="N43" s="611">
        <v>34</v>
      </c>
      <c r="O43" s="423">
        <v>18.399999999999999</v>
      </c>
      <c r="P43" s="621">
        <f>Баллы_за_упр($A43,$G43,$H43,$I43,N43,O43)</f>
        <v>24</v>
      </c>
      <c r="Q43" s="621">
        <v>37</v>
      </c>
      <c r="R43" s="409">
        <v>4.4000000000000004</v>
      </c>
      <c r="S43" s="351">
        <f>Баллы_за_упр($A43,$G43,$H43,$I43,Q43,R43)</f>
        <v>50</v>
      </c>
      <c r="T43" s="351">
        <v>195</v>
      </c>
      <c r="U43" s="613">
        <v>5</v>
      </c>
      <c r="V43" s="155"/>
      <c r="W43" s="396"/>
      <c r="X43" s="741"/>
      <c r="Y43" s="681"/>
      <c r="Z43" s="681"/>
      <c r="AA43" s="681"/>
      <c r="AB43" s="681"/>
      <c r="AC43" s="681"/>
      <c r="AD43" s="683"/>
      <c r="AE43" s="684"/>
      <c r="AF43" s="684"/>
      <c r="AG43" s="684"/>
      <c r="AH43" s="684"/>
    </row>
    <row r="44" spans="1:34" s="138" customFormat="1" ht="15.75" x14ac:dyDescent="0.25">
      <c r="A44" s="611" t="s">
        <v>470</v>
      </c>
      <c r="B44" s="168"/>
      <c r="C44" s="611">
        <f t="shared" si="11"/>
        <v>124</v>
      </c>
      <c r="D44" s="160"/>
      <c r="E44" s="154">
        <v>34</v>
      </c>
      <c r="F44" s="611" t="s">
        <v>767</v>
      </c>
      <c r="G44" s="161" t="s">
        <v>500</v>
      </c>
      <c r="H44" s="349" t="s">
        <v>1179</v>
      </c>
      <c r="I44" s="342">
        <v>5</v>
      </c>
      <c r="J44" s="611">
        <v>60</v>
      </c>
      <c r="K44" s="613">
        <v>16</v>
      </c>
      <c r="L44" s="621">
        <v>25</v>
      </c>
      <c r="M44" s="621">
        <f>Баллы_за_упр($A44,G44,H44,I44,K44,L44)</f>
        <v>95</v>
      </c>
      <c r="N44" s="611"/>
      <c r="O44" s="423"/>
      <c r="P44" s="621"/>
      <c r="Q44" s="621">
        <v>37</v>
      </c>
      <c r="R44" s="409">
        <v>5.19</v>
      </c>
      <c r="S44" s="351">
        <f>Баллы_за_упр($A44,G44,H44,I44,Q44,R44)</f>
        <v>100</v>
      </c>
      <c r="T44" s="351">
        <v>195</v>
      </c>
      <c r="U44" s="613">
        <v>5</v>
      </c>
      <c r="V44" s="155"/>
      <c r="W44" s="286"/>
      <c r="X44" s="741"/>
      <c r="Y44" s="681"/>
      <c r="Z44" s="681"/>
      <c r="AA44" s="681"/>
      <c r="AB44" s="681"/>
      <c r="AC44" s="681"/>
      <c r="AD44" s="683"/>
      <c r="AE44" s="684"/>
      <c r="AF44" s="684"/>
      <c r="AG44" s="684"/>
      <c r="AH44" s="684"/>
    </row>
    <row r="45" spans="1:34" s="138" customFormat="1" ht="15.75" x14ac:dyDescent="0.25">
      <c r="A45" s="611" t="s">
        <v>11</v>
      </c>
      <c r="B45" s="168">
        <v>31976</v>
      </c>
      <c r="C45" s="611">
        <f t="shared" si="11"/>
        <v>37</v>
      </c>
      <c r="D45" s="160"/>
      <c r="E45" s="487">
        <v>35</v>
      </c>
      <c r="F45" s="611" t="s">
        <v>767</v>
      </c>
      <c r="G45" s="349" t="s">
        <v>500</v>
      </c>
      <c r="H45" s="349" t="s">
        <v>1029</v>
      </c>
      <c r="I45" s="608" t="str">
        <f>Воз_группа(A45,C45)</f>
        <v>4</v>
      </c>
      <c r="J45" s="613">
        <v>98</v>
      </c>
      <c r="K45" s="613">
        <v>3</v>
      </c>
      <c r="L45" s="621">
        <v>7</v>
      </c>
      <c r="M45" s="621">
        <f>Баллы_за_упр($A45,G45,H45,I45,K45,L45)</f>
        <v>30</v>
      </c>
      <c r="N45" s="613">
        <v>34</v>
      </c>
      <c r="O45" s="622">
        <v>14</v>
      </c>
      <c r="P45" s="621">
        <f>Баллы_за_упр($A45,G45,H45,I45,N45,O45)</f>
        <v>112</v>
      </c>
      <c r="Q45" s="621">
        <v>37</v>
      </c>
      <c r="R45" s="619">
        <v>4.04</v>
      </c>
      <c r="S45" s="351">
        <f>Баллы_за_упр($A45,G45,H45,I45,Q45,R45)</f>
        <v>51</v>
      </c>
      <c r="T45" s="351">
        <f>Сумма_баллов(A45,I45,M45,P45,S45)</f>
        <v>193</v>
      </c>
      <c r="U45" s="613">
        <f t="shared" ref="U45:U52" si="12">Оценка(A45,I45,M45,P45,S45)</f>
        <v>5</v>
      </c>
      <c r="V45" s="351"/>
      <c r="W45" s="286"/>
      <c r="X45" s="741"/>
      <c r="Y45" s="681"/>
      <c r="Z45" s="681"/>
      <c r="AA45" s="681"/>
      <c r="AB45" s="681"/>
      <c r="AC45" s="681"/>
      <c r="AD45" s="683">
        <v>21</v>
      </c>
      <c r="AE45" s="684"/>
      <c r="AF45" s="684"/>
      <c r="AG45" s="684"/>
      <c r="AH45" s="684">
        <v>8</v>
      </c>
    </row>
    <row r="46" spans="1:34" s="138" customFormat="1" ht="15.75" x14ac:dyDescent="0.25">
      <c r="A46" s="611" t="s">
        <v>11</v>
      </c>
      <c r="B46" s="216">
        <v>35312</v>
      </c>
      <c r="C46" s="611">
        <f>Age(B46,G46,H46)</f>
        <v>28</v>
      </c>
      <c r="D46" s="160"/>
      <c r="E46" s="154">
        <v>36</v>
      </c>
      <c r="F46" s="611" t="s">
        <v>767</v>
      </c>
      <c r="G46" s="161" t="s">
        <v>500</v>
      </c>
      <c r="H46" s="349" t="s">
        <v>698</v>
      </c>
      <c r="I46" s="342" t="str">
        <f>Воз_группа(A46,C46)</f>
        <v>2</v>
      </c>
      <c r="J46" s="613"/>
      <c r="K46" s="613">
        <v>3</v>
      </c>
      <c r="L46" s="621">
        <v>11</v>
      </c>
      <c r="M46" s="621">
        <f>Баллы_за_упр($A46,G46,H46,I46,K46,L46)</f>
        <v>35</v>
      </c>
      <c r="N46" s="613">
        <v>34</v>
      </c>
      <c r="O46" s="622">
        <v>13.8</v>
      </c>
      <c r="P46" s="621">
        <f>Баллы_за_упр($A46,G46,H46,I46,N46,O46)</f>
        <v>60</v>
      </c>
      <c r="Q46" s="621">
        <v>37</v>
      </c>
      <c r="R46" s="619">
        <v>3.47</v>
      </c>
      <c r="S46" s="351">
        <f>Баллы_за_упр($A46,G46,H46,I46,Q46,R46)</f>
        <v>28</v>
      </c>
      <c r="T46" s="351">
        <f>Сумма_баллов(A46,I46,M46,P46,S46)</f>
        <v>123</v>
      </c>
      <c r="U46" s="613">
        <f>Оценка(A46,I46,M46,P46,S46)</f>
        <v>4</v>
      </c>
      <c r="V46" s="351"/>
      <c r="W46" s="286"/>
      <c r="X46" s="741"/>
      <c r="Y46" s="681"/>
      <c r="Z46" s="681"/>
      <c r="AA46" s="681"/>
      <c r="AB46" s="681"/>
      <c r="AC46" s="681"/>
      <c r="AD46" s="683"/>
      <c r="AE46" s="684"/>
      <c r="AF46" s="684"/>
      <c r="AG46" s="684"/>
      <c r="AH46" s="684"/>
    </row>
    <row r="47" spans="1:34" s="138" customFormat="1" ht="15.75" x14ac:dyDescent="0.25">
      <c r="A47" s="611" t="s">
        <v>11</v>
      </c>
      <c r="B47" s="168">
        <v>34734</v>
      </c>
      <c r="C47" s="611">
        <f t="shared" si="11"/>
        <v>29</v>
      </c>
      <c r="D47" s="160"/>
      <c r="E47" s="487">
        <v>37</v>
      </c>
      <c r="F47" s="611" t="s">
        <v>767</v>
      </c>
      <c r="G47" s="161" t="s">
        <v>1188</v>
      </c>
      <c r="H47" s="349" t="s">
        <v>1045</v>
      </c>
      <c r="I47" s="342" t="str">
        <f>Воз_группа(A47,C47)</f>
        <v>2</v>
      </c>
      <c r="J47" s="611">
        <v>64</v>
      </c>
      <c r="K47" s="613">
        <v>3</v>
      </c>
      <c r="L47" s="156">
        <v>4</v>
      </c>
      <c r="M47" s="621">
        <f>Баллы_за_упр($A47,$G47,$H47,$I47,K47,L47)</f>
        <v>0</v>
      </c>
      <c r="N47" s="611">
        <v>34</v>
      </c>
      <c r="O47" s="423">
        <v>14.1</v>
      </c>
      <c r="P47" s="621">
        <f>Баллы_за_упр($A47,$G47,$H47,$I47,N47,O47)</f>
        <v>48</v>
      </c>
      <c r="Q47" s="621">
        <v>37</v>
      </c>
      <c r="R47" s="409">
        <v>4.37</v>
      </c>
      <c r="S47" s="351">
        <f>Баллы_за_упр($A47,$G47,$H47,$I47,Q47,R47)</f>
        <v>0</v>
      </c>
      <c r="T47" s="351">
        <v>0</v>
      </c>
      <c r="U47" s="613">
        <f t="shared" si="12"/>
        <v>2</v>
      </c>
      <c r="V47" s="155"/>
      <c r="W47" s="286"/>
      <c r="X47" s="741">
        <v>2</v>
      </c>
      <c r="Y47" s="681"/>
      <c r="Z47" s="681"/>
      <c r="AA47" s="681"/>
      <c r="AB47" s="681"/>
      <c r="AC47" s="681"/>
      <c r="AD47" s="683">
        <v>6</v>
      </c>
      <c r="AE47" s="684"/>
      <c r="AF47" s="684"/>
      <c r="AG47" s="684"/>
      <c r="AH47" s="684"/>
    </row>
    <row r="48" spans="1:34" s="138" customFormat="1" ht="15.75" x14ac:dyDescent="0.25">
      <c r="A48" s="611" t="s">
        <v>11</v>
      </c>
      <c r="B48" s="168">
        <v>35429</v>
      </c>
      <c r="C48" s="611">
        <f t="shared" si="11"/>
        <v>27</v>
      </c>
      <c r="D48" s="160"/>
      <c r="E48" s="154">
        <v>38</v>
      </c>
      <c r="F48" s="611" t="s">
        <v>767</v>
      </c>
      <c r="G48" s="161" t="s">
        <v>1188</v>
      </c>
      <c r="H48" s="349" t="s">
        <v>1149</v>
      </c>
      <c r="I48" s="342" t="str">
        <f>Воз_группа(A48,C48)</f>
        <v>2</v>
      </c>
      <c r="J48" s="611">
        <v>93</v>
      </c>
      <c r="K48" s="613">
        <v>3</v>
      </c>
      <c r="L48" s="621">
        <v>10</v>
      </c>
      <c r="M48" s="621">
        <f>Баллы_за_упр($A48,G48,H48,I48,K48,L48)</f>
        <v>30</v>
      </c>
      <c r="N48" s="611">
        <v>34</v>
      </c>
      <c r="O48" s="423">
        <v>13.7</v>
      </c>
      <c r="P48" s="621">
        <f>Баллы_за_упр($A48,G48,H48,I48,N48,O48)</f>
        <v>64</v>
      </c>
      <c r="Q48" s="621">
        <v>37</v>
      </c>
      <c r="R48" s="619">
        <v>3.34</v>
      </c>
      <c r="S48" s="351">
        <f>Баллы_за_упр($A48,G48,H48,I48,Q48,R48)</f>
        <v>42</v>
      </c>
      <c r="T48" s="351">
        <f>Сумма_баллов(A48,I48,M48,P48,S48)</f>
        <v>136</v>
      </c>
      <c r="U48" s="613">
        <f t="shared" si="12"/>
        <v>4</v>
      </c>
      <c r="V48" s="155"/>
      <c r="W48" s="286"/>
      <c r="X48" s="741">
        <v>3</v>
      </c>
      <c r="Y48" s="681"/>
      <c r="Z48" s="681"/>
      <c r="AA48" s="681"/>
      <c r="AB48" s="681"/>
      <c r="AC48" s="681"/>
      <c r="AD48" s="683">
        <v>8</v>
      </c>
      <c r="AE48" s="684"/>
      <c r="AF48" s="684"/>
      <c r="AG48" s="684"/>
      <c r="AH48" s="684"/>
    </row>
    <row r="49" spans="1:34" s="138" customFormat="1" ht="15.75" x14ac:dyDescent="0.25">
      <c r="A49" s="611" t="s">
        <v>11</v>
      </c>
      <c r="B49" s="168">
        <v>34836</v>
      </c>
      <c r="C49" s="611">
        <f>Age(B49,F49,G49)</f>
        <v>29</v>
      </c>
      <c r="D49" s="160"/>
      <c r="E49" s="487">
        <v>39</v>
      </c>
      <c r="F49" s="611" t="s">
        <v>767</v>
      </c>
      <c r="G49" s="161" t="s">
        <v>1188</v>
      </c>
      <c r="H49" s="349" t="s">
        <v>735</v>
      </c>
      <c r="I49" s="342">
        <v>2</v>
      </c>
      <c r="J49" s="611">
        <v>93</v>
      </c>
      <c r="K49" s="613">
        <v>3</v>
      </c>
      <c r="L49" s="621">
        <v>15</v>
      </c>
      <c r="M49" s="621">
        <f>Баллы_за_упр($A49,G49,H49,I49,K49,L49)</f>
        <v>55</v>
      </c>
      <c r="N49" s="611">
        <v>34</v>
      </c>
      <c r="O49" s="423">
        <v>13.5</v>
      </c>
      <c r="P49" s="621">
        <f>Баллы_за_упр($A49,G49,H49,I49,N49,O49)</f>
        <v>72</v>
      </c>
      <c r="Q49" s="621">
        <v>37</v>
      </c>
      <c r="R49" s="619">
        <v>3.55</v>
      </c>
      <c r="S49" s="351">
        <f>Баллы_за_упр($A49,G49,H49,I49,Q49,R49)</f>
        <v>20</v>
      </c>
      <c r="T49" s="351">
        <f>Сумма_баллов(A49,I49,M49,P49,S49)</f>
        <v>147</v>
      </c>
      <c r="U49" s="613">
        <f t="shared" si="12"/>
        <v>4</v>
      </c>
      <c r="V49" s="613"/>
      <c r="W49" s="822"/>
      <c r="X49" s="819"/>
      <c r="Y49" s="681"/>
      <c r="Z49" s="681"/>
      <c r="AA49" s="681"/>
      <c r="AB49" s="681"/>
      <c r="AC49" s="683">
        <v>13</v>
      </c>
      <c r="AD49" s="684"/>
      <c r="AE49" s="684"/>
      <c r="AF49" s="684"/>
      <c r="AG49" s="684"/>
      <c r="AH49" s="823"/>
    </row>
    <row r="50" spans="1:34" s="138" customFormat="1" ht="15.75" x14ac:dyDescent="0.25">
      <c r="A50" s="173" t="s">
        <v>11</v>
      </c>
      <c r="B50" s="610">
        <v>34841</v>
      </c>
      <c r="C50" s="611">
        <f t="shared" ref="C50:C66" si="13">Age(B50,G50,H50)</f>
        <v>29</v>
      </c>
      <c r="D50" s="609"/>
      <c r="E50" s="154">
        <v>40</v>
      </c>
      <c r="F50" s="611" t="s">
        <v>767</v>
      </c>
      <c r="G50" s="607" t="s">
        <v>1188</v>
      </c>
      <c r="H50" s="607" t="s">
        <v>697</v>
      </c>
      <c r="I50" s="608" t="str">
        <f>Воз_группа(A50,C50)</f>
        <v>2</v>
      </c>
      <c r="J50" s="613">
        <v>81</v>
      </c>
      <c r="K50" s="613">
        <v>3</v>
      </c>
      <c r="L50" s="621">
        <v>16</v>
      </c>
      <c r="M50" s="621">
        <f>Баллы_за_упр($A50,G50,H50,I50,K50,L50)</f>
        <v>60</v>
      </c>
      <c r="N50" s="613">
        <v>34</v>
      </c>
      <c r="O50" s="622">
        <v>12.8</v>
      </c>
      <c r="P50" s="621">
        <f>Баллы_за_упр($A50,G50,H50,I50,N50,O50)</f>
        <v>100</v>
      </c>
      <c r="Q50" s="621">
        <v>37</v>
      </c>
      <c r="R50" s="619">
        <v>3.47</v>
      </c>
      <c r="S50" s="351">
        <f>Баллы_за_упр($A50,G50,H50,I50,Q50,R50)</f>
        <v>28</v>
      </c>
      <c r="T50" s="351">
        <f>Сумма_баллов(A50,I50,M50,P50,S50)</f>
        <v>188</v>
      </c>
      <c r="U50" s="613">
        <f t="shared" si="12"/>
        <v>5</v>
      </c>
      <c r="V50" s="351"/>
      <c r="W50" s="810"/>
      <c r="X50" s="741">
        <v>5</v>
      </c>
      <c r="Y50" s="681"/>
      <c r="Z50" s="681"/>
      <c r="AA50" s="681"/>
      <c r="AB50" s="681"/>
      <c r="AC50" s="681"/>
      <c r="AD50" s="683">
        <v>10</v>
      </c>
      <c r="AE50" s="684"/>
      <c r="AF50" s="684"/>
      <c r="AG50" s="684"/>
      <c r="AH50" s="684"/>
    </row>
    <row r="51" spans="1:34" s="138" customFormat="1" ht="15.75" x14ac:dyDescent="0.25">
      <c r="A51" s="611" t="s">
        <v>11</v>
      </c>
      <c r="B51" s="214">
        <v>34117</v>
      </c>
      <c r="C51" s="611">
        <f t="shared" si="13"/>
        <v>31</v>
      </c>
      <c r="D51" s="160"/>
      <c r="E51" s="487">
        <v>41</v>
      </c>
      <c r="F51" s="611" t="s">
        <v>767</v>
      </c>
      <c r="G51" s="349" t="s">
        <v>1188</v>
      </c>
      <c r="H51" s="607" t="s">
        <v>1067</v>
      </c>
      <c r="I51" s="608">
        <v>2</v>
      </c>
      <c r="J51" s="611">
        <v>98</v>
      </c>
      <c r="K51" s="613">
        <v>3</v>
      </c>
      <c r="L51" s="621">
        <v>12</v>
      </c>
      <c r="M51" s="621">
        <f>Баллы_за_упр($A51,G51,H51,I51,K51,L51)</f>
        <v>40</v>
      </c>
      <c r="N51" s="611">
        <v>34</v>
      </c>
      <c r="O51" s="423">
        <v>15.2</v>
      </c>
      <c r="P51" s="621">
        <f>Баллы_за_упр($A51,G51,H51,I51,N51,O51)</f>
        <v>23</v>
      </c>
      <c r="Q51" s="621">
        <v>37</v>
      </c>
      <c r="R51" s="409">
        <v>4.55</v>
      </c>
      <c r="S51" s="351">
        <f>Баллы_за_упр($A51,G51,H51,I51,Q51,R51)</f>
        <v>0</v>
      </c>
      <c r="T51" s="351">
        <v>0</v>
      </c>
      <c r="U51" s="613">
        <f t="shared" si="12"/>
        <v>2</v>
      </c>
      <c r="V51" s="699"/>
      <c r="W51" s="641"/>
      <c r="X51" s="741"/>
      <c r="Y51" s="681"/>
      <c r="Z51" s="681"/>
      <c r="AA51" s="681"/>
      <c r="AB51" s="681"/>
      <c r="AC51" s="681"/>
      <c r="AD51" s="683">
        <v>17</v>
      </c>
      <c r="AE51" s="684"/>
      <c r="AF51" s="684"/>
      <c r="AG51" s="684"/>
      <c r="AH51" s="684">
        <v>4</v>
      </c>
    </row>
    <row r="52" spans="1:34" s="352" customFormat="1" ht="15.75" x14ac:dyDescent="0.25">
      <c r="A52" s="613" t="s">
        <v>11</v>
      </c>
      <c r="B52" s="610"/>
      <c r="C52" s="613">
        <f t="shared" si="13"/>
        <v>124</v>
      </c>
      <c r="D52" s="338"/>
      <c r="E52" s="154">
        <v>42</v>
      </c>
      <c r="F52" s="611" t="s">
        <v>767</v>
      </c>
      <c r="G52" s="607" t="s">
        <v>1188</v>
      </c>
      <c r="H52" s="607" t="s">
        <v>535</v>
      </c>
      <c r="I52" s="342">
        <v>2</v>
      </c>
      <c r="J52" s="613">
        <v>64</v>
      </c>
      <c r="K52" s="613">
        <v>3</v>
      </c>
      <c r="L52" s="621">
        <v>8</v>
      </c>
      <c r="M52" s="621">
        <f>Баллы_за_упр($A52,$G52,$H52,$I52,K52,L52)</f>
        <v>20</v>
      </c>
      <c r="N52" s="613">
        <v>34</v>
      </c>
      <c r="O52" s="622">
        <v>13.3</v>
      </c>
      <c r="P52" s="621">
        <f>Баллы_за_упр($A52,$G52,$H52,$I52,N52,O52)</f>
        <v>80</v>
      </c>
      <c r="Q52" s="621">
        <v>37</v>
      </c>
      <c r="R52" s="619">
        <v>3.51</v>
      </c>
      <c r="S52" s="351">
        <f>Баллы_за_упр($A52,$G52,$H52,$I52,Q52,R52)</f>
        <v>24</v>
      </c>
      <c r="T52" s="351">
        <f>Сумма_баллов(A52,I52,M52,P52,S52)</f>
        <v>124</v>
      </c>
      <c r="U52" s="613">
        <f t="shared" si="12"/>
        <v>4</v>
      </c>
      <c r="V52" s="351"/>
      <c r="W52" s="286"/>
      <c r="X52" s="742"/>
      <c r="Y52" s="682"/>
      <c r="Z52" s="682"/>
      <c r="AA52" s="682"/>
      <c r="AB52" s="682"/>
      <c r="AC52" s="682"/>
      <c r="AD52" s="683"/>
      <c r="AE52" s="684"/>
      <c r="AF52" s="684"/>
      <c r="AG52" s="684"/>
      <c r="AH52" s="684"/>
    </row>
    <row r="53" spans="1:34" s="138" customFormat="1" ht="15.75" x14ac:dyDescent="0.25">
      <c r="A53" s="618" t="s">
        <v>470</v>
      </c>
      <c r="B53" s="244">
        <v>32236</v>
      </c>
      <c r="C53" s="618">
        <f t="shared" si="13"/>
        <v>36</v>
      </c>
      <c r="D53" s="2"/>
      <c r="E53" s="487">
        <v>43</v>
      </c>
      <c r="F53" s="611" t="s">
        <v>767</v>
      </c>
      <c r="G53" s="161" t="s">
        <v>1188</v>
      </c>
      <c r="H53" s="349" t="s">
        <v>680</v>
      </c>
      <c r="I53" s="342" t="str">
        <f t="shared" ref="I53:I66" si="14">Воз_группа(A53,C53)</f>
        <v>4</v>
      </c>
      <c r="J53" s="611">
        <v>65</v>
      </c>
      <c r="K53" s="613">
        <v>16</v>
      </c>
      <c r="L53" s="621">
        <v>31</v>
      </c>
      <c r="M53" s="621">
        <f>Баллы_за_упр($A53,G53,H53,I53,K53,L53)</f>
        <v>100</v>
      </c>
      <c r="N53" s="611"/>
      <c r="O53" s="423"/>
      <c r="P53" s="621"/>
      <c r="Q53" s="621">
        <v>37</v>
      </c>
      <c r="R53" s="409">
        <v>5.0999999999999996</v>
      </c>
      <c r="S53" s="351">
        <f>Баллы_за_упр($A53,G53,H53,I53,Q53,R53)</f>
        <v>80</v>
      </c>
      <c r="T53" s="351">
        <v>125</v>
      </c>
      <c r="U53" s="613">
        <v>5</v>
      </c>
      <c r="V53" s="155"/>
      <c r="W53" s="396"/>
      <c r="X53" s="741"/>
      <c r="Y53" s="681"/>
      <c r="Z53" s="681"/>
      <c r="AA53" s="681"/>
      <c r="AB53" s="681"/>
      <c r="AC53" s="681"/>
      <c r="AD53" s="683"/>
      <c r="AE53" s="684"/>
      <c r="AF53" s="684"/>
      <c r="AG53" s="684"/>
      <c r="AH53" s="684"/>
    </row>
    <row r="54" spans="1:34" s="138" customFormat="1" ht="15.75" x14ac:dyDescent="0.25">
      <c r="A54" s="611" t="s">
        <v>470</v>
      </c>
      <c r="B54" s="168">
        <v>31737</v>
      </c>
      <c r="C54" s="611">
        <f t="shared" si="13"/>
        <v>37</v>
      </c>
      <c r="D54" s="160"/>
      <c r="E54" s="154">
        <v>44</v>
      </c>
      <c r="F54" s="611" t="s">
        <v>767</v>
      </c>
      <c r="G54" s="161" t="s">
        <v>474</v>
      </c>
      <c r="H54" s="349" t="s">
        <v>609</v>
      </c>
      <c r="I54" s="342" t="str">
        <f t="shared" si="14"/>
        <v>4</v>
      </c>
      <c r="J54" s="611">
        <v>2</v>
      </c>
      <c r="K54" s="613">
        <v>16</v>
      </c>
      <c r="L54" s="611">
        <v>28</v>
      </c>
      <c r="M54" s="621">
        <f>Баллы_за_упр($A54,G54,H54,I54,K54,L54)</f>
        <v>90</v>
      </c>
      <c r="N54" s="611"/>
      <c r="O54" s="611"/>
      <c r="P54" s="621"/>
      <c r="Q54" s="621">
        <v>37</v>
      </c>
      <c r="R54" s="409">
        <v>5.2</v>
      </c>
      <c r="S54" s="351">
        <f>Баллы_за_упр($A54,G54,H54,I54,Q54,R54)</f>
        <v>60</v>
      </c>
      <c r="T54" s="351">
        <v>100</v>
      </c>
      <c r="U54" s="613">
        <v>4</v>
      </c>
      <c r="V54" s="611"/>
      <c r="W54" s="286"/>
      <c r="X54" s="741">
        <v>7</v>
      </c>
      <c r="Y54" s="681"/>
      <c r="Z54" s="681"/>
      <c r="AA54" s="681"/>
      <c r="AB54" s="681"/>
      <c r="AC54" s="681"/>
      <c r="AD54" s="683">
        <v>12</v>
      </c>
      <c r="AE54" s="684"/>
      <c r="AF54" s="684"/>
      <c r="AG54" s="684"/>
      <c r="AH54" s="684"/>
    </row>
    <row r="55" spans="1:34" s="138" customFormat="1" ht="15.75" x14ac:dyDescent="0.25">
      <c r="A55" s="611" t="s">
        <v>11</v>
      </c>
      <c r="B55" s="214">
        <v>34527</v>
      </c>
      <c r="C55" s="611">
        <f t="shared" si="13"/>
        <v>30</v>
      </c>
      <c r="D55" s="160"/>
      <c r="E55" s="487">
        <v>45</v>
      </c>
      <c r="F55" s="611" t="s">
        <v>767</v>
      </c>
      <c r="G55" s="161" t="s">
        <v>474</v>
      </c>
      <c r="H55" s="349" t="s">
        <v>937</v>
      </c>
      <c r="I55" s="342" t="str">
        <f t="shared" si="14"/>
        <v>3</v>
      </c>
      <c r="J55" s="611">
        <v>81</v>
      </c>
      <c r="K55" s="613">
        <v>3</v>
      </c>
      <c r="L55" s="156">
        <v>10</v>
      </c>
      <c r="M55" s="621">
        <f>Баллы_за_упр($A55,$G55,$H55,$I55,K55,L55)</f>
        <v>35</v>
      </c>
      <c r="N55" s="611">
        <v>34</v>
      </c>
      <c r="O55" s="423">
        <v>13.5</v>
      </c>
      <c r="P55" s="621">
        <f>Баллы_за_упр($A55,$G55,$H55,$I55,N55,O55)</f>
        <v>108</v>
      </c>
      <c r="Q55" s="621">
        <v>37</v>
      </c>
      <c r="R55" s="409">
        <v>3.5</v>
      </c>
      <c r="S55" s="351">
        <f>Баллы_за_упр($A55,$G55,$H55,$I55,Q55,R55)</f>
        <v>50</v>
      </c>
      <c r="T55" s="351">
        <f>Сумма_баллов(A55,I55,M55,P55,S55)</f>
        <v>193</v>
      </c>
      <c r="U55" s="613">
        <f>Оценка(A55,I55,M55,P55,S55)</f>
        <v>5</v>
      </c>
      <c r="V55" s="155"/>
      <c r="W55" s="286"/>
      <c r="X55" s="741"/>
      <c r="Y55" s="681"/>
      <c r="Z55" s="681"/>
      <c r="AA55" s="681"/>
      <c r="AB55" s="681"/>
      <c r="AC55" s="681"/>
      <c r="AD55" s="683">
        <v>14</v>
      </c>
      <c r="AE55" s="684"/>
      <c r="AF55" s="684"/>
      <c r="AG55" s="684">
        <v>3</v>
      </c>
      <c r="AH55" s="684"/>
    </row>
    <row r="56" spans="1:34" s="138" customFormat="1" ht="15.75" x14ac:dyDescent="0.25">
      <c r="A56" s="243" t="s">
        <v>11</v>
      </c>
      <c r="B56" s="214">
        <v>36032</v>
      </c>
      <c r="C56" s="173">
        <f t="shared" si="13"/>
        <v>26</v>
      </c>
      <c r="D56" s="218"/>
      <c r="E56" s="154">
        <v>46</v>
      </c>
      <c r="F56" s="611" t="s">
        <v>767</v>
      </c>
      <c r="G56" s="612" t="s">
        <v>474</v>
      </c>
      <c r="H56" s="612" t="s">
        <v>1252</v>
      </c>
      <c r="I56" s="608" t="str">
        <f t="shared" si="14"/>
        <v>2</v>
      </c>
      <c r="J56" s="613">
        <v>2</v>
      </c>
      <c r="K56" s="613">
        <v>3</v>
      </c>
      <c r="L56" s="621">
        <v>9</v>
      </c>
      <c r="M56" s="621">
        <f>Баллы_за_упр($A56,G56,H56,I56,K56,L56)</f>
        <v>25</v>
      </c>
      <c r="N56" s="613">
        <v>34</v>
      </c>
      <c r="O56" s="622">
        <v>13.1</v>
      </c>
      <c r="P56" s="621">
        <f>Баллы_за_упр($A56,G56,H56,I56,N56,O56)</f>
        <v>88</v>
      </c>
      <c r="Q56" s="621">
        <v>37</v>
      </c>
      <c r="R56" s="619">
        <v>3.5</v>
      </c>
      <c r="S56" s="351">
        <f>Баллы_за_упр($A56,G56,H56,I56,Q56,R56)</f>
        <v>25</v>
      </c>
      <c r="T56" s="351">
        <f>Сумма_баллов(A56,I56,M56,P56,S56)</f>
        <v>138</v>
      </c>
      <c r="U56" s="613">
        <f>Оценка(A56,I56,M56,P56,S56)</f>
        <v>4</v>
      </c>
      <c r="V56" s="351"/>
      <c r="W56" s="286"/>
      <c r="X56" s="741"/>
      <c r="Y56" s="681"/>
      <c r="Z56" s="681"/>
      <c r="AA56" s="681"/>
      <c r="AB56" s="681"/>
      <c r="AC56" s="681"/>
      <c r="AD56" s="683">
        <v>19</v>
      </c>
      <c r="AE56" s="684"/>
      <c r="AF56" s="684"/>
      <c r="AG56" s="684"/>
      <c r="AH56" s="684">
        <v>6</v>
      </c>
    </row>
    <row r="57" spans="1:34" s="138" customFormat="1" ht="15.75" x14ac:dyDescent="0.25">
      <c r="A57" s="173" t="s">
        <v>470</v>
      </c>
      <c r="B57" s="226">
        <v>34419</v>
      </c>
      <c r="C57" s="611">
        <f t="shared" si="13"/>
        <v>30</v>
      </c>
      <c r="D57" s="160"/>
      <c r="E57" s="487">
        <v>47</v>
      </c>
      <c r="F57" s="611" t="s">
        <v>767</v>
      </c>
      <c r="G57" s="349" t="s">
        <v>596</v>
      </c>
      <c r="H57" s="349" t="s">
        <v>1286</v>
      </c>
      <c r="I57" s="342" t="str">
        <f t="shared" si="14"/>
        <v>3</v>
      </c>
      <c r="J57" s="611">
        <v>47</v>
      </c>
      <c r="K57" s="613">
        <v>16</v>
      </c>
      <c r="L57" s="621">
        <v>30</v>
      </c>
      <c r="M57" s="621">
        <f>Баллы_за_упр($A57,G57,H57,I57,K57,L57)</f>
        <v>80</v>
      </c>
      <c r="N57" s="613">
        <v>34</v>
      </c>
      <c r="O57" s="622">
        <v>17.2</v>
      </c>
      <c r="P57" s="621" t="e">
        <f>Баллы_за_упр($A57,G57,H57,I57,N57,O57)</f>
        <v>#VALUE!</v>
      </c>
      <c r="Q57" s="621">
        <v>37</v>
      </c>
      <c r="R57" s="619">
        <v>5.0999999999999996</v>
      </c>
      <c r="S57" s="351">
        <f>Баллы_за_упр($A57,G57,H57,I57,Q57,R57)</f>
        <v>40</v>
      </c>
      <c r="T57" s="351" t="e">
        <f>Сумма_баллов(A57,I57,M57,P57,S57)</f>
        <v>#VALUE!</v>
      </c>
      <c r="U57" s="613" t="e">
        <f>Оценка(A57,I57,M57,P57,S57)</f>
        <v>#VALUE!</v>
      </c>
      <c r="V57" s="155"/>
      <c r="W57" s="286"/>
      <c r="X57" s="741"/>
      <c r="Y57" s="681"/>
      <c r="Z57" s="681"/>
      <c r="AA57" s="681"/>
      <c r="AB57" s="681"/>
      <c r="AC57" s="681"/>
      <c r="AD57" s="683">
        <v>22</v>
      </c>
      <c r="AE57" s="684"/>
      <c r="AF57" s="684"/>
      <c r="AG57" s="684"/>
      <c r="AH57" s="684">
        <v>9</v>
      </c>
    </row>
    <row r="58" spans="1:34" s="138" customFormat="1" ht="15.75" x14ac:dyDescent="0.25">
      <c r="A58" s="611" t="s">
        <v>470</v>
      </c>
      <c r="B58" s="214">
        <v>36217</v>
      </c>
      <c r="C58" s="611">
        <f t="shared" si="13"/>
        <v>25</v>
      </c>
      <c r="D58" s="160"/>
      <c r="E58" s="154">
        <v>48</v>
      </c>
      <c r="F58" s="611" t="s">
        <v>767</v>
      </c>
      <c r="G58" s="161" t="s">
        <v>731</v>
      </c>
      <c r="H58" s="349" t="s">
        <v>1260</v>
      </c>
      <c r="I58" s="342" t="str">
        <f t="shared" si="14"/>
        <v>2</v>
      </c>
      <c r="J58" s="611">
        <v>94</v>
      </c>
      <c r="K58" s="613">
        <v>16</v>
      </c>
      <c r="L58" s="156">
        <v>35</v>
      </c>
      <c r="M58" s="621">
        <f>Баллы_за_упр($A58,$G58,$H58,$I58,K58,L58)</f>
        <v>80</v>
      </c>
      <c r="N58" s="611">
        <v>34</v>
      </c>
      <c r="O58" s="423">
        <v>17.100000000000001</v>
      </c>
      <c r="P58" s="621">
        <f>Баллы_за_упр($A58,$G58,$H58,$I58,N58,O58)</f>
        <v>60</v>
      </c>
      <c r="Q58" s="621">
        <v>37</v>
      </c>
      <c r="R58" s="409">
        <v>4.45</v>
      </c>
      <c r="S58" s="351">
        <f>Баллы_за_упр($A58,$G58,$H58,$I58,Q58,R58)</f>
        <v>45</v>
      </c>
      <c r="T58" s="351">
        <f>Сумма_баллов(A58,I58,M58,P58,S58)</f>
        <v>185</v>
      </c>
      <c r="U58" s="613">
        <f>Оценка(A58,I58,M58,P58,S58)</f>
        <v>5</v>
      </c>
      <c r="V58" s="155"/>
      <c r="W58" s="286"/>
      <c r="X58" s="741"/>
      <c r="Y58" s="681"/>
      <c r="Z58" s="681"/>
      <c r="AA58" s="681"/>
      <c r="AB58" s="681"/>
      <c r="AC58" s="681"/>
      <c r="AD58" s="683">
        <v>14</v>
      </c>
      <c r="AE58" s="684"/>
      <c r="AF58" s="684"/>
      <c r="AG58" s="684">
        <v>3</v>
      </c>
      <c r="AH58" s="684"/>
    </row>
    <row r="59" spans="1:34" s="138" customFormat="1" ht="15.75" x14ac:dyDescent="0.25">
      <c r="A59" s="173" t="s">
        <v>11</v>
      </c>
      <c r="B59" s="214">
        <v>28240</v>
      </c>
      <c r="C59" s="611">
        <f t="shared" si="13"/>
        <v>47</v>
      </c>
      <c r="D59" s="151"/>
      <c r="E59" s="487">
        <v>49</v>
      </c>
      <c r="F59" s="611" t="s">
        <v>475</v>
      </c>
      <c r="G59" s="230" t="s">
        <v>482</v>
      </c>
      <c r="H59" s="232" t="s">
        <v>661</v>
      </c>
      <c r="I59" s="342" t="str">
        <f t="shared" si="14"/>
        <v>6</v>
      </c>
      <c r="J59" s="173">
        <v>4</v>
      </c>
      <c r="K59" s="611">
        <v>3</v>
      </c>
      <c r="L59" s="156">
        <v>8</v>
      </c>
      <c r="M59" s="614">
        <f>Баллы_за_упр($A59,$G59,$H59,$I59,K59,L59)</f>
        <v>70</v>
      </c>
      <c r="N59" s="611">
        <v>34</v>
      </c>
      <c r="O59" s="423">
        <v>16.100000000000001</v>
      </c>
      <c r="P59" s="614" t="e">
        <f>Баллы_за_упр($A59,$G59,$H59,$I59,N59,O59)</f>
        <v>#VALUE!</v>
      </c>
      <c r="Q59" s="615">
        <v>37</v>
      </c>
      <c r="R59" s="409">
        <v>4.34</v>
      </c>
      <c r="S59" s="616">
        <f>Баллы_за_упр($A59,$G59,$H59,$I59,Q59,R59)</f>
        <v>120</v>
      </c>
      <c r="T59" s="617" t="e">
        <f>Сумма_баллов(A59,I59,M59,P59,S59)</f>
        <v>#VALUE!</v>
      </c>
      <c r="U59" s="618" t="e">
        <f>Оценка(A59,I59,M59,P59,S59)</f>
        <v>#VALUE!</v>
      </c>
      <c r="V59" s="257"/>
      <c r="W59" s="810"/>
    </row>
    <row r="60" spans="1:34" s="138" customFormat="1" ht="15.75" x14ac:dyDescent="0.25">
      <c r="A60" s="173" t="s">
        <v>11</v>
      </c>
      <c r="B60" s="214">
        <v>26479</v>
      </c>
      <c r="C60" s="611">
        <f t="shared" si="13"/>
        <v>52</v>
      </c>
      <c r="D60" s="151"/>
      <c r="E60" s="154">
        <v>50</v>
      </c>
      <c r="F60" s="611" t="s">
        <v>475</v>
      </c>
      <c r="G60" s="230" t="s">
        <v>482</v>
      </c>
      <c r="H60" s="232" t="s">
        <v>658</v>
      </c>
      <c r="I60" s="342" t="str">
        <f t="shared" si="14"/>
        <v>7</v>
      </c>
      <c r="J60" s="173">
        <v>41</v>
      </c>
      <c r="K60" s="611">
        <v>3</v>
      </c>
      <c r="L60" s="156">
        <v>5</v>
      </c>
      <c r="M60" s="614">
        <f>Баллы_за_упр($A60,$J60,$K60,$L60,K60,L60)</f>
        <v>30</v>
      </c>
      <c r="N60" s="611"/>
      <c r="O60" s="423"/>
      <c r="P60" s="614"/>
      <c r="Q60" s="615">
        <v>37</v>
      </c>
      <c r="R60" s="619">
        <v>4.34</v>
      </c>
      <c r="S60" s="616">
        <f>Баллы_за_упр($A60,$J60,$K60,$L60,Q60,R60)</f>
        <v>62</v>
      </c>
      <c r="T60" s="617">
        <f>Сумма_баллов($A60,$L60,M60,P60,S60)</f>
        <v>92</v>
      </c>
      <c r="U60" s="618">
        <v>5</v>
      </c>
      <c r="V60" s="257"/>
      <c r="W60" s="810"/>
    </row>
    <row r="61" spans="1:34" s="138" customFormat="1" ht="15.75" x14ac:dyDescent="0.25">
      <c r="A61" s="173" t="s">
        <v>11</v>
      </c>
      <c r="B61" s="214">
        <v>26345</v>
      </c>
      <c r="C61" s="611">
        <f t="shared" si="13"/>
        <v>52</v>
      </c>
      <c r="D61" s="151"/>
      <c r="E61" s="487">
        <v>51</v>
      </c>
      <c r="F61" s="611" t="s">
        <v>475</v>
      </c>
      <c r="G61" s="689" t="s">
        <v>482</v>
      </c>
      <c r="H61" s="349" t="s">
        <v>545</v>
      </c>
      <c r="I61" s="342" t="str">
        <f t="shared" si="14"/>
        <v>7</v>
      </c>
      <c r="J61" s="173">
        <v>47</v>
      </c>
      <c r="K61" s="611">
        <v>3</v>
      </c>
      <c r="L61" s="156">
        <v>7</v>
      </c>
      <c r="M61" s="614">
        <f>Баллы_за_упр($A61,$J61,$K61,$L61,K61,L61)</f>
        <v>70</v>
      </c>
      <c r="N61" s="611"/>
      <c r="O61" s="423"/>
      <c r="P61" s="614"/>
      <c r="Q61" s="615">
        <v>37</v>
      </c>
      <c r="R61" s="619">
        <v>5.38</v>
      </c>
      <c r="S61" s="616">
        <f>Баллы_за_упр($A61,$J61,$K61,$L61,Q61,R61)</f>
        <v>57</v>
      </c>
      <c r="T61" s="617">
        <f>Сумма_баллов($A61,$L61,M61,P61,S61)</f>
        <v>127</v>
      </c>
      <c r="U61" s="618">
        <v>5</v>
      </c>
      <c r="V61" s="257"/>
      <c r="W61" s="810"/>
    </row>
    <row r="62" spans="1:34" s="138" customFormat="1" ht="15.75" x14ac:dyDescent="0.25">
      <c r="A62" s="173" t="s">
        <v>11</v>
      </c>
      <c r="B62" s="800" t="s">
        <v>824</v>
      </c>
      <c r="C62" s="611">
        <f t="shared" si="13"/>
        <v>47</v>
      </c>
      <c r="D62" s="151"/>
      <c r="E62" s="154">
        <v>52</v>
      </c>
      <c r="F62" s="611" t="s">
        <v>475</v>
      </c>
      <c r="G62" s="230" t="s">
        <v>482</v>
      </c>
      <c r="H62" s="232" t="s">
        <v>584</v>
      </c>
      <c r="I62" s="342" t="str">
        <f t="shared" si="14"/>
        <v>6</v>
      </c>
      <c r="J62" s="173">
        <v>60</v>
      </c>
      <c r="K62" s="611">
        <v>3</v>
      </c>
      <c r="L62" s="156">
        <v>10</v>
      </c>
      <c r="M62" s="614">
        <f t="shared" ref="M62:M88" si="15">Баллы_за_упр($A62,$G62,$H62,$I62,K62,L62)</f>
        <v>90</v>
      </c>
      <c r="N62" s="611">
        <v>34</v>
      </c>
      <c r="O62" s="423">
        <v>15.6</v>
      </c>
      <c r="P62" s="614" t="e">
        <f>Баллы_за_упр($A62,$G62,$H62,$I62,N62,O62)</f>
        <v>#VALUE!</v>
      </c>
      <c r="Q62" s="615">
        <v>37</v>
      </c>
      <c r="R62" s="619">
        <v>3.57</v>
      </c>
      <c r="S62" s="616">
        <f t="shared" ref="S62:S88" si="16">Баллы_за_упр($A62,$G62,$H62,$I62,Q62,R62)</f>
        <v>194</v>
      </c>
      <c r="T62" s="617" t="e">
        <f>Сумма_баллов($A62,$L62,M62,P62,S62)</f>
        <v>#VALUE!</v>
      </c>
      <c r="U62" s="618">
        <v>5</v>
      </c>
      <c r="V62" s="257"/>
      <c r="W62" s="810"/>
    </row>
    <row r="63" spans="1:34" s="138" customFormat="1" ht="15.75" x14ac:dyDescent="0.25">
      <c r="A63" s="173" t="s">
        <v>470</v>
      </c>
      <c r="B63" s="214">
        <v>26984</v>
      </c>
      <c r="C63" s="611">
        <f t="shared" si="13"/>
        <v>50</v>
      </c>
      <c r="D63" s="151"/>
      <c r="E63" s="487">
        <v>53</v>
      </c>
      <c r="F63" s="611" t="s">
        <v>475</v>
      </c>
      <c r="G63" s="230" t="s">
        <v>482</v>
      </c>
      <c r="H63" s="232" t="s">
        <v>748</v>
      </c>
      <c r="I63" s="342" t="str">
        <f t="shared" si="14"/>
        <v>5</v>
      </c>
      <c r="J63" s="173">
        <v>48</v>
      </c>
      <c r="K63" s="611">
        <v>16</v>
      </c>
      <c r="L63" s="156">
        <v>23</v>
      </c>
      <c r="M63" s="614">
        <f t="shared" si="15"/>
        <v>85</v>
      </c>
      <c r="N63" s="611"/>
      <c r="O63" s="423"/>
      <c r="P63" s="614"/>
      <c r="Q63" s="615">
        <v>37</v>
      </c>
      <c r="R63" s="409">
        <v>6.21</v>
      </c>
      <c r="S63" s="616">
        <f t="shared" si="16"/>
        <v>29</v>
      </c>
      <c r="T63" s="617">
        <v>114</v>
      </c>
      <c r="U63" s="618">
        <v>4</v>
      </c>
      <c r="V63" s="257"/>
      <c r="W63" s="810"/>
    </row>
    <row r="64" spans="1:34" s="138" customFormat="1" ht="15.75" x14ac:dyDescent="0.25">
      <c r="A64" s="173" t="s">
        <v>11</v>
      </c>
      <c r="B64" s="690">
        <v>25994</v>
      </c>
      <c r="C64" s="611">
        <f t="shared" si="13"/>
        <v>53</v>
      </c>
      <c r="D64" s="151"/>
      <c r="E64" s="154">
        <v>54</v>
      </c>
      <c r="F64" s="611" t="s">
        <v>475</v>
      </c>
      <c r="G64" s="230" t="s">
        <v>482</v>
      </c>
      <c r="H64" s="230" t="s">
        <v>1287</v>
      </c>
      <c r="I64" s="342" t="str">
        <f t="shared" si="14"/>
        <v>7</v>
      </c>
      <c r="J64" s="173">
        <v>2</v>
      </c>
      <c r="K64" s="611">
        <v>3</v>
      </c>
      <c r="L64" s="156">
        <v>14</v>
      </c>
      <c r="M64" s="614">
        <f t="shared" si="15"/>
        <v>120</v>
      </c>
      <c r="N64" s="611"/>
      <c r="O64" s="423"/>
      <c r="P64" s="614"/>
      <c r="Q64" s="615">
        <v>37</v>
      </c>
      <c r="R64" s="619">
        <v>3.57</v>
      </c>
      <c r="S64" s="616">
        <f t="shared" si="16"/>
        <v>256</v>
      </c>
      <c r="T64" s="617">
        <f>Сумма_баллов($A64,$L64,M64,P64,S64)</f>
        <v>376</v>
      </c>
      <c r="U64" s="618">
        <v>5</v>
      </c>
      <c r="V64" s="802"/>
      <c r="W64" s="803"/>
    </row>
    <row r="65" spans="1:34" s="138" customFormat="1" ht="15.75" x14ac:dyDescent="0.25">
      <c r="A65" s="173" t="s">
        <v>11</v>
      </c>
      <c r="B65" s="214">
        <v>25843</v>
      </c>
      <c r="C65" s="611">
        <f t="shared" si="13"/>
        <v>54</v>
      </c>
      <c r="D65" s="151"/>
      <c r="E65" s="487">
        <v>55</v>
      </c>
      <c r="F65" s="611" t="s">
        <v>475</v>
      </c>
      <c r="G65" s="161" t="s">
        <v>482</v>
      </c>
      <c r="H65" s="349" t="s">
        <v>517</v>
      </c>
      <c r="I65" s="342" t="str">
        <f t="shared" si="14"/>
        <v>7</v>
      </c>
      <c r="J65" s="173">
        <v>11</v>
      </c>
      <c r="K65" s="611">
        <v>3</v>
      </c>
      <c r="L65" s="156">
        <v>7</v>
      </c>
      <c r="M65" s="614">
        <f t="shared" si="15"/>
        <v>70</v>
      </c>
      <c r="N65" s="611"/>
      <c r="O65" s="423"/>
      <c r="P65" s="614"/>
      <c r="Q65" s="615">
        <v>37</v>
      </c>
      <c r="R65" s="409">
        <v>5.12</v>
      </c>
      <c r="S65" s="616">
        <f t="shared" si="16"/>
        <v>106</v>
      </c>
      <c r="T65" s="617">
        <f>Сумма_баллов(A65,I65,M65,P65,S65)</f>
        <v>176</v>
      </c>
      <c r="U65" s="618">
        <v>5</v>
      </c>
      <c r="V65" s="257"/>
      <c r="W65" s="810"/>
    </row>
    <row r="66" spans="1:34" s="138" customFormat="1" ht="15.75" x14ac:dyDescent="0.25">
      <c r="A66" s="173" t="s">
        <v>11</v>
      </c>
      <c r="B66" s="214">
        <v>28377</v>
      </c>
      <c r="C66" s="611">
        <f t="shared" si="13"/>
        <v>47</v>
      </c>
      <c r="D66" s="151"/>
      <c r="E66" s="154">
        <v>56</v>
      </c>
      <c r="F66" s="611" t="s">
        <v>475</v>
      </c>
      <c r="G66" s="230" t="s">
        <v>482</v>
      </c>
      <c r="H66" s="232" t="s">
        <v>1035</v>
      </c>
      <c r="I66" s="608" t="str">
        <f t="shared" si="14"/>
        <v>6</v>
      </c>
      <c r="J66" s="173">
        <v>55</v>
      </c>
      <c r="K66" s="611">
        <v>3</v>
      </c>
      <c r="L66" s="156">
        <v>7</v>
      </c>
      <c r="M66" s="614">
        <f t="shared" si="15"/>
        <v>60</v>
      </c>
      <c r="N66" s="611">
        <v>34</v>
      </c>
      <c r="O66" s="423">
        <v>15.6</v>
      </c>
      <c r="P66" s="614" t="e">
        <f>Баллы_за_упр($A66,$G66,$H66,$I66,N66,O66)</f>
        <v>#VALUE!</v>
      </c>
      <c r="Q66" s="615">
        <v>37</v>
      </c>
      <c r="R66" s="409">
        <v>4</v>
      </c>
      <c r="S66" s="616">
        <f t="shared" si="16"/>
        <v>188</v>
      </c>
      <c r="T66" s="617" t="e">
        <f>Сумма_баллов(A66,I66,M66,P66,S66)</f>
        <v>#VALUE!</v>
      </c>
      <c r="U66" s="618" t="e">
        <f>Оценка(A66,I66,M66,P66,S66)</f>
        <v>#VALUE!</v>
      </c>
      <c r="V66" s="617"/>
      <c r="W66" s="810"/>
    </row>
    <row r="67" spans="1:34" s="138" customFormat="1" ht="15.75" x14ac:dyDescent="0.25">
      <c r="A67" s="173" t="s">
        <v>11</v>
      </c>
      <c r="B67" s="690"/>
      <c r="C67" s="611"/>
      <c r="D67" s="151"/>
      <c r="E67" s="487">
        <v>57</v>
      </c>
      <c r="F67" s="611" t="s">
        <v>475</v>
      </c>
      <c r="G67" s="230" t="s">
        <v>1278</v>
      </c>
      <c r="H67" s="232" t="s">
        <v>1279</v>
      </c>
      <c r="I67" s="342">
        <v>5</v>
      </c>
      <c r="J67" s="173">
        <v>94</v>
      </c>
      <c r="K67" s="611">
        <v>3</v>
      </c>
      <c r="L67" s="156">
        <v>7</v>
      </c>
      <c r="M67" s="614">
        <f t="shared" si="15"/>
        <v>50</v>
      </c>
      <c r="N67" s="611">
        <v>34</v>
      </c>
      <c r="O67" s="423">
        <v>16.7</v>
      </c>
      <c r="P67" s="614">
        <f>Баллы_за_упр($A67,$G67,$H67,$I67,N67,O67)</f>
        <v>31</v>
      </c>
      <c r="Q67" s="615">
        <v>37</v>
      </c>
      <c r="R67" s="409">
        <v>4.34</v>
      </c>
      <c r="S67" s="616">
        <f t="shared" si="16"/>
        <v>62</v>
      </c>
      <c r="T67" s="617">
        <f>Сумма_баллов(A67,I67,M67,P67,S67)</f>
        <v>143</v>
      </c>
      <c r="U67" s="618">
        <f>Оценка(A67,I67,M67,P67,S67)</f>
        <v>4</v>
      </c>
      <c r="V67" s="802"/>
      <c r="W67" s="747"/>
      <c r="X67" s="548"/>
      <c r="Y67" s="548"/>
      <c r="Z67" s="548"/>
      <c r="AA67" s="548"/>
      <c r="AB67" s="548"/>
      <c r="AC67" s="548"/>
      <c r="AD67" s="548"/>
      <c r="AE67" s="548"/>
      <c r="AF67" s="548"/>
      <c r="AG67" s="548"/>
      <c r="AH67" s="548"/>
    </row>
    <row r="68" spans="1:34" s="138" customFormat="1" ht="15.75" x14ac:dyDescent="0.25">
      <c r="A68" s="173" t="s">
        <v>11</v>
      </c>
      <c r="B68" s="690">
        <v>28622</v>
      </c>
      <c r="C68" s="611">
        <f>Age(B68,G68,H68)</f>
        <v>46</v>
      </c>
      <c r="D68" s="151"/>
      <c r="E68" s="154">
        <v>58</v>
      </c>
      <c r="F68" s="611" t="s">
        <v>475</v>
      </c>
      <c r="G68" s="230" t="s">
        <v>482</v>
      </c>
      <c r="H68" s="232" t="s">
        <v>1219</v>
      </c>
      <c r="I68" s="342" t="str">
        <f>Воз_группа(A68,C68)</f>
        <v>6</v>
      </c>
      <c r="J68" s="173">
        <v>44</v>
      </c>
      <c r="K68" s="611">
        <v>3</v>
      </c>
      <c r="L68" s="156">
        <v>5</v>
      </c>
      <c r="M68" s="614">
        <f>Баллы_за_упр($A68,$G68,$H68,$I68,K68,L68)</f>
        <v>40</v>
      </c>
      <c r="N68" s="611">
        <v>34</v>
      </c>
      <c r="O68" s="423">
        <v>15.6</v>
      </c>
      <c r="P68" s="614" t="e">
        <f>Баллы_за_упр($A68,$G68,$H68,$I68,N68,O68)</f>
        <v>#VALUE!</v>
      </c>
      <c r="Q68" s="615">
        <v>37</v>
      </c>
      <c r="R68" s="409">
        <v>4.21</v>
      </c>
      <c r="S68" s="616">
        <f>Баллы_за_упр($A68,$G68,$H68,$I68,Q68,R68)</f>
        <v>146</v>
      </c>
      <c r="T68" s="617" t="e">
        <f>Сумма_баллов(A68,I68,M68,P68,S68)</f>
        <v>#VALUE!</v>
      </c>
      <c r="U68" s="618" t="e">
        <f>Оценка(A68,I68,M68,P68,S68)</f>
        <v>#VALUE!</v>
      </c>
      <c r="V68" s="802"/>
      <c r="W68" s="747"/>
    </row>
    <row r="69" spans="1:34" s="138" customFormat="1" ht="15.75" x14ac:dyDescent="0.25">
      <c r="A69" s="173" t="s">
        <v>11</v>
      </c>
      <c r="B69" s="214">
        <v>24038</v>
      </c>
      <c r="C69" s="611">
        <f>Age(B69,G69,H69)</f>
        <v>58</v>
      </c>
      <c r="D69" s="151"/>
      <c r="E69" s="487">
        <v>59</v>
      </c>
      <c r="F69" s="611" t="s">
        <v>475</v>
      </c>
      <c r="G69" s="230" t="s">
        <v>482</v>
      </c>
      <c r="H69" s="232" t="s">
        <v>659</v>
      </c>
      <c r="I69" s="342" t="str">
        <f>Воз_группа(A69,C69)</f>
        <v>8</v>
      </c>
      <c r="J69" s="173"/>
      <c r="K69" s="611">
        <v>3</v>
      </c>
      <c r="L69" s="156">
        <v>4</v>
      </c>
      <c r="M69" s="614">
        <f>Баллы_за_упр($A69,$G69,$H69,$I69,K69,L69)</f>
        <v>60</v>
      </c>
      <c r="N69" s="611"/>
      <c r="O69" s="423"/>
      <c r="P69" s="614"/>
      <c r="Q69" s="615">
        <v>37</v>
      </c>
      <c r="R69" s="619">
        <v>5.51</v>
      </c>
      <c r="S69" s="616">
        <f>Баллы_за_упр($A69,$G69,$H69,$I69,Q69,R69)</f>
        <v>68</v>
      </c>
      <c r="T69" s="617">
        <f>Сумма_баллов($A69,$L69,M69,P69,S69)</f>
        <v>128</v>
      </c>
      <c r="U69" s="618">
        <v>5</v>
      </c>
      <c r="V69" s="257"/>
      <c r="W69" s="810"/>
    </row>
    <row r="70" spans="1:34" s="138" customFormat="1" ht="15.75" x14ac:dyDescent="0.25">
      <c r="A70" s="173" t="s">
        <v>11</v>
      </c>
      <c r="B70" s="214">
        <v>29861</v>
      </c>
      <c r="C70" s="611">
        <f t="shared" ref="C70:C96" si="17">Age(B70,G70,H70)</f>
        <v>43</v>
      </c>
      <c r="D70" s="151"/>
      <c r="E70" s="154">
        <v>60</v>
      </c>
      <c r="F70" s="611" t="s">
        <v>475</v>
      </c>
      <c r="G70" s="230" t="s">
        <v>590</v>
      </c>
      <c r="H70" s="232" t="s">
        <v>803</v>
      </c>
      <c r="I70" s="342" t="str">
        <f t="shared" ref="I70:I83" si="18">Воз_группа(A70,C70)</f>
        <v>5</v>
      </c>
      <c r="J70" s="173">
        <v>48</v>
      </c>
      <c r="K70" s="613">
        <v>3</v>
      </c>
      <c r="L70" s="156">
        <v>12</v>
      </c>
      <c r="M70" s="614">
        <f t="shared" si="15"/>
        <v>100</v>
      </c>
      <c r="N70" s="611">
        <v>34</v>
      </c>
      <c r="O70" s="423">
        <v>15.3</v>
      </c>
      <c r="P70" s="614">
        <f>Баллы_за_упр($A70,$G70,$H70,$I70,N70,O70)</f>
        <v>76</v>
      </c>
      <c r="Q70" s="615">
        <v>37</v>
      </c>
      <c r="R70" s="409">
        <v>4.1100000000000003</v>
      </c>
      <c r="S70" s="616">
        <f t="shared" si="16"/>
        <v>108</v>
      </c>
      <c r="T70" s="617">
        <f>Сумма_баллов(A70,I70,M70,P70,S70)</f>
        <v>284</v>
      </c>
      <c r="U70" s="618">
        <f>Оценка(A70,I70,M70,P70,S70)</f>
        <v>5</v>
      </c>
      <c r="V70" s="257"/>
      <c r="W70" s="810"/>
    </row>
    <row r="71" spans="1:34" s="138" customFormat="1" ht="15.75" x14ac:dyDescent="0.25">
      <c r="A71" s="173" t="s">
        <v>11</v>
      </c>
      <c r="B71" s="214">
        <v>27494</v>
      </c>
      <c r="C71" s="611">
        <f t="shared" si="17"/>
        <v>49</v>
      </c>
      <c r="D71" s="151"/>
      <c r="E71" s="487">
        <v>61</v>
      </c>
      <c r="F71" s="611" t="s">
        <v>475</v>
      </c>
      <c r="G71" s="230" t="s">
        <v>590</v>
      </c>
      <c r="H71" s="232" t="s">
        <v>1218</v>
      </c>
      <c r="I71" s="342" t="str">
        <f t="shared" si="18"/>
        <v>6</v>
      </c>
      <c r="J71" s="173">
        <v>4</v>
      </c>
      <c r="K71" s="611">
        <v>3</v>
      </c>
      <c r="L71" s="156">
        <v>12</v>
      </c>
      <c r="M71" s="614">
        <f t="shared" si="15"/>
        <v>105</v>
      </c>
      <c r="N71" s="611"/>
      <c r="O71" s="423"/>
      <c r="P71" s="614"/>
      <c r="Q71" s="615">
        <v>37</v>
      </c>
      <c r="R71" s="619">
        <v>4.45</v>
      </c>
      <c r="S71" s="616">
        <f t="shared" si="16"/>
        <v>98</v>
      </c>
      <c r="T71" s="617">
        <f>Сумма_баллов($A71,$L71,M71,P71,S71)</f>
        <v>203</v>
      </c>
      <c r="U71" s="618">
        <v>5</v>
      </c>
      <c r="V71" s="257"/>
      <c r="W71" s="810"/>
    </row>
    <row r="72" spans="1:34" s="138" customFormat="1" ht="15.75" x14ac:dyDescent="0.25">
      <c r="A72" s="173" t="s">
        <v>470</v>
      </c>
      <c r="B72" s="214">
        <v>30760</v>
      </c>
      <c r="C72" s="611">
        <f t="shared" si="17"/>
        <v>40</v>
      </c>
      <c r="D72" s="151"/>
      <c r="E72" s="154">
        <v>62</v>
      </c>
      <c r="F72" s="611" t="s">
        <v>475</v>
      </c>
      <c r="G72" s="232" t="s">
        <v>590</v>
      </c>
      <c r="H72" s="232" t="s">
        <v>806</v>
      </c>
      <c r="I72" s="342" t="str">
        <f t="shared" si="18"/>
        <v>5</v>
      </c>
      <c r="J72" s="173">
        <v>15</v>
      </c>
      <c r="K72" s="611">
        <v>16</v>
      </c>
      <c r="L72" s="156">
        <v>25</v>
      </c>
      <c r="M72" s="614">
        <f t="shared" si="15"/>
        <v>95</v>
      </c>
      <c r="N72" s="611"/>
      <c r="O72" s="423"/>
      <c r="P72" s="614"/>
      <c r="Q72" s="615">
        <v>37</v>
      </c>
      <c r="R72" s="409">
        <v>5.31</v>
      </c>
      <c r="S72" s="616">
        <f t="shared" si="16"/>
        <v>98</v>
      </c>
      <c r="T72" s="617">
        <v>124</v>
      </c>
      <c r="U72" s="618">
        <v>5</v>
      </c>
      <c r="V72" s="257"/>
      <c r="W72" s="810"/>
    </row>
    <row r="73" spans="1:34" s="138" customFormat="1" ht="17.25" customHeight="1" x14ac:dyDescent="0.25">
      <c r="A73" s="173" t="s">
        <v>11</v>
      </c>
      <c r="B73" s="214">
        <v>28811</v>
      </c>
      <c r="C73" s="611">
        <f t="shared" si="17"/>
        <v>45</v>
      </c>
      <c r="D73" s="151"/>
      <c r="E73" s="487">
        <v>63</v>
      </c>
      <c r="F73" s="611" t="s">
        <v>475</v>
      </c>
      <c r="G73" s="230" t="s">
        <v>590</v>
      </c>
      <c r="H73" s="232" t="s">
        <v>1224</v>
      </c>
      <c r="I73" s="342" t="str">
        <f t="shared" si="18"/>
        <v>6</v>
      </c>
      <c r="J73" s="173">
        <v>81</v>
      </c>
      <c r="K73" s="611">
        <v>3</v>
      </c>
      <c r="L73" s="156">
        <v>6</v>
      </c>
      <c r="M73" s="614">
        <f t="shared" si="15"/>
        <v>50</v>
      </c>
      <c r="N73" s="611">
        <v>34</v>
      </c>
      <c r="O73" s="423">
        <v>16.8</v>
      </c>
      <c r="P73" s="614" t="e">
        <f>Баллы_за_упр($A73,$G73,$H73,$I73,N73,O73)</f>
        <v>#VALUE!</v>
      </c>
      <c r="Q73" s="615">
        <v>37</v>
      </c>
      <c r="R73" s="409">
        <v>5</v>
      </c>
      <c r="S73" s="616">
        <f t="shared" si="16"/>
        <v>70</v>
      </c>
      <c r="T73" s="617" t="e">
        <f>Сумма_баллов(A73,I73,M73,P73,S73)</f>
        <v>#VALUE!</v>
      </c>
      <c r="U73" s="618" t="e">
        <f>Оценка(A73,I73,M73,P73,S73)</f>
        <v>#VALUE!</v>
      </c>
      <c r="V73" s="257"/>
      <c r="W73" s="810"/>
    </row>
    <row r="74" spans="1:34" s="138" customFormat="1" ht="15.75" x14ac:dyDescent="0.25">
      <c r="A74" s="173" t="s">
        <v>470</v>
      </c>
      <c r="B74" s="214">
        <v>27630</v>
      </c>
      <c r="C74" s="611">
        <f t="shared" si="17"/>
        <v>49</v>
      </c>
      <c r="D74" s="151"/>
      <c r="E74" s="154">
        <v>64</v>
      </c>
      <c r="F74" s="611" t="s">
        <v>475</v>
      </c>
      <c r="G74" s="230" t="s">
        <v>26</v>
      </c>
      <c r="H74" s="232" t="s">
        <v>611</v>
      </c>
      <c r="I74" s="342" t="str">
        <f t="shared" si="18"/>
        <v>5</v>
      </c>
      <c r="J74" s="800">
        <v>98</v>
      </c>
      <c r="K74" s="800">
        <v>16</v>
      </c>
      <c r="L74" s="800">
        <v>28</v>
      </c>
      <c r="M74" s="614">
        <f t="shared" si="15"/>
        <v>100</v>
      </c>
      <c r="N74" s="611"/>
      <c r="O74" s="423"/>
      <c r="P74" s="614"/>
      <c r="Q74" s="615">
        <v>37</v>
      </c>
      <c r="R74" s="409">
        <v>6.09</v>
      </c>
      <c r="S74" s="616">
        <f t="shared" si="16"/>
        <v>41</v>
      </c>
      <c r="T74" s="617">
        <v>141</v>
      </c>
      <c r="U74" s="618">
        <v>5</v>
      </c>
      <c r="V74" s="800"/>
      <c r="W74" s="747"/>
    </row>
    <row r="75" spans="1:34" s="138" customFormat="1" ht="15.75" x14ac:dyDescent="0.25">
      <c r="A75" s="173" t="s">
        <v>11</v>
      </c>
      <c r="B75" s="214">
        <v>30736</v>
      </c>
      <c r="C75" s="611">
        <f t="shared" si="17"/>
        <v>40</v>
      </c>
      <c r="D75" s="151"/>
      <c r="E75" s="487">
        <v>65</v>
      </c>
      <c r="F75" s="611" t="s">
        <v>475</v>
      </c>
      <c r="G75" s="230" t="s">
        <v>26</v>
      </c>
      <c r="H75" s="232" t="s">
        <v>826</v>
      </c>
      <c r="I75" s="342" t="str">
        <f t="shared" si="18"/>
        <v>5</v>
      </c>
      <c r="J75" s="173">
        <v>44</v>
      </c>
      <c r="K75" s="613">
        <v>3</v>
      </c>
      <c r="L75" s="156">
        <v>10</v>
      </c>
      <c r="M75" s="614">
        <f t="shared" si="15"/>
        <v>80</v>
      </c>
      <c r="N75" s="611">
        <v>34</v>
      </c>
      <c r="O75" s="423">
        <v>14.4</v>
      </c>
      <c r="P75" s="614">
        <f t="shared" ref="P75:P84" si="19">Баллы_за_упр($A75,$G75,$H75,$I75,N75,O75)</f>
        <v>112</v>
      </c>
      <c r="Q75" s="615">
        <v>37</v>
      </c>
      <c r="R75" s="409">
        <v>4.3499999999999996</v>
      </c>
      <c r="S75" s="616">
        <f t="shared" si="16"/>
        <v>60</v>
      </c>
      <c r="T75" s="617">
        <f t="shared" ref="T75:T84" si="20">Сумма_баллов(A75,I75,M75,P75,S75)</f>
        <v>252</v>
      </c>
      <c r="U75" s="618">
        <v>4</v>
      </c>
      <c r="V75" s="257"/>
      <c r="W75" s="810"/>
    </row>
    <row r="76" spans="1:34" s="138" customFormat="1" ht="15" customHeight="1" x14ac:dyDescent="0.25">
      <c r="A76" s="173" t="s">
        <v>11</v>
      </c>
      <c r="B76" s="220">
        <v>28622</v>
      </c>
      <c r="C76" s="611">
        <f t="shared" si="17"/>
        <v>46</v>
      </c>
      <c r="D76" s="151"/>
      <c r="E76" s="154">
        <v>66</v>
      </c>
      <c r="F76" s="611" t="s">
        <v>475</v>
      </c>
      <c r="G76" s="230" t="s">
        <v>26</v>
      </c>
      <c r="H76" s="232" t="s">
        <v>829</v>
      </c>
      <c r="I76" s="342" t="str">
        <f t="shared" si="18"/>
        <v>6</v>
      </c>
      <c r="J76" s="173">
        <v>3</v>
      </c>
      <c r="K76" s="611">
        <v>3</v>
      </c>
      <c r="L76" s="156">
        <v>10</v>
      </c>
      <c r="M76" s="614">
        <f t="shared" si="15"/>
        <v>90</v>
      </c>
      <c r="N76" s="611">
        <v>34</v>
      </c>
      <c r="O76" s="423">
        <v>16.899999999999999</v>
      </c>
      <c r="P76" s="614" t="e">
        <f t="shared" si="19"/>
        <v>#VALUE!</v>
      </c>
      <c r="Q76" s="615">
        <v>37</v>
      </c>
      <c r="R76" s="409">
        <v>4.55</v>
      </c>
      <c r="S76" s="616">
        <f t="shared" si="16"/>
        <v>80</v>
      </c>
      <c r="T76" s="617" t="e">
        <f t="shared" si="20"/>
        <v>#VALUE!</v>
      </c>
      <c r="U76" s="618" t="e">
        <f t="shared" ref="U76:U84" si="21">Оценка(A76,I76,M76,P76,S76)</f>
        <v>#VALUE!</v>
      </c>
      <c r="V76" s="257"/>
      <c r="W76" s="810"/>
    </row>
    <row r="77" spans="1:34" s="138" customFormat="1" ht="15.75" x14ac:dyDescent="0.25">
      <c r="A77" s="173" t="s">
        <v>11</v>
      </c>
      <c r="B77" s="214">
        <v>32004</v>
      </c>
      <c r="C77" s="611">
        <f t="shared" si="17"/>
        <v>37</v>
      </c>
      <c r="D77" s="151"/>
      <c r="E77" s="487">
        <v>67</v>
      </c>
      <c r="F77" s="611" t="s">
        <v>475</v>
      </c>
      <c r="G77" s="230" t="s">
        <v>26</v>
      </c>
      <c r="H77" s="232" t="s">
        <v>662</v>
      </c>
      <c r="I77" s="342" t="str">
        <f t="shared" si="18"/>
        <v>4</v>
      </c>
      <c r="J77" s="173">
        <v>81</v>
      </c>
      <c r="K77" s="611">
        <v>3</v>
      </c>
      <c r="L77" s="156">
        <v>11</v>
      </c>
      <c r="M77" s="614">
        <f t="shared" si="15"/>
        <v>70</v>
      </c>
      <c r="N77" s="611">
        <v>34</v>
      </c>
      <c r="O77" s="423">
        <v>14.3</v>
      </c>
      <c r="P77" s="614">
        <f t="shared" si="19"/>
        <v>100</v>
      </c>
      <c r="Q77" s="615">
        <v>37</v>
      </c>
      <c r="R77" s="409">
        <v>4.1500000000000004</v>
      </c>
      <c r="S77" s="616">
        <f t="shared" si="16"/>
        <v>40</v>
      </c>
      <c r="T77" s="617">
        <f t="shared" si="20"/>
        <v>210</v>
      </c>
      <c r="U77" s="618">
        <f t="shared" si="21"/>
        <v>5</v>
      </c>
      <c r="V77" s="257"/>
      <c r="W77" s="810"/>
    </row>
    <row r="78" spans="1:34" s="138" customFormat="1" ht="15.75" x14ac:dyDescent="0.25">
      <c r="A78" s="173" t="s">
        <v>11</v>
      </c>
      <c r="B78" s="214">
        <v>31908</v>
      </c>
      <c r="C78" s="611">
        <f t="shared" si="17"/>
        <v>37</v>
      </c>
      <c r="D78" s="151"/>
      <c r="E78" s="154">
        <v>68</v>
      </c>
      <c r="F78" s="611" t="s">
        <v>475</v>
      </c>
      <c r="G78" s="232" t="s">
        <v>1220</v>
      </c>
      <c r="H78" s="232" t="s">
        <v>1221</v>
      </c>
      <c r="I78" s="342" t="str">
        <f t="shared" si="18"/>
        <v>4</v>
      </c>
      <c r="J78" s="173">
        <v>93</v>
      </c>
      <c r="K78" s="613">
        <v>3</v>
      </c>
      <c r="L78" s="156">
        <v>14</v>
      </c>
      <c r="M78" s="614">
        <f t="shared" si="15"/>
        <v>100</v>
      </c>
      <c r="N78" s="611">
        <v>34</v>
      </c>
      <c r="O78" s="423">
        <v>14.4</v>
      </c>
      <c r="P78" s="614">
        <f t="shared" si="19"/>
        <v>96</v>
      </c>
      <c r="Q78" s="615">
        <v>37</v>
      </c>
      <c r="R78" s="409">
        <v>4.0599999999999996</v>
      </c>
      <c r="S78" s="616">
        <f t="shared" si="16"/>
        <v>49</v>
      </c>
      <c r="T78" s="617">
        <f t="shared" si="20"/>
        <v>245</v>
      </c>
      <c r="U78" s="618">
        <f t="shared" si="21"/>
        <v>5</v>
      </c>
      <c r="V78" s="257"/>
      <c r="W78" s="810"/>
    </row>
    <row r="79" spans="1:34" s="138" customFormat="1" ht="15.75" x14ac:dyDescent="0.25">
      <c r="A79" s="173" t="s">
        <v>470</v>
      </c>
      <c r="B79" s="214">
        <v>33843</v>
      </c>
      <c r="C79" s="611">
        <f t="shared" si="17"/>
        <v>32</v>
      </c>
      <c r="D79" s="151"/>
      <c r="E79" s="487">
        <v>69</v>
      </c>
      <c r="F79" s="611" t="s">
        <v>475</v>
      </c>
      <c r="G79" s="230" t="s">
        <v>27</v>
      </c>
      <c r="H79" s="232" t="s">
        <v>1215</v>
      </c>
      <c r="I79" s="342" t="str">
        <f t="shared" si="18"/>
        <v>3</v>
      </c>
      <c r="J79" s="173">
        <v>9</v>
      </c>
      <c r="K79" s="611">
        <v>16</v>
      </c>
      <c r="L79" s="156">
        <v>31</v>
      </c>
      <c r="M79" s="614">
        <f t="shared" si="15"/>
        <v>85</v>
      </c>
      <c r="N79" s="611">
        <v>34</v>
      </c>
      <c r="O79" s="423">
        <v>16.899999999999999</v>
      </c>
      <c r="P79" s="614" t="e">
        <f t="shared" si="19"/>
        <v>#VALUE!</v>
      </c>
      <c r="Q79" s="615">
        <v>37</v>
      </c>
      <c r="R79" s="409">
        <v>4.38</v>
      </c>
      <c r="S79" s="616">
        <f t="shared" si="16"/>
        <v>84</v>
      </c>
      <c r="T79" s="617" t="e">
        <f t="shared" si="20"/>
        <v>#VALUE!</v>
      </c>
      <c r="U79" s="618" t="e">
        <f t="shared" si="21"/>
        <v>#VALUE!</v>
      </c>
      <c r="V79" s="257"/>
      <c r="W79" s="810"/>
    </row>
    <row r="80" spans="1:34" s="138" customFormat="1" ht="15.75" x14ac:dyDescent="0.25">
      <c r="A80" s="173" t="s">
        <v>11</v>
      </c>
      <c r="B80" s="214">
        <v>31757</v>
      </c>
      <c r="C80" s="611">
        <f t="shared" si="17"/>
        <v>37</v>
      </c>
      <c r="D80" s="151"/>
      <c r="E80" s="154">
        <v>70</v>
      </c>
      <c r="F80" s="611" t="s">
        <v>475</v>
      </c>
      <c r="G80" s="230" t="s">
        <v>27</v>
      </c>
      <c r="H80" s="232" t="s">
        <v>489</v>
      </c>
      <c r="I80" s="342" t="str">
        <f t="shared" si="18"/>
        <v>4</v>
      </c>
      <c r="J80" s="173">
        <v>86</v>
      </c>
      <c r="K80" s="611">
        <v>3</v>
      </c>
      <c r="L80" s="156">
        <v>7</v>
      </c>
      <c r="M80" s="614">
        <f t="shared" si="15"/>
        <v>30</v>
      </c>
      <c r="N80" s="611">
        <v>34</v>
      </c>
      <c r="O80" s="423">
        <v>14.2</v>
      </c>
      <c r="P80" s="614">
        <f t="shared" si="19"/>
        <v>104</v>
      </c>
      <c r="Q80" s="615">
        <v>37</v>
      </c>
      <c r="R80" s="409">
        <v>4.0999999999999996</v>
      </c>
      <c r="S80" s="616">
        <f t="shared" si="16"/>
        <v>45</v>
      </c>
      <c r="T80" s="617">
        <f t="shared" si="20"/>
        <v>179</v>
      </c>
      <c r="U80" s="618">
        <f t="shared" si="21"/>
        <v>4</v>
      </c>
      <c r="V80" s="257"/>
      <c r="W80" s="810"/>
    </row>
    <row r="81" spans="1:34" s="138" customFormat="1" ht="15.75" x14ac:dyDescent="0.25">
      <c r="A81" s="173" t="s">
        <v>11</v>
      </c>
      <c r="B81" s="214">
        <v>34365</v>
      </c>
      <c r="C81" s="611">
        <f t="shared" si="17"/>
        <v>30</v>
      </c>
      <c r="D81" s="151"/>
      <c r="E81" s="487">
        <v>71</v>
      </c>
      <c r="F81" s="611" t="s">
        <v>475</v>
      </c>
      <c r="G81" s="230" t="s">
        <v>1216</v>
      </c>
      <c r="H81" s="232" t="s">
        <v>586</v>
      </c>
      <c r="I81" s="342" t="str">
        <f t="shared" si="18"/>
        <v>3</v>
      </c>
      <c r="J81" s="173">
        <v>86</v>
      </c>
      <c r="K81" s="611">
        <v>3</v>
      </c>
      <c r="L81" s="156">
        <v>13</v>
      </c>
      <c r="M81" s="614">
        <f t="shared" si="15"/>
        <v>50</v>
      </c>
      <c r="N81" s="611">
        <v>34</v>
      </c>
      <c r="O81" s="423">
        <v>13.3</v>
      </c>
      <c r="P81" s="614">
        <f t="shared" si="19"/>
        <v>116</v>
      </c>
      <c r="Q81" s="615">
        <v>37</v>
      </c>
      <c r="R81" s="409">
        <v>3.32</v>
      </c>
      <c r="S81" s="616">
        <f t="shared" si="16"/>
        <v>106</v>
      </c>
      <c r="T81" s="617">
        <f t="shared" si="20"/>
        <v>272</v>
      </c>
      <c r="U81" s="618">
        <f t="shared" si="21"/>
        <v>5</v>
      </c>
      <c r="V81" s="257"/>
      <c r="W81" s="810"/>
    </row>
    <row r="82" spans="1:34" s="138" customFormat="1" ht="15.75" x14ac:dyDescent="0.25">
      <c r="A82" s="173" t="s">
        <v>11</v>
      </c>
      <c r="B82" s="214">
        <v>34637</v>
      </c>
      <c r="C82" s="611">
        <f t="shared" si="17"/>
        <v>29</v>
      </c>
      <c r="D82" s="151"/>
      <c r="E82" s="154">
        <v>72</v>
      </c>
      <c r="F82" s="611" t="s">
        <v>475</v>
      </c>
      <c r="G82" s="230" t="s">
        <v>1216</v>
      </c>
      <c r="H82" s="232" t="s">
        <v>813</v>
      </c>
      <c r="I82" s="342" t="str">
        <f t="shared" si="18"/>
        <v>2</v>
      </c>
      <c r="J82" s="173">
        <v>95</v>
      </c>
      <c r="K82" s="611">
        <v>3</v>
      </c>
      <c r="L82" s="156">
        <v>22</v>
      </c>
      <c r="M82" s="614">
        <f t="shared" si="15"/>
        <v>110</v>
      </c>
      <c r="N82" s="611">
        <v>34</v>
      </c>
      <c r="O82" s="423">
        <v>13</v>
      </c>
      <c r="P82" s="614">
        <f t="shared" si="19"/>
        <v>92</v>
      </c>
      <c r="Q82" s="615">
        <v>37</v>
      </c>
      <c r="R82" s="409">
        <v>3.27</v>
      </c>
      <c r="S82" s="616">
        <f t="shared" si="16"/>
        <v>56</v>
      </c>
      <c r="T82" s="617">
        <f t="shared" si="20"/>
        <v>258</v>
      </c>
      <c r="U82" s="618">
        <f t="shared" si="21"/>
        <v>5</v>
      </c>
      <c r="V82" s="257"/>
      <c r="W82" s="810"/>
    </row>
    <row r="83" spans="1:34" s="138" customFormat="1" ht="15.75" x14ac:dyDescent="0.25">
      <c r="A83" s="173" t="s">
        <v>11</v>
      </c>
      <c r="B83" s="214">
        <v>34495</v>
      </c>
      <c r="C83" s="611">
        <f t="shared" si="17"/>
        <v>30</v>
      </c>
      <c r="D83" s="151"/>
      <c r="E83" s="487">
        <v>73</v>
      </c>
      <c r="F83" s="611" t="s">
        <v>475</v>
      </c>
      <c r="G83" s="230" t="s">
        <v>1216</v>
      </c>
      <c r="H83" s="232" t="s">
        <v>819</v>
      </c>
      <c r="I83" s="342" t="str">
        <f t="shared" si="18"/>
        <v>3</v>
      </c>
      <c r="J83" s="173">
        <v>98</v>
      </c>
      <c r="K83" s="611">
        <v>3</v>
      </c>
      <c r="L83" s="156">
        <v>11</v>
      </c>
      <c r="M83" s="614">
        <f t="shared" si="15"/>
        <v>40</v>
      </c>
      <c r="N83" s="611">
        <v>34</v>
      </c>
      <c r="O83" s="423">
        <v>12.8</v>
      </c>
      <c r="P83" s="614">
        <f t="shared" si="19"/>
        <v>136</v>
      </c>
      <c r="Q83" s="615">
        <v>37</v>
      </c>
      <c r="R83" s="409">
        <v>3.55</v>
      </c>
      <c r="S83" s="616">
        <f t="shared" si="16"/>
        <v>40</v>
      </c>
      <c r="T83" s="617">
        <v>155</v>
      </c>
      <c r="U83" s="618">
        <f t="shared" si="21"/>
        <v>5</v>
      </c>
      <c r="V83" s="257"/>
      <c r="W83" s="810"/>
    </row>
    <row r="84" spans="1:34" s="138" customFormat="1" ht="15.75" x14ac:dyDescent="0.25">
      <c r="A84" s="173" t="s">
        <v>11</v>
      </c>
      <c r="B84" s="214">
        <v>34404</v>
      </c>
      <c r="C84" s="611">
        <f t="shared" si="17"/>
        <v>30</v>
      </c>
      <c r="D84" s="151"/>
      <c r="E84" s="154">
        <v>74</v>
      </c>
      <c r="F84" s="611" t="s">
        <v>475</v>
      </c>
      <c r="G84" s="230" t="s">
        <v>742</v>
      </c>
      <c r="H84" s="232" t="s">
        <v>672</v>
      </c>
      <c r="I84" s="342">
        <v>3</v>
      </c>
      <c r="J84" s="173">
        <v>55</v>
      </c>
      <c r="K84" s="611">
        <v>3</v>
      </c>
      <c r="L84" s="156">
        <v>10</v>
      </c>
      <c r="M84" s="614">
        <f t="shared" si="15"/>
        <v>35</v>
      </c>
      <c r="N84" s="611">
        <v>34</v>
      </c>
      <c r="O84" s="423">
        <v>13.4</v>
      </c>
      <c r="P84" s="614">
        <f t="shared" si="19"/>
        <v>112</v>
      </c>
      <c r="Q84" s="615">
        <v>37</v>
      </c>
      <c r="R84" s="409">
        <v>3.59</v>
      </c>
      <c r="S84" s="616">
        <f t="shared" si="16"/>
        <v>36</v>
      </c>
      <c r="T84" s="617">
        <f t="shared" si="20"/>
        <v>183</v>
      </c>
      <c r="U84" s="618">
        <f t="shared" si="21"/>
        <v>5</v>
      </c>
      <c r="V84" s="257"/>
      <c r="W84" s="810"/>
    </row>
    <row r="85" spans="1:34" s="138" customFormat="1" ht="15.75" x14ac:dyDescent="0.25">
      <c r="A85" s="173" t="s">
        <v>470</v>
      </c>
      <c r="B85" s="214">
        <v>29566</v>
      </c>
      <c r="C85" s="611">
        <f t="shared" si="17"/>
        <v>43</v>
      </c>
      <c r="D85" s="151"/>
      <c r="E85" s="487">
        <v>75</v>
      </c>
      <c r="F85" s="611" t="s">
        <v>475</v>
      </c>
      <c r="G85" s="230" t="s">
        <v>1185</v>
      </c>
      <c r="H85" s="232" t="s">
        <v>667</v>
      </c>
      <c r="I85" s="342" t="str">
        <f t="shared" ref="I85:I94" si="22">Воз_группа(A85,C85)</f>
        <v>5</v>
      </c>
      <c r="J85" s="173">
        <v>55</v>
      </c>
      <c r="K85" s="611">
        <v>16</v>
      </c>
      <c r="L85" s="156">
        <v>18</v>
      </c>
      <c r="M85" s="614">
        <f t="shared" si="15"/>
        <v>60</v>
      </c>
      <c r="N85" s="611"/>
      <c r="O85" s="423"/>
      <c r="P85" s="614"/>
      <c r="Q85" s="615">
        <v>37</v>
      </c>
      <c r="R85" s="409">
        <v>6.24</v>
      </c>
      <c r="S85" s="616">
        <f t="shared" si="16"/>
        <v>26</v>
      </c>
      <c r="T85" s="617">
        <v>86</v>
      </c>
      <c r="U85" s="618">
        <v>4</v>
      </c>
      <c r="V85" s="257"/>
      <c r="W85" s="810"/>
    </row>
    <row r="86" spans="1:34" s="138" customFormat="1" ht="15.75" x14ac:dyDescent="0.25">
      <c r="A86" s="173" t="s">
        <v>11</v>
      </c>
      <c r="B86" s="214">
        <v>34624</v>
      </c>
      <c r="C86" s="611">
        <f t="shared" si="17"/>
        <v>30</v>
      </c>
      <c r="D86" s="151"/>
      <c r="E86" s="154">
        <v>76</v>
      </c>
      <c r="F86" s="611" t="s">
        <v>475</v>
      </c>
      <c r="G86" s="230" t="s">
        <v>1186</v>
      </c>
      <c r="H86" s="232" t="s">
        <v>830</v>
      </c>
      <c r="I86" s="342" t="str">
        <f t="shared" si="22"/>
        <v>3</v>
      </c>
      <c r="J86" s="173">
        <v>60</v>
      </c>
      <c r="K86" s="611">
        <v>3</v>
      </c>
      <c r="L86" s="156">
        <v>13</v>
      </c>
      <c r="M86" s="614">
        <f t="shared" si="15"/>
        <v>50</v>
      </c>
      <c r="N86" s="611">
        <v>34</v>
      </c>
      <c r="O86" s="423">
        <v>13.3</v>
      </c>
      <c r="P86" s="614">
        <f>Баллы_за_упр($A86,$G86,$H86,$I86,N86,O86)</f>
        <v>116</v>
      </c>
      <c r="Q86" s="615">
        <v>37</v>
      </c>
      <c r="R86" s="409">
        <v>3.44</v>
      </c>
      <c r="S86" s="616">
        <f t="shared" si="16"/>
        <v>82</v>
      </c>
      <c r="T86" s="617">
        <f>Сумма_баллов(A86,I86,M86,P86,S86)</f>
        <v>248</v>
      </c>
      <c r="U86" s="618">
        <f>Оценка(A86,I86,M86,P86,S86)</f>
        <v>5</v>
      </c>
      <c r="V86" s="257"/>
      <c r="W86" s="810"/>
    </row>
    <row r="87" spans="1:34" s="138" customFormat="1" ht="15.75" x14ac:dyDescent="0.25">
      <c r="A87" s="173" t="s">
        <v>11</v>
      </c>
      <c r="B87" s="214">
        <v>32016</v>
      </c>
      <c r="C87" s="611">
        <f t="shared" si="17"/>
        <v>37</v>
      </c>
      <c r="D87" s="151"/>
      <c r="E87" s="487">
        <v>77</v>
      </c>
      <c r="F87" s="611" t="s">
        <v>475</v>
      </c>
      <c r="G87" s="230" t="s">
        <v>1186</v>
      </c>
      <c r="H87" s="232" t="s">
        <v>576</v>
      </c>
      <c r="I87" s="342" t="str">
        <f t="shared" si="22"/>
        <v>4</v>
      </c>
      <c r="J87" s="173">
        <v>64</v>
      </c>
      <c r="K87" s="611">
        <v>3</v>
      </c>
      <c r="L87" s="156">
        <v>10</v>
      </c>
      <c r="M87" s="614">
        <f t="shared" si="15"/>
        <v>60</v>
      </c>
      <c r="N87" s="611">
        <v>34</v>
      </c>
      <c r="O87" s="423">
        <v>14.5</v>
      </c>
      <c r="P87" s="614">
        <f>Баллы_за_упр($A87,$G87,$H87,$I87,N87,O87)</f>
        <v>92</v>
      </c>
      <c r="Q87" s="615">
        <v>37</v>
      </c>
      <c r="R87" s="409">
        <v>4.1500000000000004</v>
      </c>
      <c r="S87" s="616">
        <f t="shared" si="16"/>
        <v>40</v>
      </c>
      <c r="T87" s="617">
        <f>Сумма_баллов(A87,I87,M87,P87,S87)</f>
        <v>192</v>
      </c>
      <c r="U87" s="618">
        <f>Оценка(A87,I87,M87,P87,S87)</f>
        <v>5</v>
      </c>
      <c r="V87" s="257"/>
      <c r="W87" s="810"/>
    </row>
    <row r="88" spans="1:34" s="138" customFormat="1" ht="15.75" x14ac:dyDescent="0.25">
      <c r="A88" s="173" t="s">
        <v>470</v>
      </c>
      <c r="B88" s="214">
        <v>32245</v>
      </c>
      <c r="C88" s="611">
        <f t="shared" si="17"/>
        <v>36</v>
      </c>
      <c r="D88" s="151"/>
      <c r="E88" s="154">
        <v>78</v>
      </c>
      <c r="F88" s="611" t="s">
        <v>475</v>
      </c>
      <c r="G88" s="230" t="s">
        <v>500</v>
      </c>
      <c r="H88" s="232" t="s">
        <v>573</v>
      </c>
      <c r="I88" s="342" t="str">
        <f t="shared" si="22"/>
        <v>4</v>
      </c>
      <c r="J88" s="173">
        <v>44</v>
      </c>
      <c r="K88" s="611">
        <v>16</v>
      </c>
      <c r="L88" s="156">
        <v>30</v>
      </c>
      <c r="M88" s="614">
        <f t="shared" si="15"/>
        <v>100</v>
      </c>
      <c r="N88" s="611"/>
      <c r="O88" s="423"/>
      <c r="P88" s="614"/>
      <c r="Q88" s="615">
        <v>37</v>
      </c>
      <c r="R88" s="409">
        <v>5.15</v>
      </c>
      <c r="S88" s="616">
        <f t="shared" si="16"/>
        <v>70</v>
      </c>
      <c r="T88" s="617">
        <v>115</v>
      </c>
      <c r="U88" s="618">
        <v>4</v>
      </c>
      <c r="V88" s="257"/>
      <c r="W88" s="810"/>
    </row>
    <row r="89" spans="1:34" s="138" customFormat="1" ht="15.75" x14ac:dyDescent="0.25">
      <c r="A89" s="173" t="s">
        <v>11</v>
      </c>
      <c r="B89" s="214">
        <v>34254</v>
      </c>
      <c r="C89" s="611">
        <f t="shared" si="17"/>
        <v>31</v>
      </c>
      <c r="D89" s="151"/>
      <c r="E89" s="487">
        <v>79</v>
      </c>
      <c r="F89" s="611" t="s">
        <v>475</v>
      </c>
      <c r="G89" s="230" t="s">
        <v>500</v>
      </c>
      <c r="H89" s="232" t="s">
        <v>692</v>
      </c>
      <c r="I89" s="342" t="str">
        <f t="shared" si="22"/>
        <v>3</v>
      </c>
      <c r="J89" s="611">
        <v>83</v>
      </c>
      <c r="K89" s="613">
        <v>3</v>
      </c>
      <c r="L89" s="621">
        <v>22</v>
      </c>
      <c r="M89" s="621">
        <f>Баллы_за_упр($A89,G89,H89,I89,K89,L89)</f>
        <v>115</v>
      </c>
      <c r="N89" s="611">
        <v>34</v>
      </c>
      <c r="O89" s="423">
        <v>13.2</v>
      </c>
      <c r="P89" s="621">
        <f>Баллы_за_упр($A89,G89,H89,I89,N89,O89)</f>
        <v>120</v>
      </c>
      <c r="Q89" s="621">
        <v>37</v>
      </c>
      <c r="R89" s="409">
        <v>3.55</v>
      </c>
      <c r="S89" s="351">
        <f>Баллы_за_упр($A89,G89,H89,I89,Q89,R89)</f>
        <v>40</v>
      </c>
      <c r="T89" s="617">
        <f>Сумма_баллов(A89,I89,M89,P89,S89)</f>
        <v>275</v>
      </c>
      <c r="U89" s="613">
        <f>Оценка(A89,I89,M89,P89,S89)</f>
        <v>5</v>
      </c>
      <c r="V89" s="257"/>
      <c r="W89" s="810"/>
    </row>
    <row r="90" spans="1:34" s="138" customFormat="1" ht="15.75" x14ac:dyDescent="0.25">
      <c r="A90" s="173" t="s">
        <v>470</v>
      </c>
      <c r="B90" s="214">
        <v>30090</v>
      </c>
      <c r="C90" s="611">
        <f t="shared" si="17"/>
        <v>42</v>
      </c>
      <c r="D90" s="151"/>
      <c r="E90" s="154">
        <v>80</v>
      </c>
      <c r="F90" s="611" t="s">
        <v>475</v>
      </c>
      <c r="G90" s="230" t="s">
        <v>500</v>
      </c>
      <c r="H90" s="232" t="s">
        <v>572</v>
      </c>
      <c r="I90" s="342" t="str">
        <f t="shared" si="22"/>
        <v>5</v>
      </c>
      <c r="J90" s="173">
        <v>65</v>
      </c>
      <c r="K90" s="611">
        <v>16</v>
      </c>
      <c r="L90" s="156">
        <v>27</v>
      </c>
      <c r="M90" s="614">
        <f>Баллы_за_упр($A90,$G90,$H90,$I90,K90,L90)</f>
        <v>100</v>
      </c>
      <c r="N90" s="611"/>
      <c r="O90" s="423"/>
      <c r="P90" s="614"/>
      <c r="Q90" s="615">
        <v>37</v>
      </c>
      <c r="R90" s="409">
        <v>5.58</v>
      </c>
      <c r="S90" s="616">
        <f>Баллы_за_упр($A90,$G90,$H90,$I90,Q90,R90)</f>
        <v>52</v>
      </c>
      <c r="T90" s="617">
        <v>107</v>
      </c>
      <c r="U90" s="618">
        <v>4</v>
      </c>
      <c r="V90" s="257"/>
      <c r="W90" s="810"/>
    </row>
    <row r="91" spans="1:34" s="138" customFormat="1" ht="15.75" x14ac:dyDescent="0.25">
      <c r="A91" s="173" t="s">
        <v>470</v>
      </c>
      <c r="B91" s="214">
        <v>29727</v>
      </c>
      <c r="C91" s="611">
        <f t="shared" si="17"/>
        <v>43</v>
      </c>
      <c r="D91" s="151"/>
      <c r="E91" s="487">
        <v>81</v>
      </c>
      <c r="F91" s="611" t="s">
        <v>475</v>
      </c>
      <c r="G91" s="230" t="s">
        <v>500</v>
      </c>
      <c r="H91" s="232" t="s">
        <v>981</v>
      </c>
      <c r="I91" s="342" t="str">
        <f t="shared" si="22"/>
        <v>5</v>
      </c>
      <c r="J91" s="173">
        <v>55</v>
      </c>
      <c r="K91" s="611">
        <v>16</v>
      </c>
      <c r="L91" s="156">
        <v>18</v>
      </c>
      <c r="M91" s="614">
        <f>Баллы_за_упр($A91,$G91,$H91,$I91,K91,L91)</f>
        <v>60</v>
      </c>
      <c r="N91" s="611"/>
      <c r="O91" s="423"/>
      <c r="P91" s="614"/>
      <c r="Q91" s="615">
        <v>37</v>
      </c>
      <c r="R91" s="409">
        <v>5.55</v>
      </c>
      <c r="S91" s="616">
        <f>Баллы_за_упр($A91,$G91,$H91,$I91,Q91,R91)</f>
        <v>55</v>
      </c>
      <c r="T91" s="617">
        <v>115</v>
      </c>
      <c r="U91" s="618">
        <v>4</v>
      </c>
      <c r="V91" s="257"/>
      <c r="W91" s="810"/>
    </row>
    <row r="92" spans="1:34" s="138" customFormat="1" ht="15.75" x14ac:dyDescent="0.25">
      <c r="A92" s="173" t="s">
        <v>11</v>
      </c>
      <c r="B92" s="214">
        <v>35212</v>
      </c>
      <c r="C92" s="611">
        <f t="shared" si="17"/>
        <v>28</v>
      </c>
      <c r="D92" s="151"/>
      <c r="E92" s="154">
        <v>82</v>
      </c>
      <c r="F92" s="611" t="s">
        <v>475</v>
      </c>
      <c r="G92" s="230" t="s">
        <v>500</v>
      </c>
      <c r="H92" s="232" t="s">
        <v>702</v>
      </c>
      <c r="I92" s="342" t="str">
        <f t="shared" si="22"/>
        <v>2</v>
      </c>
      <c r="J92" s="173">
        <v>64</v>
      </c>
      <c r="K92" s="611">
        <v>3</v>
      </c>
      <c r="L92" s="156">
        <v>16</v>
      </c>
      <c r="M92" s="614">
        <f>Баллы_за_упр($A92,$G92,$H92,$I92,K92,L92)</f>
        <v>60</v>
      </c>
      <c r="N92" s="611">
        <v>34</v>
      </c>
      <c r="O92" s="423">
        <v>13.9</v>
      </c>
      <c r="P92" s="614">
        <f>Баллы_за_упр($A92,$G92,$H92,$I92,N92,O92)</f>
        <v>56</v>
      </c>
      <c r="Q92" s="615">
        <v>37</v>
      </c>
      <c r="R92" s="409">
        <v>3.42</v>
      </c>
      <c r="S92" s="616">
        <f>Баллы_за_упр($A92,$G92,$H92,$I92,Q92,R92)</f>
        <v>33</v>
      </c>
      <c r="T92" s="617">
        <f t="shared" ref="T92:T102" si="23">Сумма_баллов(A92,I92,M92,P92,S92)</f>
        <v>149</v>
      </c>
      <c r="U92" s="618">
        <f>Оценка(A92,I92,M92,P92,S92)</f>
        <v>4</v>
      </c>
      <c r="V92" s="257"/>
      <c r="W92" s="810"/>
      <c r="X92" s="824"/>
      <c r="Y92" s="823"/>
      <c r="Z92" s="823"/>
      <c r="AA92" s="823"/>
      <c r="AB92" s="823"/>
      <c r="AC92" s="823"/>
      <c r="AD92" s="823"/>
      <c r="AE92" s="823"/>
      <c r="AF92" s="823"/>
      <c r="AG92" s="823"/>
      <c r="AH92" s="823"/>
    </row>
    <row r="93" spans="1:34" s="138" customFormat="1" ht="15.75" x14ac:dyDescent="0.25">
      <c r="A93" s="173" t="s">
        <v>11</v>
      </c>
      <c r="B93" s="214">
        <v>31079</v>
      </c>
      <c r="C93" s="611">
        <f t="shared" si="17"/>
        <v>39</v>
      </c>
      <c r="D93" s="151"/>
      <c r="E93" s="487">
        <v>83</v>
      </c>
      <c r="F93" s="611" t="s">
        <v>475</v>
      </c>
      <c r="G93" s="230" t="s">
        <v>500</v>
      </c>
      <c r="H93" s="232" t="s">
        <v>831</v>
      </c>
      <c r="I93" s="342" t="str">
        <f t="shared" si="22"/>
        <v>4</v>
      </c>
      <c r="J93" s="173">
        <v>2</v>
      </c>
      <c r="K93" s="613">
        <v>3</v>
      </c>
      <c r="L93" s="156">
        <v>7</v>
      </c>
      <c r="M93" s="614">
        <f>Баллы_за_упр($A93,$G93,$H93,$I93,K93,L93)</f>
        <v>30</v>
      </c>
      <c r="N93" s="611">
        <v>34</v>
      </c>
      <c r="O93" s="423">
        <v>15.1</v>
      </c>
      <c r="P93" s="614">
        <f>Баллы_за_упр($A93,$G93,$H93,$I93,N93,O93)</f>
        <v>68</v>
      </c>
      <c r="Q93" s="615">
        <v>37</v>
      </c>
      <c r="R93" s="409">
        <v>4.3</v>
      </c>
      <c r="S93" s="616">
        <f>Баллы_за_упр($A93,$G93,$H93,$I93,Q93,R93)</f>
        <v>25</v>
      </c>
      <c r="T93" s="617">
        <f t="shared" si="23"/>
        <v>123</v>
      </c>
      <c r="U93" s="618">
        <f>Оценка(A93,I93,M93,P93,S93)</f>
        <v>4</v>
      </c>
      <c r="V93" s="257"/>
      <c r="W93" s="810"/>
    </row>
    <row r="94" spans="1:34" s="138" customFormat="1" ht="15.75" x14ac:dyDescent="0.25">
      <c r="A94" s="611" t="s">
        <v>470</v>
      </c>
      <c r="B94" s="168">
        <v>34651</v>
      </c>
      <c r="C94" s="611">
        <f t="shared" si="17"/>
        <v>29</v>
      </c>
      <c r="D94" s="160"/>
      <c r="E94" s="154">
        <v>84</v>
      </c>
      <c r="F94" s="611" t="s">
        <v>475</v>
      </c>
      <c r="G94" s="55" t="s">
        <v>474</v>
      </c>
      <c r="H94" s="349" t="s">
        <v>986</v>
      </c>
      <c r="I94" s="342" t="str">
        <f t="shared" si="22"/>
        <v>2</v>
      </c>
      <c r="J94" s="173">
        <v>7</v>
      </c>
      <c r="K94" s="611">
        <v>16</v>
      </c>
      <c r="L94" s="156">
        <v>31</v>
      </c>
      <c r="M94" s="614">
        <f>Баллы_за_упр($A94,$G94,$H94,$I94,K94,L94)</f>
        <v>65</v>
      </c>
      <c r="N94" s="611">
        <v>34</v>
      </c>
      <c r="O94" s="423">
        <v>17.7</v>
      </c>
      <c r="P94" s="614">
        <f>Баллы_за_упр($A94,$G94,$H94,$I94,N94,O94)</f>
        <v>39</v>
      </c>
      <c r="Q94" s="615">
        <v>37</v>
      </c>
      <c r="R94" s="409">
        <v>5.0999999999999996</v>
      </c>
      <c r="S94" s="616">
        <f>Баллы_за_упр($A94,$G94,$H94,$I94,Q94,R94)</f>
        <v>20</v>
      </c>
      <c r="T94" s="617">
        <f t="shared" si="23"/>
        <v>124</v>
      </c>
      <c r="U94" s="618">
        <f>Оценка(A94,I94,M94,P94,S94)</f>
        <v>4</v>
      </c>
      <c r="V94" s="257"/>
      <c r="W94" s="286"/>
    </row>
    <row r="95" spans="1:34" s="138" customFormat="1" ht="15.75" x14ac:dyDescent="0.25">
      <c r="A95" s="611" t="s">
        <v>11</v>
      </c>
      <c r="B95" s="214">
        <v>35349</v>
      </c>
      <c r="C95" s="611">
        <f t="shared" si="17"/>
        <v>28</v>
      </c>
      <c r="D95" s="160"/>
      <c r="E95" s="487">
        <v>85</v>
      </c>
      <c r="F95" s="611" t="s">
        <v>475</v>
      </c>
      <c r="G95" s="161" t="s">
        <v>474</v>
      </c>
      <c r="H95" s="349" t="s">
        <v>1043</v>
      </c>
      <c r="I95" s="342">
        <v>1</v>
      </c>
      <c r="J95" s="611">
        <v>60</v>
      </c>
      <c r="K95" s="613">
        <v>3</v>
      </c>
      <c r="L95" s="621">
        <v>10</v>
      </c>
      <c r="M95" s="621">
        <f>Баллы_за_упр($A95,G95,H95,I95,K95,L95)</f>
        <v>25</v>
      </c>
      <c r="N95" s="611">
        <v>34</v>
      </c>
      <c r="O95" s="423">
        <v>13.2</v>
      </c>
      <c r="P95" s="621">
        <f>Баллы_за_упр($A95,G95,H95,I95,N95,O95)</f>
        <v>80</v>
      </c>
      <c r="Q95" s="621">
        <v>37</v>
      </c>
      <c r="R95" s="409">
        <v>3.48</v>
      </c>
      <c r="S95" s="351">
        <f t="shared" ref="S95:S109" si="24">Баллы_за_упр($A95,G95,H95,I95,Q95,R95)</f>
        <v>22</v>
      </c>
      <c r="T95" s="617">
        <f t="shared" si="23"/>
        <v>127</v>
      </c>
      <c r="U95" s="613">
        <f>Оценка(A95,I95,M95,P95,S95)</f>
        <v>4</v>
      </c>
      <c r="V95" s="155"/>
      <c r="W95" s="286"/>
      <c r="X95" s="766"/>
      <c r="Y95" s="767"/>
      <c r="Z95" s="767"/>
      <c r="AA95" s="767"/>
      <c r="AB95" s="767"/>
      <c r="AC95" s="767"/>
      <c r="AD95" s="768">
        <v>15</v>
      </c>
      <c r="AE95" s="769"/>
      <c r="AF95" s="769"/>
      <c r="AG95" s="769"/>
      <c r="AH95" s="769"/>
    </row>
    <row r="96" spans="1:34" s="138" customFormat="1" ht="15.75" x14ac:dyDescent="0.25">
      <c r="A96" s="173" t="s">
        <v>11</v>
      </c>
      <c r="B96" s="214">
        <v>25416</v>
      </c>
      <c r="C96" s="611">
        <f t="shared" si="17"/>
        <v>55</v>
      </c>
      <c r="D96" s="151"/>
      <c r="E96" s="154">
        <v>86</v>
      </c>
      <c r="F96" s="800" t="s">
        <v>791</v>
      </c>
      <c r="G96" s="230" t="s">
        <v>482</v>
      </c>
      <c r="H96" s="230" t="s">
        <v>628</v>
      </c>
      <c r="I96" s="342" t="str">
        <f>Воз_группа(A96,C96)</f>
        <v>8</v>
      </c>
      <c r="J96" s="257">
        <v>11</v>
      </c>
      <c r="K96" s="617">
        <v>3</v>
      </c>
      <c r="L96" s="257">
        <v>5</v>
      </c>
      <c r="M96" s="614">
        <f t="shared" ref="M96:M109" si="25">Баллы_за_упр($A96,$G96,$H96,$I96,K96,L96)</f>
        <v>70</v>
      </c>
      <c r="N96" s="257"/>
      <c r="O96" s="257"/>
      <c r="P96" s="614"/>
      <c r="Q96" s="257">
        <v>37</v>
      </c>
      <c r="R96" s="467">
        <v>5.0999999999999996</v>
      </c>
      <c r="S96" s="616">
        <f t="shared" si="24"/>
        <v>150</v>
      </c>
      <c r="T96" s="617">
        <f t="shared" si="23"/>
        <v>220</v>
      </c>
      <c r="U96" s="618">
        <v>5</v>
      </c>
      <c r="V96" s="257"/>
      <c r="W96" s="286"/>
    </row>
    <row r="97" spans="1:23" s="138" customFormat="1" ht="15.75" x14ac:dyDescent="0.25">
      <c r="A97" s="173" t="s">
        <v>11</v>
      </c>
      <c r="B97" s="214">
        <v>19497</v>
      </c>
      <c r="C97" s="611">
        <f>Age(B97,G97,H97)</f>
        <v>71</v>
      </c>
      <c r="D97" s="151"/>
      <c r="E97" s="487">
        <v>87</v>
      </c>
      <c r="F97" s="800" t="s">
        <v>791</v>
      </c>
      <c r="G97" s="230" t="s">
        <v>482</v>
      </c>
      <c r="H97" s="230" t="s">
        <v>629</v>
      </c>
      <c r="I97" s="342" t="str">
        <f>Воз_группа(A97,C97)</f>
        <v>8</v>
      </c>
      <c r="J97" s="257">
        <v>47</v>
      </c>
      <c r="K97" s="617">
        <v>3</v>
      </c>
      <c r="L97" s="257">
        <v>6</v>
      </c>
      <c r="M97" s="614">
        <f t="shared" si="25"/>
        <v>80</v>
      </c>
      <c r="N97" s="257"/>
      <c r="O97" s="257"/>
      <c r="P97" s="614"/>
      <c r="Q97" s="257">
        <v>37</v>
      </c>
      <c r="R97" s="467">
        <v>4.41</v>
      </c>
      <c r="S97" s="616">
        <f t="shared" si="24"/>
        <v>208</v>
      </c>
      <c r="T97" s="617">
        <f t="shared" si="23"/>
        <v>288</v>
      </c>
      <c r="U97" s="618">
        <v>5</v>
      </c>
      <c r="V97" s="257"/>
      <c r="W97" s="810"/>
    </row>
    <row r="98" spans="1:23" s="138" customFormat="1" ht="15.75" x14ac:dyDescent="0.25">
      <c r="A98" s="173" t="s">
        <v>11</v>
      </c>
      <c r="B98" s="214">
        <v>25727</v>
      </c>
      <c r="C98" s="611">
        <f>Age(B98,G98,H98)</f>
        <v>54</v>
      </c>
      <c r="D98" s="151"/>
      <c r="E98" s="154">
        <v>88</v>
      </c>
      <c r="F98" s="800" t="s">
        <v>791</v>
      </c>
      <c r="G98" s="230" t="s">
        <v>482</v>
      </c>
      <c r="H98" s="230" t="s">
        <v>537</v>
      </c>
      <c r="I98" s="342" t="str">
        <f>Воз_группа(A98,C98)</f>
        <v>7</v>
      </c>
      <c r="J98" s="257">
        <v>64</v>
      </c>
      <c r="K98" s="617">
        <v>3</v>
      </c>
      <c r="L98" s="257">
        <v>3</v>
      </c>
      <c r="M98" s="614">
        <f t="shared" si="25"/>
        <v>30</v>
      </c>
      <c r="N98" s="257"/>
      <c r="O98" s="257"/>
      <c r="P98" s="614"/>
      <c r="Q98" s="257">
        <v>37</v>
      </c>
      <c r="R98" s="467">
        <v>5.33</v>
      </c>
      <c r="S98" s="616">
        <f t="shared" si="24"/>
        <v>64</v>
      </c>
      <c r="T98" s="617">
        <f t="shared" si="23"/>
        <v>94</v>
      </c>
      <c r="U98" s="618">
        <v>4</v>
      </c>
      <c r="V98" s="257"/>
      <c r="W98" s="810"/>
    </row>
    <row r="99" spans="1:23" s="138" customFormat="1" ht="15.75" x14ac:dyDescent="0.25">
      <c r="A99" s="173" t="s">
        <v>11</v>
      </c>
      <c r="B99" s="214">
        <v>26635</v>
      </c>
      <c r="C99" s="611">
        <f>Age(B99,G99,H99)</f>
        <v>51</v>
      </c>
      <c r="D99" s="151"/>
      <c r="E99" s="487">
        <v>89</v>
      </c>
      <c r="F99" s="800" t="s">
        <v>791</v>
      </c>
      <c r="G99" s="230" t="s">
        <v>482</v>
      </c>
      <c r="H99" s="230" t="s">
        <v>538</v>
      </c>
      <c r="I99" s="342" t="str">
        <f>Воз_группа(A99,C99)</f>
        <v>7</v>
      </c>
      <c r="J99" s="257">
        <v>96</v>
      </c>
      <c r="K99" s="617">
        <v>3</v>
      </c>
      <c r="L99" s="257">
        <v>6</v>
      </c>
      <c r="M99" s="614">
        <f t="shared" si="25"/>
        <v>60</v>
      </c>
      <c r="N99" s="257"/>
      <c r="O99" s="257"/>
      <c r="P99" s="614"/>
      <c r="Q99" s="257">
        <v>37</v>
      </c>
      <c r="R99" s="467">
        <v>4.55</v>
      </c>
      <c r="S99" s="616">
        <f t="shared" si="24"/>
        <v>140</v>
      </c>
      <c r="T99" s="617">
        <f t="shared" si="23"/>
        <v>200</v>
      </c>
      <c r="U99" s="618">
        <v>5</v>
      </c>
      <c r="V99" s="618">
        <v>5</v>
      </c>
      <c r="W99" s="810"/>
    </row>
    <row r="100" spans="1:23" s="138" customFormat="1" ht="15.75" x14ac:dyDescent="0.25">
      <c r="A100" s="611" t="s">
        <v>11</v>
      </c>
      <c r="B100" s="220">
        <v>28431</v>
      </c>
      <c r="C100" s="611">
        <f>Age(B100,G100,H100)</f>
        <v>46</v>
      </c>
      <c r="D100" s="160"/>
      <c r="E100" s="154">
        <v>90</v>
      </c>
      <c r="F100" s="344" t="s">
        <v>791</v>
      </c>
      <c r="G100" s="648" t="s">
        <v>482</v>
      </c>
      <c r="H100" s="165" t="s">
        <v>634</v>
      </c>
      <c r="I100" s="342">
        <v>7</v>
      </c>
      <c r="J100" s="257"/>
      <c r="K100" s="617">
        <v>3</v>
      </c>
      <c r="L100" s="257">
        <v>5</v>
      </c>
      <c r="M100" s="614">
        <f t="shared" si="25"/>
        <v>50</v>
      </c>
      <c r="N100" s="257"/>
      <c r="O100" s="649"/>
      <c r="P100" s="614"/>
      <c r="Q100" s="257">
        <v>37</v>
      </c>
      <c r="R100" s="467">
        <v>4.57</v>
      </c>
      <c r="S100" s="616">
        <f t="shared" si="24"/>
        <v>136</v>
      </c>
      <c r="T100" s="617">
        <f t="shared" si="23"/>
        <v>186</v>
      </c>
      <c r="U100" s="618">
        <v>5</v>
      </c>
      <c r="V100" s="257"/>
      <c r="W100" s="810"/>
    </row>
    <row r="101" spans="1:23" s="138" customFormat="1" ht="15.75" x14ac:dyDescent="0.25">
      <c r="A101" s="173" t="s">
        <v>11</v>
      </c>
      <c r="B101" s="214">
        <v>27751</v>
      </c>
      <c r="C101" s="611">
        <f t="shared" ref="C101:C130" si="26">Age(B101,G101,H101)</f>
        <v>48</v>
      </c>
      <c r="D101" s="151"/>
      <c r="E101" s="487">
        <v>91</v>
      </c>
      <c r="F101" s="800" t="s">
        <v>791</v>
      </c>
      <c r="G101" s="230" t="s">
        <v>482</v>
      </c>
      <c r="H101" s="230" t="s">
        <v>539</v>
      </c>
      <c r="I101" s="342" t="str">
        <f>Воз_группа(A101,C101)</f>
        <v>6</v>
      </c>
      <c r="J101" s="257">
        <v>10</v>
      </c>
      <c r="K101" s="617">
        <v>3</v>
      </c>
      <c r="L101" s="257">
        <v>12</v>
      </c>
      <c r="M101" s="614">
        <f t="shared" si="25"/>
        <v>105</v>
      </c>
      <c r="N101" s="257"/>
      <c r="O101" s="257"/>
      <c r="P101" s="614"/>
      <c r="Q101" s="257">
        <v>37</v>
      </c>
      <c r="R101" s="467">
        <v>4.38</v>
      </c>
      <c r="S101" s="616">
        <f t="shared" si="24"/>
        <v>112</v>
      </c>
      <c r="T101" s="617">
        <f t="shared" si="23"/>
        <v>217</v>
      </c>
      <c r="U101" s="618">
        <v>5</v>
      </c>
      <c r="V101" s="257"/>
      <c r="W101" s="810"/>
    </row>
    <row r="102" spans="1:23" s="138" customFormat="1" ht="15.75" x14ac:dyDescent="0.25">
      <c r="A102" s="173" t="s">
        <v>11</v>
      </c>
      <c r="B102" s="214">
        <v>25023</v>
      </c>
      <c r="C102" s="611">
        <f t="shared" si="26"/>
        <v>56</v>
      </c>
      <c r="D102" s="151"/>
      <c r="E102" s="154">
        <v>92</v>
      </c>
      <c r="F102" s="800" t="s">
        <v>791</v>
      </c>
      <c r="G102" s="230" t="s">
        <v>482</v>
      </c>
      <c r="H102" s="232" t="s">
        <v>630</v>
      </c>
      <c r="I102" s="342" t="str">
        <f>Воз_группа(A102,C102)</f>
        <v>8</v>
      </c>
      <c r="J102" s="257">
        <v>32</v>
      </c>
      <c r="K102" s="617">
        <v>16</v>
      </c>
      <c r="L102" s="257">
        <v>33</v>
      </c>
      <c r="M102" s="614">
        <f t="shared" si="25"/>
        <v>85</v>
      </c>
      <c r="N102" s="257"/>
      <c r="O102" s="257"/>
      <c r="P102" s="614"/>
      <c r="Q102" s="257">
        <v>37</v>
      </c>
      <c r="R102" s="467">
        <v>5.1100000000000003</v>
      </c>
      <c r="S102" s="616">
        <f t="shared" si="24"/>
        <v>148</v>
      </c>
      <c r="T102" s="617">
        <f t="shared" si="23"/>
        <v>233</v>
      </c>
      <c r="U102" s="618">
        <v>5</v>
      </c>
      <c r="V102" s="257"/>
      <c r="W102" s="810"/>
    </row>
    <row r="103" spans="1:23" s="138" customFormat="1" ht="15.75" x14ac:dyDescent="0.25">
      <c r="A103" s="344" t="s">
        <v>11</v>
      </c>
      <c r="B103" s="214">
        <v>26305</v>
      </c>
      <c r="C103" s="611">
        <f t="shared" si="26"/>
        <v>52</v>
      </c>
      <c r="D103" s="224"/>
      <c r="E103" s="487">
        <v>93</v>
      </c>
      <c r="F103" s="800" t="s">
        <v>791</v>
      </c>
      <c r="G103" s="230" t="s">
        <v>482</v>
      </c>
      <c r="H103" s="232" t="s">
        <v>513</v>
      </c>
      <c r="I103" s="342" t="str">
        <f>Воз_группа(A103,C103)</f>
        <v>7</v>
      </c>
      <c r="J103" s="257">
        <v>45</v>
      </c>
      <c r="K103" s="617">
        <v>3</v>
      </c>
      <c r="L103" s="257">
        <v>6</v>
      </c>
      <c r="M103" s="614">
        <f t="shared" si="25"/>
        <v>60</v>
      </c>
      <c r="N103" s="257"/>
      <c r="O103" s="257"/>
      <c r="P103" s="614"/>
      <c r="Q103" s="257">
        <v>37</v>
      </c>
      <c r="R103" s="467">
        <v>5.15</v>
      </c>
      <c r="S103" s="616">
        <f t="shared" si="24"/>
        <v>100</v>
      </c>
      <c r="T103" s="617">
        <v>100</v>
      </c>
      <c r="U103" s="618">
        <v>4</v>
      </c>
      <c r="V103" s="257"/>
      <c r="W103" s="810"/>
    </row>
    <row r="104" spans="1:23" s="138" customFormat="1" ht="15.75" x14ac:dyDescent="0.25">
      <c r="A104" s="173" t="s">
        <v>11</v>
      </c>
      <c r="B104" s="214">
        <v>25136</v>
      </c>
      <c r="C104" s="611">
        <f t="shared" si="26"/>
        <v>55</v>
      </c>
      <c r="D104" s="151"/>
      <c r="E104" s="154">
        <v>94</v>
      </c>
      <c r="F104" s="800" t="s">
        <v>791</v>
      </c>
      <c r="G104" s="230" t="s">
        <v>482</v>
      </c>
      <c r="H104" s="230" t="s">
        <v>790</v>
      </c>
      <c r="I104" s="342" t="str">
        <f>Воз_группа(A104,C104)</f>
        <v>8</v>
      </c>
      <c r="J104" s="257">
        <v>86</v>
      </c>
      <c r="K104" s="617">
        <v>3</v>
      </c>
      <c r="L104" s="257">
        <v>9</v>
      </c>
      <c r="M104" s="614">
        <f t="shared" si="25"/>
        <v>105</v>
      </c>
      <c r="N104" s="257"/>
      <c r="O104" s="257"/>
      <c r="P104" s="614"/>
      <c r="Q104" s="257">
        <v>37</v>
      </c>
      <c r="R104" s="467">
        <v>4.46</v>
      </c>
      <c r="S104" s="616">
        <f t="shared" si="24"/>
        <v>198</v>
      </c>
      <c r="T104" s="617">
        <f>Сумма_баллов(A104,I104,M104,P104,S104)</f>
        <v>303</v>
      </c>
      <c r="U104" s="618">
        <v>5</v>
      </c>
      <c r="V104" s="257"/>
      <c r="W104" s="810"/>
    </row>
    <row r="105" spans="1:23" s="138" customFormat="1" ht="15.75" x14ac:dyDescent="0.25">
      <c r="A105" s="173" t="s">
        <v>11</v>
      </c>
      <c r="B105" s="214">
        <v>27202</v>
      </c>
      <c r="C105" s="611">
        <f t="shared" si="26"/>
        <v>50</v>
      </c>
      <c r="D105" s="151"/>
      <c r="E105" s="487">
        <v>95</v>
      </c>
      <c r="F105" s="800" t="s">
        <v>791</v>
      </c>
      <c r="G105" s="230" t="s">
        <v>482</v>
      </c>
      <c r="H105" s="230" t="s">
        <v>536</v>
      </c>
      <c r="I105" s="342" t="str">
        <f>Воз_группа(A105,C105)</f>
        <v>7</v>
      </c>
      <c r="J105" s="257">
        <v>95</v>
      </c>
      <c r="K105" s="617">
        <v>3</v>
      </c>
      <c r="L105" s="257">
        <v>8</v>
      </c>
      <c r="M105" s="614">
        <f t="shared" si="25"/>
        <v>80</v>
      </c>
      <c r="N105" s="257"/>
      <c r="O105" s="257"/>
      <c r="P105" s="614"/>
      <c r="Q105" s="257">
        <v>37</v>
      </c>
      <c r="R105" s="467">
        <v>4.3099999999999996</v>
      </c>
      <c r="S105" s="616">
        <f t="shared" si="24"/>
        <v>188</v>
      </c>
      <c r="T105" s="617">
        <f>Сумма_баллов(A105,I105,M105,P105,S105)</f>
        <v>268</v>
      </c>
      <c r="U105" s="618">
        <v>5</v>
      </c>
      <c r="V105" s="257"/>
      <c r="W105" s="286"/>
    </row>
    <row r="106" spans="1:23" s="138" customFormat="1" ht="15.75" x14ac:dyDescent="0.25">
      <c r="A106" s="173" t="s">
        <v>11</v>
      </c>
      <c r="B106" s="214"/>
      <c r="C106" s="611">
        <f t="shared" si="26"/>
        <v>124</v>
      </c>
      <c r="D106" s="151"/>
      <c r="E106" s="154">
        <v>96</v>
      </c>
      <c r="F106" s="800" t="s">
        <v>791</v>
      </c>
      <c r="G106" s="230" t="s">
        <v>482</v>
      </c>
      <c r="H106" s="232" t="s">
        <v>1261</v>
      </c>
      <c r="I106" s="342">
        <v>6</v>
      </c>
      <c r="J106" s="257"/>
      <c r="K106" s="617">
        <v>3</v>
      </c>
      <c r="L106" s="257">
        <v>9</v>
      </c>
      <c r="M106" s="614">
        <f t="shared" si="25"/>
        <v>80</v>
      </c>
      <c r="N106" s="257"/>
      <c r="O106" s="257"/>
      <c r="P106" s="614"/>
      <c r="Q106" s="257">
        <v>37</v>
      </c>
      <c r="R106" s="467">
        <v>4.42</v>
      </c>
      <c r="S106" s="616">
        <f t="shared" si="24"/>
        <v>104</v>
      </c>
      <c r="T106" s="617">
        <f>Сумма_баллов(A106,I106,M106,P106,S106)</f>
        <v>184</v>
      </c>
      <c r="U106" s="618">
        <v>4</v>
      </c>
      <c r="V106" s="257"/>
      <c r="W106" s="810"/>
    </row>
    <row r="107" spans="1:23" s="138" customFormat="1" ht="15.75" x14ac:dyDescent="0.25">
      <c r="A107" s="173" t="s">
        <v>11</v>
      </c>
      <c r="B107" s="214">
        <v>25954</v>
      </c>
      <c r="C107" s="611">
        <f t="shared" si="26"/>
        <v>53</v>
      </c>
      <c r="D107" s="151"/>
      <c r="E107" s="487">
        <v>97</v>
      </c>
      <c r="F107" s="800" t="s">
        <v>791</v>
      </c>
      <c r="G107" s="230" t="s">
        <v>482</v>
      </c>
      <c r="H107" s="230" t="s">
        <v>1254</v>
      </c>
      <c r="I107" s="342" t="str">
        <f>Воз_группа(A107,C107)</f>
        <v>7</v>
      </c>
      <c r="J107" s="257">
        <v>4</v>
      </c>
      <c r="K107" s="617">
        <v>3</v>
      </c>
      <c r="L107" s="257">
        <v>15</v>
      </c>
      <c r="M107" s="614">
        <f t="shared" si="25"/>
        <v>125</v>
      </c>
      <c r="N107" s="257"/>
      <c r="O107" s="257"/>
      <c r="P107" s="614"/>
      <c r="Q107" s="257">
        <v>37</v>
      </c>
      <c r="R107" s="467">
        <v>4.26</v>
      </c>
      <c r="S107" s="616">
        <f t="shared" si="24"/>
        <v>198</v>
      </c>
      <c r="T107" s="617">
        <f>Сумма_баллов(A107,I107,M107,P107,S107)</f>
        <v>323</v>
      </c>
      <c r="U107" s="618">
        <v>5</v>
      </c>
      <c r="V107" s="257"/>
      <c r="W107" s="286"/>
    </row>
    <row r="108" spans="1:23" s="138" customFormat="1" ht="15.75" x14ac:dyDescent="0.25">
      <c r="A108" s="173" t="s">
        <v>470</v>
      </c>
      <c r="B108" s="214">
        <v>27624</v>
      </c>
      <c r="C108" s="611">
        <f t="shared" si="26"/>
        <v>49</v>
      </c>
      <c r="D108" s="151"/>
      <c r="E108" s="154">
        <v>98</v>
      </c>
      <c r="F108" s="800" t="s">
        <v>791</v>
      </c>
      <c r="G108" s="230" t="s">
        <v>26</v>
      </c>
      <c r="H108" s="230" t="s">
        <v>473</v>
      </c>
      <c r="I108" s="342">
        <v>6</v>
      </c>
      <c r="J108" s="257"/>
      <c r="K108" s="617">
        <v>16</v>
      </c>
      <c r="L108" s="257">
        <v>25</v>
      </c>
      <c r="M108" s="614">
        <f t="shared" si="25"/>
        <v>95</v>
      </c>
      <c r="N108" s="257"/>
      <c r="O108" s="257"/>
      <c r="P108" s="614"/>
      <c r="Q108" s="257">
        <v>37</v>
      </c>
      <c r="R108" s="467">
        <v>6</v>
      </c>
      <c r="S108" s="616">
        <f t="shared" si="24"/>
        <v>50</v>
      </c>
      <c r="T108" s="617">
        <v>195</v>
      </c>
      <c r="U108" s="618">
        <v>5</v>
      </c>
      <c r="V108" s="257"/>
      <c r="W108" s="286"/>
    </row>
    <row r="109" spans="1:23" s="138" customFormat="1" ht="15.75" x14ac:dyDescent="0.25">
      <c r="A109" s="173" t="s">
        <v>470</v>
      </c>
      <c r="B109" s="214">
        <v>30470</v>
      </c>
      <c r="C109" s="611">
        <f t="shared" si="26"/>
        <v>41</v>
      </c>
      <c r="D109" s="151"/>
      <c r="E109" s="487">
        <v>99</v>
      </c>
      <c r="F109" s="800" t="s">
        <v>791</v>
      </c>
      <c r="G109" s="230" t="s">
        <v>1188</v>
      </c>
      <c r="H109" s="230" t="s">
        <v>631</v>
      </c>
      <c r="I109" s="342" t="str">
        <f t="shared" ref="I109:I130" si="27">Воз_группа(A109,C109)</f>
        <v>5</v>
      </c>
      <c r="J109" s="257"/>
      <c r="K109" s="617">
        <v>16</v>
      </c>
      <c r="L109" s="257">
        <v>20</v>
      </c>
      <c r="M109" s="614">
        <f t="shared" si="25"/>
        <v>70</v>
      </c>
      <c r="N109" s="257"/>
      <c r="O109" s="257"/>
      <c r="P109" s="614"/>
      <c r="Q109" s="257">
        <v>37</v>
      </c>
      <c r="R109" s="467">
        <v>5.3</v>
      </c>
      <c r="S109" s="616">
        <f t="shared" si="24"/>
        <v>100</v>
      </c>
      <c r="T109" s="617">
        <v>100</v>
      </c>
      <c r="U109" s="618">
        <v>4</v>
      </c>
      <c r="V109" s="257"/>
      <c r="W109" s="286"/>
    </row>
    <row r="110" spans="1:23" s="138" customFormat="1" ht="15.75" x14ac:dyDescent="0.25">
      <c r="A110" s="344" t="s">
        <v>11</v>
      </c>
      <c r="B110" s="227">
        <v>27374</v>
      </c>
      <c r="C110" s="613">
        <f t="shared" si="26"/>
        <v>49</v>
      </c>
      <c r="D110" s="224"/>
      <c r="E110" s="154">
        <v>100</v>
      </c>
      <c r="F110" s="344" t="s">
        <v>1275</v>
      </c>
      <c r="G110" s="55" t="s">
        <v>482</v>
      </c>
      <c r="H110" s="55" t="s">
        <v>1255</v>
      </c>
      <c r="I110" s="608" t="str">
        <f t="shared" si="27"/>
        <v>6</v>
      </c>
      <c r="J110" s="611">
        <v>47</v>
      </c>
      <c r="K110" s="613">
        <v>3</v>
      </c>
      <c r="L110" s="615">
        <v>7</v>
      </c>
      <c r="M110" s="614">
        <f t="shared" ref="M110:M118" si="28">Баллы_за_упр($A110,G110,H110,I110,K110,L110)</f>
        <v>60</v>
      </c>
      <c r="N110" s="611"/>
      <c r="O110" s="155"/>
      <c r="P110" s="614"/>
      <c r="Q110" s="615">
        <v>37</v>
      </c>
      <c r="R110" s="409">
        <v>5.0199999999999996</v>
      </c>
      <c r="S110" s="616">
        <f t="shared" ref="S110:S118" si="29">Баллы_за_упр($A110,G110,H110,I110,Q110,R110)</f>
        <v>66</v>
      </c>
      <c r="T110" s="617">
        <v>126</v>
      </c>
      <c r="U110" s="618">
        <v>5</v>
      </c>
      <c r="V110" s="804"/>
      <c r="W110" s="749"/>
    </row>
    <row r="111" spans="1:23" s="138" customFormat="1" ht="15.75" x14ac:dyDescent="0.25">
      <c r="A111" s="344" t="s">
        <v>11</v>
      </c>
      <c r="B111" s="220">
        <v>27554</v>
      </c>
      <c r="C111" s="611">
        <f t="shared" si="26"/>
        <v>49</v>
      </c>
      <c r="D111" s="224"/>
      <c r="E111" s="487">
        <v>101</v>
      </c>
      <c r="F111" s="344" t="s">
        <v>1275</v>
      </c>
      <c r="G111" s="161" t="s">
        <v>482</v>
      </c>
      <c r="H111" s="161" t="s">
        <v>505</v>
      </c>
      <c r="I111" s="342" t="str">
        <f t="shared" si="27"/>
        <v>6</v>
      </c>
      <c r="J111" s="173">
        <v>98</v>
      </c>
      <c r="K111" s="613">
        <v>3</v>
      </c>
      <c r="L111" s="615">
        <v>5</v>
      </c>
      <c r="M111" s="614">
        <f t="shared" si="28"/>
        <v>40</v>
      </c>
      <c r="N111" s="611"/>
      <c r="O111" s="155"/>
      <c r="P111" s="614"/>
      <c r="Q111" s="615">
        <v>37</v>
      </c>
      <c r="R111" s="409">
        <v>4.42</v>
      </c>
      <c r="S111" s="616">
        <f t="shared" si="29"/>
        <v>104</v>
      </c>
      <c r="T111" s="617">
        <f t="shared" ref="T111:T118" si="30">Сумма_баллов(A111,I111,M111,P111,S111)</f>
        <v>144</v>
      </c>
      <c r="U111" s="618">
        <v>5</v>
      </c>
      <c r="V111" s="257"/>
      <c r="W111" s="397"/>
    </row>
    <row r="112" spans="1:23" s="138" customFormat="1" ht="15.75" x14ac:dyDescent="0.25">
      <c r="A112" s="344" t="s">
        <v>11</v>
      </c>
      <c r="B112" s="214">
        <v>27684</v>
      </c>
      <c r="C112" s="611">
        <f t="shared" si="26"/>
        <v>49</v>
      </c>
      <c r="D112" s="224"/>
      <c r="E112" s="154">
        <v>102</v>
      </c>
      <c r="F112" s="344" t="s">
        <v>1275</v>
      </c>
      <c r="G112" s="161" t="s">
        <v>482</v>
      </c>
      <c r="H112" s="161" t="s">
        <v>737</v>
      </c>
      <c r="I112" s="342" t="str">
        <f t="shared" si="27"/>
        <v>6</v>
      </c>
      <c r="J112" s="173">
        <v>93</v>
      </c>
      <c r="K112" s="613">
        <v>3</v>
      </c>
      <c r="L112" s="615">
        <v>7</v>
      </c>
      <c r="M112" s="614">
        <f t="shared" si="28"/>
        <v>60</v>
      </c>
      <c r="N112" s="611"/>
      <c r="O112" s="155"/>
      <c r="P112" s="614"/>
      <c r="Q112" s="615">
        <v>37</v>
      </c>
      <c r="R112" s="409">
        <v>4.55</v>
      </c>
      <c r="S112" s="616">
        <f t="shared" si="29"/>
        <v>80</v>
      </c>
      <c r="T112" s="617">
        <f t="shared" si="30"/>
        <v>140</v>
      </c>
      <c r="U112" s="618">
        <v>5</v>
      </c>
      <c r="V112" s="257"/>
      <c r="W112" s="286"/>
    </row>
    <row r="113" spans="1:23" s="138" customFormat="1" ht="15.75" x14ac:dyDescent="0.25">
      <c r="A113" s="344" t="s">
        <v>11</v>
      </c>
      <c r="B113" s="214">
        <v>27692</v>
      </c>
      <c r="C113" s="611">
        <f t="shared" si="26"/>
        <v>48</v>
      </c>
      <c r="D113" s="224"/>
      <c r="E113" s="487">
        <v>103</v>
      </c>
      <c r="F113" s="344" t="s">
        <v>1275</v>
      </c>
      <c r="G113" s="161" t="s">
        <v>1156</v>
      </c>
      <c r="H113" s="161" t="s">
        <v>842</v>
      </c>
      <c r="I113" s="342" t="str">
        <f t="shared" si="27"/>
        <v>6</v>
      </c>
      <c r="J113" s="173">
        <v>98</v>
      </c>
      <c r="K113" s="613">
        <v>3</v>
      </c>
      <c r="L113" s="615">
        <v>9</v>
      </c>
      <c r="M113" s="614">
        <f t="shared" si="28"/>
        <v>80</v>
      </c>
      <c r="N113" s="611"/>
      <c r="O113" s="155"/>
      <c r="P113" s="614"/>
      <c r="Q113" s="615">
        <v>37</v>
      </c>
      <c r="R113" s="409">
        <v>4.32</v>
      </c>
      <c r="S113" s="616">
        <f t="shared" si="29"/>
        <v>124</v>
      </c>
      <c r="T113" s="617">
        <f t="shared" si="30"/>
        <v>204</v>
      </c>
      <c r="U113" s="618">
        <v>5</v>
      </c>
      <c r="V113" s="257"/>
      <c r="W113" s="397"/>
    </row>
    <row r="114" spans="1:23" s="138" customFormat="1" ht="15.75" x14ac:dyDescent="0.25">
      <c r="A114" s="344" t="s">
        <v>11</v>
      </c>
      <c r="B114" s="214">
        <v>28049</v>
      </c>
      <c r="C114" s="611">
        <f t="shared" si="26"/>
        <v>48</v>
      </c>
      <c r="D114" s="224"/>
      <c r="E114" s="154">
        <v>104</v>
      </c>
      <c r="F114" s="344" t="s">
        <v>1275</v>
      </c>
      <c r="G114" s="230" t="s">
        <v>482</v>
      </c>
      <c r="H114" s="230" t="s">
        <v>846</v>
      </c>
      <c r="I114" s="342" t="str">
        <f t="shared" si="27"/>
        <v>6</v>
      </c>
      <c r="J114" s="173">
        <v>32</v>
      </c>
      <c r="K114" s="613">
        <v>3</v>
      </c>
      <c r="L114" s="615">
        <v>7</v>
      </c>
      <c r="M114" s="614">
        <f t="shared" si="28"/>
        <v>60</v>
      </c>
      <c r="N114" s="611"/>
      <c r="O114" s="423"/>
      <c r="P114" s="614"/>
      <c r="Q114" s="615">
        <v>37</v>
      </c>
      <c r="R114" s="409">
        <v>4.42</v>
      </c>
      <c r="S114" s="616">
        <f t="shared" si="29"/>
        <v>104</v>
      </c>
      <c r="T114" s="617">
        <f t="shared" si="30"/>
        <v>164</v>
      </c>
      <c r="U114" s="618">
        <v>5</v>
      </c>
      <c r="V114" s="257"/>
      <c r="W114" s="397"/>
    </row>
    <row r="115" spans="1:23" s="138" customFormat="1" ht="15.75" x14ac:dyDescent="0.25">
      <c r="A115" s="344" t="s">
        <v>11</v>
      </c>
      <c r="B115" s="220">
        <v>27169</v>
      </c>
      <c r="C115" s="611">
        <f t="shared" si="26"/>
        <v>50</v>
      </c>
      <c r="D115" s="224"/>
      <c r="E115" s="487">
        <v>105</v>
      </c>
      <c r="F115" s="344" t="s">
        <v>1275</v>
      </c>
      <c r="G115" s="161" t="s">
        <v>482</v>
      </c>
      <c r="H115" s="161" t="s">
        <v>845</v>
      </c>
      <c r="I115" s="342" t="str">
        <f t="shared" si="27"/>
        <v>7</v>
      </c>
      <c r="J115" s="173">
        <v>44</v>
      </c>
      <c r="K115" s="613">
        <v>3</v>
      </c>
      <c r="L115" s="615">
        <v>4</v>
      </c>
      <c r="M115" s="614">
        <f t="shared" si="28"/>
        <v>40</v>
      </c>
      <c r="N115" s="611"/>
      <c r="O115" s="155"/>
      <c r="P115" s="614"/>
      <c r="Q115" s="615">
        <v>37</v>
      </c>
      <c r="R115" s="409">
        <v>4.41</v>
      </c>
      <c r="S115" s="616">
        <f t="shared" si="29"/>
        <v>168</v>
      </c>
      <c r="T115" s="617">
        <f t="shared" si="30"/>
        <v>208</v>
      </c>
      <c r="U115" s="618">
        <v>5</v>
      </c>
      <c r="V115" s="257"/>
      <c r="W115" s="397"/>
    </row>
    <row r="116" spans="1:23" s="138" customFormat="1" ht="15.75" x14ac:dyDescent="0.25">
      <c r="A116" s="344" t="s">
        <v>11</v>
      </c>
      <c r="B116" s="168">
        <v>24881</v>
      </c>
      <c r="C116" s="611">
        <f t="shared" si="26"/>
        <v>56</v>
      </c>
      <c r="D116" s="224"/>
      <c r="E116" s="154">
        <v>106</v>
      </c>
      <c r="F116" s="344" t="s">
        <v>1275</v>
      </c>
      <c r="G116" s="161" t="s">
        <v>482</v>
      </c>
      <c r="H116" s="161" t="s">
        <v>1257</v>
      </c>
      <c r="I116" s="342" t="str">
        <f t="shared" si="27"/>
        <v>8</v>
      </c>
      <c r="J116" s="173">
        <v>48</v>
      </c>
      <c r="K116" s="613">
        <v>3</v>
      </c>
      <c r="L116" s="156">
        <v>2</v>
      </c>
      <c r="M116" s="614">
        <f t="shared" si="28"/>
        <v>20</v>
      </c>
      <c r="N116" s="611"/>
      <c r="O116" s="155"/>
      <c r="P116" s="614"/>
      <c r="Q116" s="615">
        <v>37</v>
      </c>
      <c r="R116" s="409">
        <v>5.29</v>
      </c>
      <c r="S116" s="616">
        <f t="shared" si="29"/>
        <v>112</v>
      </c>
      <c r="T116" s="617">
        <f t="shared" si="30"/>
        <v>132</v>
      </c>
      <c r="U116" s="618">
        <v>4</v>
      </c>
      <c r="V116" s="257"/>
      <c r="W116" s="397"/>
    </row>
    <row r="117" spans="1:23" s="138" customFormat="1" ht="15.75" x14ac:dyDescent="0.25">
      <c r="A117" s="344" t="s">
        <v>11</v>
      </c>
      <c r="B117" s="220">
        <v>28268</v>
      </c>
      <c r="C117" s="611">
        <f t="shared" si="26"/>
        <v>47</v>
      </c>
      <c r="D117" s="224"/>
      <c r="E117" s="487">
        <v>107</v>
      </c>
      <c r="F117" s="344" t="s">
        <v>1275</v>
      </c>
      <c r="G117" s="230" t="s">
        <v>482</v>
      </c>
      <c r="H117" s="232" t="s">
        <v>637</v>
      </c>
      <c r="I117" s="342" t="str">
        <f t="shared" si="27"/>
        <v>6</v>
      </c>
      <c r="J117" s="173">
        <v>4</v>
      </c>
      <c r="K117" s="613">
        <v>3</v>
      </c>
      <c r="L117" s="615">
        <v>4</v>
      </c>
      <c r="M117" s="614">
        <f t="shared" si="28"/>
        <v>30</v>
      </c>
      <c r="N117" s="611">
        <v>34</v>
      </c>
      <c r="O117" s="423">
        <v>15.9</v>
      </c>
      <c r="P117" s="614" t="e">
        <f>Баллы_за_упр($A117,G117,H117,I117,N117,O117)</f>
        <v>#VALUE!</v>
      </c>
      <c r="Q117" s="615">
        <v>37</v>
      </c>
      <c r="R117" s="409">
        <v>4.42</v>
      </c>
      <c r="S117" s="616">
        <f t="shared" si="29"/>
        <v>104</v>
      </c>
      <c r="T117" s="617" t="e">
        <f t="shared" si="30"/>
        <v>#VALUE!</v>
      </c>
      <c r="U117" s="618" t="e">
        <f>Оценка(A117,I117,M117,P117,S117)</f>
        <v>#VALUE!</v>
      </c>
      <c r="V117" s="257"/>
      <c r="W117" s="397"/>
    </row>
    <row r="118" spans="1:23" s="138" customFormat="1" ht="15.75" x14ac:dyDescent="0.25">
      <c r="A118" s="344" t="s">
        <v>11</v>
      </c>
      <c r="B118" s="214">
        <v>28324</v>
      </c>
      <c r="C118" s="611">
        <f t="shared" si="26"/>
        <v>47</v>
      </c>
      <c r="D118" s="224"/>
      <c r="E118" s="154">
        <v>108</v>
      </c>
      <c r="F118" s="344" t="s">
        <v>1275</v>
      </c>
      <c r="G118" s="161" t="s">
        <v>482</v>
      </c>
      <c r="H118" s="161" t="s">
        <v>1258</v>
      </c>
      <c r="I118" s="342" t="str">
        <f t="shared" si="27"/>
        <v>6</v>
      </c>
      <c r="J118" s="173">
        <v>2</v>
      </c>
      <c r="K118" s="613">
        <v>3</v>
      </c>
      <c r="L118" s="615">
        <v>8</v>
      </c>
      <c r="M118" s="614">
        <f t="shared" si="28"/>
        <v>70</v>
      </c>
      <c r="N118" s="611">
        <v>34</v>
      </c>
      <c r="O118" s="423">
        <v>13.8</v>
      </c>
      <c r="P118" s="614" t="e">
        <f>Баллы_за_упр($A118,G118,H118,I118,N118,O118)</f>
        <v>#VALUE!</v>
      </c>
      <c r="Q118" s="615">
        <v>37</v>
      </c>
      <c r="R118" s="409">
        <v>4.2300000000000004</v>
      </c>
      <c r="S118" s="616">
        <f t="shared" si="29"/>
        <v>142</v>
      </c>
      <c r="T118" s="617" t="e">
        <f t="shared" si="30"/>
        <v>#VALUE!</v>
      </c>
      <c r="U118" s="618" t="e">
        <f>Оценка(A118,I118,M118,P118,S118)</f>
        <v>#VALUE!</v>
      </c>
      <c r="V118" s="257"/>
      <c r="W118" s="286"/>
    </row>
    <row r="119" spans="1:23" s="138" customFormat="1" ht="15.75" x14ac:dyDescent="0.25">
      <c r="A119" s="344" t="s">
        <v>11</v>
      </c>
      <c r="B119" s="214">
        <v>28491</v>
      </c>
      <c r="C119" s="611">
        <f>Age(B119,F119,G119)</f>
        <v>46</v>
      </c>
      <c r="D119" s="224"/>
      <c r="E119" s="487">
        <v>109</v>
      </c>
      <c r="F119" s="344" t="s">
        <v>1275</v>
      </c>
      <c r="G119" s="161" t="s">
        <v>590</v>
      </c>
      <c r="H119" s="349" t="s">
        <v>843</v>
      </c>
      <c r="I119" s="342" t="str">
        <f>Воз_группа(A119,C119)</f>
        <v>6</v>
      </c>
      <c r="J119" s="173">
        <v>28</v>
      </c>
      <c r="K119" s="613">
        <v>3</v>
      </c>
      <c r="L119" s="615">
        <v>5</v>
      </c>
      <c r="M119" s="614">
        <f t="shared" ref="M119:M124" si="31">Баллы_за_упр($A119,G119,H119,I119,K119,L119)</f>
        <v>40</v>
      </c>
      <c r="N119" s="611">
        <v>34</v>
      </c>
      <c r="O119" s="423">
        <v>15.1</v>
      </c>
      <c r="P119" s="614" t="e">
        <f>Баллы_за_упр($A119,G119,H119,I119,N119,O119)</f>
        <v>#VALUE!</v>
      </c>
      <c r="Q119" s="615">
        <v>37</v>
      </c>
      <c r="R119" s="409">
        <v>4.3099999999999996</v>
      </c>
      <c r="S119" s="616">
        <f t="shared" ref="S119:S124" si="32">Баллы_за_упр($A119,G119,H119,I119,Q119,R119)</f>
        <v>126</v>
      </c>
      <c r="T119" s="617" t="e">
        <f>Сумма_баллов(A119,I119,M119,P119,S119)</f>
        <v>#VALUE!</v>
      </c>
      <c r="U119" s="618" t="e">
        <f>Оценка(A119,I119,M119,P119,S119)</f>
        <v>#VALUE!</v>
      </c>
      <c r="V119" s="286" t="s">
        <v>750</v>
      </c>
      <c r="W119" s="825"/>
    </row>
    <row r="120" spans="1:23" s="352" customFormat="1" ht="15.75" x14ac:dyDescent="0.25">
      <c r="A120" s="408" t="s">
        <v>470</v>
      </c>
      <c r="B120" s="610">
        <v>28535</v>
      </c>
      <c r="C120" s="613">
        <f t="shared" si="26"/>
        <v>46</v>
      </c>
      <c r="D120" s="427"/>
      <c r="E120" s="154">
        <v>110</v>
      </c>
      <c r="F120" s="344" t="s">
        <v>1275</v>
      </c>
      <c r="G120" s="232" t="s">
        <v>590</v>
      </c>
      <c r="H120" s="232" t="s">
        <v>665</v>
      </c>
      <c r="I120" s="608" t="str">
        <f t="shared" si="27"/>
        <v>5</v>
      </c>
      <c r="J120" s="618">
        <v>43</v>
      </c>
      <c r="K120" s="613">
        <v>16</v>
      </c>
      <c r="L120" s="615">
        <v>27</v>
      </c>
      <c r="M120" s="614">
        <f t="shared" si="31"/>
        <v>100</v>
      </c>
      <c r="N120" s="611"/>
      <c r="O120" s="155"/>
      <c r="P120" s="614"/>
      <c r="Q120" s="615">
        <v>37</v>
      </c>
      <c r="R120" s="409">
        <v>5.48</v>
      </c>
      <c r="S120" s="616">
        <f t="shared" si="32"/>
        <v>64</v>
      </c>
      <c r="T120" s="617">
        <v>164</v>
      </c>
      <c r="U120" s="618">
        <v>5</v>
      </c>
      <c r="V120" s="617"/>
      <c r="W120" s="397"/>
    </row>
    <row r="121" spans="1:23" s="138" customFormat="1" ht="15.75" x14ac:dyDescent="0.25">
      <c r="A121" s="344" t="s">
        <v>11</v>
      </c>
      <c r="B121" s="214">
        <v>28965</v>
      </c>
      <c r="C121" s="611">
        <f t="shared" si="26"/>
        <v>45</v>
      </c>
      <c r="D121" s="224"/>
      <c r="E121" s="487">
        <v>111</v>
      </c>
      <c r="F121" s="344" t="s">
        <v>1275</v>
      </c>
      <c r="G121" s="161" t="s">
        <v>590</v>
      </c>
      <c r="H121" s="161" t="s">
        <v>844</v>
      </c>
      <c r="I121" s="342" t="str">
        <f t="shared" si="27"/>
        <v>6</v>
      </c>
      <c r="J121" s="173">
        <v>44</v>
      </c>
      <c r="K121" s="613">
        <v>3</v>
      </c>
      <c r="L121" s="615">
        <v>4</v>
      </c>
      <c r="M121" s="614">
        <f t="shared" si="31"/>
        <v>30</v>
      </c>
      <c r="N121" s="611">
        <v>34</v>
      </c>
      <c r="O121" s="423">
        <v>15.1</v>
      </c>
      <c r="P121" s="614" t="e">
        <f>Баллы_за_упр($A121,G121,H121,I121,N121,O121)</f>
        <v>#VALUE!</v>
      </c>
      <c r="Q121" s="615">
        <v>37</v>
      </c>
      <c r="R121" s="409">
        <v>4.47</v>
      </c>
      <c r="S121" s="616">
        <f t="shared" si="32"/>
        <v>94</v>
      </c>
      <c r="T121" s="617" t="e">
        <f>Сумма_баллов(A121,I121,M121,P121,S121)</f>
        <v>#VALUE!</v>
      </c>
      <c r="U121" s="618" t="e">
        <f>Оценка(A121,I121,M121,P121,S121)</f>
        <v>#VALUE!</v>
      </c>
      <c r="V121" s="257"/>
      <c r="W121" s="397"/>
    </row>
    <row r="122" spans="1:23" s="138" customFormat="1" ht="15.75" x14ac:dyDescent="0.25">
      <c r="A122" s="344" t="s">
        <v>11</v>
      </c>
      <c r="B122" s="214">
        <v>26308</v>
      </c>
      <c r="C122" s="611">
        <f t="shared" si="26"/>
        <v>52</v>
      </c>
      <c r="D122" s="224"/>
      <c r="E122" s="154">
        <v>112</v>
      </c>
      <c r="F122" s="344" t="s">
        <v>1274</v>
      </c>
      <c r="G122" s="230" t="s">
        <v>482</v>
      </c>
      <c r="H122" s="232" t="s">
        <v>514</v>
      </c>
      <c r="I122" s="342" t="str">
        <f t="shared" si="27"/>
        <v>7</v>
      </c>
      <c r="J122" s="611"/>
      <c r="K122" s="613">
        <v>3</v>
      </c>
      <c r="L122" s="615">
        <v>7</v>
      </c>
      <c r="M122" s="614">
        <f t="shared" si="31"/>
        <v>70</v>
      </c>
      <c r="N122" s="611"/>
      <c r="O122" s="423"/>
      <c r="P122" s="614"/>
      <c r="Q122" s="615">
        <v>37</v>
      </c>
      <c r="R122" s="409">
        <v>5.01</v>
      </c>
      <c r="S122" s="616">
        <f t="shared" si="32"/>
        <v>128</v>
      </c>
      <c r="T122" s="617">
        <f>Сумма_баллов(A122,I122,M122,P122,S122)</f>
        <v>198</v>
      </c>
      <c r="U122" s="618">
        <v>5</v>
      </c>
      <c r="V122" s="257"/>
      <c r="W122" s="395"/>
    </row>
    <row r="123" spans="1:23" s="138" customFormat="1" ht="15.75" x14ac:dyDescent="0.25">
      <c r="A123" s="611" t="s">
        <v>11</v>
      </c>
      <c r="B123" s="220">
        <v>27355</v>
      </c>
      <c r="C123" s="611">
        <f t="shared" si="26"/>
        <v>49</v>
      </c>
      <c r="D123" s="160"/>
      <c r="E123" s="487">
        <v>113</v>
      </c>
      <c r="F123" s="344" t="s">
        <v>1274</v>
      </c>
      <c r="G123" s="223" t="s">
        <v>482</v>
      </c>
      <c r="H123" s="232" t="s">
        <v>547</v>
      </c>
      <c r="I123" s="342" t="str">
        <f t="shared" si="27"/>
        <v>6</v>
      </c>
      <c r="J123" s="173">
        <v>4</v>
      </c>
      <c r="K123" s="613">
        <v>3</v>
      </c>
      <c r="L123" s="615">
        <v>10</v>
      </c>
      <c r="M123" s="614">
        <f t="shared" si="31"/>
        <v>90</v>
      </c>
      <c r="N123" s="611"/>
      <c r="O123" s="423"/>
      <c r="P123" s="614"/>
      <c r="Q123" s="615">
        <v>37</v>
      </c>
      <c r="R123" s="409">
        <v>4.51</v>
      </c>
      <c r="S123" s="616">
        <f t="shared" si="32"/>
        <v>88</v>
      </c>
      <c r="T123" s="617">
        <f>Сумма_баллов(A123,I123,M123,P123,S123)</f>
        <v>178</v>
      </c>
      <c r="U123" s="618">
        <v>4</v>
      </c>
      <c r="V123" s="257"/>
      <c r="W123" s="286"/>
    </row>
    <row r="124" spans="1:23" s="138" customFormat="1" ht="14.25" customHeight="1" x14ac:dyDescent="0.25">
      <c r="A124" s="611" t="s">
        <v>11</v>
      </c>
      <c r="B124" s="220">
        <v>26691</v>
      </c>
      <c r="C124" s="611">
        <f t="shared" si="26"/>
        <v>51</v>
      </c>
      <c r="D124" s="160"/>
      <c r="E124" s="154">
        <v>114</v>
      </c>
      <c r="F124" s="344" t="s">
        <v>1274</v>
      </c>
      <c r="G124" s="223" t="s">
        <v>482</v>
      </c>
      <c r="H124" s="232" t="s">
        <v>1025</v>
      </c>
      <c r="I124" s="342" t="str">
        <f t="shared" si="27"/>
        <v>7</v>
      </c>
      <c r="J124" s="173">
        <v>32</v>
      </c>
      <c r="K124" s="613">
        <v>3</v>
      </c>
      <c r="L124" s="615">
        <v>3</v>
      </c>
      <c r="M124" s="614">
        <f t="shared" si="31"/>
        <v>30</v>
      </c>
      <c r="N124" s="611"/>
      <c r="O124" s="423"/>
      <c r="P124" s="614"/>
      <c r="Q124" s="615">
        <v>37</v>
      </c>
      <c r="R124" s="409">
        <v>4.54</v>
      </c>
      <c r="S124" s="616">
        <f t="shared" si="32"/>
        <v>142</v>
      </c>
      <c r="T124" s="617">
        <f>Сумма_баллов(A124,I124,M124,P124,S124)</f>
        <v>172</v>
      </c>
      <c r="U124" s="618">
        <v>4</v>
      </c>
      <c r="V124" s="257"/>
      <c r="W124" s="286"/>
    </row>
    <row r="125" spans="1:23" s="138" customFormat="1" ht="15.75" x14ac:dyDescent="0.25">
      <c r="A125" s="611" t="s">
        <v>11</v>
      </c>
      <c r="B125" s="220">
        <v>26646</v>
      </c>
      <c r="C125" s="611">
        <f t="shared" si="26"/>
        <v>51</v>
      </c>
      <c r="D125" s="160"/>
      <c r="E125" s="487">
        <v>115</v>
      </c>
      <c r="F125" s="344" t="s">
        <v>1274</v>
      </c>
      <c r="G125" s="223" t="s">
        <v>482</v>
      </c>
      <c r="H125" s="232" t="s">
        <v>836</v>
      </c>
      <c r="I125" s="342" t="str">
        <f t="shared" si="27"/>
        <v>7</v>
      </c>
      <c r="J125" s="611">
        <v>32</v>
      </c>
      <c r="K125" s="613">
        <v>3</v>
      </c>
      <c r="L125" s="615">
        <v>6</v>
      </c>
      <c r="M125" s="614">
        <f t="shared" ref="M125:M130" si="33">Баллы_за_упр($A125,G125,H125,I125,K125,L125)</f>
        <v>60</v>
      </c>
      <c r="N125" s="611"/>
      <c r="O125" s="423"/>
      <c r="P125" s="614"/>
      <c r="Q125" s="615">
        <v>37</v>
      </c>
      <c r="R125" s="409">
        <v>5.3</v>
      </c>
      <c r="S125" s="616">
        <f t="shared" ref="S125:S130" si="34">Баллы_за_упр($A125,G125,H125,I125,Q125,R125)</f>
        <v>70</v>
      </c>
      <c r="T125" s="617">
        <v>85</v>
      </c>
      <c r="U125" s="618">
        <v>4</v>
      </c>
      <c r="V125" s="257"/>
      <c r="W125" s="810"/>
    </row>
    <row r="126" spans="1:23" s="138" customFormat="1" ht="15.75" x14ac:dyDescent="0.25">
      <c r="A126" s="611" t="s">
        <v>11</v>
      </c>
      <c r="B126" s="214">
        <v>27801</v>
      </c>
      <c r="C126" s="611">
        <f t="shared" si="26"/>
        <v>48</v>
      </c>
      <c r="D126" s="160"/>
      <c r="E126" s="154">
        <v>116</v>
      </c>
      <c r="F126" s="344" t="s">
        <v>1274</v>
      </c>
      <c r="G126" s="232" t="s">
        <v>482</v>
      </c>
      <c r="H126" s="232" t="s">
        <v>651</v>
      </c>
      <c r="I126" s="608" t="str">
        <f t="shared" si="27"/>
        <v>6</v>
      </c>
      <c r="J126" s="611">
        <v>96</v>
      </c>
      <c r="K126" s="613">
        <v>3</v>
      </c>
      <c r="L126" s="615">
        <v>3</v>
      </c>
      <c r="M126" s="614">
        <f t="shared" si="33"/>
        <v>20</v>
      </c>
      <c r="N126" s="611"/>
      <c r="O126" s="423"/>
      <c r="P126" s="614"/>
      <c r="Q126" s="615">
        <v>37</v>
      </c>
      <c r="R126" s="409">
        <v>4.43</v>
      </c>
      <c r="S126" s="616">
        <f t="shared" si="34"/>
        <v>102</v>
      </c>
      <c r="T126" s="617">
        <f t="shared" ref="T126:T133" si="35">Сумма_баллов(A126,I126,M126,P126,S126)</f>
        <v>122</v>
      </c>
      <c r="U126" s="618">
        <v>5</v>
      </c>
      <c r="V126" s="617"/>
      <c r="W126" s="810"/>
    </row>
    <row r="127" spans="1:23" s="138" customFormat="1" ht="15.75" x14ac:dyDescent="0.25">
      <c r="A127" s="611" t="s">
        <v>11</v>
      </c>
      <c r="B127" s="220">
        <v>27304</v>
      </c>
      <c r="C127" s="611">
        <f t="shared" si="26"/>
        <v>50</v>
      </c>
      <c r="D127" s="160"/>
      <c r="E127" s="487">
        <v>117</v>
      </c>
      <c r="F127" s="344" t="s">
        <v>1274</v>
      </c>
      <c r="G127" s="223" t="s">
        <v>482</v>
      </c>
      <c r="H127" s="232" t="s">
        <v>559</v>
      </c>
      <c r="I127" s="342" t="str">
        <f t="shared" si="27"/>
        <v>7</v>
      </c>
      <c r="J127" s="611">
        <v>81</v>
      </c>
      <c r="K127" s="613">
        <v>3</v>
      </c>
      <c r="L127" s="615">
        <v>13</v>
      </c>
      <c r="M127" s="614">
        <f t="shared" si="33"/>
        <v>115</v>
      </c>
      <c r="N127" s="611"/>
      <c r="O127" s="423"/>
      <c r="P127" s="614"/>
      <c r="Q127" s="615">
        <v>37</v>
      </c>
      <c r="R127" s="409">
        <v>4.05</v>
      </c>
      <c r="S127" s="616">
        <f t="shared" si="34"/>
        <v>240</v>
      </c>
      <c r="T127" s="617">
        <f t="shared" si="35"/>
        <v>355</v>
      </c>
      <c r="U127" s="618">
        <v>5</v>
      </c>
      <c r="V127" s="802"/>
      <c r="W127" s="803"/>
    </row>
    <row r="128" spans="1:23" s="138" customFormat="1" ht="15.75" x14ac:dyDescent="0.25">
      <c r="A128" s="611" t="s">
        <v>11</v>
      </c>
      <c r="B128" s="220">
        <v>27022</v>
      </c>
      <c r="C128" s="611">
        <f t="shared" si="26"/>
        <v>50</v>
      </c>
      <c r="D128" s="160"/>
      <c r="E128" s="154">
        <v>118</v>
      </c>
      <c r="F128" s="344" t="s">
        <v>1274</v>
      </c>
      <c r="G128" s="223" t="s">
        <v>482</v>
      </c>
      <c r="H128" s="232" t="s">
        <v>558</v>
      </c>
      <c r="I128" s="342" t="str">
        <f t="shared" si="27"/>
        <v>7</v>
      </c>
      <c r="J128" s="611">
        <v>10</v>
      </c>
      <c r="K128" s="613">
        <v>3</v>
      </c>
      <c r="L128" s="615">
        <v>9</v>
      </c>
      <c r="M128" s="614">
        <f t="shared" si="33"/>
        <v>90</v>
      </c>
      <c r="N128" s="611"/>
      <c r="O128" s="423"/>
      <c r="P128" s="614"/>
      <c r="Q128" s="615">
        <v>37</v>
      </c>
      <c r="R128" s="409">
        <v>4.47</v>
      </c>
      <c r="S128" s="616">
        <f t="shared" si="34"/>
        <v>156</v>
      </c>
      <c r="T128" s="617">
        <f t="shared" si="35"/>
        <v>246</v>
      </c>
      <c r="U128" s="618">
        <v>5</v>
      </c>
      <c r="V128" s="257"/>
      <c r="W128" s="810"/>
    </row>
    <row r="129" spans="1:34" s="138" customFormat="1" ht="15.75" x14ac:dyDescent="0.25">
      <c r="A129" s="611" t="s">
        <v>11</v>
      </c>
      <c r="B129" s="220">
        <v>25871</v>
      </c>
      <c r="C129" s="611">
        <f t="shared" si="26"/>
        <v>53</v>
      </c>
      <c r="D129" s="160"/>
      <c r="E129" s="487">
        <v>119</v>
      </c>
      <c r="F129" s="344" t="s">
        <v>1274</v>
      </c>
      <c r="G129" s="223" t="s">
        <v>482</v>
      </c>
      <c r="H129" s="232" t="s">
        <v>756</v>
      </c>
      <c r="I129" s="342" t="str">
        <f t="shared" si="27"/>
        <v>7</v>
      </c>
      <c r="J129" s="611">
        <v>95</v>
      </c>
      <c r="K129" s="613">
        <v>3</v>
      </c>
      <c r="L129" s="615">
        <v>7</v>
      </c>
      <c r="M129" s="614">
        <f t="shared" si="33"/>
        <v>70</v>
      </c>
      <c r="N129" s="611"/>
      <c r="O129" s="423"/>
      <c r="P129" s="614"/>
      <c r="Q129" s="615">
        <v>37</v>
      </c>
      <c r="R129" s="409">
        <v>5.1100000000000003</v>
      </c>
      <c r="S129" s="616">
        <f t="shared" si="34"/>
        <v>108</v>
      </c>
      <c r="T129" s="617">
        <f t="shared" si="35"/>
        <v>178</v>
      </c>
      <c r="U129" s="618">
        <v>5</v>
      </c>
      <c r="V129" s="257"/>
      <c r="W129" s="810"/>
    </row>
    <row r="130" spans="1:34" s="138" customFormat="1" ht="15.75" x14ac:dyDescent="0.25">
      <c r="A130" s="611" t="s">
        <v>11</v>
      </c>
      <c r="B130" s="610">
        <v>27739</v>
      </c>
      <c r="C130" s="611">
        <f t="shared" si="26"/>
        <v>48</v>
      </c>
      <c r="D130" s="160"/>
      <c r="E130" s="154">
        <v>120</v>
      </c>
      <c r="F130" s="344" t="s">
        <v>1274</v>
      </c>
      <c r="G130" s="223" t="s">
        <v>482</v>
      </c>
      <c r="H130" s="232" t="s">
        <v>635</v>
      </c>
      <c r="I130" s="342" t="str">
        <f t="shared" si="27"/>
        <v>6</v>
      </c>
      <c r="J130" s="611">
        <v>98</v>
      </c>
      <c r="K130" s="613">
        <v>3</v>
      </c>
      <c r="L130" s="615">
        <v>7</v>
      </c>
      <c r="M130" s="614">
        <f t="shared" si="33"/>
        <v>60</v>
      </c>
      <c r="N130" s="611"/>
      <c r="O130" s="423"/>
      <c r="P130" s="614"/>
      <c r="Q130" s="615">
        <v>37</v>
      </c>
      <c r="R130" s="409">
        <v>4.42</v>
      </c>
      <c r="S130" s="616">
        <f t="shared" si="34"/>
        <v>104</v>
      </c>
      <c r="T130" s="617">
        <f t="shared" si="35"/>
        <v>164</v>
      </c>
      <c r="U130" s="618">
        <v>5</v>
      </c>
      <c r="V130" s="257"/>
      <c r="W130" s="810"/>
    </row>
    <row r="131" spans="1:34" s="138" customFormat="1" ht="15.75" x14ac:dyDescent="0.25">
      <c r="A131" s="2" t="s">
        <v>11</v>
      </c>
      <c r="B131" s="826"/>
      <c r="C131" s="2"/>
      <c r="D131" s="2"/>
      <c r="E131" s="487">
        <v>121</v>
      </c>
      <c r="F131" s="344" t="s">
        <v>1274</v>
      </c>
      <c r="G131" s="230" t="s">
        <v>482</v>
      </c>
      <c r="H131" s="349" t="s">
        <v>1098</v>
      </c>
      <c r="I131" s="342">
        <v>5</v>
      </c>
      <c r="J131" s="173">
        <v>44</v>
      </c>
      <c r="K131" s="613">
        <v>3</v>
      </c>
      <c r="L131" s="155">
        <v>15</v>
      </c>
      <c r="M131" s="614">
        <f t="shared" ref="M131:M144" si="36">Баллы_за_упр($A131,G131,H131,I131,K131,L131)</f>
        <v>115</v>
      </c>
      <c r="N131" s="611">
        <v>34</v>
      </c>
      <c r="O131" s="423">
        <v>14</v>
      </c>
      <c r="P131" s="614">
        <f>Баллы_за_упр($A131,G131,H131,I131,N131,O131)</f>
        <v>128</v>
      </c>
      <c r="Q131" s="615">
        <v>37</v>
      </c>
      <c r="R131" s="409">
        <v>4.0999999999999996</v>
      </c>
      <c r="S131" s="616">
        <f t="shared" ref="S131:S144" si="37">Баллы_за_упр($A131,G131,H131,I131,Q131,R131)</f>
        <v>110</v>
      </c>
      <c r="T131" s="617">
        <f t="shared" si="35"/>
        <v>353</v>
      </c>
      <c r="U131" s="618">
        <f>Оценка(A131,I131,M131,P131,S131)</f>
        <v>5</v>
      </c>
      <c r="V131" s="155"/>
      <c r="W131" s="396"/>
      <c r="X131" s="766"/>
      <c r="Y131" s="767"/>
      <c r="Z131" s="767"/>
      <c r="AA131" s="767"/>
      <c r="AB131" s="767"/>
      <c r="AC131" s="767"/>
      <c r="AD131" s="768"/>
      <c r="AE131" s="769"/>
      <c r="AF131" s="769"/>
      <c r="AG131" s="769"/>
      <c r="AH131" s="769"/>
    </row>
    <row r="132" spans="1:34" s="138" customFormat="1" ht="15.75" x14ac:dyDescent="0.25">
      <c r="A132" s="611" t="s">
        <v>11</v>
      </c>
      <c r="B132" s="214">
        <v>25188</v>
      </c>
      <c r="C132" s="611">
        <f>Age(B132,G132,H132)</f>
        <v>55</v>
      </c>
      <c r="D132" s="160"/>
      <c r="E132" s="154">
        <v>122</v>
      </c>
      <c r="F132" s="344" t="s">
        <v>1274</v>
      </c>
      <c r="G132" s="230" t="s">
        <v>482</v>
      </c>
      <c r="H132" s="232" t="s">
        <v>1233</v>
      </c>
      <c r="I132" s="342" t="str">
        <f>Воз_группа(A132,C132)</f>
        <v>8</v>
      </c>
      <c r="J132" s="611">
        <v>12</v>
      </c>
      <c r="K132" s="613">
        <v>3</v>
      </c>
      <c r="L132" s="615">
        <v>14</v>
      </c>
      <c r="M132" s="614">
        <f t="shared" si="36"/>
        <v>130</v>
      </c>
      <c r="N132" s="611"/>
      <c r="O132" s="423"/>
      <c r="P132" s="614"/>
      <c r="Q132" s="615">
        <v>37</v>
      </c>
      <c r="R132" s="409">
        <v>4.01</v>
      </c>
      <c r="S132" s="616">
        <f t="shared" si="37"/>
        <v>288</v>
      </c>
      <c r="T132" s="617">
        <f t="shared" si="35"/>
        <v>418</v>
      </c>
      <c r="U132" s="618">
        <v>5</v>
      </c>
      <c r="V132" s="257"/>
      <c r="W132" s="810"/>
    </row>
    <row r="133" spans="1:34" s="138" customFormat="1" ht="15.75" x14ac:dyDescent="0.25">
      <c r="A133" s="611" t="s">
        <v>11</v>
      </c>
      <c r="B133" s="214">
        <v>29838</v>
      </c>
      <c r="C133" s="611">
        <f>Age(B133,G133,H133)</f>
        <v>43</v>
      </c>
      <c r="D133" s="160"/>
      <c r="E133" s="487">
        <v>123</v>
      </c>
      <c r="F133" s="344" t="s">
        <v>1274</v>
      </c>
      <c r="G133" s="230" t="s">
        <v>590</v>
      </c>
      <c r="H133" s="232" t="s">
        <v>1235</v>
      </c>
      <c r="I133" s="342" t="str">
        <f>Воз_группа(A133,C133)</f>
        <v>5</v>
      </c>
      <c r="J133" s="173">
        <v>86</v>
      </c>
      <c r="K133" s="613">
        <v>16</v>
      </c>
      <c r="L133" s="155">
        <v>41</v>
      </c>
      <c r="M133" s="614">
        <f t="shared" si="36"/>
        <v>85</v>
      </c>
      <c r="N133" s="611">
        <v>34</v>
      </c>
      <c r="O133" s="423">
        <v>16.5</v>
      </c>
      <c r="P133" s="614">
        <f>Баллы_за_упр($A133,G133,H133,I133,N133,O133)</f>
        <v>35</v>
      </c>
      <c r="Q133" s="615">
        <v>37</v>
      </c>
      <c r="R133" s="409">
        <v>5.15</v>
      </c>
      <c r="S133" s="616">
        <f t="shared" si="37"/>
        <v>20</v>
      </c>
      <c r="T133" s="617">
        <f t="shared" si="35"/>
        <v>140</v>
      </c>
      <c r="U133" s="618">
        <f>Оценка(A133,I133,M133,P133,S133)</f>
        <v>4</v>
      </c>
      <c r="V133" s="257"/>
      <c r="W133" s="810"/>
    </row>
    <row r="134" spans="1:34" s="138" customFormat="1" ht="15.75" x14ac:dyDescent="0.25">
      <c r="A134" s="611" t="s">
        <v>470</v>
      </c>
      <c r="B134" s="214"/>
      <c r="C134" s="611"/>
      <c r="D134" s="160"/>
      <c r="E134" s="154">
        <v>124</v>
      </c>
      <c r="F134" s="344" t="s">
        <v>1274</v>
      </c>
      <c r="G134" s="230" t="s">
        <v>590</v>
      </c>
      <c r="H134" s="232" t="s">
        <v>1288</v>
      </c>
      <c r="I134" s="342">
        <v>5</v>
      </c>
      <c r="J134" s="611">
        <v>40</v>
      </c>
      <c r="K134" s="613">
        <v>16</v>
      </c>
      <c r="L134" s="615">
        <v>29</v>
      </c>
      <c r="M134" s="614">
        <f t="shared" si="36"/>
        <v>100</v>
      </c>
      <c r="N134" s="611"/>
      <c r="O134" s="423"/>
      <c r="P134" s="614"/>
      <c r="Q134" s="615">
        <v>37</v>
      </c>
      <c r="R134" s="409">
        <v>6.1</v>
      </c>
      <c r="S134" s="616">
        <f t="shared" si="37"/>
        <v>40</v>
      </c>
      <c r="T134" s="617">
        <v>140</v>
      </c>
      <c r="U134" s="618">
        <v>5</v>
      </c>
      <c r="V134" s="257"/>
      <c r="W134" s="810"/>
    </row>
    <row r="135" spans="1:34" s="138" customFormat="1" ht="15.75" x14ac:dyDescent="0.25">
      <c r="A135" s="611" t="s">
        <v>11</v>
      </c>
      <c r="B135" s="220">
        <v>28857</v>
      </c>
      <c r="C135" s="611">
        <f>Age(B135,G135,H135)</f>
        <v>45</v>
      </c>
      <c r="D135" s="160"/>
      <c r="E135" s="487">
        <v>125</v>
      </c>
      <c r="F135" s="344" t="s">
        <v>1274</v>
      </c>
      <c r="G135" s="223" t="s">
        <v>590</v>
      </c>
      <c r="H135" s="232" t="s">
        <v>1231</v>
      </c>
      <c r="I135" s="342" t="str">
        <f>Воз_группа(A135,C135)</f>
        <v>6</v>
      </c>
      <c r="J135" s="173">
        <v>50</v>
      </c>
      <c r="K135" s="613">
        <v>3</v>
      </c>
      <c r="L135" s="423">
        <v>10</v>
      </c>
      <c r="M135" s="614">
        <f t="shared" si="36"/>
        <v>90</v>
      </c>
      <c r="N135" s="611">
        <v>34</v>
      </c>
      <c r="O135" s="423">
        <v>14.9</v>
      </c>
      <c r="P135" s="614" t="e">
        <f>Баллы_за_упр($A135,G135,H135,I135,N135,O135)</f>
        <v>#VALUE!</v>
      </c>
      <c r="Q135" s="615">
        <v>37</v>
      </c>
      <c r="R135" s="409">
        <v>4.5</v>
      </c>
      <c r="S135" s="616">
        <f t="shared" si="37"/>
        <v>89</v>
      </c>
      <c r="T135" s="617" t="e">
        <f t="shared" ref="T135:T140" si="38">Сумма_баллов(A135,I135,M135,P135,S135)</f>
        <v>#VALUE!</v>
      </c>
      <c r="U135" s="618" t="e">
        <f>Оценка(A135,I135,M135,P135,S135)</f>
        <v>#VALUE!</v>
      </c>
      <c r="V135" s="257"/>
      <c r="W135" s="286"/>
    </row>
    <row r="136" spans="1:34" s="138" customFormat="1" ht="15.75" x14ac:dyDescent="0.25">
      <c r="A136" s="611" t="s">
        <v>11</v>
      </c>
      <c r="B136" s="220">
        <v>26809</v>
      </c>
      <c r="C136" s="611">
        <f>Age(B136,G136,H136)</f>
        <v>51</v>
      </c>
      <c r="D136" s="160"/>
      <c r="E136" s="154">
        <v>126</v>
      </c>
      <c r="F136" s="344" t="s">
        <v>1274</v>
      </c>
      <c r="G136" s="223" t="s">
        <v>590</v>
      </c>
      <c r="H136" s="232" t="s">
        <v>1112</v>
      </c>
      <c r="I136" s="342">
        <v>5</v>
      </c>
      <c r="J136" s="611"/>
      <c r="K136" s="613">
        <v>3</v>
      </c>
      <c r="L136" s="615">
        <v>5</v>
      </c>
      <c r="M136" s="614">
        <f t="shared" si="36"/>
        <v>30</v>
      </c>
      <c r="N136" s="611">
        <v>34</v>
      </c>
      <c r="O136" s="423">
        <v>16</v>
      </c>
      <c r="P136" s="614">
        <f>Баллы_за_упр($A136,G136,H136,I136,N136,O136)</f>
        <v>48</v>
      </c>
      <c r="Q136" s="615">
        <v>37</v>
      </c>
      <c r="R136" s="409">
        <v>4.32</v>
      </c>
      <c r="S136" s="616">
        <f t="shared" si="37"/>
        <v>66</v>
      </c>
      <c r="T136" s="617">
        <f t="shared" si="38"/>
        <v>144</v>
      </c>
      <c r="U136" s="618">
        <f>Оценка(A136,I136,M136,P136,S136)</f>
        <v>4</v>
      </c>
      <c r="V136" s="257"/>
      <c r="W136" s="286"/>
    </row>
    <row r="137" spans="1:34" s="138" customFormat="1" ht="15.75" x14ac:dyDescent="0.25">
      <c r="A137" s="2" t="s">
        <v>11</v>
      </c>
      <c r="B137" s="826"/>
      <c r="C137" s="2"/>
      <c r="D137" s="2"/>
      <c r="E137" s="487">
        <v>127</v>
      </c>
      <c r="F137" s="344" t="s">
        <v>1274</v>
      </c>
      <c r="G137" s="230" t="s">
        <v>590</v>
      </c>
      <c r="H137" s="349" t="s">
        <v>1289</v>
      </c>
      <c r="I137" s="342">
        <v>5</v>
      </c>
      <c r="J137" s="173">
        <v>21</v>
      </c>
      <c r="K137" s="613">
        <v>3</v>
      </c>
      <c r="L137" s="155">
        <v>8</v>
      </c>
      <c r="M137" s="614">
        <f t="shared" si="36"/>
        <v>60</v>
      </c>
      <c r="N137" s="611">
        <v>34</v>
      </c>
      <c r="O137" s="423">
        <v>14.2</v>
      </c>
      <c r="P137" s="614">
        <f>Баллы_за_упр($A137,G137,H137,I137,N137,O137)</f>
        <v>120</v>
      </c>
      <c r="Q137" s="615">
        <v>37</v>
      </c>
      <c r="R137" s="409">
        <v>4.2300000000000004</v>
      </c>
      <c r="S137" s="616">
        <f t="shared" si="37"/>
        <v>84</v>
      </c>
      <c r="T137" s="617">
        <f t="shared" si="38"/>
        <v>264</v>
      </c>
      <c r="U137" s="618">
        <f>Оценка(A137,I137,M137,P137,S137)</f>
        <v>5</v>
      </c>
      <c r="V137" s="155"/>
      <c r="W137" s="396"/>
      <c r="X137" s="766"/>
      <c r="Y137" s="767"/>
      <c r="Z137" s="767"/>
      <c r="AA137" s="767"/>
      <c r="AB137" s="767"/>
      <c r="AC137" s="767"/>
      <c r="AD137" s="768"/>
      <c r="AE137" s="769"/>
      <c r="AF137" s="769"/>
      <c r="AG137" s="769"/>
      <c r="AH137" s="769"/>
    </row>
    <row r="138" spans="1:34" s="138" customFormat="1" ht="15.75" x14ac:dyDescent="0.25">
      <c r="A138" s="2" t="s">
        <v>11</v>
      </c>
      <c r="B138" s="826"/>
      <c r="C138" s="2"/>
      <c r="D138" s="2"/>
      <c r="E138" s="154">
        <v>128</v>
      </c>
      <c r="F138" s="344" t="s">
        <v>1274</v>
      </c>
      <c r="G138" s="230" t="s">
        <v>590</v>
      </c>
      <c r="H138" s="349" t="s">
        <v>1100</v>
      </c>
      <c r="I138" s="342">
        <v>5</v>
      </c>
      <c r="J138" s="173">
        <v>13</v>
      </c>
      <c r="K138" s="613">
        <v>3</v>
      </c>
      <c r="L138" s="155">
        <v>12</v>
      </c>
      <c r="M138" s="614">
        <f t="shared" si="36"/>
        <v>100</v>
      </c>
      <c r="N138" s="611">
        <v>34</v>
      </c>
      <c r="O138" s="423">
        <v>14.3</v>
      </c>
      <c r="P138" s="614">
        <f>Баллы_за_упр($A138,G138,H138,I138,N138,O138)</f>
        <v>116</v>
      </c>
      <c r="Q138" s="615">
        <v>37</v>
      </c>
      <c r="R138" s="409">
        <v>4.22</v>
      </c>
      <c r="S138" s="616">
        <f t="shared" si="37"/>
        <v>86</v>
      </c>
      <c r="T138" s="617">
        <f t="shared" si="38"/>
        <v>302</v>
      </c>
      <c r="U138" s="618">
        <f>Оценка(A138,I138,M138,P138,S138)</f>
        <v>5</v>
      </c>
      <c r="V138" s="155"/>
      <c r="W138" s="396"/>
      <c r="X138" s="766"/>
      <c r="Y138" s="767"/>
      <c r="Z138" s="767"/>
      <c r="AA138" s="767"/>
      <c r="AB138" s="767"/>
      <c r="AC138" s="767"/>
      <c r="AD138" s="768"/>
      <c r="AE138" s="769"/>
      <c r="AF138" s="769"/>
      <c r="AG138" s="769"/>
      <c r="AH138" s="769"/>
    </row>
    <row r="139" spans="1:34" s="138" customFormat="1" ht="15.75" x14ac:dyDescent="0.25">
      <c r="A139" s="2" t="s">
        <v>11</v>
      </c>
      <c r="B139" s="826"/>
      <c r="C139" s="2"/>
      <c r="D139" s="2"/>
      <c r="E139" s="487">
        <v>129</v>
      </c>
      <c r="F139" s="344" t="s">
        <v>1274</v>
      </c>
      <c r="G139" s="230" t="s">
        <v>590</v>
      </c>
      <c r="H139" s="349" t="s">
        <v>1101</v>
      </c>
      <c r="I139" s="342">
        <v>6</v>
      </c>
      <c r="J139" s="173">
        <v>47</v>
      </c>
      <c r="K139" s="613">
        <v>3</v>
      </c>
      <c r="L139" s="155">
        <v>12</v>
      </c>
      <c r="M139" s="614">
        <f t="shared" si="36"/>
        <v>105</v>
      </c>
      <c r="N139" s="611"/>
      <c r="O139" s="423"/>
      <c r="P139" s="614"/>
      <c r="Q139" s="615">
        <v>37</v>
      </c>
      <c r="R139" s="409">
        <v>4.3099999999999996</v>
      </c>
      <c r="S139" s="616">
        <f t="shared" si="37"/>
        <v>126</v>
      </c>
      <c r="T139" s="617">
        <f t="shared" si="38"/>
        <v>231</v>
      </c>
      <c r="U139" s="618">
        <v>5</v>
      </c>
      <c r="V139" s="155"/>
      <c r="W139" s="396"/>
      <c r="X139" s="766"/>
      <c r="Y139" s="767"/>
      <c r="Z139" s="767"/>
      <c r="AA139" s="767"/>
      <c r="AB139" s="767"/>
      <c r="AC139" s="767"/>
      <c r="AD139" s="768"/>
      <c r="AE139" s="769"/>
      <c r="AF139" s="769"/>
      <c r="AG139" s="769"/>
      <c r="AH139" s="769"/>
    </row>
    <row r="140" spans="1:34" s="138" customFormat="1" ht="15.75" x14ac:dyDescent="0.25">
      <c r="A140" s="2" t="s">
        <v>11</v>
      </c>
      <c r="B140" s="826"/>
      <c r="C140" s="2"/>
      <c r="D140" s="2"/>
      <c r="E140" s="154">
        <v>130</v>
      </c>
      <c r="F140" s="344" t="s">
        <v>1274</v>
      </c>
      <c r="G140" s="161" t="s">
        <v>614</v>
      </c>
      <c r="H140" s="349" t="s">
        <v>1102</v>
      </c>
      <c r="I140" s="342">
        <v>3</v>
      </c>
      <c r="J140" s="173">
        <v>88</v>
      </c>
      <c r="K140" s="613">
        <v>3</v>
      </c>
      <c r="L140" s="155">
        <v>15</v>
      </c>
      <c r="M140" s="614">
        <f t="shared" si="36"/>
        <v>60</v>
      </c>
      <c r="N140" s="611">
        <v>34</v>
      </c>
      <c r="O140" s="423">
        <v>13.5</v>
      </c>
      <c r="P140" s="614">
        <f>Баллы_за_упр($A140,G140,H140,I140,N140,O140)</f>
        <v>108</v>
      </c>
      <c r="Q140" s="615">
        <v>37</v>
      </c>
      <c r="R140" s="409">
        <v>3.4</v>
      </c>
      <c r="S140" s="616">
        <f t="shared" si="37"/>
        <v>90</v>
      </c>
      <c r="T140" s="617">
        <f t="shared" si="38"/>
        <v>258</v>
      </c>
      <c r="U140" s="618">
        <f>Оценка(A140,I140,M140,P140,S140)</f>
        <v>5</v>
      </c>
      <c r="V140" s="155"/>
      <c r="W140" s="396"/>
      <c r="X140" s="766"/>
      <c r="Y140" s="767"/>
      <c r="Z140" s="767"/>
      <c r="AA140" s="767"/>
      <c r="AB140" s="767"/>
      <c r="AC140" s="767"/>
      <c r="AD140" s="768"/>
      <c r="AE140" s="769"/>
      <c r="AF140" s="769"/>
      <c r="AG140" s="769"/>
      <c r="AH140" s="769"/>
    </row>
    <row r="141" spans="1:34" s="138" customFormat="1" ht="15.75" x14ac:dyDescent="0.25">
      <c r="A141" s="2" t="s">
        <v>470</v>
      </c>
      <c r="B141" s="826"/>
      <c r="C141" s="2"/>
      <c r="D141" s="2"/>
      <c r="E141" s="487">
        <v>131</v>
      </c>
      <c r="F141" s="344" t="s">
        <v>1274</v>
      </c>
      <c r="G141" s="161" t="s">
        <v>565</v>
      </c>
      <c r="H141" s="349" t="s">
        <v>1103</v>
      </c>
      <c r="I141" s="342">
        <v>3</v>
      </c>
      <c r="J141" s="611">
        <v>54</v>
      </c>
      <c r="K141" s="613">
        <v>16</v>
      </c>
      <c r="L141" s="615">
        <v>25</v>
      </c>
      <c r="M141" s="614">
        <f t="shared" si="36"/>
        <v>55</v>
      </c>
      <c r="N141" s="611"/>
      <c r="O141" s="423"/>
      <c r="P141" s="614"/>
      <c r="Q141" s="615">
        <v>37</v>
      </c>
      <c r="R141" s="409">
        <v>5.08</v>
      </c>
      <c r="S141" s="616">
        <f t="shared" si="37"/>
        <v>42</v>
      </c>
      <c r="T141" s="617">
        <v>122</v>
      </c>
      <c r="U141" s="618">
        <v>5</v>
      </c>
      <c r="V141" s="155"/>
      <c r="W141" s="396"/>
      <c r="X141" s="766"/>
      <c r="Y141" s="767"/>
      <c r="Z141" s="767"/>
      <c r="AA141" s="767"/>
      <c r="AB141" s="767"/>
      <c r="AC141" s="767"/>
      <c r="AD141" s="768"/>
      <c r="AE141" s="769"/>
      <c r="AF141" s="769"/>
      <c r="AG141" s="769"/>
      <c r="AH141" s="769"/>
    </row>
    <row r="142" spans="1:34" s="138" customFormat="1" ht="15.75" x14ac:dyDescent="0.25">
      <c r="A142" s="611" t="s">
        <v>470</v>
      </c>
      <c r="B142" s="214">
        <v>31088</v>
      </c>
      <c r="C142" s="611">
        <f>Age(B142,G142,H142)</f>
        <v>39</v>
      </c>
      <c r="D142" s="160"/>
      <c r="E142" s="154">
        <v>132</v>
      </c>
      <c r="F142" s="344" t="s">
        <v>1274</v>
      </c>
      <c r="G142" s="230" t="s">
        <v>1188</v>
      </c>
      <c r="H142" s="232" t="s">
        <v>1232</v>
      </c>
      <c r="I142" s="342" t="str">
        <f>Воз_группа(A142,C142)</f>
        <v>4</v>
      </c>
      <c r="J142" s="611">
        <v>55</v>
      </c>
      <c r="K142" s="613">
        <v>16</v>
      </c>
      <c r="L142" s="615">
        <v>39</v>
      </c>
      <c r="M142" s="614">
        <f t="shared" si="36"/>
        <v>100</v>
      </c>
      <c r="N142" s="611"/>
      <c r="O142" s="423"/>
      <c r="P142" s="614"/>
      <c r="Q142" s="615">
        <v>37</v>
      </c>
      <c r="R142" s="409">
        <v>5.5</v>
      </c>
      <c r="S142" s="616">
        <f t="shared" si="37"/>
        <v>30</v>
      </c>
      <c r="T142" s="617">
        <v>130</v>
      </c>
      <c r="U142" s="618">
        <v>5</v>
      </c>
      <c r="V142" s="257"/>
      <c r="W142" s="810"/>
    </row>
    <row r="143" spans="1:34" s="138" customFormat="1" ht="15.75" x14ac:dyDescent="0.25">
      <c r="A143" s="611" t="s">
        <v>11</v>
      </c>
      <c r="B143" s="220">
        <v>35376</v>
      </c>
      <c r="C143" s="611">
        <f>Age(B143,G143,H143)</f>
        <v>27</v>
      </c>
      <c r="D143" s="160"/>
      <c r="E143" s="487">
        <v>133</v>
      </c>
      <c r="F143" s="344" t="s">
        <v>1274</v>
      </c>
      <c r="G143" s="612" t="s">
        <v>1188</v>
      </c>
      <c r="H143" s="612" t="s">
        <v>1249</v>
      </c>
      <c r="I143" s="342" t="str">
        <f>Воз_группа(A143,C143)</f>
        <v>2</v>
      </c>
      <c r="J143" s="173">
        <v>83</v>
      </c>
      <c r="K143" s="613">
        <v>3</v>
      </c>
      <c r="L143" s="156">
        <v>0</v>
      </c>
      <c r="M143" s="614">
        <f t="shared" si="36"/>
        <v>0</v>
      </c>
      <c r="N143" s="611">
        <v>34</v>
      </c>
      <c r="O143" s="423">
        <v>16.2</v>
      </c>
      <c r="P143" s="614">
        <f>Баллы_за_упр($A143,G143,H143,I143,N143,O143)</f>
        <v>0</v>
      </c>
      <c r="Q143" s="615">
        <v>37</v>
      </c>
      <c r="R143" s="409">
        <v>4.3099999999999996</v>
      </c>
      <c r="S143" s="616">
        <f t="shared" si="37"/>
        <v>0</v>
      </c>
      <c r="T143" s="617">
        <v>0</v>
      </c>
      <c r="U143" s="618">
        <f>Оценка(A143,I143,M143,P143,S143)</f>
        <v>2</v>
      </c>
      <c r="V143" s="257"/>
      <c r="W143" s="286"/>
    </row>
    <row r="144" spans="1:34" s="138" customFormat="1" ht="15.75" x14ac:dyDescent="0.25">
      <c r="A144" s="2" t="s">
        <v>11</v>
      </c>
      <c r="B144" s="826"/>
      <c r="C144" s="2"/>
      <c r="D144" s="2"/>
      <c r="E144" s="154">
        <v>134</v>
      </c>
      <c r="F144" s="344" t="s">
        <v>1274</v>
      </c>
      <c r="G144" s="161" t="s">
        <v>474</v>
      </c>
      <c r="H144" s="349" t="s">
        <v>1104</v>
      </c>
      <c r="I144" s="342">
        <v>5</v>
      </c>
      <c r="J144" s="173">
        <v>81</v>
      </c>
      <c r="K144" s="613">
        <v>3</v>
      </c>
      <c r="L144" s="155">
        <v>18</v>
      </c>
      <c r="M144" s="614">
        <f t="shared" si="36"/>
        <v>130</v>
      </c>
      <c r="N144" s="611">
        <v>34</v>
      </c>
      <c r="O144" s="423">
        <v>14</v>
      </c>
      <c r="P144" s="614">
        <f>Баллы_за_упр($A144,G144,H144,I144,N144,O144)</f>
        <v>128</v>
      </c>
      <c r="Q144" s="615">
        <v>37</v>
      </c>
      <c r="R144" s="409">
        <v>4.1100000000000003</v>
      </c>
      <c r="S144" s="616">
        <f t="shared" si="37"/>
        <v>108</v>
      </c>
      <c r="T144" s="617">
        <f>Сумма_баллов(A144,I144,M144,P144,S144)</f>
        <v>366</v>
      </c>
      <c r="U144" s="618">
        <f>Оценка(A144,I144,M144,P144,S144)</f>
        <v>5</v>
      </c>
      <c r="V144" s="155"/>
      <c r="W144" s="396"/>
      <c r="X144" s="766"/>
      <c r="Y144" s="767"/>
      <c r="Z144" s="767"/>
      <c r="AA144" s="767"/>
      <c r="AB144" s="767"/>
      <c r="AC144" s="767"/>
      <c r="AD144" s="768"/>
      <c r="AE144" s="769"/>
      <c r="AF144" s="769"/>
      <c r="AG144" s="769"/>
      <c r="AH144" s="769"/>
    </row>
    <row r="145" spans="1:23" s="138" customFormat="1" ht="15.75" x14ac:dyDescent="0.25">
      <c r="A145" s="344" t="s">
        <v>11</v>
      </c>
      <c r="B145" s="214">
        <v>26665</v>
      </c>
      <c r="C145" s="611">
        <f t="shared" ref="C145:C159" si="39">Age(B145,G145,H145)</f>
        <v>51</v>
      </c>
      <c r="D145" s="224"/>
      <c r="E145" s="487">
        <v>135</v>
      </c>
      <c r="F145" s="344" t="s">
        <v>850</v>
      </c>
      <c r="G145" s="232" t="s">
        <v>482</v>
      </c>
      <c r="H145" s="232" t="s">
        <v>852</v>
      </c>
      <c r="I145" s="342" t="str">
        <f t="shared" ref="I145:I185" si="40">Воз_группа(A145,C145)</f>
        <v>7</v>
      </c>
      <c r="J145" s="173">
        <v>65</v>
      </c>
      <c r="K145" s="613">
        <v>3</v>
      </c>
      <c r="L145" s="615">
        <v>7</v>
      </c>
      <c r="M145" s="614">
        <f t="shared" ref="M145:M151" si="41">Баллы_за_упр($A145,G145,H145,I145,K145,L145)</f>
        <v>70</v>
      </c>
      <c r="N145" s="613"/>
      <c r="O145" s="622"/>
      <c r="P145" s="614"/>
      <c r="Q145" s="615">
        <v>37</v>
      </c>
      <c r="R145" s="619">
        <v>5.01</v>
      </c>
      <c r="S145" s="616">
        <f t="shared" ref="S145:S151" si="42">Баллы_за_упр($A145,G145,H145,I145,Q145,R145)</f>
        <v>128</v>
      </c>
      <c r="T145" s="617">
        <f>Сумма_баллов(A145,I145,M145,P145,S145)</f>
        <v>198</v>
      </c>
      <c r="U145" s="618">
        <v>4</v>
      </c>
      <c r="V145" s="257"/>
      <c r="W145" s="395"/>
    </row>
    <row r="146" spans="1:23" s="138" customFormat="1" ht="15.75" x14ac:dyDescent="0.25">
      <c r="A146" s="344" t="s">
        <v>470</v>
      </c>
      <c r="B146" s="214">
        <v>25783</v>
      </c>
      <c r="C146" s="611">
        <f t="shared" si="39"/>
        <v>54</v>
      </c>
      <c r="D146" s="224"/>
      <c r="E146" s="154">
        <v>136</v>
      </c>
      <c r="F146" s="344" t="s">
        <v>850</v>
      </c>
      <c r="G146" s="232" t="s">
        <v>482</v>
      </c>
      <c r="H146" s="232" t="s">
        <v>507</v>
      </c>
      <c r="I146" s="342" t="str">
        <f t="shared" si="40"/>
        <v>5</v>
      </c>
      <c r="J146" s="173">
        <v>98</v>
      </c>
      <c r="K146" s="613">
        <v>16</v>
      </c>
      <c r="L146" s="615">
        <v>19</v>
      </c>
      <c r="M146" s="614">
        <f t="shared" si="41"/>
        <v>65</v>
      </c>
      <c r="N146" s="613"/>
      <c r="O146" s="622"/>
      <c r="P146" s="614"/>
      <c r="Q146" s="615">
        <v>37</v>
      </c>
      <c r="R146" s="619">
        <v>5.46</v>
      </c>
      <c r="S146" s="616">
        <f t="shared" si="42"/>
        <v>68</v>
      </c>
      <c r="T146" s="617">
        <v>133</v>
      </c>
      <c r="U146" s="618">
        <v>5</v>
      </c>
      <c r="V146" s="257"/>
      <c r="W146" s="395"/>
    </row>
    <row r="147" spans="1:23" s="138" customFormat="1" ht="15.75" x14ac:dyDescent="0.25">
      <c r="A147" s="344" t="s">
        <v>11</v>
      </c>
      <c r="B147" s="214">
        <v>27245</v>
      </c>
      <c r="C147" s="611">
        <f t="shared" si="39"/>
        <v>50</v>
      </c>
      <c r="D147" s="224"/>
      <c r="E147" s="487">
        <v>137</v>
      </c>
      <c r="F147" s="344" t="s">
        <v>850</v>
      </c>
      <c r="G147" s="232" t="s">
        <v>482</v>
      </c>
      <c r="H147" s="232" t="s">
        <v>530</v>
      </c>
      <c r="I147" s="608" t="str">
        <f t="shared" si="40"/>
        <v>7</v>
      </c>
      <c r="J147" s="173">
        <v>47</v>
      </c>
      <c r="K147" s="613">
        <v>3</v>
      </c>
      <c r="L147" s="615">
        <v>7</v>
      </c>
      <c r="M147" s="614">
        <f t="shared" si="41"/>
        <v>70</v>
      </c>
      <c r="N147" s="613"/>
      <c r="O147" s="622"/>
      <c r="P147" s="614"/>
      <c r="Q147" s="615">
        <v>37</v>
      </c>
      <c r="R147" s="619">
        <v>5.15</v>
      </c>
      <c r="S147" s="616">
        <f t="shared" si="42"/>
        <v>100</v>
      </c>
      <c r="T147" s="617">
        <v>110</v>
      </c>
      <c r="U147" s="618">
        <v>4</v>
      </c>
      <c r="V147" s="617"/>
      <c r="W147" s="395"/>
    </row>
    <row r="148" spans="1:23" s="138" customFormat="1" ht="15.75" x14ac:dyDescent="0.25">
      <c r="A148" s="344" t="s">
        <v>11</v>
      </c>
      <c r="B148" s="214">
        <v>27583</v>
      </c>
      <c r="C148" s="611">
        <f t="shared" si="39"/>
        <v>49</v>
      </c>
      <c r="D148" s="224"/>
      <c r="E148" s="154">
        <v>138</v>
      </c>
      <c r="F148" s="344" t="s">
        <v>850</v>
      </c>
      <c r="G148" s="232" t="s">
        <v>482</v>
      </c>
      <c r="H148" s="232" t="s">
        <v>491</v>
      </c>
      <c r="I148" s="342" t="str">
        <f t="shared" si="40"/>
        <v>6</v>
      </c>
      <c r="J148" s="173">
        <v>58</v>
      </c>
      <c r="K148" s="613">
        <v>3</v>
      </c>
      <c r="L148" s="615">
        <v>7</v>
      </c>
      <c r="M148" s="614">
        <f>Баллы_за_упр($A148,G148,H148,I148,K148,L148)</f>
        <v>60</v>
      </c>
      <c r="N148" s="613"/>
      <c r="O148" s="351"/>
      <c r="P148" s="614"/>
      <c r="Q148" s="615">
        <v>37</v>
      </c>
      <c r="R148" s="409">
        <v>4.5199999999999996</v>
      </c>
      <c r="S148" s="616">
        <f>Баллы_за_упр($A148,G148,H148,I148,Q148,R148)</f>
        <v>86</v>
      </c>
      <c r="T148" s="617">
        <f t="shared" ref="T148:T154" si="43">Сумма_баллов(A148,I148,M148,P148,S148)</f>
        <v>146</v>
      </c>
      <c r="U148" s="618">
        <v>5</v>
      </c>
      <c r="V148" s="257"/>
      <c r="W148" s="395"/>
    </row>
    <row r="149" spans="1:23" s="138" customFormat="1" ht="15.75" x14ac:dyDescent="0.25">
      <c r="A149" s="344" t="s">
        <v>11</v>
      </c>
      <c r="B149" s="214">
        <v>28013</v>
      </c>
      <c r="C149" s="611">
        <f t="shared" si="39"/>
        <v>48</v>
      </c>
      <c r="D149" s="224"/>
      <c r="E149" s="487">
        <v>139</v>
      </c>
      <c r="F149" s="344" t="s">
        <v>850</v>
      </c>
      <c r="G149" s="232" t="s">
        <v>482</v>
      </c>
      <c r="H149" s="232" t="s">
        <v>854</v>
      </c>
      <c r="I149" s="342" t="str">
        <f t="shared" si="40"/>
        <v>6</v>
      </c>
      <c r="J149" s="173">
        <v>97</v>
      </c>
      <c r="K149" s="613">
        <v>3</v>
      </c>
      <c r="L149" s="615">
        <v>10</v>
      </c>
      <c r="M149" s="614">
        <f>Баллы_за_упр($A149,G149,H149,I149,K149,L149)</f>
        <v>90</v>
      </c>
      <c r="N149" s="613"/>
      <c r="O149" s="622"/>
      <c r="P149" s="614"/>
      <c r="Q149" s="615">
        <v>37</v>
      </c>
      <c r="R149" s="409">
        <v>3.57</v>
      </c>
      <c r="S149" s="616">
        <f>Баллы_за_упр($A149,G149,H149,I149,Q149,R149)</f>
        <v>194</v>
      </c>
      <c r="T149" s="617">
        <f t="shared" si="43"/>
        <v>284</v>
      </c>
      <c r="U149" s="618">
        <v>5</v>
      </c>
      <c r="V149" s="257"/>
      <c r="W149" s="395"/>
    </row>
    <row r="150" spans="1:23" s="138" customFormat="1" ht="15.75" x14ac:dyDescent="0.25">
      <c r="A150" s="344" t="s">
        <v>11</v>
      </c>
      <c r="B150" s="214">
        <v>26385</v>
      </c>
      <c r="C150" s="611">
        <f t="shared" si="39"/>
        <v>52</v>
      </c>
      <c r="D150" s="224"/>
      <c r="E150" s="154">
        <v>140</v>
      </c>
      <c r="F150" s="344" t="s">
        <v>850</v>
      </c>
      <c r="G150" s="232" t="s">
        <v>482</v>
      </c>
      <c r="H150" s="232" t="s">
        <v>1244</v>
      </c>
      <c r="I150" s="608" t="str">
        <f t="shared" si="40"/>
        <v>7</v>
      </c>
      <c r="J150" s="618">
        <v>47</v>
      </c>
      <c r="K150" s="613">
        <v>3</v>
      </c>
      <c r="L150" s="615">
        <v>13</v>
      </c>
      <c r="M150" s="614">
        <f t="shared" si="41"/>
        <v>115</v>
      </c>
      <c r="N150" s="613"/>
      <c r="O150" s="622"/>
      <c r="P150" s="614"/>
      <c r="Q150" s="615">
        <v>37</v>
      </c>
      <c r="R150" s="619">
        <v>4.43</v>
      </c>
      <c r="S150" s="616">
        <f t="shared" si="42"/>
        <v>164</v>
      </c>
      <c r="T150" s="617">
        <f t="shared" si="43"/>
        <v>279</v>
      </c>
      <c r="U150" s="618">
        <v>5</v>
      </c>
      <c r="V150" s="617"/>
      <c r="W150" s="395"/>
    </row>
    <row r="151" spans="1:23" s="138" customFormat="1" ht="15.75" x14ac:dyDescent="0.25">
      <c r="A151" s="344" t="s">
        <v>11</v>
      </c>
      <c r="B151" s="214">
        <v>30067</v>
      </c>
      <c r="C151" s="611">
        <f t="shared" si="39"/>
        <v>42</v>
      </c>
      <c r="D151" s="224"/>
      <c r="E151" s="487">
        <v>141</v>
      </c>
      <c r="F151" s="344" t="s">
        <v>850</v>
      </c>
      <c r="G151" s="232" t="s">
        <v>590</v>
      </c>
      <c r="H151" s="232" t="s">
        <v>759</v>
      </c>
      <c r="I151" s="342" t="str">
        <f t="shared" si="40"/>
        <v>5</v>
      </c>
      <c r="J151" s="173">
        <v>50</v>
      </c>
      <c r="K151" s="613">
        <v>3</v>
      </c>
      <c r="L151" s="615">
        <v>15</v>
      </c>
      <c r="M151" s="614">
        <f t="shared" si="41"/>
        <v>115</v>
      </c>
      <c r="N151" s="613">
        <v>34</v>
      </c>
      <c r="O151" s="622">
        <v>14.9</v>
      </c>
      <c r="P151" s="614">
        <f>Баллы_за_упр($A151,G151,H151,I151,N151,O151)</f>
        <v>92</v>
      </c>
      <c r="Q151" s="615">
        <v>37</v>
      </c>
      <c r="R151" s="409">
        <v>4.12</v>
      </c>
      <c r="S151" s="616">
        <f t="shared" si="42"/>
        <v>106</v>
      </c>
      <c r="T151" s="617">
        <f t="shared" si="43"/>
        <v>313</v>
      </c>
      <c r="U151" s="618">
        <f>Оценка(A151,I151,M151,P151,S151)</f>
        <v>5</v>
      </c>
      <c r="V151" s="257"/>
      <c r="W151" s="395"/>
    </row>
    <row r="152" spans="1:23" s="138" customFormat="1" ht="15.75" x14ac:dyDescent="0.25">
      <c r="A152" s="344" t="s">
        <v>11</v>
      </c>
      <c r="B152" s="214">
        <v>28114</v>
      </c>
      <c r="C152" s="611">
        <f t="shared" si="39"/>
        <v>47</v>
      </c>
      <c r="D152" s="224"/>
      <c r="E152" s="154">
        <v>142</v>
      </c>
      <c r="F152" s="344" t="s">
        <v>850</v>
      </c>
      <c r="G152" s="612" t="s">
        <v>590</v>
      </c>
      <c r="H152" s="612" t="s">
        <v>997</v>
      </c>
      <c r="I152" s="342" t="str">
        <f t="shared" si="40"/>
        <v>6</v>
      </c>
      <c r="J152" s="173">
        <v>32</v>
      </c>
      <c r="K152" s="613">
        <v>3</v>
      </c>
      <c r="L152" s="615">
        <v>8</v>
      </c>
      <c r="M152" s="614">
        <f t="shared" ref="M152:M167" si="44">Баллы_за_упр($A152,G152,H152,I152,K152,L152)</f>
        <v>70</v>
      </c>
      <c r="N152" s="613">
        <v>34</v>
      </c>
      <c r="O152" s="622">
        <v>15.7</v>
      </c>
      <c r="P152" s="614" t="e">
        <f>Баллы_за_упр($A152,G152,H152,I152,N152,O152)</f>
        <v>#VALUE!</v>
      </c>
      <c r="Q152" s="615">
        <v>37</v>
      </c>
      <c r="R152" s="409">
        <v>5</v>
      </c>
      <c r="S152" s="616">
        <f t="shared" ref="S152:S167" si="45">Баллы_за_упр($A152,G152,H152,I152,Q152,R152)</f>
        <v>70</v>
      </c>
      <c r="T152" s="617" t="e">
        <f t="shared" si="43"/>
        <v>#VALUE!</v>
      </c>
      <c r="U152" s="618" t="e">
        <f>Оценка(A152,I152,M152,P152,S152)</f>
        <v>#VALUE!</v>
      </c>
      <c r="V152" s="257"/>
      <c r="W152" s="395"/>
    </row>
    <row r="153" spans="1:23" s="352" customFormat="1" ht="15.75" x14ac:dyDescent="0.25">
      <c r="A153" s="613" t="s">
        <v>11</v>
      </c>
      <c r="B153" s="610">
        <v>28882</v>
      </c>
      <c r="C153" s="613">
        <f t="shared" si="39"/>
        <v>45</v>
      </c>
      <c r="D153" s="338"/>
      <c r="E153" s="487">
        <v>143</v>
      </c>
      <c r="F153" s="344" t="s">
        <v>850</v>
      </c>
      <c r="G153" s="232" t="s">
        <v>590</v>
      </c>
      <c r="H153" s="232" t="s">
        <v>553</v>
      </c>
      <c r="I153" s="608" t="str">
        <f t="shared" si="40"/>
        <v>6</v>
      </c>
      <c r="J153" s="618">
        <v>94</v>
      </c>
      <c r="K153" s="613">
        <v>3</v>
      </c>
      <c r="L153" s="615">
        <v>8</v>
      </c>
      <c r="M153" s="614">
        <f t="shared" si="44"/>
        <v>70</v>
      </c>
      <c r="N153" s="613">
        <v>34</v>
      </c>
      <c r="O153" s="622">
        <v>15.3</v>
      </c>
      <c r="P153" s="614" t="e">
        <f>Баллы_за_упр($A153,G153,H153,I153,N153,O153)</f>
        <v>#VALUE!</v>
      </c>
      <c r="Q153" s="615">
        <v>37</v>
      </c>
      <c r="R153" s="619">
        <v>4.3899999999999997</v>
      </c>
      <c r="S153" s="616">
        <f t="shared" si="45"/>
        <v>110</v>
      </c>
      <c r="T153" s="617" t="e">
        <f t="shared" si="43"/>
        <v>#VALUE!</v>
      </c>
      <c r="U153" s="618" t="e">
        <f>Оценка(A153,I153,M153,P153,S153)</f>
        <v>#VALUE!</v>
      </c>
      <c r="V153" s="617"/>
      <c r="W153" s="286"/>
    </row>
    <row r="154" spans="1:23" s="138" customFormat="1" ht="15" customHeight="1" x14ac:dyDescent="0.25">
      <c r="A154" s="344" t="s">
        <v>11</v>
      </c>
      <c r="B154" s="214">
        <v>28939</v>
      </c>
      <c r="C154" s="611">
        <f t="shared" si="39"/>
        <v>45</v>
      </c>
      <c r="D154" s="224"/>
      <c r="E154" s="154">
        <v>144</v>
      </c>
      <c r="F154" s="344" t="s">
        <v>850</v>
      </c>
      <c r="G154" s="232" t="s">
        <v>590</v>
      </c>
      <c r="H154" s="232" t="s">
        <v>531</v>
      </c>
      <c r="I154" s="608" t="str">
        <f t="shared" si="40"/>
        <v>6</v>
      </c>
      <c r="J154" s="618">
        <v>48</v>
      </c>
      <c r="K154" s="613">
        <v>3</v>
      </c>
      <c r="L154" s="615">
        <v>8</v>
      </c>
      <c r="M154" s="614">
        <f t="shared" si="44"/>
        <v>70</v>
      </c>
      <c r="N154" s="613">
        <v>34</v>
      </c>
      <c r="O154" s="622">
        <v>14.9</v>
      </c>
      <c r="P154" s="614" t="e">
        <f>Баллы_за_упр($A154,G154,H154,I154,N154,O154)</f>
        <v>#VALUE!</v>
      </c>
      <c r="Q154" s="615">
        <v>37</v>
      </c>
      <c r="R154" s="619">
        <v>5.0199999999999996</v>
      </c>
      <c r="S154" s="616">
        <f t="shared" si="45"/>
        <v>66</v>
      </c>
      <c r="T154" s="617" t="e">
        <f t="shared" si="43"/>
        <v>#VALUE!</v>
      </c>
      <c r="U154" s="618" t="e">
        <f>Оценка(A154,I154,M154,P154,S154)</f>
        <v>#VALUE!</v>
      </c>
      <c r="V154" s="617"/>
      <c r="W154" s="395"/>
    </row>
    <row r="155" spans="1:23" s="138" customFormat="1" ht="15.75" x14ac:dyDescent="0.25">
      <c r="A155" s="344" t="s">
        <v>470</v>
      </c>
      <c r="B155" s="214">
        <v>25995</v>
      </c>
      <c r="C155" s="611">
        <f t="shared" si="39"/>
        <v>53</v>
      </c>
      <c r="D155" s="224"/>
      <c r="E155" s="487">
        <v>145</v>
      </c>
      <c r="F155" s="344" t="s">
        <v>850</v>
      </c>
      <c r="G155" s="232" t="s">
        <v>590</v>
      </c>
      <c r="H155" s="232" t="s">
        <v>525</v>
      </c>
      <c r="I155" s="342" t="str">
        <f t="shared" si="40"/>
        <v>5</v>
      </c>
      <c r="J155" s="173">
        <v>93</v>
      </c>
      <c r="K155" s="613">
        <v>16</v>
      </c>
      <c r="L155" s="615">
        <v>21</v>
      </c>
      <c r="M155" s="614">
        <f t="shared" si="44"/>
        <v>75</v>
      </c>
      <c r="N155" s="611"/>
      <c r="O155" s="423"/>
      <c r="P155" s="614"/>
      <c r="Q155" s="615">
        <v>37</v>
      </c>
      <c r="R155" s="409">
        <v>6.2</v>
      </c>
      <c r="S155" s="616">
        <f t="shared" si="45"/>
        <v>30</v>
      </c>
      <c r="T155" s="617">
        <v>105</v>
      </c>
      <c r="U155" s="618">
        <v>4</v>
      </c>
      <c r="V155" s="257"/>
      <c r="W155" s="395"/>
    </row>
    <row r="156" spans="1:23" s="138" customFormat="1" ht="15.75" x14ac:dyDescent="0.25">
      <c r="A156" s="691" t="s">
        <v>11</v>
      </c>
      <c r="B156" s="692">
        <v>30311</v>
      </c>
      <c r="C156" s="611">
        <f t="shared" si="39"/>
        <v>41</v>
      </c>
      <c r="D156" s="224"/>
      <c r="E156" s="154">
        <v>146</v>
      </c>
      <c r="F156" s="344" t="s">
        <v>850</v>
      </c>
      <c r="G156" s="232" t="s">
        <v>590</v>
      </c>
      <c r="H156" s="232" t="s">
        <v>1163</v>
      </c>
      <c r="I156" s="342" t="str">
        <f t="shared" si="40"/>
        <v>5</v>
      </c>
      <c r="J156" s="173">
        <v>81</v>
      </c>
      <c r="K156" s="613">
        <v>3</v>
      </c>
      <c r="L156" s="615">
        <v>8</v>
      </c>
      <c r="M156" s="614">
        <f t="shared" si="44"/>
        <v>60</v>
      </c>
      <c r="N156" s="611">
        <v>34</v>
      </c>
      <c r="O156" s="423">
        <v>15.7</v>
      </c>
      <c r="P156" s="614">
        <f>Баллы_за_упр($A156,G156,H156,I156,N156,O156)</f>
        <v>60</v>
      </c>
      <c r="Q156" s="615">
        <v>37</v>
      </c>
      <c r="R156" s="409">
        <v>4.32</v>
      </c>
      <c r="S156" s="616">
        <f t="shared" si="45"/>
        <v>66</v>
      </c>
      <c r="T156" s="617">
        <v>188</v>
      </c>
      <c r="U156" s="618">
        <v>5</v>
      </c>
      <c r="V156" s="257"/>
      <c r="W156" s="395"/>
    </row>
    <row r="157" spans="1:23" s="138" customFormat="1" ht="15.75" x14ac:dyDescent="0.25">
      <c r="A157" s="344" t="s">
        <v>470</v>
      </c>
      <c r="B157" s="214">
        <v>28254</v>
      </c>
      <c r="C157" s="611">
        <f t="shared" si="39"/>
        <v>47</v>
      </c>
      <c r="D157" s="224"/>
      <c r="E157" s="487">
        <v>147</v>
      </c>
      <c r="F157" s="344" t="s">
        <v>850</v>
      </c>
      <c r="G157" s="232" t="s">
        <v>590</v>
      </c>
      <c r="H157" s="232" t="s">
        <v>526</v>
      </c>
      <c r="I157" s="342" t="str">
        <f t="shared" si="40"/>
        <v>5</v>
      </c>
      <c r="J157" s="173">
        <v>44</v>
      </c>
      <c r="K157" s="613">
        <v>16</v>
      </c>
      <c r="L157" s="615">
        <v>28</v>
      </c>
      <c r="M157" s="614">
        <f t="shared" si="44"/>
        <v>100</v>
      </c>
      <c r="N157" s="611"/>
      <c r="O157" s="423"/>
      <c r="P157" s="614"/>
      <c r="Q157" s="615">
        <v>37</v>
      </c>
      <c r="R157" s="409">
        <v>5.35</v>
      </c>
      <c r="S157" s="616">
        <f t="shared" si="45"/>
        <v>90</v>
      </c>
      <c r="T157" s="617">
        <v>190</v>
      </c>
      <c r="U157" s="618">
        <v>5</v>
      </c>
      <c r="V157" s="257"/>
      <c r="W157" s="395"/>
    </row>
    <row r="158" spans="1:23" s="138" customFormat="1" ht="15.75" x14ac:dyDescent="0.25">
      <c r="A158" s="344" t="s">
        <v>470</v>
      </c>
      <c r="B158" s="214">
        <v>28169</v>
      </c>
      <c r="C158" s="611">
        <f t="shared" si="39"/>
        <v>47</v>
      </c>
      <c r="D158" s="224"/>
      <c r="E158" s="154">
        <v>148</v>
      </c>
      <c r="F158" s="344" t="s">
        <v>850</v>
      </c>
      <c r="G158" s="232" t="s">
        <v>26</v>
      </c>
      <c r="H158" s="232" t="s">
        <v>1245</v>
      </c>
      <c r="I158" s="342" t="str">
        <f t="shared" si="40"/>
        <v>5</v>
      </c>
      <c r="J158" s="173">
        <v>4</v>
      </c>
      <c r="K158" s="611">
        <v>16</v>
      </c>
      <c r="L158" s="615">
        <v>27</v>
      </c>
      <c r="M158" s="614">
        <f t="shared" si="44"/>
        <v>100</v>
      </c>
      <c r="N158" s="611"/>
      <c r="O158" s="423"/>
      <c r="P158" s="614"/>
      <c r="Q158" s="615">
        <v>37</v>
      </c>
      <c r="R158" s="409">
        <v>5.23</v>
      </c>
      <c r="S158" s="616">
        <f t="shared" si="45"/>
        <v>100</v>
      </c>
      <c r="T158" s="617">
        <v>200</v>
      </c>
      <c r="U158" s="618">
        <v>5</v>
      </c>
      <c r="V158" s="257"/>
      <c r="W158" s="395"/>
    </row>
    <row r="159" spans="1:23" s="138" customFormat="1" ht="15.75" x14ac:dyDescent="0.25">
      <c r="A159" s="344" t="s">
        <v>470</v>
      </c>
      <c r="B159" s="214">
        <v>30283</v>
      </c>
      <c r="C159" s="611">
        <f t="shared" si="39"/>
        <v>41</v>
      </c>
      <c r="D159" s="224"/>
      <c r="E159" s="487">
        <v>149</v>
      </c>
      <c r="F159" s="344" t="s">
        <v>850</v>
      </c>
      <c r="G159" s="232" t="s">
        <v>647</v>
      </c>
      <c r="H159" s="232" t="s">
        <v>471</v>
      </c>
      <c r="I159" s="342" t="str">
        <f t="shared" si="40"/>
        <v>5</v>
      </c>
      <c r="J159" s="173">
        <v>94</v>
      </c>
      <c r="K159" s="613">
        <v>16</v>
      </c>
      <c r="L159" s="615">
        <v>22</v>
      </c>
      <c r="M159" s="614">
        <f t="shared" si="44"/>
        <v>80</v>
      </c>
      <c r="N159" s="611"/>
      <c r="O159" s="423"/>
      <c r="P159" s="614"/>
      <c r="Q159" s="615">
        <v>37</v>
      </c>
      <c r="R159" s="409">
        <v>6</v>
      </c>
      <c r="S159" s="616">
        <f t="shared" si="45"/>
        <v>50</v>
      </c>
      <c r="T159" s="617">
        <v>80</v>
      </c>
      <c r="U159" s="618">
        <v>4</v>
      </c>
      <c r="V159" s="257"/>
      <c r="W159" s="286"/>
    </row>
    <row r="160" spans="1:23" s="138" customFormat="1" ht="15.75" x14ac:dyDescent="0.25">
      <c r="A160" s="344" t="s">
        <v>11</v>
      </c>
      <c r="B160" s="214">
        <v>33502</v>
      </c>
      <c r="C160" s="611">
        <v>30</v>
      </c>
      <c r="D160" s="224"/>
      <c r="E160" s="154">
        <v>150</v>
      </c>
      <c r="F160" s="344" t="s">
        <v>850</v>
      </c>
      <c r="G160" s="232" t="s">
        <v>27</v>
      </c>
      <c r="H160" s="232" t="s">
        <v>579</v>
      </c>
      <c r="I160" s="608" t="str">
        <f t="shared" si="40"/>
        <v>3</v>
      </c>
      <c r="J160" s="618">
        <v>60</v>
      </c>
      <c r="K160" s="613">
        <v>3</v>
      </c>
      <c r="L160" s="615">
        <v>13</v>
      </c>
      <c r="M160" s="614">
        <f t="shared" si="44"/>
        <v>50</v>
      </c>
      <c r="N160" s="613">
        <v>34</v>
      </c>
      <c r="O160" s="622">
        <v>15.8</v>
      </c>
      <c r="P160" s="614">
        <f>Баллы_за_упр($A160,G160,H160,I160,N160,O160)</f>
        <v>28</v>
      </c>
      <c r="Q160" s="615">
        <v>37</v>
      </c>
      <c r="R160" s="619">
        <v>3.51</v>
      </c>
      <c r="S160" s="616">
        <f t="shared" si="45"/>
        <v>48</v>
      </c>
      <c r="T160" s="617">
        <f>Сумма_баллов(A160,I160,M160,P160,S160)</f>
        <v>126</v>
      </c>
      <c r="U160" s="618">
        <f>Оценка(A160,I160,M160,P160,S160)</f>
        <v>4</v>
      </c>
      <c r="V160" s="617"/>
      <c r="W160" s="395"/>
    </row>
    <row r="161" spans="1:23" s="138" customFormat="1" ht="15.75" x14ac:dyDescent="0.25">
      <c r="A161" s="344" t="s">
        <v>11</v>
      </c>
      <c r="B161" s="214">
        <v>34005</v>
      </c>
      <c r="C161" s="611">
        <f t="shared" ref="C161:C184" si="46">Age(B161,G161,H161)</f>
        <v>31</v>
      </c>
      <c r="D161" s="224"/>
      <c r="E161" s="487">
        <v>151</v>
      </c>
      <c r="F161" s="344" t="s">
        <v>850</v>
      </c>
      <c r="G161" s="232" t="s">
        <v>1216</v>
      </c>
      <c r="H161" s="232" t="s">
        <v>1162</v>
      </c>
      <c r="I161" s="342" t="str">
        <f t="shared" si="40"/>
        <v>3</v>
      </c>
      <c r="J161" s="173">
        <v>55</v>
      </c>
      <c r="K161" s="613">
        <v>3</v>
      </c>
      <c r="L161" s="615">
        <v>16</v>
      </c>
      <c r="M161" s="614">
        <f t="shared" si="44"/>
        <v>70</v>
      </c>
      <c r="N161" s="611">
        <v>34</v>
      </c>
      <c r="O161" s="423">
        <v>14.5</v>
      </c>
      <c r="P161" s="614">
        <f>Баллы_за_упр($A161,G161,H161,I161,N161,O161)</f>
        <v>68</v>
      </c>
      <c r="Q161" s="615">
        <v>37</v>
      </c>
      <c r="R161" s="409">
        <v>3.5</v>
      </c>
      <c r="S161" s="616">
        <f t="shared" si="45"/>
        <v>50</v>
      </c>
      <c r="T161" s="617">
        <f>Сумма_баллов(A161,I161,M161,P161,S161)</f>
        <v>188</v>
      </c>
      <c r="U161" s="618">
        <v>4</v>
      </c>
      <c r="V161" s="257"/>
      <c r="W161" s="286"/>
    </row>
    <row r="162" spans="1:23" s="138" customFormat="1" ht="15.75" x14ac:dyDescent="0.25">
      <c r="A162" s="344" t="s">
        <v>11</v>
      </c>
      <c r="B162" s="214">
        <v>29883</v>
      </c>
      <c r="C162" s="611">
        <f t="shared" si="46"/>
        <v>42</v>
      </c>
      <c r="D162" s="224"/>
      <c r="E162" s="154">
        <v>152</v>
      </c>
      <c r="F162" s="344" t="s">
        <v>850</v>
      </c>
      <c r="G162" s="232" t="s">
        <v>1185</v>
      </c>
      <c r="H162" s="232" t="s">
        <v>501</v>
      </c>
      <c r="I162" s="608" t="str">
        <f t="shared" si="40"/>
        <v>5</v>
      </c>
      <c r="J162" s="618">
        <v>2</v>
      </c>
      <c r="K162" s="613">
        <v>3</v>
      </c>
      <c r="L162" s="615">
        <v>6</v>
      </c>
      <c r="M162" s="614">
        <f t="shared" si="44"/>
        <v>40</v>
      </c>
      <c r="N162" s="613">
        <v>34</v>
      </c>
      <c r="O162" s="622">
        <v>14.9</v>
      </c>
      <c r="P162" s="614">
        <f>Баллы_за_упр($A162,G162,H162,I162,N162,O162)</f>
        <v>92</v>
      </c>
      <c r="Q162" s="615">
        <v>37</v>
      </c>
      <c r="R162" s="619">
        <v>4.26</v>
      </c>
      <c r="S162" s="616">
        <f t="shared" si="45"/>
        <v>78</v>
      </c>
      <c r="T162" s="617">
        <f>Сумма_баллов(A162,I162,M162,P162,S162)</f>
        <v>210</v>
      </c>
      <c r="U162" s="618">
        <f>Оценка(A162,I162,M162,P162,S162)</f>
        <v>5</v>
      </c>
      <c r="V162" s="617"/>
      <c r="W162" s="395"/>
    </row>
    <row r="163" spans="1:23" s="138" customFormat="1" ht="15.75" x14ac:dyDescent="0.25">
      <c r="A163" s="344" t="s">
        <v>11</v>
      </c>
      <c r="B163" s="214">
        <v>32349</v>
      </c>
      <c r="C163" s="611">
        <f t="shared" si="46"/>
        <v>36</v>
      </c>
      <c r="D163" s="224"/>
      <c r="E163" s="487">
        <v>153</v>
      </c>
      <c r="F163" s="344" t="s">
        <v>850</v>
      </c>
      <c r="G163" s="232" t="s">
        <v>500</v>
      </c>
      <c r="H163" s="232" t="s">
        <v>734</v>
      </c>
      <c r="I163" s="342" t="str">
        <f t="shared" si="40"/>
        <v>4</v>
      </c>
      <c r="J163" s="173">
        <v>93</v>
      </c>
      <c r="K163" s="613">
        <v>3</v>
      </c>
      <c r="L163" s="615">
        <v>18</v>
      </c>
      <c r="M163" s="614">
        <f t="shared" si="44"/>
        <v>120</v>
      </c>
      <c r="N163" s="613">
        <v>34</v>
      </c>
      <c r="O163" s="622">
        <v>13.6</v>
      </c>
      <c r="P163" s="614">
        <f>Баллы_за_упр($A163,G163,H163,I163,N163,O163)</f>
        <v>128</v>
      </c>
      <c r="Q163" s="615">
        <v>37</v>
      </c>
      <c r="R163" s="409">
        <v>3.51</v>
      </c>
      <c r="S163" s="616">
        <f t="shared" si="45"/>
        <v>68</v>
      </c>
      <c r="T163" s="617">
        <f>Сумма_баллов(A163,I163,M163,P163,S163)</f>
        <v>316</v>
      </c>
      <c r="U163" s="618">
        <f>Оценка(A163,I163,M163,P163,S163)</f>
        <v>5</v>
      </c>
      <c r="V163" s="257"/>
      <c r="W163" s="395"/>
    </row>
    <row r="164" spans="1:23" s="138" customFormat="1" ht="15.75" x14ac:dyDescent="0.25">
      <c r="A164" s="344" t="s">
        <v>470</v>
      </c>
      <c r="B164" s="214">
        <v>31214</v>
      </c>
      <c r="C164" s="611">
        <f t="shared" si="46"/>
        <v>39</v>
      </c>
      <c r="D164" s="224"/>
      <c r="E164" s="154">
        <v>154</v>
      </c>
      <c r="F164" s="344" t="s">
        <v>850</v>
      </c>
      <c r="G164" s="232" t="s">
        <v>1188</v>
      </c>
      <c r="H164" s="232" t="s">
        <v>569</v>
      </c>
      <c r="I164" s="342" t="str">
        <f t="shared" si="40"/>
        <v>4</v>
      </c>
      <c r="J164" s="173"/>
      <c r="K164" s="613">
        <v>16</v>
      </c>
      <c r="L164" s="615">
        <v>25</v>
      </c>
      <c r="M164" s="614">
        <f t="shared" si="44"/>
        <v>75</v>
      </c>
      <c r="N164" s="611"/>
      <c r="O164" s="423"/>
      <c r="P164" s="614"/>
      <c r="Q164" s="615">
        <v>37</v>
      </c>
      <c r="R164" s="409">
        <v>4.32</v>
      </c>
      <c r="S164" s="616">
        <f t="shared" si="45"/>
        <v>100</v>
      </c>
      <c r="T164" s="617">
        <v>175</v>
      </c>
      <c r="U164" s="618">
        <v>5</v>
      </c>
      <c r="V164" s="257"/>
      <c r="W164" s="395"/>
    </row>
    <row r="165" spans="1:23" s="138" customFormat="1" ht="15.75" x14ac:dyDescent="0.25">
      <c r="A165" s="344" t="s">
        <v>11</v>
      </c>
      <c r="B165" s="214">
        <v>34597</v>
      </c>
      <c r="C165" s="611">
        <f>Age(B165,G165,H165)</f>
        <v>30</v>
      </c>
      <c r="D165" s="224"/>
      <c r="E165" s="487">
        <v>155</v>
      </c>
      <c r="F165" s="344" t="s">
        <v>850</v>
      </c>
      <c r="G165" s="232" t="s">
        <v>474</v>
      </c>
      <c r="H165" s="232" t="s">
        <v>700</v>
      </c>
      <c r="I165" s="342" t="str">
        <f>Воз_группа(A165,C165)</f>
        <v>3</v>
      </c>
      <c r="J165" s="173"/>
      <c r="K165" s="613">
        <v>3</v>
      </c>
      <c r="L165" s="615">
        <v>10</v>
      </c>
      <c r="M165" s="614">
        <f>Баллы_за_упр($A165,G165,H165,I165,K165,L165)</f>
        <v>35</v>
      </c>
      <c r="N165" s="613">
        <v>34</v>
      </c>
      <c r="O165" s="622">
        <v>14</v>
      </c>
      <c r="P165" s="614">
        <f>Баллы_за_упр($A165,G165,H165,I165,N165,O165)</f>
        <v>88</v>
      </c>
      <c r="Q165" s="615">
        <v>37</v>
      </c>
      <c r="R165" s="409">
        <v>0</v>
      </c>
      <c r="S165" s="616">
        <f>Баллы_за_упр($A165,G165,H165,I165,Q165,R165)</f>
        <v>0</v>
      </c>
      <c r="T165" s="617">
        <v>0</v>
      </c>
      <c r="U165" s="618">
        <f>Оценка(A165,I165,M165,P165,S165)</f>
        <v>2</v>
      </c>
      <c r="V165" s="257"/>
      <c r="W165" s="395"/>
    </row>
    <row r="166" spans="1:23" s="138" customFormat="1" ht="15.75" x14ac:dyDescent="0.25">
      <c r="A166" s="344" t="s">
        <v>11</v>
      </c>
      <c r="B166" s="215">
        <v>26501</v>
      </c>
      <c r="C166" s="611">
        <f t="shared" si="46"/>
        <v>52</v>
      </c>
      <c r="D166" s="224"/>
      <c r="E166" s="154">
        <v>156</v>
      </c>
      <c r="F166" s="344" t="s">
        <v>504</v>
      </c>
      <c r="G166" s="222" t="s">
        <v>482</v>
      </c>
      <c r="H166" s="222" t="s">
        <v>639</v>
      </c>
      <c r="I166" s="342" t="str">
        <f t="shared" si="40"/>
        <v>7</v>
      </c>
      <c r="J166" s="611">
        <v>98</v>
      </c>
      <c r="K166" s="613">
        <v>3</v>
      </c>
      <c r="L166" s="615">
        <v>3</v>
      </c>
      <c r="M166" s="614">
        <f t="shared" si="44"/>
        <v>30</v>
      </c>
      <c r="N166" s="611"/>
      <c r="O166" s="423"/>
      <c r="P166" s="614"/>
      <c r="Q166" s="615">
        <v>37</v>
      </c>
      <c r="R166" s="409">
        <v>4.29</v>
      </c>
      <c r="S166" s="616">
        <f t="shared" si="45"/>
        <v>192</v>
      </c>
      <c r="T166" s="617">
        <f t="shared" ref="T166:T172" si="47">Сумма_баллов(A166,I166,M166,P166,S166)</f>
        <v>222</v>
      </c>
      <c r="U166" s="618">
        <v>4</v>
      </c>
      <c r="V166" s="257"/>
      <c r="W166" s="395"/>
    </row>
    <row r="167" spans="1:23" s="138" customFormat="1" ht="15.75" x14ac:dyDescent="0.25">
      <c r="A167" s="344" t="s">
        <v>11</v>
      </c>
      <c r="B167" s="215">
        <v>25618</v>
      </c>
      <c r="C167" s="611">
        <f t="shared" si="46"/>
        <v>54</v>
      </c>
      <c r="D167" s="224"/>
      <c r="E167" s="487">
        <v>157</v>
      </c>
      <c r="F167" s="344" t="s">
        <v>504</v>
      </c>
      <c r="G167" s="222" t="s">
        <v>482</v>
      </c>
      <c r="H167" s="222" t="s">
        <v>641</v>
      </c>
      <c r="I167" s="342" t="str">
        <f t="shared" si="40"/>
        <v>7</v>
      </c>
      <c r="J167" s="611">
        <v>32</v>
      </c>
      <c r="K167" s="613">
        <v>3</v>
      </c>
      <c r="L167" s="615">
        <v>2</v>
      </c>
      <c r="M167" s="614">
        <f t="shared" si="44"/>
        <v>20</v>
      </c>
      <c r="N167" s="611"/>
      <c r="O167" s="423"/>
      <c r="P167" s="614"/>
      <c r="Q167" s="615">
        <v>37</v>
      </c>
      <c r="R167" s="409">
        <v>5.45</v>
      </c>
      <c r="S167" s="616">
        <f t="shared" si="45"/>
        <v>50</v>
      </c>
      <c r="T167" s="617">
        <f t="shared" si="47"/>
        <v>70</v>
      </c>
      <c r="U167" s="618">
        <v>4</v>
      </c>
      <c r="V167" s="257"/>
      <c r="W167" s="395"/>
    </row>
    <row r="168" spans="1:23" s="138" customFormat="1" ht="15.75" x14ac:dyDescent="0.25">
      <c r="A168" s="344" t="s">
        <v>11</v>
      </c>
      <c r="B168" s="214">
        <v>24226</v>
      </c>
      <c r="C168" s="611">
        <f t="shared" si="46"/>
        <v>58</v>
      </c>
      <c r="D168" s="224"/>
      <c r="E168" s="154">
        <v>158</v>
      </c>
      <c r="F168" s="344" t="s">
        <v>504</v>
      </c>
      <c r="G168" s="407" t="s">
        <v>482</v>
      </c>
      <c r="H168" s="407" t="s">
        <v>1242</v>
      </c>
      <c r="I168" s="608" t="str">
        <f t="shared" si="40"/>
        <v>8</v>
      </c>
      <c r="J168" s="611">
        <v>98</v>
      </c>
      <c r="K168" s="613">
        <v>3</v>
      </c>
      <c r="L168" s="615">
        <v>6</v>
      </c>
      <c r="M168" s="614">
        <f t="shared" ref="M168:M173" si="48">Баллы_за_упр($A168,G168,H168,I168,K168,L168)</f>
        <v>80</v>
      </c>
      <c r="N168" s="611"/>
      <c r="O168" s="155"/>
      <c r="P168" s="614"/>
      <c r="Q168" s="615">
        <v>37</v>
      </c>
      <c r="R168" s="409">
        <v>4.58</v>
      </c>
      <c r="S168" s="616">
        <f t="shared" ref="S168:S173" si="49">Баллы_за_упр($A168,G168,H168,I168,Q168,R168)</f>
        <v>174</v>
      </c>
      <c r="T168" s="617">
        <f t="shared" si="47"/>
        <v>254</v>
      </c>
      <c r="U168" s="618">
        <v>5</v>
      </c>
      <c r="V168" s="257"/>
      <c r="W168" s="395"/>
    </row>
    <row r="169" spans="1:23" s="138" customFormat="1" ht="15.75" x14ac:dyDescent="0.25">
      <c r="A169" s="344" t="s">
        <v>11</v>
      </c>
      <c r="B169" s="215">
        <v>26825</v>
      </c>
      <c r="C169" s="611">
        <f t="shared" si="46"/>
        <v>51</v>
      </c>
      <c r="D169" s="224"/>
      <c r="E169" s="487">
        <v>159</v>
      </c>
      <c r="F169" s="344" t="s">
        <v>504</v>
      </c>
      <c r="G169" s="407" t="s">
        <v>482</v>
      </c>
      <c r="H169" s="407" t="s">
        <v>583</v>
      </c>
      <c r="I169" s="608" t="str">
        <f t="shared" si="40"/>
        <v>7</v>
      </c>
      <c r="J169" s="611">
        <v>4</v>
      </c>
      <c r="K169" s="613">
        <v>3</v>
      </c>
      <c r="L169" s="615">
        <v>3</v>
      </c>
      <c r="M169" s="614">
        <f t="shared" si="48"/>
        <v>30</v>
      </c>
      <c r="N169" s="611"/>
      <c r="O169" s="155"/>
      <c r="P169" s="614"/>
      <c r="Q169" s="615">
        <v>37</v>
      </c>
      <c r="R169" s="409">
        <v>5.0199999999999996</v>
      </c>
      <c r="S169" s="616">
        <f t="shared" si="49"/>
        <v>126</v>
      </c>
      <c r="T169" s="617">
        <f t="shared" si="47"/>
        <v>156</v>
      </c>
      <c r="U169" s="618">
        <v>4</v>
      </c>
      <c r="V169" s="617"/>
      <c r="W169" s="396"/>
    </row>
    <row r="170" spans="1:23" s="138" customFormat="1" ht="15.75" x14ac:dyDescent="0.25">
      <c r="A170" s="344" t="s">
        <v>11</v>
      </c>
      <c r="B170" s="215">
        <v>24960</v>
      </c>
      <c r="C170" s="611">
        <f t="shared" si="46"/>
        <v>56</v>
      </c>
      <c r="D170" s="224"/>
      <c r="E170" s="154">
        <v>160</v>
      </c>
      <c r="F170" s="344" t="s">
        <v>504</v>
      </c>
      <c r="G170" s="222" t="s">
        <v>1265</v>
      </c>
      <c r="H170" s="222" t="s">
        <v>1266</v>
      </c>
      <c r="I170" s="342" t="str">
        <f t="shared" si="40"/>
        <v>8</v>
      </c>
      <c r="J170" s="611">
        <v>98</v>
      </c>
      <c r="K170" s="613">
        <v>3</v>
      </c>
      <c r="L170" s="615">
        <v>4</v>
      </c>
      <c r="M170" s="614">
        <f t="shared" si="48"/>
        <v>60</v>
      </c>
      <c r="N170" s="611"/>
      <c r="O170" s="423"/>
      <c r="P170" s="614"/>
      <c r="Q170" s="615">
        <v>37</v>
      </c>
      <c r="R170" s="409">
        <v>4.58</v>
      </c>
      <c r="S170" s="616">
        <f t="shared" si="49"/>
        <v>174</v>
      </c>
      <c r="T170" s="617">
        <f t="shared" si="47"/>
        <v>234</v>
      </c>
      <c r="U170" s="618">
        <v>5</v>
      </c>
      <c r="V170" s="257"/>
      <c r="W170" s="396"/>
    </row>
    <row r="171" spans="1:23" s="138" customFormat="1" ht="15.75" x14ac:dyDescent="0.25">
      <c r="A171" s="344" t="s">
        <v>11</v>
      </c>
      <c r="B171" s="226">
        <v>26719</v>
      </c>
      <c r="C171" s="611">
        <f t="shared" si="46"/>
        <v>51</v>
      </c>
      <c r="D171" s="224"/>
      <c r="E171" s="487">
        <v>161</v>
      </c>
      <c r="F171" s="344" t="s">
        <v>504</v>
      </c>
      <c r="G171" s="222" t="s">
        <v>482</v>
      </c>
      <c r="H171" s="222" t="s">
        <v>758</v>
      </c>
      <c r="I171" s="342" t="str">
        <f t="shared" si="40"/>
        <v>7</v>
      </c>
      <c r="J171" s="611">
        <v>32</v>
      </c>
      <c r="K171" s="613">
        <v>16</v>
      </c>
      <c r="L171" s="615">
        <v>41</v>
      </c>
      <c r="M171" s="614">
        <f t="shared" si="48"/>
        <v>115</v>
      </c>
      <c r="N171" s="611"/>
      <c r="O171" s="423"/>
      <c r="P171" s="614"/>
      <c r="Q171" s="615">
        <v>37</v>
      </c>
      <c r="R171" s="409">
        <v>5.0599999999999996</v>
      </c>
      <c r="S171" s="616">
        <f t="shared" si="49"/>
        <v>118</v>
      </c>
      <c r="T171" s="617">
        <f t="shared" si="47"/>
        <v>233</v>
      </c>
      <c r="U171" s="618">
        <v>4</v>
      </c>
      <c r="V171" s="257"/>
      <c r="W171" s="395"/>
    </row>
    <row r="172" spans="1:23" s="352" customFormat="1" ht="15.75" x14ac:dyDescent="0.25">
      <c r="A172" s="613" t="s">
        <v>11</v>
      </c>
      <c r="B172" s="347">
        <v>28954</v>
      </c>
      <c r="C172" s="613">
        <f t="shared" si="46"/>
        <v>45</v>
      </c>
      <c r="D172" s="338"/>
      <c r="E172" s="154">
        <v>162</v>
      </c>
      <c r="F172" s="344" t="s">
        <v>504</v>
      </c>
      <c r="G172" s="232" t="s">
        <v>590</v>
      </c>
      <c r="H172" s="232" t="s">
        <v>951</v>
      </c>
      <c r="I172" s="608" t="str">
        <f t="shared" si="40"/>
        <v>6</v>
      </c>
      <c r="J172" s="611"/>
      <c r="K172" s="613">
        <v>3</v>
      </c>
      <c r="L172" s="615">
        <v>5</v>
      </c>
      <c r="M172" s="614">
        <f t="shared" si="48"/>
        <v>40</v>
      </c>
      <c r="N172" s="611"/>
      <c r="O172" s="423"/>
      <c r="P172" s="614"/>
      <c r="Q172" s="615">
        <v>37</v>
      </c>
      <c r="R172" s="409">
        <v>4.38</v>
      </c>
      <c r="S172" s="616">
        <f t="shared" si="49"/>
        <v>112</v>
      </c>
      <c r="T172" s="617">
        <f t="shared" si="47"/>
        <v>152</v>
      </c>
      <c r="U172" s="618">
        <v>4</v>
      </c>
      <c r="V172" s="257"/>
      <c r="W172" s="286"/>
    </row>
    <row r="173" spans="1:23" s="138" customFormat="1" ht="15.75" x14ac:dyDescent="0.25">
      <c r="A173" s="344" t="s">
        <v>470</v>
      </c>
      <c r="B173" s="215">
        <v>30750</v>
      </c>
      <c r="C173" s="611">
        <f t="shared" si="46"/>
        <v>40</v>
      </c>
      <c r="D173" s="224"/>
      <c r="E173" s="487">
        <v>163</v>
      </c>
      <c r="F173" s="344" t="s">
        <v>504</v>
      </c>
      <c r="G173" s="222" t="s">
        <v>647</v>
      </c>
      <c r="H173" s="407" t="s">
        <v>648</v>
      </c>
      <c r="I173" s="342" t="str">
        <f t="shared" si="40"/>
        <v>5</v>
      </c>
      <c r="J173" s="611"/>
      <c r="K173" s="613">
        <v>16</v>
      </c>
      <c r="L173" s="615">
        <v>25</v>
      </c>
      <c r="M173" s="614">
        <f t="shared" si="48"/>
        <v>95</v>
      </c>
      <c r="N173" s="611"/>
      <c r="O173" s="423"/>
      <c r="P173" s="614"/>
      <c r="Q173" s="615">
        <v>37</v>
      </c>
      <c r="R173" s="409">
        <v>5.5</v>
      </c>
      <c r="S173" s="616">
        <f t="shared" si="49"/>
        <v>60</v>
      </c>
      <c r="T173" s="617">
        <v>105</v>
      </c>
      <c r="U173" s="618">
        <v>4</v>
      </c>
      <c r="V173" s="257"/>
      <c r="W173" s="395"/>
    </row>
    <row r="174" spans="1:23" s="138" customFormat="1" ht="15.75" x14ac:dyDescent="0.25">
      <c r="A174" s="344" t="s">
        <v>11</v>
      </c>
      <c r="B174" s="214">
        <v>25637</v>
      </c>
      <c r="C174" s="173">
        <f t="shared" si="46"/>
        <v>54</v>
      </c>
      <c r="D174" s="224"/>
      <c r="E174" s="154">
        <v>164</v>
      </c>
      <c r="F174" s="800" t="s">
        <v>481</v>
      </c>
      <c r="G174" s="230" t="s">
        <v>482</v>
      </c>
      <c r="H174" s="232" t="s">
        <v>519</v>
      </c>
      <c r="I174" s="344" t="str">
        <f t="shared" si="40"/>
        <v>7</v>
      </c>
      <c r="J174" s="611">
        <v>65</v>
      </c>
      <c r="K174" s="613">
        <v>3</v>
      </c>
      <c r="L174" s="615">
        <v>4</v>
      </c>
      <c r="M174" s="614">
        <f t="shared" ref="M174:M183" si="50">Баллы_за_упр($A174,G174,H174,I174,K174,L174)</f>
        <v>40</v>
      </c>
      <c r="N174" s="611"/>
      <c r="O174" s="423"/>
      <c r="P174" s="614"/>
      <c r="Q174" s="615">
        <v>37</v>
      </c>
      <c r="R174" s="409">
        <v>5.03</v>
      </c>
      <c r="S174" s="616">
        <f t="shared" ref="S174:S184" si="51">Баллы_за_упр($A174,G174,H174,I174,Q174,R174)</f>
        <v>124</v>
      </c>
      <c r="T174" s="617">
        <f>Сумма_баллов(A174,I174,M174,P174,S174)</f>
        <v>164</v>
      </c>
      <c r="U174" s="618">
        <v>5</v>
      </c>
      <c r="V174" s="257"/>
      <c r="W174" s="395"/>
    </row>
    <row r="175" spans="1:23" s="138" customFormat="1" ht="15.75" x14ac:dyDescent="0.25">
      <c r="A175" s="344" t="s">
        <v>11</v>
      </c>
      <c r="B175" s="214">
        <v>29086</v>
      </c>
      <c r="C175" s="173">
        <f t="shared" si="46"/>
        <v>45</v>
      </c>
      <c r="D175" s="224"/>
      <c r="E175" s="487">
        <v>165</v>
      </c>
      <c r="F175" s="800" t="s">
        <v>481</v>
      </c>
      <c r="G175" s="230" t="s">
        <v>482</v>
      </c>
      <c r="H175" s="232" t="s">
        <v>522</v>
      </c>
      <c r="I175" s="344" t="str">
        <f t="shared" si="40"/>
        <v>6</v>
      </c>
      <c r="J175" s="611">
        <v>81</v>
      </c>
      <c r="K175" s="613">
        <v>3</v>
      </c>
      <c r="L175" s="615">
        <v>10</v>
      </c>
      <c r="M175" s="614">
        <f t="shared" si="50"/>
        <v>90</v>
      </c>
      <c r="N175" s="611">
        <v>34</v>
      </c>
      <c r="O175" s="423">
        <v>14.8</v>
      </c>
      <c r="P175" s="614" t="e">
        <f>Баллы_за_упр($A175,G175,H175,I175,N175,O175)</f>
        <v>#VALUE!</v>
      </c>
      <c r="Q175" s="615">
        <v>37</v>
      </c>
      <c r="R175" s="409">
        <v>4.3</v>
      </c>
      <c r="S175" s="616">
        <f t="shared" si="51"/>
        <v>128</v>
      </c>
      <c r="T175" s="617" t="e">
        <f>Сумма_баллов(A175,I175,M175,P175,S175)</f>
        <v>#VALUE!</v>
      </c>
      <c r="U175" s="618" t="e">
        <f>Оценка(A175,I175,M175,P175,S175)</f>
        <v>#VALUE!</v>
      </c>
      <c r="V175" s="257"/>
      <c r="W175" s="395"/>
    </row>
    <row r="176" spans="1:23" s="138" customFormat="1" ht="15.75" x14ac:dyDescent="0.25">
      <c r="A176" s="344" t="s">
        <v>11</v>
      </c>
      <c r="B176" s="214">
        <v>27026</v>
      </c>
      <c r="C176" s="173">
        <f t="shared" si="46"/>
        <v>50</v>
      </c>
      <c r="D176" s="224"/>
      <c r="E176" s="154">
        <v>166</v>
      </c>
      <c r="F176" s="800" t="s">
        <v>481</v>
      </c>
      <c r="G176" s="230" t="s">
        <v>482</v>
      </c>
      <c r="H176" s="232" t="s">
        <v>1227</v>
      </c>
      <c r="I176" s="344" t="str">
        <f t="shared" si="40"/>
        <v>7</v>
      </c>
      <c r="J176" s="611">
        <v>65</v>
      </c>
      <c r="K176" s="613">
        <v>3</v>
      </c>
      <c r="L176" s="615">
        <v>7</v>
      </c>
      <c r="M176" s="614">
        <f t="shared" si="50"/>
        <v>70</v>
      </c>
      <c r="N176" s="611"/>
      <c r="O176" s="423"/>
      <c r="P176" s="614"/>
      <c r="Q176" s="615">
        <v>37</v>
      </c>
      <c r="R176" s="409">
        <v>4.28</v>
      </c>
      <c r="S176" s="616">
        <f t="shared" si="51"/>
        <v>194</v>
      </c>
      <c r="T176" s="617">
        <f>Сумма_баллов(A176,I176,M176,P176,S176)</f>
        <v>264</v>
      </c>
      <c r="U176" s="618">
        <v>5</v>
      </c>
      <c r="V176" s="257"/>
      <c r="W176" s="810"/>
    </row>
    <row r="177" spans="1:24" s="138" customFormat="1" ht="15.75" x14ac:dyDescent="0.25">
      <c r="A177" s="344" t="s">
        <v>11</v>
      </c>
      <c r="B177" s="214">
        <v>30129</v>
      </c>
      <c r="C177" s="173">
        <f t="shared" si="46"/>
        <v>42</v>
      </c>
      <c r="D177" s="224"/>
      <c r="E177" s="487">
        <v>167</v>
      </c>
      <c r="F177" s="800" t="s">
        <v>481</v>
      </c>
      <c r="G177" s="230" t="s">
        <v>590</v>
      </c>
      <c r="H177" s="232" t="s">
        <v>730</v>
      </c>
      <c r="I177" s="344" t="str">
        <f t="shared" si="40"/>
        <v>5</v>
      </c>
      <c r="J177" s="611">
        <v>94</v>
      </c>
      <c r="K177" s="613">
        <v>3</v>
      </c>
      <c r="L177" s="615">
        <v>9</v>
      </c>
      <c r="M177" s="614">
        <f t="shared" si="50"/>
        <v>70</v>
      </c>
      <c r="N177" s="611">
        <v>34</v>
      </c>
      <c r="O177" s="423">
        <v>14.5</v>
      </c>
      <c r="P177" s="614">
        <f t="shared" ref="P177:P184" si="52">Баллы_за_упр($A177,G177,H177,I177,N177,O177)</f>
        <v>108</v>
      </c>
      <c r="Q177" s="615">
        <v>37</v>
      </c>
      <c r="R177" s="409">
        <v>3.57</v>
      </c>
      <c r="S177" s="616">
        <f t="shared" si="51"/>
        <v>136</v>
      </c>
      <c r="T177" s="617">
        <f t="shared" ref="T177:T184" si="53">Сумма_баллов(A177,I177,M177,P177,S177)</f>
        <v>314</v>
      </c>
      <c r="U177" s="618">
        <f t="shared" ref="U177:U184" si="54">Оценка(A177,I177,M177,P177,S177)</f>
        <v>5</v>
      </c>
      <c r="V177" s="257"/>
      <c r="W177" s="810"/>
    </row>
    <row r="178" spans="1:24" s="138" customFormat="1" ht="15.75" x14ac:dyDescent="0.25">
      <c r="A178" s="344" t="s">
        <v>11</v>
      </c>
      <c r="B178" s="214">
        <v>28971</v>
      </c>
      <c r="C178" s="173">
        <f t="shared" si="46"/>
        <v>45</v>
      </c>
      <c r="D178" s="224"/>
      <c r="E178" s="154">
        <v>168</v>
      </c>
      <c r="F178" s="800" t="s">
        <v>481</v>
      </c>
      <c r="G178" s="230" t="s">
        <v>590</v>
      </c>
      <c r="H178" s="232" t="s">
        <v>495</v>
      </c>
      <c r="I178" s="344" t="str">
        <f t="shared" si="40"/>
        <v>6</v>
      </c>
      <c r="J178" s="611">
        <v>47</v>
      </c>
      <c r="K178" s="613">
        <v>3</v>
      </c>
      <c r="L178" s="615">
        <v>4</v>
      </c>
      <c r="M178" s="614">
        <f t="shared" si="50"/>
        <v>30</v>
      </c>
      <c r="N178" s="611">
        <v>34</v>
      </c>
      <c r="O178" s="423">
        <v>15</v>
      </c>
      <c r="P178" s="614" t="e">
        <f t="shared" si="52"/>
        <v>#VALUE!</v>
      </c>
      <c r="Q178" s="615">
        <v>37</v>
      </c>
      <c r="R178" s="409">
        <v>4.58</v>
      </c>
      <c r="S178" s="616">
        <f t="shared" si="51"/>
        <v>74</v>
      </c>
      <c r="T178" s="617" t="e">
        <f t="shared" si="53"/>
        <v>#VALUE!</v>
      </c>
      <c r="U178" s="618" t="e">
        <f t="shared" si="54"/>
        <v>#VALUE!</v>
      </c>
      <c r="V178" s="257"/>
      <c r="W178" s="810"/>
    </row>
    <row r="179" spans="1:24" s="138" customFormat="1" ht="15.75" x14ac:dyDescent="0.25">
      <c r="A179" s="344" t="s">
        <v>11</v>
      </c>
      <c r="B179" s="214">
        <v>28148</v>
      </c>
      <c r="C179" s="173">
        <f t="shared" si="46"/>
        <v>47</v>
      </c>
      <c r="D179" s="224"/>
      <c r="E179" s="487">
        <v>169</v>
      </c>
      <c r="F179" s="800" t="s">
        <v>481</v>
      </c>
      <c r="G179" s="232" t="s">
        <v>590</v>
      </c>
      <c r="H179" s="232" t="s">
        <v>479</v>
      </c>
      <c r="I179" s="408" t="str">
        <f t="shared" si="40"/>
        <v>6</v>
      </c>
      <c r="J179" s="611">
        <v>7</v>
      </c>
      <c r="K179" s="613">
        <v>3</v>
      </c>
      <c r="L179" s="615">
        <v>10</v>
      </c>
      <c r="M179" s="614">
        <f t="shared" si="50"/>
        <v>90</v>
      </c>
      <c r="N179" s="611">
        <v>34</v>
      </c>
      <c r="O179" s="423">
        <v>15.2</v>
      </c>
      <c r="P179" s="614" t="e">
        <f t="shared" si="52"/>
        <v>#VALUE!</v>
      </c>
      <c r="Q179" s="615">
        <v>37</v>
      </c>
      <c r="R179" s="409">
        <v>4.1900000000000004</v>
      </c>
      <c r="S179" s="616">
        <f t="shared" si="51"/>
        <v>150</v>
      </c>
      <c r="T179" s="617" t="e">
        <f t="shared" si="53"/>
        <v>#VALUE!</v>
      </c>
      <c r="U179" s="618" t="e">
        <f t="shared" si="54"/>
        <v>#VALUE!</v>
      </c>
      <c r="V179" s="617"/>
      <c r="W179" s="395"/>
    </row>
    <row r="180" spans="1:24" s="138" customFormat="1" ht="15.75" x14ac:dyDescent="0.25">
      <c r="A180" s="344" t="s">
        <v>11</v>
      </c>
      <c r="B180" s="214">
        <v>28256</v>
      </c>
      <c r="C180" s="173">
        <f t="shared" si="46"/>
        <v>47</v>
      </c>
      <c r="D180" s="224"/>
      <c r="E180" s="154">
        <v>170</v>
      </c>
      <c r="F180" s="800" t="s">
        <v>481</v>
      </c>
      <c r="G180" s="230" t="s">
        <v>590</v>
      </c>
      <c r="H180" s="232" t="s">
        <v>493</v>
      </c>
      <c r="I180" s="344" t="str">
        <f t="shared" si="40"/>
        <v>6</v>
      </c>
      <c r="J180" s="611">
        <v>44</v>
      </c>
      <c r="K180" s="613">
        <v>3</v>
      </c>
      <c r="L180" s="615">
        <v>18</v>
      </c>
      <c r="M180" s="614">
        <f t="shared" si="50"/>
        <v>135</v>
      </c>
      <c r="N180" s="611">
        <v>34</v>
      </c>
      <c r="O180" s="423">
        <v>14.3</v>
      </c>
      <c r="P180" s="614" t="e">
        <f t="shared" si="52"/>
        <v>#VALUE!</v>
      </c>
      <c r="Q180" s="615">
        <v>37</v>
      </c>
      <c r="R180" s="409">
        <v>4.3499999999999996</v>
      </c>
      <c r="S180" s="616">
        <f t="shared" si="51"/>
        <v>118</v>
      </c>
      <c r="T180" s="617" t="e">
        <f>Сумма_баллов(A180,I180,M180,P180,S180)</f>
        <v>#VALUE!</v>
      </c>
      <c r="U180" s="618" t="e">
        <f>Оценка(A180,I180,M180,P180,S180)</f>
        <v>#VALUE!</v>
      </c>
      <c r="V180" s="257"/>
      <c r="W180" s="395"/>
    </row>
    <row r="181" spans="1:24" s="138" customFormat="1" ht="15.75" x14ac:dyDescent="0.25">
      <c r="A181" s="344" t="s">
        <v>11</v>
      </c>
      <c r="B181" s="214">
        <v>28251</v>
      </c>
      <c r="C181" s="173">
        <f t="shared" si="46"/>
        <v>47</v>
      </c>
      <c r="D181" s="224"/>
      <c r="E181" s="487">
        <v>171</v>
      </c>
      <c r="F181" s="800" t="s">
        <v>481</v>
      </c>
      <c r="G181" s="230" t="s">
        <v>590</v>
      </c>
      <c r="H181" s="232" t="s">
        <v>655</v>
      </c>
      <c r="I181" s="344" t="str">
        <f t="shared" si="40"/>
        <v>6</v>
      </c>
      <c r="J181" s="611">
        <v>44</v>
      </c>
      <c r="K181" s="613">
        <v>3</v>
      </c>
      <c r="L181" s="615">
        <v>12</v>
      </c>
      <c r="M181" s="614">
        <f t="shared" si="50"/>
        <v>105</v>
      </c>
      <c r="N181" s="611">
        <v>34</v>
      </c>
      <c r="O181" s="423">
        <v>15.8</v>
      </c>
      <c r="P181" s="614" t="e">
        <f t="shared" si="52"/>
        <v>#VALUE!</v>
      </c>
      <c r="Q181" s="615">
        <v>37</v>
      </c>
      <c r="R181" s="409">
        <v>4.47</v>
      </c>
      <c r="S181" s="616">
        <f t="shared" si="51"/>
        <v>94</v>
      </c>
      <c r="T181" s="617" t="e">
        <f t="shared" si="53"/>
        <v>#VALUE!</v>
      </c>
      <c r="U181" s="618" t="e">
        <f t="shared" si="54"/>
        <v>#VALUE!</v>
      </c>
      <c r="V181" s="257"/>
      <c r="W181" s="395"/>
    </row>
    <row r="182" spans="1:24" s="138" customFormat="1" ht="15.75" x14ac:dyDescent="0.25">
      <c r="A182" s="344" t="s">
        <v>11</v>
      </c>
      <c r="B182" s="214">
        <v>29386</v>
      </c>
      <c r="C182" s="173">
        <f t="shared" si="46"/>
        <v>44</v>
      </c>
      <c r="D182" s="224"/>
      <c r="E182" s="154">
        <v>172</v>
      </c>
      <c r="F182" s="800" t="s">
        <v>481</v>
      </c>
      <c r="G182" s="230" t="s">
        <v>590</v>
      </c>
      <c r="H182" s="232" t="s">
        <v>494</v>
      </c>
      <c r="I182" s="344" t="str">
        <f t="shared" si="40"/>
        <v>5</v>
      </c>
      <c r="J182" s="611">
        <v>98</v>
      </c>
      <c r="K182" s="613">
        <v>3</v>
      </c>
      <c r="L182" s="615">
        <v>8</v>
      </c>
      <c r="M182" s="614">
        <f t="shared" si="50"/>
        <v>60</v>
      </c>
      <c r="N182" s="611">
        <v>34</v>
      </c>
      <c r="O182" s="423">
        <v>14.9</v>
      </c>
      <c r="P182" s="614">
        <f t="shared" si="52"/>
        <v>92</v>
      </c>
      <c r="Q182" s="615">
        <v>37</v>
      </c>
      <c r="R182" s="409">
        <v>4.3899999999999997</v>
      </c>
      <c r="S182" s="616">
        <f t="shared" si="51"/>
        <v>56</v>
      </c>
      <c r="T182" s="617">
        <f t="shared" si="53"/>
        <v>208</v>
      </c>
      <c r="U182" s="618">
        <f t="shared" si="54"/>
        <v>5</v>
      </c>
      <c r="V182" s="257"/>
      <c r="W182" s="395"/>
    </row>
    <row r="183" spans="1:24" s="138" customFormat="1" ht="15.75" x14ac:dyDescent="0.25">
      <c r="A183" s="344" t="s">
        <v>11</v>
      </c>
      <c r="B183" s="214">
        <v>27746</v>
      </c>
      <c r="C183" s="173">
        <f t="shared" si="46"/>
        <v>48</v>
      </c>
      <c r="D183" s="224"/>
      <c r="E183" s="487">
        <v>173</v>
      </c>
      <c r="F183" s="800" t="s">
        <v>481</v>
      </c>
      <c r="G183" s="230" t="s">
        <v>590</v>
      </c>
      <c r="H183" s="232" t="s">
        <v>1050</v>
      </c>
      <c r="I183" s="344" t="str">
        <f t="shared" si="40"/>
        <v>6</v>
      </c>
      <c r="J183" s="611">
        <v>83</v>
      </c>
      <c r="K183" s="613">
        <v>3</v>
      </c>
      <c r="L183" s="615">
        <v>8</v>
      </c>
      <c r="M183" s="614">
        <f t="shared" si="50"/>
        <v>70</v>
      </c>
      <c r="N183" s="611"/>
      <c r="O183" s="423"/>
      <c r="P183" s="614"/>
      <c r="Q183" s="615">
        <v>37</v>
      </c>
      <c r="R183" s="409">
        <v>4.3099999999999996</v>
      </c>
      <c r="S183" s="616">
        <f t="shared" si="51"/>
        <v>126</v>
      </c>
      <c r="T183" s="617">
        <f t="shared" si="53"/>
        <v>196</v>
      </c>
      <c r="U183" s="618">
        <v>5</v>
      </c>
      <c r="V183" s="257"/>
      <c r="W183" s="395"/>
    </row>
    <row r="184" spans="1:24" s="138" customFormat="1" ht="15.75" x14ac:dyDescent="0.25">
      <c r="A184" s="344" t="s">
        <v>11</v>
      </c>
      <c r="B184" s="214">
        <v>28803</v>
      </c>
      <c r="C184" s="173">
        <f t="shared" si="46"/>
        <v>45</v>
      </c>
      <c r="D184" s="224"/>
      <c r="E184" s="154">
        <v>174</v>
      </c>
      <c r="F184" s="800" t="s">
        <v>481</v>
      </c>
      <c r="G184" s="230" t="s">
        <v>590</v>
      </c>
      <c r="H184" s="232" t="s">
        <v>799</v>
      </c>
      <c r="I184" s="344" t="str">
        <f t="shared" si="40"/>
        <v>6</v>
      </c>
      <c r="J184" s="611">
        <v>95</v>
      </c>
      <c r="K184" s="613">
        <v>3</v>
      </c>
      <c r="L184" s="615">
        <v>8</v>
      </c>
      <c r="M184" s="614">
        <f t="shared" ref="M184:M193" si="55">Баллы_за_упр($A184,G184,H184,I184,K184,L184)</f>
        <v>70</v>
      </c>
      <c r="N184" s="611">
        <v>34</v>
      </c>
      <c r="O184" s="423">
        <v>15.2</v>
      </c>
      <c r="P184" s="614" t="e">
        <f t="shared" si="52"/>
        <v>#VALUE!</v>
      </c>
      <c r="Q184" s="615">
        <v>37</v>
      </c>
      <c r="R184" s="409">
        <v>4.4000000000000004</v>
      </c>
      <c r="S184" s="616">
        <f t="shared" si="51"/>
        <v>108</v>
      </c>
      <c r="T184" s="617" t="e">
        <f t="shared" si="53"/>
        <v>#VALUE!</v>
      </c>
      <c r="U184" s="618" t="e">
        <f t="shared" si="54"/>
        <v>#VALUE!</v>
      </c>
      <c r="V184" s="257"/>
      <c r="W184" s="395"/>
    </row>
    <row r="185" spans="1:24" s="138" customFormat="1" ht="15.75" x14ac:dyDescent="0.25">
      <c r="A185" s="611" t="s">
        <v>11</v>
      </c>
      <c r="B185" s="220">
        <v>28411</v>
      </c>
      <c r="C185" s="611">
        <f t="shared" ref="C185:C190" si="56">Age(B185,G185,H185)</f>
        <v>47</v>
      </c>
      <c r="D185" s="160"/>
      <c r="E185" s="487">
        <v>175</v>
      </c>
      <c r="F185" s="611" t="s">
        <v>1276</v>
      </c>
      <c r="G185" s="232" t="s">
        <v>482</v>
      </c>
      <c r="H185" s="232" t="s">
        <v>487</v>
      </c>
      <c r="I185" s="608" t="str">
        <f t="shared" si="40"/>
        <v>6</v>
      </c>
      <c r="J185" s="611">
        <v>12</v>
      </c>
      <c r="K185" s="613">
        <v>3</v>
      </c>
      <c r="L185" s="615">
        <v>4</v>
      </c>
      <c r="M185" s="614">
        <f t="shared" si="55"/>
        <v>30</v>
      </c>
      <c r="N185" s="611">
        <v>34</v>
      </c>
      <c r="O185" s="423">
        <v>16.399999999999999</v>
      </c>
      <c r="P185" s="614" t="e">
        <f>Баллы_за_упр($A185,G185,H185,I185,N185,O185)</f>
        <v>#VALUE!</v>
      </c>
      <c r="Q185" s="615">
        <v>37</v>
      </c>
      <c r="R185" s="409">
        <v>4.3099999999999996</v>
      </c>
      <c r="S185" s="616">
        <f t="shared" ref="S185:S193" si="57">Баллы_за_упр($A185,G185,H185,I185,Q185,R185)</f>
        <v>126</v>
      </c>
      <c r="T185" s="617" t="e">
        <f t="shared" ref="T185:T192" si="58">Сумма_баллов(A185,I185,M185,P185,S185)</f>
        <v>#VALUE!</v>
      </c>
      <c r="U185" s="618" t="e">
        <f>Оценка(A185,I185,M185,P185,S185)</f>
        <v>#VALUE!</v>
      </c>
      <c r="V185" s="617"/>
      <c r="W185" s="286"/>
    </row>
    <row r="186" spans="1:24" s="138" customFormat="1" ht="15.75" x14ac:dyDescent="0.25">
      <c r="A186" s="611" t="s">
        <v>11</v>
      </c>
      <c r="B186" s="214">
        <v>28206</v>
      </c>
      <c r="C186" s="611">
        <f t="shared" si="56"/>
        <v>47</v>
      </c>
      <c r="D186" s="160"/>
      <c r="E186" s="154">
        <v>176</v>
      </c>
      <c r="F186" s="611" t="s">
        <v>1276</v>
      </c>
      <c r="G186" s="232" t="s">
        <v>482</v>
      </c>
      <c r="H186" s="232" t="s">
        <v>542</v>
      </c>
      <c r="I186" s="608" t="str">
        <f>Воз_группа(A186,C186)</f>
        <v>6</v>
      </c>
      <c r="J186" s="618">
        <v>32</v>
      </c>
      <c r="K186" s="613">
        <v>3</v>
      </c>
      <c r="L186" s="615">
        <v>8</v>
      </c>
      <c r="M186" s="614">
        <f t="shared" si="55"/>
        <v>70</v>
      </c>
      <c r="N186" s="611">
        <v>34</v>
      </c>
      <c r="O186" s="423">
        <v>15.5</v>
      </c>
      <c r="P186" s="614" t="e">
        <f>Баллы_за_упр($A186,G186,H186,I186,N186,O186)</f>
        <v>#VALUE!</v>
      </c>
      <c r="Q186" s="615">
        <v>37</v>
      </c>
      <c r="R186" s="409">
        <v>4.37</v>
      </c>
      <c r="S186" s="616">
        <f t="shared" si="57"/>
        <v>114</v>
      </c>
      <c r="T186" s="617" t="e">
        <f t="shared" si="58"/>
        <v>#VALUE!</v>
      </c>
      <c r="U186" s="618" t="e">
        <f>Оценка(A186,I186,M186,P186,S186)</f>
        <v>#VALUE!</v>
      </c>
      <c r="V186" s="617"/>
      <c r="W186" s="286"/>
    </row>
    <row r="187" spans="1:24" s="138" customFormat="1" ht="15.75" x14ac:dyDescent="0.25">
      <c r="A187" s="611" t="s">
        <v>11</v>
      </c>
      <c r="B187" s="220">
        <v>27780</v>
      </c>
      <c r="C187" s="611">
        <f t="shared" si="56"/>
        <v>48</v>
      </c>
      <c r="D187" s="160"/>
      <c r="E187" s="487">
        <v>177</v>
      </c>
      <c r="F187" s="611" t="s">
        <v>1276</v>
      </c>
      <c r="G187" s="223" t="s">
        <v>482</v>
      </c>
      <c r="H187" s="223" t="s">
        <v>1241</v>
      </c>
      <c r="I187" s="342" t="str">
        <f>Воз_группа(A187,C187)</f>
        <v>6</v>
      </c>
      <c r="J187" s="173">
        <v>94</v>
      </c>
      <c r="K187" s="613">
        <v>3</v>
      </c>
      <c r="L187" s="615">
        <v>10</v>
      </c>
      <c r="M187" s="614">
        <f t="shared" si="55"/>
        <v>90</v>
      </c>
      <c r="N187" s="611"/>
      <c r="O187" s="423"/>
      <c r="P187" s="614"/>
      <c r="Q187" s="615">
        <v>37</v>
      </c>
      <c r="R187" s="409">
        <v>4.59</v>
      </c>
      <c r="S187" s="616">
        <f t="shared" si="57"/>
        <v>72</v>
      </c>
      <c r="T187" s="617">
        <f t="shared" si="58"/>
        <v>162</v>
      </c>
      <c r="U187" s="618">
        <v>5</v>
      </c>
      <c r="V187" s="257"/>
      <c r="W187" s="286"/>
    </row>
    <row r="188" spans="1:24" s="138" customFormat="1" ht="15.75" x14ac:dyDescent="0.25">
      <c r="A188" s="611" t="s">
        <v>11</v>
      </c>
      <c r="B188" s="220">
        <v>27703</v>
      </c>
      <c r="C188" s="611">
        <f t="shared" si="56"/>
        <v>48</v>
      </c>
      <c r="D188" s="160"/>
      <c r="E188" s="154">
        <v>178</v>
      </c>
      <c r="F188" s="611" t="s">
        <v>1276</v>
      </c>
      <c r="G188" s="223" t="s">
        <v>482</v>
      </c>
      <c r="H188" s="232" t="s">
        <v>544</v>
      </c>
      <c r="I188" s="342" t="str">
        <f>Воз_группа(A188,C188)</f>
        <v>6</v>
      </c>
      <c r="J188" s="173"/>
      <c r="K188" s="613">
        <v>3</v>
      </c>
      <c r="L188" s="615">
        <v>5</v>
      </c>
      <c r="M188" s="614">
        <f t="shared" si="55"/>
        <v>40</v>
      </c>
      <c r="N188" s="611"/>
      <c r="O188" s="423"/>
      <c r="P188" s="614"/>
      <c r="Q188" s="615">
        <v>37</v>
      </c>
      <c r="R188" s="409">
        <v>5.0999999999999996</v>
      </c>
      <c r="S188" s="616">
        <f t="shared" si="57"/>
        <v>55</v>
      </c>
      <c r="T188" s="617">
        <f t="shared" si="58"/>
        <v>95</v>
      </c>
      <c r="U188" s="618">
        <v>4</v>
      </c>
      <c r="V188" s="257"/>
      <c r="W188" s="286"/>
    </row>
    <row r="189" spans="1:24" s="138" customFormat="1" ht="15.75" x14ac:dyDescent="0.25">
      <c r="A189" s="173" t="s">
        <v>11</v>
      </c>
      <c r="B189" s="226"/>
      <c r="C189" s="173">
        <f t="shared" si="56"/>
        <v>124</v>
      </c>
      <c r="D189" s="160"/>
      <c r="E189" s="487">
        <v>179</v>
      </c>
      <c r="F189" s="611" t="s">
        <v>1276</v>
      </c>
      <c r="G189" s="222" t="s">
        <v>590</v>
      </c>
      <c r="H189" s="222" t="s">
        <v>600</v>
      </c>
      <c r="I189" s="342">
        <v>4</v>
      </c>
      <c r="J189" s="173">
        <v>98</v>
      </c>
      <c r="K189" s="613">
        <v>3</v>
      </c>
      <c r="L189" s="615">
        <v>9</v>
      </c>
      <c r="M189" s="614">
        <f t="shared" si="55"/>
        <v>50</v>
      </c>
      <c r="N189" s="611">
        <v>34</v>
      </c>
      <c r="O189" s="423">
        <v>14.9</v>
      </c>
      <c r="P189" s="614">
        <f>Баллы_за_упр($A189,G189,H189,I189,N189,O189)</f>
        <v>76</v>
      </c>
      <c r="Q189" s="615">
        <v>37</v>
      </c>
      <c r="R189" s="409">
        <v>4</v>
      </c>
      <c r="S189" s="616">
        <f t="shared" si="57"/>
        <v>55</v>
      </c>
      <c r="T189" s="617">
        <f t="shared" si="58"/>
        <v>181</v>
      </c>
      <c r="U189" s="618">
        <f>Оценка(A189,I189,M189,P189,S189)</f>
        <v>5</v>
      </c>
      <c r="V189" s="257"/>
      <c r="W189" s="395"/>
    </row>
    <row r="190" spans="1:24" s="138" customFormat="1" ht="15.75" x14ac:dyDescent="0.25">
      <c r="A190" s="611" t="s">
        <v>11</v>
      </c>
      <c r="B190" s="168">
        <v>28312</v>
      </c>
      <c r="C190" s="611">
        <f t="shared" si="56"/>
        <v>47</v>
      </c>
      <c r="D190" s="160"/>
      <c r="E190" s="154">
        <v>180</v>
      </c>
      <c r="F190" s="611" t="s">
        <v>1276</v>
      </c>
      <c r="G190" s="222" t="s">
        <v>590</v>
      </c>
      <c r="H190" s="222" t="s">
        <v>1267</v>
      </c>
      <c r="I190" s="342" t="str">
        <f>Воз_группа(A190,C190)</f>
        <v>6</v>
      </c>
      <c r="J190" s="173">
        <v>11</v>
      </c>
      <c r="K190" s="613">
        <v>3</v>
      </c>
      <c r="L190" s="615">
        <v>10</v>
      </c>
      <c r="M190" s="614">
        <f t="shared" si="55"/>
        <v>90</v>
      </c>
      <c r="N190" s="611">
        <v>34</v>
      </c>
      <c r="O190" s="423">
        <v>15.5</v>
      </c>
      <c r="P190" s="614" t="e">
        <f>Баллы_за_упр($A190,G190,H190,I190,N190,O190)</f>
        <v>#VALUE!</v>
      </c>
      <c r="Q190" s="615">
        <v>37</v>
      </c>
      <c r="R190" s="409">
        <v>4.41</v>
      </c>
      <c r="S190" s="616">
        <f t="shared" si="57"/>
        <v>106</v>
      </c>
      <c r="T190" s="617" t="e">
        <f t="shared" si="58"/>
        <v>#VALUE!</v>
      </c>
      <c r="U190" s="618" t="e">
        <f>Оценка(A190,I190,M190,P190,S190)</f>
        <v>#VALUE!</v>
      </c>
      <c r="V190" s="257"/>
      <c r="W190" s="395"/>
    </row>
    <row r="191" spans="1:24" s="138" customFormat="1" ht="15.75" x14ac:dyDescent="0.25">
      <c r="A191" s="611" t="s">
        <v>470</v>
      </c>
      <c r="B191" s="220">
        <v>34808</v>
      </c>
      <c r="C191" s="611">
        <f>Age(B191,F191,G191)</f>
        <v>29</v>
      </c>
      <c r="D191" s="160"/>
      <c r="E191" s="487">
        <v>181</v>
      </c>
      <c r="F191" s="611" t="s">
        <v>1276</v>
      </c>
      <c r="G191" s="223" t="s">
        <v>1188</v>
      </c>
      <c r="H191" s="232" t="s">
        <v>574</v>
      </c>
      <c r="I191" s="342">
        <v>2</v>
      </c>
      <c r="J191" s="613">
        <v>24</v>
      </c>
      <c r="K191" s="613">
        <v>16</v>
      </c>
      <c r="L191" s="615">
        <v>24</v>
      </c>
      <c r="M191" s="614">
        <f t="shared" si="55"/>
        <v>30</v>
      </c>
      <c r="N191" s="611">
        <v>34</v>
      </c>
      <c r="O191" s="423">
        <v>17.2</v>
      </c>
      <c r="P191" s="614">
        <f>Баллы_за_упр($A191,G191,H191,I191,N191,O191)</f>
        <v>56</v>
      </c>
      <c r="Q191" s="615">
        <v>37</v>
      </c>
      <c r="R191" s="409">
        <v>4.5199999999999996</v>
      </c>
      <c r="S191" s="616">
        <f t="shared" si="57"/>
        <v>38</v>
      </c>
      <c r="T191" s="617">
        <f t="shared" si="58"/>
        <v>124</v>
      </c>
      <c r="U191" s="618">
        <v>4</v>
      </c>
      <c r="V191" s="286"/>
      <c r="W191" s="825"/>
    </row>
    <row r="192" spans="1:24" s="138" customFormat="1" ht="15.75" x14ac:dyDescent="0.25">
      <c r="A192" s="173" t="s">
        <v>11</v>
      </c>
      <c r="B192" s="227"/>
      <c r="C192" s="611"/>
      <c r="D192" s="609"/>
      <c r="E192" s="154">
        <v>182</v>
      </c>
      <c r="F192" s="173" t="s">
        <v>1277</v>
      </c>
      <c r="G192" s="161" t="s">
        <v>482</v>
      </c>
      <c r="H192" s="161" t="s">
        <v>560</v>
      </c>
      <c r="I192" s="342">
        <v>7</v>
      </c>
      <c r="J192" s="611">
        <v>13</v>
      </c>
      <c r="K192" s="613">
        <v>3</v>
      </c>
      <c r="L192" s="615">
        <v>6</v>
      </c>
      <c r="M192" s="614">
        <f t="shared" si="55"/>
        <v>60</v>
      </c>
      <c r="N192" s="611"/>
      <c r="O192" s="155"/>
      <c r="P192" s="614"/>
      <c r="Q192" s="615">
        <v>37</v>
      </c>
      <c r="R192" s="409">
        <v>5.21</v>
      </c>
      <c r="S192" s="616">
        <f t="shared" si="57"/>
        <v>88</v>
      </c>
      <c r="T192" s="617">
        <f t="shared" si="58"/>
        <v>148</v>
      </c>
      <c r="U192" s="618">
        <v>4</v>
      </c>
      <c r="V192" s="257"/>
      <c r="W192" s="286"/>
      <c r="X192" s="228"/>
    </row>
    <row r="193" spans="1:24" s="138" customFormat="1" ht="15.75" x14ac:dyDescent="0.25">
      <c r="A193" s="173" t="s">
        <v>470</v>
      </c>
      <c r="B193" s="226">
        <v>28838</v>
      </c>
      <c r="C193" s="611">
        <f>Age(B193,G193,H193)</f>
        <v>45</v>
      </c>
      <c r="D193" s="609"/>
      <c r="E193" s="487">
        <v>183</v>
      </c>
      <c r="F193" s="173" t="s">
        <v>1277</v>
      </c>
      <c r="G193" s="161" t="s">
        <v>26</v>
      </c>
      <c r="H193" s="349" t="s">
        <v>652</v>
      </c>
      <c r="I193" s="342" t="str">
        <f t="shared" ref="I193:I200" si="59">Воз_группа(A193,C193)</f>
        <v>5</v>
      </c>
      <c r="J193" s="611">
        <v>61</v>
      </c>
      <c r="K193" s="613">
        <v>16</v>
      </c>
      <c r="L193" s="615">
        <v>20</v>
      </c>
      <c r="M193" s="614">
        <f t="shared" si="55"/>
        <v>70</v>
      </c>
      <c r="N193" s="611"/>
      <c r="O193" s="155"/>
      <c r="P193" s="614"/>
      <c r="Q193" s="615">
        <v>37</v>
      </c>
      <c r="R193" s="409">
        <v>6.01</v>
      </c>
      <c r="S193" s="616">
        <f t="shared" si="57"/>
        <v>49</v>
      </c>
      <c r="T193" s="617">
        <v>119</v>
      </c>
      <c r="U193" s="618">
        <v>4</v>
      </c>
      <c r="V193" s="257"/>
      <c r="W193" s="395"/>
      <c r="X193" s="228"/>
    </row>
    <row r="194" spans="1:24" s="138" customFormat="1" ht="15.75" x14ac:dyDescent="0.25">
      <c r="A194" s="173" t="s">
        <v>11</v>
      </c>
      <c r="B194" s="610">
        <v>34663</v>
      </c>
      <c r="C194" s="611">
        <f t="shared" ref="C194:C228" si="60">Age(B194,G194,H194)</f>
        <v>29</v>
      </c>
      <c r="D194" s="609"/>
      <c r="E194" s="154">
        <v>184</v>
      </c>
      <c r="F194" s="809" t="s">
        <v>915</v>
      </c>
      <c r="G194" s="612" t="s">
        <v>1216</v>
      </c>
      <c r="H194" s="612" t="s">
        <v>764</v>
      </c>
      <c r="I194" s="608" t="str">
        <f t="shared" si="59"/>
        <v>2</v>
      </c>
      <c r="J194" s="618">
        <v>11</v>
      </c>
      <c r="K194" s="613">
        <v>3</v>
      </c>
      <c r="L194" s="621">
        <v>20</v>
      </c>
      <c r="M194" s="614">
        <f>Баллы_за_упр($A194,$G194,$H194,$I194,K194,L194)</f>
        <v>100</v>
      </c>
      <c r="N194" s="613">
        <v>34</v>
      </c>
      <c r="O194" s="622">
        <v>13.2</v>
      </c>
      <c r="P194" s="614">
        <f t="shared" ref="P194:P200" si="61">Баллы_за_упр($A194,$G194,$H194,$I194,N194,O194)</f>
        <v>84</v>
      </c>
      <c r="Q194" s="615">
        <v>37</v>
      </c>
      <c r="R194" s="619">
        <v>3.43</v>
      </c>
      <c r="S194" s="616">
        <f>Баллы_за_упр($A194,$G194,$H194,$I194,Q194,R194)</f>
        <v>32</v>
      </c>
      <c r="T194" s="617">
        <f t="shared" ref="T194:T200" si="62">M194+P194+S194</f>
        <v>216</v>
      </c>
      <c r="U194" s="618">
        <f t="shared" ref="U194:U200" si="63">Оценка(A194,I194,M194,P194,S194)</f>
        <v>5</v>
      </c>
      <c r="V194" s="617"/>
      <c r="W194" s="810"/>
      <c r="X194" s="228"/>
    </row>
    <row r="195" spans="1:24" s="138" customFormat="1" ht="15.75" x14ac:dyDescent="0.25">
      <c r="A195" s="173" t="s">
        <v>11</v>
      </c>
      <c r="B195" s="610">
        <v>32668</v>
      </c>
      <c r="C195" s="611">
        <f t="shared" si="60"/>
        <v>35</v>
      </c>
      <c r="D195" s="609"/>
      <c r="E195" s="487">
        <v>185</v>
      </c>
      <c r="F195" s="809" t="s">
        <v>915</v>
      </c>
      <c r="G195" s="612" t="s">
        <v>1246</v>
      </c>
      <c r="H195" s="612" t="s">
        <v>1159</v>
      </c>
      <c r="I195" s="608" t="str">
        <f t="shared" si="59"/>
        <v>4</v>
      </c>
      <c r="J195" s="618">
        <v>98</v>
      </c>
      <c r="K195" s="613">
        <v>3</v>
      </c>
      <c r="L195" s="621">
        <v>21</v>
      </c>
      <c r="M195" s="614">
        <f>Баллы_за_упр($A195,$G195,$H195,$I195,K195,L195)</f>
        <v>135</v>
      </c>
      <c r="N195" s="613">
        <v>34</v>
      </c>
      <c r="O195" s="622">
        <v>13.1</v>
      </c>
      <c r="P195" s="614">
        <f t="shared" si="61"/>
        <v>148</v>
      </c>
      <c r="Q195" s="615">
        <v>37</v>
      </c>
      <c r="R195" s="619">
        <v>3.48</v>
      </c>
      <c r="S195" s="616">
        <f>Баллы_за_упр($A195,$G195,$H195,$I195,Q195,R195)</f>
        <v>74</v>
      </c>
      <c r="T195" s="617">
        <f t="shared" si="62"/>
        <v>357</v>
      </c>
      <c r="U195" s="618">
        <f t="shared" si="63"/>
        <v>5</v>
      </c>
      <c r="V195" s="617" t="s">
        <v>31</v>
      </c>
      <c r="W195" s="810"/>
      <c r="X195" s="228"/>
    </row>
    <row r="196" spans="1:24" s="138" customFormat="1" ht="15.75" x14ac:dyDescent="0.25">
      <c r="A196" s="173" t="s">
        <v>11</v>
      </c>
      <c r="B196" s="610">
        <v>32419</v>
      </c>
      <c r="C196" s="611">
        <f t="shared" si="60"/>
        <v>36</v>
      </c>
      <c r="D196" s="609"/>
      <c r="E196" s="154">
        <v>186</v>
      </c>
      <c r="F196" s="809" t="s">
        <v>915</v>
      </c>
      <c r="G196" s="612" t="s">
        <v>1185</v>
      </c>
      <c r="H196" s="612" t="s">
        <v>687</v>
      </c>
      <c r="I196" s="608" t="str">
        <f t="shared" si="59"/>
        <v>4</v>
      </c>
      <c r="J196" s="618">
        <v>55</v>
      </c>
      <c r="K196" s="613">
        <v>3</v>
      </c>
      <c r="L196" s="621">
        <v>8</v>
      </c>
      <c r="M196" s="614">
        <f>Баллы_за_упр($A196,$G196,$H196,$I196,K196,L196)</f>
        <v>40</v>
      </c>
      <c r="N196" s="613">
        <v>34</v>
      </c>
      <c r="O196" s="622">
        <v>14.5</v>
      </c>
      <c r="P196" s="614">
        <f t="shared" si="61"/>
        <v>92</v>
      </c>
      <c r="Q196" s="615">
        <v>37</v>
      </c>
      <c r="R196" s="619">
        <v>4.08</v>
      </c>
      <c r="S196" s="616">
        <f>Баллы_за_упр($A196,$G196,$H196,$I196,Q196,R196)</f>
        <v>47</v>
      </c>
      <c r="T196" s="617">
        <f t="shared" si="62"/>
        <v>179</v>
      </c>
      <c r="U196" s="618">
        <f t="shared" si="63"/>
        <v>4</v>
      </c>
      <c r="V196" s="617"/>
      <c r="W196" s="810"/>
      <c r="X196" s="228"/>
    </row>
    <row r="197" spans="1:24" s="138" customFormat="1" ht="15.75" x14ac:dyDescent="0.25">
      <c r="A197" s="173" t="s">
        <v>11</v>
      </c>
      <c r="B197" s="610">
        <v>28660</v>
      </c>
      <c r="C197" s="611">
        <f t="shared" si="60"/>
        <v>46</v>
      </c>
      <c r="D197" s="609"/>
      <c r="E197" s="487">
        <v>187</v>
      </c>
      <c r="F197" s="809" t="s">
        <v>915</v>
      </c>
      <c r="G197" s="612" t="s">
        <v>567</v>
      </c>
      <c r="H197" s="612" t="s">
        <v>717</v>
      </c>
      <c r="I197" s="608" t="str">
        <f t="shared" si="59"/>
        <v>6</v>
      </c>
      <c r="J197" s="618">
        <v>93</v>
      </c>
      <c r="K197" s="613">
        <v>3</v>
      </c>
      <c r="L197" s="621">
        <v>7</v>
      </c>
      <c r="M197" s="614">
        <f t="shared" ref="M197:M217" si="64">Баллы_за_упр($A197,$G197,$H197,$I197,K197,L197)</f>
        <v>60</v>
      </c>
      <c r="N197" s="613">
        <v>34</v>
      </c>
      <c r="O197" s="622">
        <v>15.9</v>
      </c>
      <c r="P197" s="614" t="e">
        <f t="shared" si="61"/>
        <v>#VALUE!</v>
      </c>
      <c r="Q197" s="615">
        <v>37</v>
      </c>
      <c r="R197" s="619">
        <v>4.37</v>
      </c>
      <c r="S197" s="616">
        <f t="shared" ref="S197:S216" si="65">Баллы_за_упр($A197,$G197,$H197,$I197,Q197,R197)</f>
        <v>114</v>
      </c>
      <c r="T197" s="617" t="e">
        <f t="shared" si="62"/>
        <v>#VALUE!</v>
      </c>
      <c r="U197" s="618" t="e">
        <f t="shared" si="63"/>
        <v>#VALUE!</v>
      </c>
      <c r="V197" s="617"/>
      <c r="W197" s="810"/>
      <c r="X197" s="228"/>
    </row>
    <row r="198" spans="1:24" s="138" customFormat="1" ht="15.75" x14ac:dyDescent="0.25">
      <c r="A198" s="611" t="s">
        <v>11</v>
      </c>
      <c r="B198" s="216">
        <v>30450</v>
      </c>
      <c r="C198" s="611">
        <f t="shared" si="60"/>
        <v>41</v>
      </c>
      <c r="D198" s="160"/>
      <c r="E198" s="154">
        <v>188</v>
      </c>
      <c r="F198" s="809" t="s">
        <v>915</v>
      </c>
      <c r="G198" s="563" t="s">
        <v>1247</v>
      </c>
      <c r="H198" s="563" t="s">
        <v>682</v>
      </c>
      <c r="I198" s="608" t="str">
        <f t="shared" si="59"/>
        <v>5</v>
      </c>
      <c r="J198" s="618">
        <v>32</v>
      </c>
      <c r="K198" s="613">
        <v>3</v>
      </c>
      <c r="L198" s="621">
        <v>7</v>
      </c>
      <c r="M198" s="614">
        <f t="shared" si="64"/>
        <v>50</v>
      </c>
      <c r="N198" s="613">
        <v>34</v>
      </c>
      <c r="O198" s="622">
        <v>15.9</v>
      </c>
      <c r="P198" s="614">
        <f t="shared" si="61"/>
        <v>52</v>
      </c>
      <c r="Q198" s="615">
        <v>37</v>
      </c>
      <c r="R198" s="619">
        <v>4.0199999999999996</v>
      </c>
      <c r="S198" s="616">
        <f t="shared" si="65"/>
        <v>126</v>
      </c>
      <c r="T198" s="617">
        <f t="shared" si="62"/>
        <v>228</v>
      </c>
      <c r="U198" s="618">
        <f t="shared" si="63"/>
        <v>5</v>
      </c>
      <c r="V198" s="617"/>
      <c r="W198" s="810"/>
      <c r="X198" s="228"/>
    </row>
    <row r="199" spans="1:24" s="138" customFormat="1" ht="15.75" x14ac:dyDescent="0.25">
      <c r="A199" s="173" t="s">
        <v>11</v>
      </c>
      <c r="B199" s="610">
        <v>28657</v>
      </c>
      <c r="C199" s="611">
        <f t="shared" si="60"/>
        <v>46</v>
      </c>
      <c r="D199" s="609"/>
      <c r="E199" s="487">
        <v>189</v>
      </c>
      <c r="F199" s="809" t="s">
        <v>915</v>
      </c>
      <c r="G199" s="612" t="s">
        <v>1247</v>
      </c>
      <c r="H199" s="612" t="s">
        <v>715</v>
      </c>
      <c r="I199" s="608" t="str">
        <f t="shared" si="59"/>
        <v>6</v>
      </c>
      <c r="J199" s="618">
        <v>12</v>
      </c>
      <c r="K199" s="613">
        <v>3</v>
      </c>
      <c r="L199" s="621">
        <v>10</v>
      </c>
      <c r="M199" s="614">
        <f t="shared" si="64"/>
        <v>90</v>
      </c>
      <c r="N199" s="613">
        <v>34</v>
      </c>
      <c r="O199" s="622">
        <v>14.5</v>
      </c>
      <c r="P199" s="614" t="e">
        <f t="shared" si="61"/>
        <v>#VALUE!</v>
      </c>
      <c r="Q199" s="615">
        <v>37</v>
      </c>
      <c r="R199" s="619">
        <v>4.51</v>
      </c>
      <c r="S199" s="616">
        <f t="shared" si="65"/>
        <v>88</v>
      </c>
      <c r="T199" s="617" t="e">
        <f t="shared" si="62"/>
        <v>#VALUE!</v>
      </c>
      <c r="U199" s="618" t="e">
        <f t="shared" si="63"/>
        <v>#VALUE!</v>
      </c>
      <c r="V199" s="617"/>
      <c r="W199" s="810"/>
      <c r="X199" s="228"/>
    </row>
    <row r="200" spans="1:24" s="138" customFormat="1" ht="15.75" x14ac:dyDescent="0.25">
      <c r="A200" s="173" t="s">
        <v>11</v>
      </c>
      <c r="B200" s="610">
        <v>31438</v>
      </c>
      <c r="C200" s="611">
        <f t="shared" si="60"/>
        <v>38</v>
      </c>
      <c r="D200" s="609"/>
      <c r="E200" s="154">
        <v>190</v>
      </c>
      <c r="F200" s="809" t="s">
        <v>915</v>
      </c>
      <c r="G200" s="612" t="s">
        <v>500</v>
      </c>
      <c r="H200" s="612" t="s">
        <v>1053</v>
      </c>
      <c r="I200" s="608" t="str">
        <f t="shared" si="59"/>
        <v>4</v>
      </c>
      <c r="J200" s="618">
        <v>4</v>
      </c>
      <c r="K200" s="613">
        <v>3</v>
      </c>
      <c r="L200" s="621">
        <v>14</v>
      </c>
      <c r="M200" s="614">
        <f t="shared" si="64"/>
        <v>100</v>
      </c>
      <c r="N200" s="613">
        <v>34</v>
      </c>
      <c r="O200" s="622">
        <v>14</v>
      </c>
      <c r="P200" s="614">
        <f t="shared" si="61"/>
        <v>112</v>
      </c>
      <c r="Q200" s="615">
        <v>37</v>
      </c>
      <c r="R200" s="619">
        <v>3.32</v>
      </c>
      <c r="S200" s="616">
        <f t="shared" si="65"/>
        <v>106</v>
      </c>
      <c r="T200" s="617">
        <f t="shared" si="62"/>
        <v>318</v>
      </c>
      <c r="U200" s="618">
        <f t="shared" si="63"/>
        <v>5</v>
      </c>
      <c r="V200" s="617"/>
      <c r="W200" s="810"/>
      <c r="X200" s="228"/>
    </row>
    <row r="201" spans="1:24" s="138" customFormat="1" ht="15.75" x14ac:dyDescent="0.25">
      <c r="A201" s="173" t="s">
        <v>470</v>
      </c>
      <c r="B201" s="610">
        <v>29915</v>
      </c>
      <c r="C201" s="611">
        <f t="shared" si="60"/>
        <v>42</v>
      </c>
      <c r="D201" s="609"/>
      <c r="E201" s="487">
        <v>191</v>
      </c>
      <c r="F201" s="809" t="s">
        <v>915</v>
      </c>
      <c r="G201" s="612" t="s">
        <v>589</v>
      </c>
      <c r="H201" s="612" t="s">
        <v>1250</v>
      </c>
      <c r="I201" s="608">
        <v>4</v>
      </c>
      <c r="J201" s="618"/>
      <c r="K201" s="613">
        <v>16</v>
      </c>
      <c r="L201" s="621">
        <v>25</v>
      </c>
      <c r="M201" s="614">
        <f t="shared" si="64"/>
        <v>75</v>
      </c>
      <c r="N201" s="613"/>
      <c r="O201" s="351"/>
      <c r="P201" s="614"/>
      <c r="Q201" s="615">
        <v>37</v>
      </c>
      <c r="R201" s="619">
        <v>5.58</v>
      </c>
      <c r="S201" s="616">
        <f t="shared" si="65"/>
        <v>22</v>
      </c>
      <c r="T201" s="617">
        <v>97</v>
      </c>
      <c r="U201" s="618">
        <v>4</v>
      </c>
      <c r="V201" s="617"/>
      <c r="W201" s="810"/>
      <c r="X201" s="228"/>
    </row>
    <row r="202" spans="1:24" s="138" customFormat="1" ht="15.75" x14ac:dyDescent="0.25">
      <c r="A202" s="173" t="s">
        <v>11</v>
      </c>
      <c r="B202" s="610">
        <v>31288</v>
      </c>
      <c r="C202" s="611">
        <f t="shared" si="60"/>
        <v>39</v>
      </c>
      <c r="D202" s="609"/>
      <c r="E202" s="154">
        <v>192</v>
      </c>
      <c r="F202" s="809" t="s">
        <v>915</v>
      </c>
      <c r="G202" s="612" t="s">
        <v>500</v>
      </c>
      <c r="H202" s="612" t="s">
        <v>684</v>
      </c>
      <c r="I202" s="608" t="str">
        <f t="shared" ref="I202:I228" si="66">Воз_группа(A202,C202)</f>
        <v>4</v>
      </c>
      <c r="J202" s="618">
        <v>94</v>
      </c>
      <c r="K202" s="613">
        <v>3</v>
      </c>
      <c r="L202" s="621">
        <v>6</v>
      </c>
      <c r="M202" s="614">
        <f t="shared" si="64"/>
        <v>20</v>
      </c>
      <c r="N202" s="613">
        <v>34</v>
      </c>
      <c r="O202" s="622">
        <v>14.8</v>
      </c>
      <c r="P202" s="614">
        <f t="shared" ref="P202:P211" si="67">Баллы_за_упр($A202,$G202,$H202,$I202,N202,O202)</f>
        <v>80</v>
      </c>
      <c r="Q202" s="615">
        <v>37</v>
      </c>
      <c r="R202" s="619">
        <v>4.13</v>
      </c>
      <c r="S202" s="616">
        <f t="shared" si="65"/>
        <v>42</v>
      </c>
      <c r="T202" s="617">
        <f t="shared" ref="T202:T207" si="68">M202+P202+S202</f>
        <v>142</v>
      </c>
      <c r="U202" s="618">
        <f t="shared" ref="U202:U211" si="69">Оценка(A202,I202,M202,P202,S202)</f>
        <v>4</v>
      </c>
      <c r="V202" s="617"/>
      <c r="W202" s="810"/>
      <c r="X202" s="228"/>
    </row>
    <row r="203" spans="1:24" s="138" customFormat="1" ht="15.75" x14ac:dyDescent="0.25">
      <c r="A203" s="173" t="s">
        <v>11</v>
      </c>
      <c r="B203" s="610">
        <v>32836</v>
      </c>
      <c r="C203" s="611">
        <f t="shared" si="60"/>
        <v>34</v>
      </c>
      <c r="D203" s="609"/>
      <c r="E203" s="487">
        <v>193</v>
      </c>
      <c r="F203" s="809" t="s">
        <v>915</v>
      </c>
      <c r="G203" s="612" t="s">
        <v>500</v>
      </c>
      <c r="H203" s="612" t="s">
        <v>683</v>
      </c>
      <c r="I203" s="608" t="str">
        <f t="shared" si="66"/>
        <v>3</v>
      </c>
      <c r="J203" s="618">
        <v>7</v>
      </c>
      <c r="K203" s="613">
        <v>3</v>
      </c>
      <c r="L203" s="621">
        <v>18</v>
      </c>
      <c r="M203" s="614">
        <f t="shared" si="64"/>
        <v>90</v>
      </c>
      <c r="N203" s="613">
        <v>34</v>
      </c>
      <c r="O203" s="622">
        <v>13.5</v>
      </c>
      <c r="P203" s="614">
        <f t="shared" si="67"/>
        <v>108</v>
      </c>
      <c r="Q203" s="615">
        <v>37</v>
      </c>
      <c r="R203" s="619">
        <v>3.59</v>
      </c>
      <c r="S203" s="616">
        <f t="shared" si="65"/>
        <v>36</v>
      </c>
      <c r="T203" s="617">
        <f t="shared" si="68"/>
        <v>234</v>
      </c>
      <c r="U203" s="618">
        <f t="shared" si="69"/>
        <v>5</v>
      </c>
      <c r="V203" s="617"/>
      <c r="W203" s="810"/>
      <c r="X203" s="228"/>
    </row>
    <row r="204" spans="1:24" s="138" customFormat="1" ht="15.75" x14ac:dyDescent="0.25">
      <c r="A204" s="173" t="s">
        <v>11</v>
      </c>
      <c r="B204" s="610">
        <v>32913</v>
      </c>
      <c r="C204" s="611">
        <f>Age(B204,G204,H204)</f>
        <v>34</v>
      </c>
      <c r="D204" s="609"/>
      <c r="E204" s="154">
        <v>194</v>
      </c>
      <c r="F204" s="809" t="s">
        <v>915</v>
      </c>
      <c r="G204" s="612" t="s">
        <v>1188</v>
      </c>
      <c r="H204" s="612" t="s">
        <v>1094</v>
      </c>
      <c r="I204" s="608" t="str">
        <f>Воз_группа(A204,C204)</f>
        <v>3</v>
      </c>
      <c r="J204" s="618"/>
      <c r="K204" s="613">
        <v>3</v>
      </c>
      <c r="L204" s="621">
        <v>15</v>
      </c>
      <c r="M204" s="614">
        <f>Баллы_за_упр($A204,$G204,$H204,$I204,K204,L204)</f>
        <v>60</v>
      </c>
      <c r="N204" s="613">
        <v>34</v>
      </c>
      <c r="O204" s="622">
        <v>13.1</v>
      </c>
      <c r="P204" s="614">
        <f>Баллы_за_упр($A204,$G204,$H204,$I204,N204,O204)</f>
        <v>124</v>
      </c>
      <c r="Q204" s="615">
        <v>37</v>
      </c>
      <c r="R204" s="619">
        <v>3.57</v>
      </c>
      <c r="S204" s="616">
        <f>Баллы_за_упр($A204,$G204,$H204,$I204,Q204,R204)</f>
        <v>38</v>
      </c>
      <c r="T204" s="617">
        <f t="shared" si="68"/>
        <v>222</v>
      </c>
      <c r="U204" s="618">
        <f>Оценка(A204,I204,M204,P204,S204)</f>
        <v>5</v>
      </c>
      <c r="V204" s="617"/>
      <c r="W204" s="810"/>
      <c r="X204" s="228"/>
    </row>
    <row r="205" spans="1:24" s="138" customFormat="1" ht="15.75" x14ac:dyDescent="0.25">
      <c r="A205" s="173" t="s">
        <v>11</v>
      </c>
      <c r="B205" s="610">
        <v>34902</v>
      </c>
      <c r="C205" s="611">
        <f t="shared" si="60"/>
        <v>29</v>
      </c>
      <c r="D205" s="609"/>
      <c r="E205" s="487">
        <v>195</v>
      </c>
      <c r="F205" s="809" t="s">
        <v>915</v>
      </c>
      <c r="G205" s="612" t="s">
        <v>1188</v>
      </c>
      <c r="H205" s="612" t="s">
        <v>686</v>
      </c>
      <c r="I205" s="608" t="str">
        <f t="shared" si="66"/>
        <v>2</v>
      </c>
      <c r="J205" s="618">
        <v>58</v>
      </c>
      <c r="K205" s="613">
        <v>3</v>
      </c>
      <c r="L205" s="621">
        <v>12</v>
      </c>
      <c r="M205" s="614">
        <f t="shared" si="64"/>
        <v>40</v>
      </c>
      <c r="N205" s="613">
        <v>34</v>
      </c>
      <c r="O205" s="622">
        <v>14.1</v>
      </c>
      <c r="P205" s="614">
        <f t="shared" si="67"/>
        <v>48</v>
      </c>
      <c r="Q205" s="615">
        <v>37</v>
      </c>
      <c r="R205" s="619">
        <v>3.42</v>
      </c>
      <c r="S205" s="616">
        <f t="shared" si="65"/>
        <v>33</v>
      </c>
      <c r="T205" s="617">
        <f t="shared" si="68"/>
        <v>121</v>
      </c>
      <c r="U205" s="618">
        <f t="shared" si="69"/>
        <v>4</v>
      </c>
      <c r="V205" s="617"/>
      <c r="W205" s="810"/>
      <c r="X205" s="228"/>
    </row>
    <row r="206" spans="1:24" s="138" customFormat="1" ht="15.75" x14ac:dyDescent="0.25">
      <c r="A206" s="173" t="s">
        <v>11</v>
      </c>
      <c r="B206" s="610">
        <v>34942</v>
      </c>
      <c r="C206" s="611">
        <f t="shared" si="60"/>
        <v>29</v>
      </c>
      <c r="D206" s="609"/>
      <c r="E206" s="154">
        <v>196</v>
      </c>
      <c r="F206" s="809" t="s">
        <v>915</v>
      </c>
      <c r="G206" s="612" t="s">
        <v>1188</v>
      </c>
      <c r="H206" s="612" t="s">
        <v>714</v>
      </c>
      <c r="I206" s="608" t="str">
        <f t="shared" si="66"/>
        <v>2</v>
      </c>
      <c r="J206" s="618">
        <v>48</v>
      </c>
      <c r="K206" s="613">
        <v>3</v>
      </c>
      <c r="L206" s="621">
        <v>10</v>
      </c>
      <c r="M206" s="614">
        <f t="shared" si="64"/>
        <v>30</v>
      </c>
      <c r="N206" s="613">
        <v>34</v>
      </c>
      <c r="O206" s="622">
        <v>14.6</v>
      </c>
      <c r="P206" s="614">
        <f t="shared" si="67"/>
        <v>35</v>
      </c>
      <c r="Q206" s="615">
        <v>37</v>
      </c>
      <c r="R206" s="619">
        <v>3.55</v>
      </c>
      <c r="S206" s="616">
        <f t="shared" si="65"/>
        <v>20</v>
      </c>
      <c r="T206" s="617">
        <f t="shared" si="68"/>
        <v>85</v>
      </c>
      <c r="U206" s="618">
        <f t="shared" si="69"/>
        <v>3</v>
      </c>
      <c r="V206" s="617"/>
      <c r="W206" s="810"/>
      <c r="X206" s="228"/>
    </row>
    <row r="207" spans="1:24" s="138" customFormat="1" ht="15.75" x14ac:dyDescent="0.25">
      <c r="A207" s="173" t="s">
        <v>11</v>
      </c>
      <c r="B207" s="214">
        <v>36454</v>
      </c>
      <c r="C207" s="611">
        <f t="shared" si="60"/>
        <v>25</v>
      </c>
      <c r="D207" s="609"/>
      <c r="E207" s="487">
        <v>197</v>
      </c>
      <c r="F207" s="809" t="s">
        <v>915</v>
      </c>
      <c r="G207" s="612" t="s">
        <v>1188</v>
      </c>
      <c r="H207" s="612" t="s">
        <v>1061</v>
      </c>
      <c r="I207" s="608" t="str">
        <f t="shared" si="66"/>
        <v>2</v>
      </c>
      <c r="J207" s="618">
        <v>48</v>
      </c>
      <c r="K207" s="613">
        <v>3</v>
      </c>
      <c r="L207" s="621">
        <v>14</v>
      </c>
      <c r="M207" s="614">
        <f t="shared" si="64"/>
        <v>50</v>
      </c>
      <c r="N207" s="613">
        <v>34</v>
      </c>
      <c r="O207" s="622">
        <v>14</v>
      </c>
      <c r="P207" s="614">
        <f t="shared" si="67"/>
        <v>52</v>
      </c>
      <c r="Q207" s="615">
        <v>37</v>
      </c>
      <c r="R207" s="619">
        <v>3.38</v>
      </c>
      <c r="S207" s="616">
        <f t="shared" si="65"/>
        <v>37</v>
      </c>
      <c r="T207" s="617">
        <f t="shared" si="68"/>
        <v>139</v>
      </c>
      <c r="U207" s="618">
        <f t="shared" si="69"/>
        <v>4</v>
      </c>
      <c r="V207" s="617"/>
      <c r="W207" s="810"/>
      <c r="X207" s="228"/>
    </row>
    <row r="208" spans="1:24" s="138" customFormat="1" ht="15.75" x14ac:dyDescent="0.25">
      <c r="A208" s="173" t="s">
        <v>11</v>
      </c>
      <c r="B208" s="610">
        <v>34670</v>
      </c>
      <c r="C208" s="611">
        <f t="shared" si="60"/>
        <v>29</v>
      </c>
      <c r="D208" s="609"/>
      <c r="E208" s="154">
        <v>198</v>
      </c>
      <c r="F208" s="809" t="s">
        <v>915</v>
      </c>
      <c r="G208" s="612" t="s">
        <v>1188</v>
      </c>
      <c r="H208" s="612" t="s">
        <v>694</v>
      </c>
      <c r="I208" s="608" t="str">
        <f t="shared" si="66"/>
        <v>2</v>
      </c>
      <c r="J208" s="618">
        <v>32</v>
      </c>
      <c r="K208" s="613">
        <v>3</v>
      </c>
      <c r="L208" s="621">
        <v>8</v>
      </c>
      <c r="M208" s="614">
        <f t="shared" si="64"/>
        <v>20</v>
      </c>
      <c r="N208" s="613">
        <v>34</v>
      </c>
      <c r="O208" s="622">
        <v>14.9</v>
      </c>
      <c r="P208" s="614">
        <f t="shared" si="67"/>
        <v>28</v>
      </c>
      <c r="Q208" s="615">
        <v>37</v>
      </c>
      <c r="R208" s="619">
        <v>4.37</v>
      </c>
      <c r="S208" s="616">
        <f t="shared" si="65"/>
        <v>0</v>
      </c>
      <c r="T208" s="617">
        <v>0</v>
      </c>
      <c r="U208" s="618">
        <f t="shared" si="69"/>
        <v>2</v>
      </c>
      <c r="V208" s="617"/>
      <c r="W208" s="810"/>
      <c r="X208" s="228"/>
    </row>
    <row r="209" spans="1:24" s="138" customFormat="1" ht="15.75" x14ac:dyDescent="0.25">
      <c r="A209" s="173" t="s">
        <v>11</v>
      </c>
      <c r="B209" s="214">
        <v>34857</v>
      </c>
      <c r="C209" s="611">
        <f t="shared" si="60"/>
        <v>29</v>
      </c>
      <c r="D209" s="609"/>
      <c r="E209" s="487">
        <v>199</v>
      </c>
      <c r="F209" s="809" t="s">
        <v>915</v>
      </c>
      <c r="G209" s="612" t="s">
        <v>1188</v>
      </c>
      <c r="H209" s="612" t="s">
        <v>1248</v>
      </c>
      <c r="I209" s="608" t="str">
        <f t="shared" si="66"/>
        <v>2</v>
      </c>
      <c r="J209" s="618">
        <v>47</v>
      </c>
      <c r="K209" s="613">
        <v>3</v>
      </c>
      <c r="L209" s="621">
        <v>10</v>
      </c>
      <c r="M209" s="614">
        <f t="shared" si="64"/>
        <v>30</v>
      </c>
      <c r="N209" s="613">
        <v>34</v>
      </c>
      <c r="O209" s="622">
        <v>13.7</v>
      </c>
      <c r="P209" s="614">
        <f t="shared" si="67"/>
        <v>64</v>
      </c>
      <c r="Q209" s="615">
        <v>37</v>
      </c>
      <c r="R209" s="619">
        <v>3.48</v>
      </c>
      <c r="S209" s="616">
        <f t="shared" si="65"/>
        <v>27</v>
      </c>
      <c r="T209" s="617">
        <f>M209+P209+S209</f>
        <v>121</v>
      </c>
      <c r="U209" s="618">
        <f t="shared" si="69"/>
        <v>4</v>
      </c>
      <c r="V209" s="617"/>
      <c r="W209" s="810"/>
      <c r="X209" s="228"/>
    </row>
    <row r="210" spans="1:24" s="138" customFormat="1" ht="15.75" x14ac:dyDescent="0.25">
      <c r="A210" s="173" t="s">
        <v>11</v>
      </c>
      <c r="B210" s="610">
        <v>33616</v>
      </c>
      <c r="C210" s="611">
        <f t="shared" si="60"/>
        <v>32</v>
      </c>
      <c r="D210" s="609"/>
      <c r="E210" s="154">
        <v>200</v>
      </c>
      <c r="F210" s="408" t="s">
        <v>915</v>
      </c>
      <c r="G210" s="827" t="s">
        <v>1188</v>
      </c>
      <c r="H210" s="827" t="s">
        <v>696</v>
      </c>
      <c r="I210" s="408" t="str">
        <f t="shared" si="66"/>
        <v>3</v>
      </c>
      <c r="J210" s="618">
        <v>47</v>
      </c>
      <c r="K210" s="618">
        <v>3</v>
      </c>
      <c r="L210" s="615">
        <v>18</v>
      </c>
      <c r="M210" s="615">
        <f t="shared" si="64"/>
        <v>90</v>
      </c>
      <c r="N210" s="618">
        <v>34</v>
      </c>
      <c r="O210" s="519">
        <v>13.8</v>
      </c>
      <c r="P210" s="615">
        <f t="shared" si="67"/>
        <v>96</v>
      </c>
      <c r="Q210" s="615">
        <v>37</v>
      </c>
      <c r="R210" s="207">
        <v>3.3</v>
      </c>
      <c r="S210" s="617">
        <f t="shared" si="65"/>
        <v>110</v>
      </c>
      <c r="T210" s="617">
        <f>M210+P210+S210</f>
        <v>296</v>
      </c>
      <c r="U210" s="618">
        <f t="shared" si="69"/>
        <v>5</v>
      </c>
      <c r="V210" s="617"/>
      <c r="W210" s="810"/>
      <c r="X210" s="228"/>
    </row>
    <row r="211" spans="1:24" s="138" customFormat="1" ht="15.75" x14ac:dyDescent="0.25">
      <c r="A211" s="173" t="s">
        <v>11</v>
      </c>
      <c r="B211" s="388">
        <v>34454</v>
      </c>
      <c r="C211" s="611">
        <f t="shared" si="60"/>
        <v>30</v>
      </c>
      <c r="D211" s="609"/>
      <c r="E211" s="487">
        <v>201</v>
      </c>
      <c r="F211" s="809" t="s">
        <v>915</v>
      </c>
      <c r="G211" s="612" t="s">
        <v>1188</v>
      </c>
      <c r="H211" s="612" t="s">
        <v>699</v>
      </c>
      <c r="I211" s="608" t="str">
        <f t="shared" si="66"/>
        <v>3</v>
      </c>
      <c r="J211" s="618">
        <v>44</v>
      </c>
      <c r="K211" s="613">
        <v>3</v>
      </c>
      <c r="L211" s="621">
        <v>0</v>
      </c>
      <c r="M211" s="614">
        <f t="shared" si="64"/>
        <v>0</v>
      </c>
      <c r="N211" s="613">
        <v>34</v>
      </c>
      <c r="O211" s="622">
        <v>16.3</v>
      </c>
      <c r="P211" s="614">
        <f t="shared" si="67"/>
        <v>0</v>
      </c>
      <c r="Q211" s="615">
        <v>37</v>
      </c>
      <c r="R211" s="619">
        <v>5.33</v>
      </c>
      <c r="S211" s="616">
        <f t="shared" si="65"/>
        <v>0</v>
      </c>
      <c r="T211" s="617">
        <f>M211+P211+S211</f>
        <v>0</v>
      </c>
      <c r="U211" s="618">
        <f t="shared" si="69"/>
        <v>2</v>
      </c>
      <c r="V211" s="617"/>
      <c r="W211" s="810"/>
      <c r="X211" s="228"/>
    </row>
    <row r="212" spans="1:24" s="138" customFormat="1" ht="15.75" x14ac:dyDescent="0.25">
      <c r="A212" s="173" t="s">
        <v>470</v>
      </c>
      <c r="B212" s="610">
        <v>28672</v>
      </c>
      <c r="C212" s="611">
        <f t="shared" si="60"/>
        <v>46</v>
      </c>
      <c r="D212" s="609"/>
      <c r="E212" s="154">
        <v>202</v>
      </c>
      <c r="F212" s="809" t="s">
        <v>915</v>
      </c>
      <c r="G212" s="612" t="s">
        <v>1188</v>
      </c>
      <c r="H212" s="612" t="s">
        <v>956</v>
      </c>
      <c r="I212" s="608" t="str">
        <f t="shared" si="66"/>
        <v>5</v>
      </c>
      <c r="J212" s="618"/>
      <c r="K212" s="613">
        <v>16</v>
      </c>
      <c r="L212" s="621">
        <v>27</v>
      </c>
      <c r="M212" s="614">
        <f t="shared" si="64"/>
        <v>100</v>
      </c>
      <c r="N212" s="613"/>
      <c r="O212" s="351"/>
      <c r="P212" s="614"/>
      <c r="Q212" s="615">
        <v>37</v>
      </c>
      <c r="R212" s="619">
        <v>6.28</v>
      </c>
      <c r="S212" s="616">
        <f t="shared" si="65"/>
        <v>22</v>
      </c>
      <c r="T212" s="617">
        <v>122</v>
      </c>
      <c r="U212" s="618">
        <v>4</v>
      </c>
      <c r="V212" s="617"/>
      <c r="W212" s="810"/>
      <c r="X212" s="228"/>
    </row>
    <row r="213" spans="1:24" s="138" customFormat="1" ht="15.75" x14ac:dyDescent="0.25">
      <c r="A213" s="173" t="s">
        <v>11</v>
      </c>
      <c r="B213" s="610">
        <v>32878</v>
      </c>
      <c r="C213" s="611">
        <f t="shared" si="60"/>
        <v>34</v>
      </c>
      <c r="D213" s="609"/>
      <c r="E213" s="487">
        <v>203</v>
      </c>
      <c r="F213" s="809" t="s">
        <v>915</v>
      </c>
      <c r="G213" s="612" t="s">
        <v>1188</v>
      </c>
      <c r="H213" s="612" t="s">
        <v>716</v>
      </c>
      <c r="I213" s="608" t="str">
        <f t="shared" si="66"/>
        <v>3</v>
      </c>
      <c r="J213" s="618">
        <v>44</v>
      </c>
      <c r="K213" s="613">
        <v>3</v>
      </c>
      <c r="L213" s="621">
        <v>7</v>
      </c>
      <c r="M213" s="614">
        <f t="shared" si="64"/>
        <v>20</v>
      </c>
      <c r="N213" s="613">
        <v>34</v>
      </c>
      <c r="O213" s="622">
        <v>14.5</v>
      </c>
      <c r="P213" s="614">
        <f>Баллы_за_упр($A213,$G213,$H213,$I213,N213,O213)</f>
        <v>68</v>
      </c>
      <c r="Q213" s="615">
        <v>37</v>
      </c>
      <c r="R213" s="619">
        <v>4</v>
      </c>
      <c r="S213" s="616">
        <f t="shared" si="65"/>
        <v>35</v>
      </c>
      <c r="T213" s="617">
        <f>M213+P213+S213</f>
        <v>123</v>
      </c>
      <c r="U213" s="618">
        <f>Оценка(A213,I213,M213,P213,S213)</f>
        <v>4</v>
      </c>
      <c r="V213" s="617"/>
      <c r="W213" s="810"/>
      <c r="X213" s="228"/>
    </row>
    <row r="214" spans="1:24" s="138" customFormat="1" ht="15.75" x14ac:dyDescent="0.25">
      <c r="A214" s="173" t="s">
        <v>11</v>
      </c>
      <c r="B214" s="610">
        <v>34657</v>
      </c>
      <c r="C214" s="611">
        <f>Age(B214,G214,H214)</f>
        <v>29</v>
      </c>
      <c r="D214" s="609"/>
      <c r="E214" s="154">
        <v>204</v>
      </c>
      <c r="F214" s="809" t="s">
        <v>915</v>
      </c>
      <c r="G214" s="612" t="s">
        <v>1188</v>
      </c>
      <c r="H214" s="612" t="s">
        <v>689</v>
      </c>
      <c r="I214" s="608" t="str">
        <f>Воз_группа(A214,C214)</f>
        <v>2</v>
      </c>
      <c r="J214" s="618"/>
      <c r="K214" s="613">
        <v>3</v>
      </c>
      <c r="L214" s="621">
        <v>15</v>
      </c>
      <c r="M214" s="614">
        <f>Баллы_за_упр($A214,$G214,$H214,$I214,K214,L214)</f>
        <v>55</v>
      </c>
      <c r="N214" s="613">
        <v>34</v>
      </c>
      <c r="O214" s="622">
        <v>14</v>
      </c>
      <c r="P214" s="614">
        <f>Баллы_за_упр($A214,$G214,$H214,$I214,N214,O214)</f>
        <v>52</v>
      </c>
      <c r="Q214" s="615">
        <v>37</v>
      </c>
      <c r="R214" s="619">
        <v>0</v>
      </c>
      <c r="S214" s="616">
        <f>Баллы_за_упр($A214,$G214,$H214,$I214,Q214,R214)</f>
        <v>0</v>
      </c>
      <c r="T214" s="617">
        <v>0</v>
      </c>
      <c r="U214" s="618">
        <f>Оценка(A214,I214,M214,P214,S214)</f>
        <v>2</v>
      </c>
      <c r="V214" s="617"/>
      <c r="W214" s="810"/>
      <c r="X214" s="228"/>
    </row>
    <row r="215" spans="1:24" s="138" customFormat="1" ht="15.75" x14ac:dyDescent="0.25">
      <c r="A215" s="173" t="s">
        <v>11</v>
      </c>
      <c r="B215" s="214">
        <v>33561</v>
      </c>
      <c r="C215" s="611">
        <f>Age(B215,G215,H215)</f>
        <v>32</v>
      </c>
      <c r="D215" s="609"/>
      <c r="E215" s="487">
        <v>205</v>
      </c>
      <c r="F215" s="809" t="s">
        <v>915</v>
      </c>
      <c r="G215" s="612" t="s">
        <v>1188</v>
      </c>
      <c r="H215" s="612" t="s">
        <v>1157</v>
      </c>
      <c r="I215" s="608" t="str">
        <f>Воз_группа(A215,C215)</f>
        <v>3</v>
      </c>
      <c r="J215" s="618"/>
      <c r="K215" s="613">
        <v>3</v>
      </c>
      <c r="L215" s="621">
        <v>19</v>
      </c>
      <c r="M215" s="614">
        <f>Баллы_за_упр($A215,$G215,$H215,$I215,K215,L215)</f>
        <v>100</v>
      </c>
      <c r="N215" s="613">
        <v>34</v>
      </c>
      <c r="O215" s="622">
        <v>13.1</v>
      </c>
      <c r="P215" s="614">
        <f>Баллы_за_упр($A215,$G215,$H215,$I215,N215,O215)</f>
        <v>124</v>
      </c>
      <c r="Q215" s="615">
        <v>37</v>
      </c>
      <c r="R215" s="619">
        <v>3.46</v>
      </c>
      <c r="S215" s="616">
        <f>Баллы_за_упр($A215,$G215,$H215,$I215,Q215,R215)</f>
        <v>58</v>
      </c>
      <c r="T215" s="617">
        <f>M215+P215+S215</f>
        <v>282</v>
      </c>
      <c r="U215" s="618">
        <f>Оценка(A215,I215,M215,P215,S215)</f>
        <v>5</v>
      </c>
      <c r="V215" s="617"/>
      <c r="W215" s="810"/>
      <c r="X215" s="228"/>
    </row>
    <row r="216" spans="1:24" s="138" customFormat="1" ht="15.75" x14ac:dyDescent="0.25">
      <c r="A216" s="173" t="s">
        <v>11</v>
      </c>
      <c r="B216" s="214">
        <v>30453</v>
      </c>
      <c r="C216" s="173">
        <f t="shared" si="60"/>
        <v>41</v>
      </c>
      <c r="D216" s="151"/>
      <c r="E216" s="154">
        <v>206</v>
      </c>
      <c r="F216" s="800" t="s">
        <v>480</v>
      </c>
      <c r="G216" s="213" t="s">
        <v>27</v>
      </c>
      <c r="H216" s="213" t="s">
        <v>866</v>
      </c>
      <c r="I216" s="344" t="str">
        <f t="shared" si="66"/>
        <v>5</v>
      </c>
      <c r="J216" s="173"/>
      <c r="K216" s="611">
        <v>3</v>
      </c>
      <c r="L216" s="156">
        <v>8</v>
      </c>
      <c r="M216" s="614">
        <f t="shared" si="64"/>
        <v>60</v>
      </c>
      <c r="N216" s="611">
        <v>34</v>
      </c>
      <c r="O216" s="423">
        <v>14.2</v>
      </c>
      <c r="P216" s="614">
        <f>Баллы_за_упр($A216,$G216,$H216,$I216,N216,O216)</f>
        <v>120</v>
      </c>
      <c r="Q216" s="615">
        <v>37</v>
      </c>
      <c r="R216" s="409">
        <v>4.1100000000000003</v>
      </c>
      <c r="S216" s="616">
        <f t="shared" si="65"/>
        <v>108</v>
      </c>
      <c r="T216" s="617">
        <f>Сумма_баллов(A216,I216,M216,P216,S216)</f>
        <v>288</v>
      </c>
      <c r="U216" s="618">
        <f>Оценка(A216,I216,M216,P216,S216)</f>
        <v>5</v>
      </c>
      <c r="V216" s="257"/>
      <c r="W216" s="810"/>
      <c r="X216" s="218"/>
    </row>
    <row r="217" spans="1:24" s="138" customFormat="1" ht="15.75" x14ac:dyDescent="0.25">
      <c r="A217" s="173" t="s">
        <v>11</v>
      </c>
      <c r="B217" s="214">
        <v>27891</v>
      </c>
      <c r="C217" s="173">
        <f t="shared" si="60"/>
        <v>48</v>
      </c>
      <c r="D217" s="151"/>
      <c r="E217" s="487">
        <v>207</v>
      </c>
      <c r="F217" s="800" t="s">
        <v>480</v>
      </c>
      <c r="G217" s="612" t="s">
        <v>1185</v>
      </c>
      <c r="H217" s="612" t="s">
        <v>710</v>
      </c>
      <c r="I217" s="344" t="str">
        <f t="shared" si="66"/>
        <v>6</v>
      </c>
      <c r="J217" s="611">
        <v>60</v>
      </c>
      <c r="K217" s="611">
        <v>3</v>
      </c>
      <c r="L217" s="156">
        <v>10</v>
      </c>
      <c r="M217" s="614">
        <f t="shared" si="64"/>
        <v>90</v>
      </c>
      <c r="N217" s="611"/>
      <c r="O217" s="423"/>
      <c r="P217" s="614"/>
      <c r="Q217" s="615">
        <v>37</v>
      </c>
      <c r="R217" s="409">
        <v>4.28</v>
      </c>
      <c r="S217" s="616">
        <f>Баллы_за_упр($A217,G217,H217,I217,Q217,R217)</f>
        <v>132</v>
      </c>
      <c r="T217" s="617">
        <f>Сумма_баллов(A217,I217,M217,P217,S217)</f>
        <v>222</v>
      </c>
      <c r="U217" s="618">
        <v>5</v>
      </c>
      <c r="V217" s="257"/>
      <c r="W217" s="810"/>
      <c r="X217" s="218"/>
    </row>
    <row r="218" spans="1:24" s="138" customFormat="1" ht="15.75" x14ac:dyDescent="0.25">
      <c r="A218" s="243" t="s">
        <v>11</v>
      </c>
      <c r="B218" s="214">
        <v>30074</v>
      </c>
      <c r="C218" s="173">
        <f t="shared" si="60"/>
        <v>42</v>
      </c>
      <c r="D218" s="218"/>
      <c r="E218" s="154">
        <v>208</v>
      </c>
      <c r="F218" s="800" t="s">
        <v>480</v>
      </c>
      <c r="G218" s="213" t="s">
        <v>1247</v>
      </c>
      <c r="H218" s="213" t="s">
        <v>712</v>
      </c>
      <c r="I218" s="344" t="str">
        <f t="shared" si="66"/>
        <v>5</v>
      </c>
      <c r="J218" s="173">
        <v>65</v>
      </c>
      <c r="K218" s="611">
        <v>3</v>
      </c>
      <c r="L218" s="156">
        <v>7</v>
      </c>
      <c r="M218" s="614">
        <f t="shared" ref="M218:M228" si="70">Баллы_за_упр($A218,$G218,$H218,$I218,K218,L218)</f>
        <v>50</v>
      </c>
      <c r="N218" s="611">
        <v>34</v>
      </c>
      <c r="O218" s="423">
        <v>15.1</v>
      </c>
      <c r="P218" s="614">
        <f t="shared" ref="P218:P228" si="71">Баллы_за_упр($A218,$G218,$H218,$I218,N218,O218)</f>
        <v>84</v>
      </c>
      <c r="Q218" s="615">
        <v>37</v>
      </c>
      <c r="R218" s="409">
        <v>4.29</v>
      </c>
      <c r="S218" s="616">
        <f>Баллы_за_упр($A218,$G218,$H218,$I218,Q218,R218)</f>
        <v>72</v>
      </c>
      <c r="T218" s="617">
        <f t="shared" ref="T218:T228" si="72">Сумма_баллов(A218,I218,M218,P218,S218)</f>
        <v>206</v>
      </c>
      <c r="U218" s="618">
        <f t="shared" ref="U218:U228" si="73">Оценка(A218,I218,M218,P218,S218)</f>
        <v>5</v>
      </c>
      <c r="V218" s="257"/>
      <c r="W218" s="810"/>
      <c r="X218" s="218"/>
    </row>
    <row r="219" spans="1:24" s="138" customFormat="1" ht="15.75" x14ac:dyDescent="0.25">
      <c r="A219" s="243" t="s">
        <v>11</v>
      </c>
      <c r="B219" s="214">
        <v>29351</v>
      </c>
      <c r="C219" s="173">
        <f t="shared" si="60"/>
        <v>44</v>
      </c>
      <c r="D219" s="218"/>
      <c r="E219" s="487">
        <v>209</v>
      </c>
      <c r="F219" s="800" t="s">
        <v>480</v>
      </c>
      <c r="G219" s="213" t="s">
        <v>1247</v>
      </c>
      <c r="H219" s="213" t="s">
        <v>871</v>
      </c>
      <c r="I219" s="344" t="str">
        <f t="shared" si="66"/>
        <v>5</v>
      </c>
      <c r="J219" s="173">
        <v>2</v>
      </c>
      <c r="K219" s="611">
        <v>3</v>
      </c>
      <c r="L219" s="156">
        <v>7</v>
      </c>
      <c r="M219" s="614">
        <f t="shared" si="70"/>
        <v>50</v>
      </c>
      <c r="N219" s="611">
        <v>34</v>
      </c>
      <c r="O219" s="423">
        <v>14.4</v>
      </c>
      <c r="P219" s="614">
        <f t="shared" si="71"/>
        <v>112</v>
      </c>
      <c r="Q219" s="615">
        <v>37</v>
      </c>
      <c r="R219" s="409">
        <v>4.25</v>
      </c>
      <c r="S219" s="616">
        <f>Баллы_за_упр($A219,$G219,$H219,$I219,Q219,R219)</f>
        <v>80</v>
      </c>
      <c r="T219" s="617">
        <f t="shared" si="72"/>
        <v>242</v>
      </c>
      <c r="U219" s="618">
        <f t="shared" si="73"/>
        <v>5</v>
      </c>
      <c r="V219" s="257"/>
      <c r="W219" s="810"/>
      <c r="X219" s="218"/>
    </row>
    <row r="220" spans="1:24" s="138" customFormat="1" ht="15.75" x14ac:dyDescent="0.25">
      <c r="A220" s="243" t="s">
        <v>470</v>
      </c>
      <c r="B220" s="214">
        <v>30001</v>
      </c>
      <c r="C220" s="173">
        <f t="shared" si="60"/>
        <v>42</v>
      </c>
      <c r="D220" s="218"/>
      <c r="E220" s="154">
        <v>210</v>
      </c>
      <c r="F220" s="800" t="s">
        <v>480</v>
      </c>
      <c r="G220" s="213" t="s">
        <v>589</v>
      </c>
      <c r="H220" s="612" t="s">
        <v>632</v>
      </c>
      <c r="I220" s="344" t="str">
        <f t="shared" si="66"/>
        <v>5</v>
      </c>
      <c r="J220" s="611">
        <v>2</v>
      </c>
      <c r="K220" s="613">
        <v>16</v>
      </c>
      <c r="L220" s="615">
        <v>25</v>
      </c>
      <c r="M220" s="614">
        <f>Баллы_за_упр($A220,G220,H220,I220,K220,L220)</f>
        <v>95</v>
      </c>
      <c r="N220" s="611"/>
      <c r="O220" s="423"/>
      <c r="P220" s="614"/>
      <c r="Q220" s="615">
        <v>37</v>
      </c>
      <c r="R220" s="409">
        <v>5.5</v>
      </c>
      <c r="S220" s="616">
        <f>Баллы_за_упр($A220,G220,H220,I220,Q220,R220)</f>
        <v>60</v>
      </c>
      <c r="T220" s="617">
        <v>105</v>
      </c>
      <c r="U220" s="618">
        <v>4</v>
      </c>
      <c r="V220" s="257"/>
      <c r="W220" s="810"/>
      <c r="X220" s="218"/>
    </row>
    <row r="221" spans="1:24" s="138" customFormat="1" ht="15.75" x14ac:dyDescent="0.25">
      <c r="A221" s="243" t="s">
        <v>11</v>
      </c>
      <c r="B221" s="214">
        <v>32697</v>
      </c>
      <c r="C221" s="173">
        <f t="shared" si="60"/>
        <v>35</v>
      </c>
      <c r="D221" s="218"/>
      <c r="E221" s="487">
        <v>211</v>
      </c>
      <c r="F221" s="800" t="s">
        <v>480</v>
      </c>
      <c r="G221" s="213" t="s">
        <v>500</v>
      </c>
      <c r="H221" s="612" t="s">
        <v>873</v>
      </c>
      <c r="I221" s="344" t="str">
        <f t="shared" si="66"/>
        <v>4</v>
      </c>
      <c r="J221" s="173">
        <v>64</v>
      </c>
      <c r="K221" s="611">
        <v>3</v>
      </c>
      <c r="L221" s="156">
        <v>9</v>
      </c>
      <c r="M221" s="614">
        <f>Баллы_за_упр($A221,$G221,$H221,$I221,K221,L221)</f>
        <v>50</v>
      </c>
      <c r="N221" s="611">
        <v>34</v>
      </c>
      <c r="O221" s="423">
        <v>14.8</v>
      </c>
      <c r="P221" s="614">
        <f>Баллы_за_упр($A221,$G221,$H221,$I221,N221,O221)</f>
        <v>80</v>
      </c>
      <c r="Q221" s="615">
        <v>37</v>
      </c>
      <c r="R221" s="409">
        <v>3.59</v>
      </c>
      <c r="S221" s="616">
        <f>Баллы_за_упр($A221,$G221,$H221,$I221,Q221,R221)</f>
        <v>56</v>
      </c>
      <c r="T221" s="617">
        <f>Сумма_баллов(A221,I221,M221,P221,S221)</f>
        <v>186</v>
      </c>
      <c r="U221" s="618">
        <f>Оценка(A221,I221,M221,P221,S221)</f>
        <v>5</v>
      </c>
      <c r="V221" s="257"/>
      <c r="W221" s="810"/>
    </row>
    <row r="222" spans="1:24" s="138" customFormat="1" ht="15.75" x14ac:dyDescent="0.25">
      <c r="A222" s="243" t="s">
        <v>11</v>
      </c>
      <c r="B222" s="214">
        <v>32362</v>
      </c>
      <c r="C222" s="173">
        <f t="shared" si="60"/>
        <v>36</v>
      </c>
      <c r="D222" s="218"/>
      <c r="E222" s="154">
        <v>212</v>
      </c>
      <c r="F222" s="800" t="s">
        <v>480</v>
      </c>
      <c r="G222" s="213" t="s">
        <v>1251</v>
      </c>
      <c r="H222" s="213" t="s">
        <v>619</v>
      </c>
      <c r="I222" s="344" t="str">
        <f t="shared" si="66"/>
        <v>4</v>
      </c>
      <c r="J222" s="173">
        <v>58</v>
      </c>
      <c r="K222" s="611">
        <v>3</v>
      </c>
      <c r="L222" s="156">
        <v>8</v>
      </c>
      <c r="M222" s="614">
        <f t="shared" si="70"/>
        <v>40</v>
      </c>
      <c r="N222" s="611">
        <v>34</v>
      </c>
      <c r="O222" s="423">
        <v>14.1</v>
      </c>
      <c r="P222" s="614">
        <f t="shared" si="71"/>
        <v>108</v>
      </c>
      <c r="Q222" s="615">
        <v>37</v>
      </c>
      <c r="R222" s="409">
        <v>4.07</v>
      </c>
      <c r="S222" s="616">
        <f>Баллы_за_упр($A222,$G222,$H222,$I222,Q222,R222)</f>
        <v>48</v>
      </c>
      <c r="T222" s="617">
        <f>Сумма_баллов(A222,I222,M222,P222,S222)</f>
        <v>196</v>
      </c>
      <c r="U222" s="618">
        <f t="shared" si="73"/>
        <v>5</v>
      </c>
      <c r="V222" s="257"/>
      <c r="W222" s="810"/>
      <c r="X222" s="218"/>
    </row>
    <row r="223" spans="1:24" s="138" customFormat="1" ht="15.75" x14ac:dyDescent="0.25">
      <c r="A223" s="243" t="s">
        <v>11</v>
      </c>
      <c r="B223" s="214">
        <v>31654</v>
      </c>
      <c r="C223" s="173">
        <f t="shared" si="60"/>
        <v>38</v>
      </c>
      <c r="D223" s="218"/>
      <c r="E223" s="487">
        <v>213</v>
      </c>
      <c r="F223" s="800" t="s">
        <v>480</v>
      </c>
      <c r="G223" s="213" t="s">
        <v>1251</v>
      </c>
      <c r="H223" s="213" t="s">
        <v>711</v>
      </c>
      <c r="I223" s="344" t="str">
        <f t="shared" si="66"/>
        <v>4</v>
      </c>
      <c r="J223" s="611">
        <v>81</v>
      </c>
      <c r="K223" s="611">
        <v>3</v>
      </c>
      <c r="L223" s="156">
        <v>7</v>
      </c>
      <c r="M223" s="614">
        <f t="shared" si="70"/>
        <v>30</v>
      </c>
      <c r="N223" s="611">
        <v>34</v>
      </c>
      <c r="O223" s="423">
        <v>15.9</v>
      </c>
      <c r="P223" s="614">
        <f t="shared" si="71"/>
        <v>39</v>
      </c>
      <c r="Q223" s="615">
        <v>37</v>
      </c>
      <c r="R223" s="409">
        <v>4.0199999999999996</v>
      </c>
      <c r="S223" s="616">
        <f>Баллы_за_упр($A223,G223,H223,I223,Q223,R223)</f>
        <v>53</v>
      </c>
      <c r="T223" s="617">
        <f>Сумма_баллов(A223,I223,M223,P223,S223)</f>
        <v>122</v>
      </c>
      <c r="U223" s="618">
        <f t="shared" si="73"/>
        <v>4</v>
      </c>
      <c r="V223" s="257"/>
      <c r="W223" s="810"/>
      <c r="X223" s="218"/>
    </row>
    <row r="224" spans="1:24" s="138" customFormat="1" ht="15.75" x14ac:dyDescent="0.25">
      <c r="A224" s="243" t="s">
        <v>11</v>
      </c>
      <c r="B224" s="214">
        <v>34361</v>
      </c>
      <c r="C224" s="173">
        <f t="shared" si="60"/>
        <v>30</v>
      </c>
      <c r="D224" s="218"/>
      <c r="E224" s="154">
        <v>214</v>
      </c>
      <c r="F224" s="800" t="s">
        <v>480</v>
      </c>
      <c r="G224" s="213" t="s">
        <v>474</v>
      </c>
      <c r="H224" s="213" t="s">
        <v>872</v>
      </c>
      <c r="I224" s="344" t="str">
        <f t="shared" si="66"/>
        <v>3</v>
      </c>
      <c r="J224" s="611">
        <v>44</v>
      </c>
      <c r="K224" s="611">
        <v>3</v>
      </c>
      <c r="L224" s="156">
        <v>15</v>
      </c>
      <c r="M224" s="614">
        <f t="shared" si="70"/>
        <v>60</v>
      </c>
      <c r="N224" s="611">
        <v>34</v>
      </c>
      <c r="O224" s="423">
        <v>13</v>
      </c>
      <c r="P224" s="614">
        <f t="shared" si="71"/>
        <v>128</v>
      </c>
      <c r="Q224" s="615">
        <v>37</v>
      </c>
      <c r="R224" s="409">
        <v>3.41</v>
      </c>
      <c r="S224" s="616">
        <f>Баллы_за_упр($A224,G224,H224,I224,Q224,R224)</f>
        <v>88</v>
      </c>
      <c r="T224" s="617">
        <f>Сумма_баллов(A224,I224,M224,P224,S224)</f>
        <v>276</v>
      </c>
      <c r="U224" s="618">
        <f t="shared" si="73"/>
        <v>5</v>
      </c>
      <c r="V224" s="257"/>
      <c r="W224" s="810"/>
      <c r="X224" s="218"/>
    </row>
    <row r="225" spans="1:34" s="138" customFormat="1" ht="15.75" x14ac:dyDescent="0.25">
      <c r="A225" s="243" t="s">
        <v>11</v>
      </c>
      <c r="B225" s="214">
        <v>35764</v>
      </c>
      <c r="C225" s="173">
        <f t="shared" si="60"/>
        <v>26</v>
      </c>
      <c r="D225" s="218"/>
      <c r="E225" s="487">
        <v>215</v>
      </c>
      <c r="F225" s="800" t="s">
        <v>480</v>
      </c>
      <c r="G225" s="612" t="s">
        <v>474</v>
      </c>
      <c r="H225" s="612" t="s">
        <v>1114</v>
      </c>
      <c r="I225" s="344" t="str">
        <f t="shared" si="66"/>
        <v>2</v>
      </c>
      <c r="J225" s="611">
        <v>47</v>
      </c>
      <c r="K225" s="611">
        <v>3</v>
      </c>
      <c r="L225" s="156">
        <v>17</v>
      </c>
      <c r="M225" s="614">
        <f t="shared" si="70"/>
        <v>70</v>
      </c>
      <c r="N225" s="611">
        <v>34</v>
      </c>
      <c r="O225" s="423">
        <v>14</v>
      </c>
      <c r="P225" s="614">
        <f t="shared" si="71"/>
        <v>52</v>
      </c>
      <c r="Q225" s="615">
        <v>37</v>
      </c>
      <c r="R225" s="409">
        <v>3.47</v>
      </c>
      <c r="S225" s="616">
        <f>Баллы_за_упр($A225,G225,H225,I225,Q225,R225)</f>
        <v>28</v>
      </c>
      <c r="T225" s="617">
        <f t="shared" si="72"/>
        <v>150</v>
      </c>
      <c r="U225" s="618">
        <f t="shared" si="73"/>
        <v>4</v>
      </c>
      <c r="V225" s="257"/>
      <c r="W225" s="810"/>
      <c r="X225" s="218"/>
    </row>
    <row r="226" spans="1:34" s="138" customFormat="1" ht="15.75" x14ac:dyDescent="0.25">
      <c r="A226" s="243" t="s">
        <v>11</v>
      </c>
      <c r="B226" s="214">
        <v>32246</v>
      </c>
      <c r="C226" s="173">
        <f t="shared" si="60"/>
        <v>36</v>
      </c>
      <c r="D226" s="218"/>
      <c r="E226" s="154">
        <v>216</v>
      </c>
      <c r="F226" s="800" t="s">
        <v>480</v>
      </c>
      <c r="G226" s="612" t="s">
        <v>474</v>
      </c>
      <c r="H226" s="612" t="s">
        <v>1154</v>
      </c>
      <c r="I226" s="344" t="str">
        <f t="shared" si="66"/>
        <v>4</v>
      </c>
      <c r="J226" s="611">
        <v>98</v>
      </c>
      <c r="K226" s="611">
        <v>3</v>
      </c>
      <c r="L226" s="156">
        <v>10</v>
      </c>
      <c r="M226" s="614">
        <f t="shared" si="70"/>
        <v>60</v>
      </c>
      <c r="N226" s="611">
        <v>34</v>
      </c>
      <c r="O226" s="423">
        <v>14.4</v>
      </c>
      <c r="P226" s="614">
        <f t="shared" si="71"/>
        <v>96</v>
      </c>
      <c r="Q226" s="615">
        <v>37</v>
      </c>
      <c r="R226" s="409">
        <v>4.09</v>
      </c>
      <c r="S226" s="616">
        <f>Баллы_за_упр($A226,G226,H226,I226,Q226,R226)</f>
        <v>46</v>
      </c>
      <c r="T226" s="617">
        <f t="shared" si="72"/>
        <v>202</v>
      </c>
      <c r="U226" s="618">
        <f t="shared" si="73"/>
        <v>5</v>
      </c>
      <c r="V226" s="257"/>
      <c r="W226" s="810"/>
      <c r="X226" s="218"/>
    </row>
    <row r="227" spans="1:34" s="138" customFormat="1" ht="15.75" x14ac:dyDescent="0.25">
      <c r="A227" s="243" t="s">
        <v>11</v>
      </c>
      <c r="B227" s="214">
        <v>33241</v>
      </c>
      <c r="C227" s="173">
        <f t="shared" si="60"/>
        <v>33</v>
      </c>
      <c r="D227" s="218"/>
      <c r="E227" s="487">
        <v>217</v>
      </c>
      <c r="F227" s="800" t="s">
        <v>480</v>
      </c>
      <c r="G227" s="213" t="s">
        <v>474</v>
      </c>
      <c r="H227" s="612" t="s">
        <v>1017</v>
      </c>
      <c r="I227" s="344" t="str">
        <f t="shared" si="66"/>
        <v>3</v>
      </c>
      <c r="J227" s="173">
        <v>94</v>
      </c>
      <c r="K227" s="611">
        <v>3</v>
      </c>
      <c r="L227" s="156">
        <v>10</v>
      </c>
      <c r="M227" s="614">
        <f t="shared" si="70"/>
        <v>35</v>
      </c>
      <c r="N227" s="611">
        <v>34</v>
      </c>
      <c r="O227" s="423">
        <v>14.1</v>
      </c>
      <c r="P227" s="614">
        <f t="shared" si="71"/>
        <v>84</v>
      </c>
      <c r="Q227" s="615">
        <v>37</v>
      </c>
      <c r="R227" s="409">
        <v>3.56</v>
      </c>
      <c r="S227" s="616">
        <f>Баллы_за_упр($A227,$G227,$H227,$I227,Q227,R227)</f>
        <v>39</v>
      </c>
      <c r="T227" s="617">
        <f t="shared" si="72"/>
        <v>158</v>
      </c>
      <c r="U227" s="618">
        <f t="shared" si="73"/>
        <v>4</v>
      </c>
      <c r="V227" s="257"/>
      <c r="W227" s="810"/>
      <c r="X227" s="218"/>
    </row>
    <row r="228" spans="1:34" s="138" customFormat="1" ht="16.5" thickBot="1" x14ac:dyDescent="0.3">
      <c r="A228" s="243" t="s">
        <v>11</v>
      </c>
      <c r="B228" s="214">
        <v>35301</v>
      </c>
      <c r="C228" s="173">
        <f t="shared" si="60"/>
        <v>28</v>
      </c>
      <c r="D228" s="218"/>
      <c r="E228" s="154">
        <v>218</v>
      </c>
      <c r="F228" s="828" t="s">
        <v>480</v>
      </c>
      <c r="G228" s="323" t="s">
        <v>731</v>
      </c>
      <c r="H228" s="323" t="s">
        <v>1253</v>
      </c>
      <c r="I228" s="298" t="str">
        <f t="shared" si="66"/>
        <v>2</v>
      </c>
      <c r="J228" s="140">
        <v>55</v>
      </c>
      <c r="K228" s="157">
        <v>3</v>
      </c>
      <c r="L228" s="163">
        <v>8</v>
      </c>
      <c r="M228" s="299">
        <f t="shared" si="70"/>
        <v>20</v>
      </c>
      <c r="N228" s="157">
        <v>34</v>
      </c>
      <c r="O228" s="424">
        <v>13.2</v>
      </c>
      <c r="P228" s="299">
        <f t="shared" si="71"/>
        <v>84</v>
      </c>
      <c r="Q228" s="300">
        <v>37</v>
      </c>
      <c r="R228" s="413">
        <v>3.5</v>
      </c>
      <c r="S228" s="301">
        <f>Баллы_за_упр($A228,$G228,$H228,$I228,Q228,R228)</f>
        <v>25</v>
      </c>
      <c r="T228" s="302">
        <f t="shared" si="72"/>
        <v>129</v>
      </c>
      <c r="U228" s="303">
        <f t="shared" si="73"/>
        <v>4</v>
      </c>
      <c r="V228" s="258"/>
      <c r="W228" s="324"/>
      <c r="X228" s="218"/>
    </row>
    <row r="231" spans="1:34" s="138" customFormat="1" ht="15.75" x14ac:dyDescent="0.25">
      <c r="A231" s="160"/>
      <c r="B231" s="758"/>
      <c r="C231" s="160"/>
      <c r="D231" s="160"/>
      <c r="E231" s="160"/>
      <c r="F231" s="160"/>
      <c r="G231" s="759"/>
      <c r="H231" s="760"/>
      <c r="I231" s="806"/>
      <c r="J231" s="160"/>
      <c r="K231" s="338"/>
      <c r="L231" s="761"/>
      <c r="M231" s="762"/>
      <c r="N231" s="160"/>
      <c r="O231" s="763"/>
      <c r="P231" s="762"/>
      <c r="Q231" s="762"/>
      <c r="R231" s="764"/>
      <c r="S231" s="765"/>
      <c r="T231" s="765"/>
      <c r="U231" s="338"/>
      <c r="V231" s="737"/>
      <c r="W231" s="338"/>
      <c r="X231" s="766"/>
      <c r="Y231" s="767"/>
      <c r="Z231" s="767"/>
      <c r="AA231" s="767"/>
      <c r="AB231" s="767"/>
      <c r="AC231" s="767"/>
      <c r="AD231" s="768"/>
      <c r="AE231" s="769"/>
      <c r="AF231" s="769"/>
      <c r="AG231" s="769"/>
      <c r="AH231" s="769"/>
    </row>
    <row r="232" spans="1:34" ht="15.75" x14ac:dyDescent="0.25">
      <c r="A232" s="259"/>
      <c r="B232" s="260"/>
      <c r="C232" s="260"/>
      <c r="D232" s="260"/>
      <c r="E232" s="171"/>
      <c r="F232" s="171"/>
      <c r="G232" s="171"/>
      <c r="H232" s="567"/>
      <c r="I232" s="172"/>
      <c r="J232" s="172"/>
      <c r="K232" s="437"/>
      <c r="L232" s="172"/>
      <c r="M232" s="172"/>
      <c r="N232" s="172"/>
      <c r="O232" s="172"/>
      <c r="P232" s="172"/>
      <c r="Q232" s="172"/>
      <c r="R232" s="418"/>
      <c r="S232" s="172"/>
      <c r="T232" s="172"/>
      <c r="U232" s="172"/>
      <c r="V232" s="172"/>
      <c r="W232" s="437"/>
      <c r="AD232" s="680">
        <f>COUNTIF(G$11:G56,"*рядовой*")+COUNTIF(G$11:G56,"*ефрейтор*")+COUNTIF(G$11:G56,"*младший сержант*")+COUNTIF(G$11:G56,"*сержант*")+COUNTIF(G$11:G56,"*сержант 3 класса*")+COUNTIF(G$11:G56,"*сержант 2 класса*")+COUNTIF(G$11:G56,"*сержант 1 класса*")+COUNTIF(G$11:G56,"*старший сержант*")+COUNTIF(G$11:G56,"*старшина*")+COUNTIF(G$11:G56,"*старшина 1 статьи*")</f>
        <v>40</v>
      </c>
    </row>
    <row r="233" spans="1:34" ht="15.75" x14ac:dyDescent="0.25">
      <c r="A233" s="136"/>
      <c r="B233" s="136"/>
      <c r="C233" s="136"/>
      <c r="D233" s="136"/>
      <c r="E233" s="271"/>
      <c r="F233" s="271"/>
      <c r="G233" s="1864" t="s">
        <v>12</v>
      </c>
      <c r="H233" s="1864"/>
      <c r="I233" s="701">
        <f>M233-I243</f>
        <v>218</v>
      </c>
      <c r="J233" s="702" t="s">
        <v>13</v>
      </c>
      <c r="K233" s="703"/>
      <c r="L233" s="702"/>
      <c r="M233" s="704">
        <f>COUNT(E$10:E232)</f>
        <v>218</v>
      </c>
      <c r="N233" s="702"/>
      <c r="O233" s="705"/>
      <c r="P233" s="702"/>
      <c r="Q233" s="702"/>
      <c r="R233" s="706"/>
      <c r="S233" s="702"/>
      <c r="T233" s="253"/>
      <c r="U233" s="253"/>
      <c r="V233" s="253"/>
    </row>
    <row r="234" spans="1:34" ht="15.75" x14ac:dyDescent="0.25">
      <c r="A234" s="136"/>
      <c r="B234" s="136"/>
      <c r="C234" s="136"/>
      <c r="D234" s="136"/>
      <c r="E234" s="271"/>
      <c r="F234" s="271"/>
      <c r="G234" s="1864" t="s">
        <v>14</v>
      </c>
      <c r="H234" s="1864"/>
      <c r="I234" s="707">
        <v>218</v>
      </c>
      <c r="J234" s="702" t="s">
        <v>13</v>
      </c>
      <c r="K234" s="708">
        <f>ROUND($I$234/$I$233*100,1)</f>
        <v>100</v>
      </c>
      <c r="L234" s="709" t="s">
        <v>15</v>
      </c>
      <c r="M234" s="710"/>
      <c r="N234" s="702"/>
      <c r="O234" s="1865"/>
      <c r="P234" s="1865"/>
      <c r="Q234" s="1865"/>
      <c r="R234" s="1865"/>
      <c r="S234" s="253"/>
      <c r="T234" s="253"/>
      <c r="U234" s="253"/>
    </row>
    <row r="235" spans="1:34" s="680" customFormat="1" ht="11.25" customHeight="1" x14ac:dyDescent="0.25">
      <c r="A235" s="136"/>
      <c r="B235" s="136"/>
      <c r="C235" s="136"/>
      <c r="D235" s="136"/>
      <c r="E235" s="271"/>
      <c r="F235" s="271"/>
      <c r="G235" s="711"/>
      <c r="H235" s="712"/>
      <c r="I235" s="696"/>
      <c r="J235" s="253"/>
      <c r="K235" s="713"/>
      <c r="L235" s="253"/>
      <c r="M235" s="710"/>
      <c r="N235" s="702"/>
      <c r="O235" s="714"/>
      <c r="P235" s="253"/>
      <c r="Q235" s="253"/>
      <c r="R235" s="715"/>
      <c r="S235" s="275"/>
      <c r="T235" s="275"/>
      <c r="U235" s="275"/>
      <c r="V235" s="275"/>
      <c r="W235" s="200"/>
      <c r="AE235" s="50"/>
      <c r="AF235" s="50"/>
      <c r="AG235" s="50"/>
      <c r="AH235" s="50"/>
    </row>
    <row r="236" spans="1:34" s="680" customFormat="1" ht="15.75" x14ac:dyDescent="0.25">
      <c r="A236" s="136"/>
      <c r="B236" s="136"/>
      <c r="C236" s="136"/>
      <c r="D236" s="136"/>
      <c r="E236" s="271"/>
      <c r="F236" s="271"/>
      <c r="G236" s="1848" t="s">
        <v>16</v>
      </c>
      <c r="H236" s="1848"/>
      <c r="I236" s="696"/>
      <c r="J236" s="702"/>
      <c r="K236" s="713"/>
      <c r="L236" s="702"/>
      <c r="M236" s="275"/>
      <c r="N236" s="702"/>
      <c r="O236" s="714"/>
      <c r="P236" s="253"/>
      <c r="Q236" s="253"/>
      <c r="R236" s="715"/>
      <c r="S236" s="275"/>
      <c r="T236" s="275"/>
      <c r="U236" s="275"/>
      <c r="V236" s="275"/>
      <c r="W236" s="200"/>
      <c r="AE236" s="50"/>
      <c r="AF236" s="50"/>
      <c r="AG236" s="50"/>
      <c r="AH236" s="50"/>
    </row>
    <row r="237" spans="1:34" s="680" customFormat="1" ht="15.75" x14ac:dyDescent="0.25">
      <c r="A237" s="136"/>
      <c r="B237" s="136"/>
      <c r="C237" s="136"/>
      <c r="D237" s="136"/>
      <c r="E237" s="271"/>
      <c r="F237" s="271"/>
      <c r="G237" s="1848" t="s">
        <v>17</v>
      </c>
      <c r="H237" s="1848"/>
      <c r="I237" s="716">
        <f>COUNTIF(U11:U228,5)</f>
        <v>111</v>
      </c>
      <c r="J237" s="702" t="s">
        <v>13</v>
      </c>
      <c r="K237" s="717">
        <f>ROUND(I237/$I$234*100,1)</f>
        <v>50.9</v>
      </c>
      <c r="L237" s="709" t="s">
        <v>15</v>
      </c>
      <c r="M237" s="275"/>
      <c r="N237" s="275"/>
      <c r="O237" s="275"/>
      <c r="P237" s="275"/>
      <c r="Q237" s="275"/>
      <c r="R237" s="275"/>
      <c r="S237" s="275"/>
      <c r="T237" s="275"/>
      <c r="U237" s="275"/>
      <c r="V237" s="275"/>
      <c r="W237" s="200"/>
      <c r="AE237" s="50"/>
      <c r="AF237" s="50"/>
      <c r="AG237" s="50"/>
      <c r="AH237" s="50"/>
    </row>
    <row r="238" spans="1:34" s="680" customFormat="1" ht="15.75" x14ac:dyDescent="0.25">
      <c r="A238" s="136"/>
      <c r="B238" s="136"/>
      <c r="C238" s="136"/>
      <c r="D238" s="136"/>
      <c r="E238" s="271"/>
      <c r="F238" s="271"/>
      <c r="G238" s="1848" t="s">
        <v>18</v>
      </c>
      <c r="H238" s="1848"/>
      <c r="I238" s="716">
        <f>COUNTIF(U11:U228,4)</f>
        <v>65</v>
      </c>
      <c r="J238" s="702" t="s">
        <v>13</v>
      </c>
      <c r="K238" s="717">
        <f>ROUND(I238/$I$234*100,1)</f>
        <v>29.8</v>
      </c>
      <c r="L238" s="709" t="s">
        <v>15</v>
      </c>
      <c r="M238" s="275"/>
      <c r="N238" s="718"/>
      <c r="O238" s="714"/>
      <c r="P238" s="253"/>
      <c r="Q238" s="253"/>
      <c r="R238" s="715"/>
      <c r="S238" s="275"/>
      <c r="T238" s="275"/>
      <c r="U238" s="275"/>
      <c r="V238" s="275"/>
      <c r="W238" s="200"/>
      <c r="AE238" s="50"/>
      <c r="AF238" s="50"/>
      <c r="AG238" s="50"/>
      <c r="AH238" s="50"/>
    </row>
    <row r="239" spans="1:34" s="680" customFormat="1" ht="18.75" x14ac:dyDescent="0.3">
      <c r="A239" s="136"/>
      <c r="B239" s="136"/>
      <c r="C239" s="136"/>
      <c r="D239" s="136"/>
      <c r="E239" s="271"/>
      <c r="F239" s="271"/>
      <c r="G239" s="1848" t="s">
        <v>19</v>
      </c>
      <c r="H239" s="1848"/>
      <c r="I239" s="716">
        <f>COUNTIF(U11:U228,3)</f>
        <v>1</v>
      </c>
      <c r="J239" s="702" t="s">
        <v>13</v>
      </c>
      <c r="K239" s="717">
        <f>ROUND(I239/$I$234*100,1)</f>
        <v>0.5</v>
      </c>
      <c r="L239" s="709" t="s">
        <v>15</v>
      </c>
      <c r="M239" s="719"/>
      <c r="N239" s="720"/>
      <c r="O239" s="721"/>
      <c r="P239" s="722"/>
      <c r="Q239" s="722"/>
      <c r="R239" s="1660"/>
      <c r="S239" s="1660"/>
      <c r="T239" s="1660"/>
      <c r="U239" s="1660"/>
      <c r="V239" s="1660"/>
      <c r="W239" s="1660"/>
      <c r="AE239" s="50"/>
      <c r="AF239" s="50"/>
      <c r="AG239" s="50"/>
      <c r="AH239" s="50"/>
    </row>
    <row r="240" spans="1:34" s="680" customFormat="1" ht="15.75" x14ac:dyDescent="0.25">
      <c r="A240" s="136"/>
      <c r="B240" s="136"/>
      <c r="C240" s="136"/>
      <c r="D240" s="136"/>
      <c r="E240" s="271"/>
      <c r="F240" s="271"/>
      <c r="G240" s="1848" t="s">
        <v>20</v>
      </c>
      <c r="H240" s="1848"/>
      <c r="I240" s="716">
        <f>COUNTIF(U11:U228,2)</f>
        <v>9</v>
      </c>
      <c r="J240" s="702" t="s">
        <v>13</v>
      </c>
      <c r="K240" s="717">
        <f>I240/$I$234*100</f>
        <v>4.1284403669724776</v>
      </c>
      <c r="L240" s="709" t="s">
        <v>15</v>
      </c>
      <c r="M240" s="723"/>
      <c r="N240" s="724"/>
      <c r="O240" s="725"/>
      <c r="P240" s="723"/>
      <c r="Q240" s="723"/>
      <c r="R240" s="726"/>
      <c r="S240" s="723"/>
      <c r="T240" s="727"/>
      <c r="U240" s="727"/>
      <c r="V240" s="727"/>
      <c r="W240" s="576"/>
      <c r="AE240" s="50"/>
      <c r="AF240" s="50"/>
      <c r="AG240" s="50"/>
      <c r="AH240" s="50"/>
    </row>
    <row r="241" spans="1:34" s="680" customFormat="1" ht="15.75" customHeight="1" x14ac:dyDescent="0.3">
      <c r="A241" s="136"/>
      <c r="B241" s="136"/>
      <c r="C241" s="136"/>
      <c r="D241" s="136"/>
      <c r="E241" s="1848" t="s">
        <v>21</v>
      </c>
      <c r="F241" s="1848"/>
      <c r="G241" s="1848"/>
      <c r="H241" s="1848"/>
      <c r="I241" s="805">
        <f>SUM(I237:I239)</f>
        <v>177</v>
      </c>
      <c r="J241" s="702" t="s">
        <v>13</v>
      </c>
      <c r="K241" s="717">
        <f>I241/$I$234*100</f>
        <v>81.192660550458712</v>
      </c>
      <c r="L241" s="709" t="s">
        <v>15</v>
      </c>
      <c r="M241" s="719"/>
      <c r="N241" s="720"/>
      <c r="O241" s="721"/>
      <c r="P241" s="722"/>
      <c r="Q241" s="722"/>
      <c r="R241" s="1660"/>
      <c r="S241" s="1660"/>
      <c r="T241" s="1660"/>
      <c r="U241" s="1660"/>
      <c r="V241" s="1660"/>
      <c r="W241" s="1660"/>
      <c r="AE241" s="50"/>
      <c r="AF241" s="50"/>
      <c r="AG241" s="50"/>
      <c r="AH241" s="50"/>
    </row>
    <row r="242" spans="1:34" s="680" customFormat="1" ht="18.75" customHeight="1" x14ac:dyDescent="0.25">
      <c r="A242" s="136"/>
      <c r="B242" s="136"/>
      <c r="C242" s="136"/>
      <c r="D242" s="136"/>
      <c r="E242" s="1848" t="s">
        <v>772</v>
      </c>
      <c r="F242" s="1848"/>
      <c r="G242" s="1848"/>
      <c r="H242" s="1848"/>
      <c r="I242" s="728">
        <v>78</v>
      </c>
      <c r="J242" s="702" t="s">
        <v>13</v>
      </c>
      <c r="K242" s="729">
        <f>I242/$I$233*100</f>
        <v>35.779816513761467</v>
      </c>
      <c r="L242" s="709" t="s">
        <v>15</v>
      </c>
      <c r="M242" s="719"/>
      <c r="N242" s="719"/>
      <c r="O242" s="730"/>
      <c r="P242" s="719"/>
      <c r="Q242" s="719"/>
      <c r="R242" s="731"/>
      <c r="S242" s="732"/>
      <c r="T242" s="732"/>
      <c r="U242" s="733"/>
      <c r="V242" s="734"/>
      <c r="W242" s="581"/>
      <c r="AE242" s="50"/>
      <c r="AF242" s="50"/>
      <c r="AG242" s="50"/>
      <c r="AH242" s="50"/>
    </row>
    <row r="243" spans="1:34" s="680" customFormat="1" ht="17.25" customHeight="1" x14ac:dyDescent="0.3">
      <c r="A243" s="136"/>
      <c r="B243" s="136"/>
      <c r="C243" s="136"/>
      <c r="D243" s="136"/>
      <c r="E243" s="1848" t="s">
        <v>775</v>
      </c>
      <c r="F243" s="1848"/>
      <c r="G243" s="1848"/>
      <c r="H243" s="1848"/>
      <c r="I243" s="728">
        <f>COUNTIF(W$11:W56,"*Ком-ка*")+COUNTIF(W$11:W56,"*Декрет*")+COUNTIF(W$11:W56,"*Уч.отпуск*")+COUNTIF(W$11:W56,"*Отпуск*")+COUNTIF(W$11:W56,"*Отпуск по болезни*")</f>
        <v>0</v>
      </c>
      <c r="J243" s="702" t="s">
        <v>768</v>
      </c>
      <c r="K243" s="735"/>
      <c r="L243" s="709"/>
      <c r="M243" s="719"/>
      <c r="N243" s="719"/>
      <c r="O243" s="730"/>
      <c r="P243" s="719"/>
      <c r="Q243" s="719"/>
      <c r="R243" s="1660"/>
      <c r="S243" s="1660"/>
      <c r="T243" s="1660"/>
      <c r="U243" s="1660"/>
      <c r="V243" s="1660"/>
      <c r="W243" s="1660"/>
      <c r="AE243" s="50"/>
      <c r="AF243" s="50"/>
      <c r="AG243" s="50"/>
      <c r="AH243" s="50"/>
    </row>
    <row r="244" spans="1:34" s="680" customFormat="1" ht="18" customHeight="1" x14ac:dyDescent="0.3">
      <c r="A244" s="136"/>
      <c r="B244" s="136"/>
      <c r="C244" s="136"/>
      <c r="D244" s="136"/>
      <c r="E244" s="1848"/>
      <c r="F244" s="1848"/>
      <c r="G244" s="1848"/>
      <c r="H244" s="1848"/>
      <c r="I244" s="583"/>
      <c r="J244" s="702"/>
      <c r="K244" s="1741" t="s">
        <v>22</v>
      </c>
      <c r="L244" s="1741"/>
      <c r="M244" s="1741"/>
      <c r="N244" s="1741"/>
      <c r="O244" s="1741"/>
      <c r="P244" s="1741"/>
      <c r="Q244" s="1741"/>
      <c r="R244" s="1850" t="str">
        <f>Оценка_подр(K234,K241,K237,K238)</f>
        <v>хорошо</v>
      </c>
      <c r="S244" s="1850"/>
      <c r="T244" s="1850"/>
      <c r="U244" s="1850"/>
      <c r="V244" s="719"/>
      <c r="W244" s="576"/>
      <c r="AE244" s="50"/>
      <c r="AF244" s="50"/>
      <c r="AG244" s="50"/>
      <c r="AH244" s="50"/>
    </row>
    <row r="245" spans="1:34" s="680" customFormat="1" ht="18.75" customHeight="1" x14ac:dyDescent="0.25">
      <c r="A245" s="136"/>
      <c r="B245" s="136"/>
      <c r="C245" s="136"/>
      <c r="D245" s="136"/>
      <c r="E245" s="272"/>
      <c r="F245" s="272"/>
      <c r="G245" s="272"/>
      <c r="H245" s="736"/>
      <c r="I245" s="737"/>
      <c r="J245" s="702"/>
      <c r="K245" s="738"/>
      <c r="L245" s="709"/>
      <c r="M245" s="275"/>
      <c r="N245" s="739"/>
      <c r="O245" s="705"/>
      <c r="P245" s="702"/>
      <c r="Q245" s="702"/>
      <c r="R245" s="706"/>
      <c r="S245" s="702"/>
      <c r="T245" s="253"/>
      <c r="U245" s="253"/>
      <c r="V245" s="253"/>
      <c r="W245" s="200"/>
      <c r="AE245" s="50"/>
      <c r="AF245" s="50"/>
      <c r="AG245" s="50"/>
      <c r="AH245" s="50"/>
    </row>
    <row r="246" spans="1:34" s="680" customFormat="1" ht="21.75" customHeight="1" x14ac:dyDescent="0.25">
      <c r="A246" s="260"/>
      <c r="B246" s="136"/>
      <c r="C246" s="136"/>
      <c r="D246" s="136"/>
      <c r="E246" s="807"/>
      <c r="F246" s="807"/>
      <c r="G246" s="1738" t="s">
        <v>1071</v>
      </c>
      <c r="H246" s="1738"/>
      <c r="I246" s="1846" t="s">
        <v>1183</v>
      </c>
      <c r="J246" s="1846"/>
      <c r="K246" s="1846"/>
      <c r="L246" s="1846"/>
      <c r="M246" s="1846"/>
      <c r="N246" s="1846"/>
      <c r="O246" s="1846"/>
      <c r="P246" s="1846"/>
      <c r="Q246" s="1846"/>
      <c r="R246" s="1846"/>
      <c r="S246" s="1846"/>
      <c r="T246" s="702"/>
      <c r="U246" s="702"/>
      <c r="V246" s="253"/>
      <c r="W246" s="200"/>
      <c r="AE246" s="50"/>
      <c r="AF246" s="50"/>
      <c r="AG246" s="50"/>
      <c r="AH246" s="50"/>
    </row>
    <row r="247" spans="1:34" s="680" customFormat="1" ht="13.5" customHeight="1" x14ac:dyDescent="0.25">
      <c r="A247" s="260"/>
      <c r="B247" s="136"/>
      <c r="C247" s="136"/>
      <c r="D247" s="136"/>
      <c r="E247" s="807"/>
      <c r="F247" s="807"/>
      <c r="G247" s="808"/>
      <c r="H247" s="808"/>
      <c r="I247" s="740"/>
      <c r="J247" s="740"/>
      <c r="K247" s="740"/>
      <c r="L247" s="740"/>
      <c r="M247" s="740"/>
      <c r="N247" s="740"/>
      <c r="O247" s="740"/>
      <c r="P247" s="740"/>
      <c r="Q247" s="740"/>
      <c r="R247" s="740"/>
      <c r="S247" s="740"/>
      <c r="T247" s="702"/>
      <c r="U247" s="702"/>
      <c r="V247" s="253"/>
      <c r="W247" s="200"/>
      <c r="AE247" s="50"/>
      <c r="AF247" s="50"/>
      <c r="AG247" s="50"/>
      <c r="AH247" s="50"/>
    </row>
    <row r="248" spans="1:34" s="680" customFormat="1" ht="18.75" x14ac:dyDescent="0.3">
      <c r="A248" s="136"/>
      <c r="B248" s="136"/>
      <c r="C248" s="136"/>
      <c r="D248" s="136"/>
      <c r="E248" s="807"/>
      <c r="F248" s="807"/>
      <c r="G248" s="1845" t="s">
        <v>1290</v>
      </c>
      <c r="H248" s="1845"/>
      <c r="I248" s="1846" t="s">
        <v>1259</v>
      </c>
      <c r="J248" s="1846"/>
      <c r="K248" s="1846"/>
      <c r="L248" s="1846"/>
      <c r="M248" s="1846"/>
      <c r="N248" s="1846"/>
      <c r="O248" s="1846"/>
      <c r="P248" s="1846"/>
      <c r="Q248" s="1846"/>
      <c r="R248" s="1846"/>
      <c r="S248" s="1846"/>
      <c r="T248" s="702"/>
      <c r="U248" s="702"/>
      <c r="V248" s="253"/>
      <c r="W248" s="200"/>
      <c r="AE248" s="50"/>
      <c r="AF248" s="50"/>
      <c r="AG248" s="50"/>
      <c r="AH248" s="50"/>
    </row>
    <row r="249" spans="1:34" s="680" customFormat="1" ht="18.75" x14ac:dyDescent="0.3">
      <c r="A249" s="136"/>
      <c r="B249" s="136"/>
      <c r="C249" s="136"/>
      <c r="D249" s="136"/>
      <c r="E249" s="807"/>
      <c r="F249" s="807"/>
      <c r="G249" s="1847" t="s">
        <v>1291</v>
      </c>
      <c r="H249" s="1847"/>
      <c r="I249" s="1844" t="s">
        <v>1292</v>
      </c>
      <c r="J249" s="1844"/>
      <c r="K249" s="1844"/>
      <c r="L249" s="1844"/>
      <c r="M249" s="829"/>
      <c r="N249" s="830"/>
      <c r="O249" s="829"/>
      <c r="P249" s="829"/>
      <c r="Q249" s="831" t="s">
        <v>1293</v>
      </c>
      <c r="R249" s="832"/>
      <c r="S249" s="832"/>
      <c r="T249" s="253"/>
      <c r="U249" s="253"/>
      <c r="V249" s="253"/>
      <c r="W249" s="200"/>
      <c r="AE249" s="50"/>
      <c r="AF249" s="50"/>
      <c r="AG249" s="50"/>
      <c r="AH249" s="50"/>
    </row>
    <row r="250" spans="1:34" ht="18.75" x14ac:dyDescent="0.3">
      <c r="I250" s="1844" t="s">
        <v>1294</v>
      </c>
      <c r="J250" s="1844"/>
      <c r="K250" s="1844"/>
      <c r="L250" s="1844"/>
      <c r="M250" s="833"/>
      <c r="N250" s="833"/>
      <c r="O250" s="833"/>
      <c r="P250" s="833"/>
      <c r="Q250" s="1844" t="s">
        <v>1295</v>
      </c>
      <c r="R250" s="1844"/>
      <c r="S250" s="1844"/>
    </row>
  </sheetData>
  <mergeCells count="58">
    <mergeCell ref="G249:H249"/>
    <mergeCell ref="I249:L249"/>
    <mergeCell ref="I250:L250"/>
    <mergeCell ref="Q250:S250"/>
    <mergeCell ref="E244:H244"/>
    <mergeCell ref="K244:Q244"/>
    <mergeCell ref="R244:U244"/>
    <mergeCell ref="G246:H246"/>
    <mergeCell ref="I246:S246"/>
    <mergeCell ref="G248:H248"/>
    <mergeCell ref="I248:S248"/>
    <mergeCell ref="G240:H240"/>
    <mergeCell ref="E241:H241"/>
    <mergeCell ref="R241:W241"/>
    <mergeCell ref="E242:H242"/>
    <mergeCell ref="E243:H243"/>
    <mergeCell ref="R243:W243"/>
    <mergeCell ref="G234:H234"/>
    <mergeCell ref="O234:R234"/>
    <mergeCell ref="G236:H236"/>
    <mergeCell ref="G237:H237"/>
    <mergeCell ref="G238:H238"/>
    <mergeCell ref="G239:H239"/>
    <mergeCell ref="R239:W239"/>
    <mergeCell ref="AG8:AG10"/>
    <mergeCell ref="AH8:AH10"/>
    <mergeCell ref="K9:M9"/>
    <mergeCell ref="N9:P9"/>
    <mergeCell ref="Q9:S9"/>
    <mergeCell ref="G233:H233"/>
    <mergeCell ref="AA8:AA10"/>
    <mergeCell ref="AB8:AB10"/>
    <mergeCell ref="AC8:AC10"/>
    <mergeCell ref="AD8:AD10"/>
    <mergeCell ref="AE8:AE10"/>
    <mergeCell ref="AF8:AF10"/>
    <mergeCell ref="U8:U10"/>
    <mergeCell ref="V8:V10"/>
    <mergeCell ref="W8:W10"/>
    <mergeCell ref="X8:X10"/>
    <mergeCell ref="Y8:Y10"/>
    <mergeCell ref="Z8:Z10"/>
    <mergeCell ref="G8:G10"/>
    <mergeCell ref="H8:H10"/>
    <mergeCell ref="I8:I10"/>
    <mergeCell ref="J8:J10"/>
    <mergeCell ref="K8:S8"/>
    <mergeCell ref="T8:T10"/>
    <mergeCell ref="A1:C7"/>
    <mergeCell ref="Q1:W1"/>
    <mergeCell ref="R4:W4"/>
    <mergeCell ref="E6:W6"/>
    <mergeCell ref="E7:W7"/>
    <mergeCell ref="A8:A10"/>
    <mergeCell ref="B8:B10"/>
    <mergeCell ref="C8:C10"/>
    <mergeCell ref="E8:E10"/>
    <mergeCell ref="F8:F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1" fitToHeight="2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3">
    <tabColor rgb="FFFFC000"/>
  </sheetPr>
  <dimension ref="A1:Z161"/>
  <sheetViews>
    <sheetView view="pageBreakPreview" topLeftCell="A133" zoomScale="120" zoomScaleSheetLayoutView="120" workbookViewId="0">
      <selection activeCell="W15" sqref="W15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5.5703125" style="50" customWidth="1"/>
    <col min="19" max="19" width="5.5703125" style="50" hidden="1" customWidth="1"/>
    <col min="20" max="20" width="6.42578125" style="421" hidden="1" customWidth="1"/>
    <col min="21" max="21" width="6.140625" style="50" hidden="1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656" t="s">
        <v>1069</v>
      </c>
      <c r="U3" s="1656"/>
      <c r="V3" s="1656"/>
      <c r="W3" s="1656"/>
      <c r="X3" s="1656"/>
      <c r="Y3" s="1656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0.5" customHeight="1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1175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9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7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605"/>
      <c r="K10" s="1571"/>
      <c r="L10" s="1571"/>
      <c r="M10" s="1975">
        <v>1</v>
      </c>
      <c r="N10" s="1976"/>
      <c r="O10" s="1977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777"/>
      <c r="K11" s="1572"/>
      <c r="L11" s="1572"/>
      <c r="M11" s="592" t="s">
        <v>8</v>
      </c>
      <c r="N11" s="588" t="s">
        <v>9</v>
      </c>
      <c r="O11" s="137" t="s">
        <v>10</v>
      </c>
      <c r="P11" s="588" t="s">
        <v>8</v>
      </c>
      <c r="Q11" s="588" t="s">
        <v>9</v>
      </c>
      <c r="R11" s="137" t="s">
        <v>10</v>
      </c>
      <c r="S11" s="588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344"/>
      <c r="B12" s="344"/>
      <c r="C12" s="344"/>
      <c r="D12" s="224"/>
      <c r="E12" s="1604" t="s">
        <v>991</v>
      </c>
      <c r="F12" s="1605"/>
      <c r="G12" s="1605"/>
      <c r="H12" s="1605"/>
      <c r="I12" s="1605"/>
      <c r="J12" s="1605"/>
      <c r="K12" s="1605"/>
      <c r="L12" s="1605"/>
      <c r="M12" s="1605"/>
      <c r="N12" s="1605"/>
      <c r="O12" s="1605"/>
      <c r="P12" s="1605"/>
      <c r="Q12" s="1605"/>
      <c r="R12" s="1605"/>
      <c r="S12" s="1605"/>
      <c r="T12" s="1605"/>
      <c r="U12" s="1605"/>
      <c r="V12" s="1605"/>
      <c r="W12" s="1605"/>
      <c r="X12" s="1605"/>
      <c r="Y12" s="1606"/>
      <c r="Z12" s="218"/>
    </row>
    <row r="13" spans="1:26" s="138" customFormat="1" ht="15.75" x14ac:dyDescent="0.25">
      <c r="A13" s="247"/>
      <c r="B13" s="169"/>
      <c r="C13" s="247"/>
      <c r="D13" s="160"/>
      <c r="E13" s="1629" t="s">
        <v>924</v>
      </c>
      <c r="F13" s="1630"/>
      <c r="G13" s="1630"/>
      <c r="H13" s="1630"/>
      <c r="I13" s="1630"/>
      <c r="J13" s="1630"/>
      <c r="K13" s="1630"/>
      <c r="L13" s="1630"/>
      <c r="M13" s="1630"/>
      <c r="N13" s="1630"/>
      <c r="O13" s="1630"/>
      <c r="P13" s="1630"/>
      <c r="Q13" s="1630"/>
      <c r="R13" s="1630"/>
      <c r="S13" s="1630"/>
      <c r="T13" s="1630"/>
      <c r="U13" s="1630"/>
      <c r="V13" s="1630"/>
      <c r="W13" s="1630"/>
      <c r="X13" s="1630"/>
      <c r="Y13" s="1631"/>
      <c r="Z13" s="228"/>
    </row>
    <row r="14" spans="1:26" s="138" customFormat="1" ht="15.75" x14ac:dyDescent="0.25">
      <c r="A14" s="247"/>
      <c r="B14" s="169"/>
      <c r="C14" s="247"/>
      <c r="D14" s="160"/>
      <c r="E14" s="154">
        <v>1</v>
      </c>
      <c r="F14" s="247"/>
      <c r="G14" s="247"/>
      <c r="H14" s="247" t="s">
        <v>766</v>
      </c>
      <c r="I14" s="210" t="s">
        <v>482</v>
      </c>
      <c r="J14" s="348" t="s">
        <v>1074</v>
      </c>
      <c r="K14" s="247">
        <v>6</v>
      </c>
      <c r="L14" s="247"/>
      <c r="M14" s="212"/>
      <c r="N14" s="247"/>
      <c r="O14" s="247"/>
      <c r="P14" s="247"/>
      <c r="Q14" s="247"/>
      <c r="R14" s="247"/>
      <c r="S14" s="247"/>
      <c r="T14" s="409"/>
      <c r="U14" s="247"/>
      <c r="V14" s="247"/>
      <c r="W14" s="247"/>
      <c r="X14" s="247"/>
      <c r="Y14" s="286" t="s">
        <v>750</v>
      </c>
      <c r="Z14" s="228"/>
    </row>
    <row r="15" spans="1:26" s="138" customFormat="1" ht="15.75" x14ac:dyDescent="0.25">
      <c r="A15" s="247" t="s">
        <v>11</v>
      </c>
      <c r="B15" s="214">
        <v>27166</v>
      </c>
      <c r="C15" s="247">
        <f>Age(B15,I15,J15)</f>
        <v>50</v>
      </c>
      <c r="D15" s="160"/>
      <c r="E15" s="154">
        <v>2</v>
      </c>
      <c r="F15" s="210" t="s">
        <v>767</v>
      </c>
      <c r="G15" s="161" t="s">
        <v>929</v>
      </c>
      <c r="H15" s="237" t="s">
        <v>766</v>
      </c>
      <c r="I15" s="213" t="s">
        <v>482</v>
      </c>
      <c r="J15" s="246" t="s">
        <v>729</v>
      </c>
      <c r="K15" s="342" t="str">
        <f>Воз_группа(A15,C15)</f>
        <v>7</v>
      </c>
      <c r="L15" s="173"/>
      <c r="M15" s="212"/>
      <c r="N15" s="156"/>
      <c r="O15" s="202"/>
      <c r="P15" s="247"/>
      <c r="Q15" s="155"/>
      <c r="R15" s="202"/>
      <c r="S15" s="1"/>
      <c r="T15" s="409"/>
      <c r="U15" s="203"/>
      <c r="V15" s="56"/>
      <c r="W15" s="204"/>
      <c r="X15" s="257"/>
      <c r="Y15" s="286" t="s">
        <v>750</v>
      </c>
      <c r="Z15" s="228"/>
    </row>
    <row r="16" spans="1:26" s="138" customFormat="1" ht="15.75" x14ac:dyDescent="0.25">
      <c r="A16" s="247" t="s">
        <v>11</v>
      </c>
      <c r="B16" s="214">
        <v>25950</v>
      </c>
      <c r="C16" s="247">
        <f>Age(B16,I16,J16)</f>
        <v>53</v>
      </c>
      <c r="D16" s="160"/>
      <c r="E16" s="154">
        <v>3</v>
      </c>
      <c r="F16" s="210" t="s">
        <v>767</v>
      </c>
      <c r="G16" s="161" t="s">
        <v>929</v>
      </c>
      <c r="H16" s="237" t="s">
        <v>766</v>
      </c>
      <c r="I16" s="612" t="s">
        <v>482</v>
      </c>
      <c r="J16" s="612" t="s">
        <v>1173</v>
      </c>
      <c r="K16" s="608" t="str">
        <f>Воз_группа(A16,C16)</f>
        <v>7</v>
      </c>
      <c r="L16" s="618"/>
      <c r="M16" s="613"/>
      <c r="N16" s="621"/>
      <c r="O16" s="614"/>
      <c r="P16" s="618"/>
      <c r="Q16" s="617"/>
      <c r="R16" s="614"/>
      <c r="S16" s="615"/>
      <c r="T16" s="619"/>
      <c r="U16" s="616"/>
      <c r="V16" s="617"/>
      <c r="W16" s="618"/>
      <c r="X16" s="644"/>
      <c r="Y16" s="286" t="s">
        <v>750</v>
      </c>
      <c r="Z16" s="228"/>
    </row>
    <row r="17" spans="1:26" s="138" customFormat="1" ht="15.75" x14ac:dyDescent="0.25">
      <c r="A17" s="247" t="s">
        <v>11</v>
      </c>
      <c r="B17" s="214">
        <v>26926</v>
      </c>
      <c r="C17" s="247">
        <f>Age(B17,I17,J17)</f>
        <v>51</v>
      </c>
      <c r="D17" s="160"/>
      <c r="E17" s="154">
        <v>5</v>
      </c>
      <c r="F17" s="210" t="s">
        <v>767</v>
      </c>
      <c r="G17" s="161" t="s">
        <v>929</v>
      </c>
      <c r="H17" s="237" t="s">
        <v>766</v>
      </c>
      <c r="I17" s="213" t="s">
        <v>482</v>
      </c>
      <c r="J17" s="246" t="s">
        <v>591</v>
      </c>
      <c r="K17" s="342" t="str">
        <f>Воз_группа(A17,C17)</f>
        <v>7</v>
      </c>
      <c r="L17" s="173"/>
      <c r="M17" s="212"/>
      <c r="N17" s="156"/>
      <c r="O17" s="202"/>
      <c r="P17" s="204"/>
      <c r="Q17" s="56"/>
      <c r="R17" s="202"/>
      <c r="S17" s="1"/>
      <c r="T17" s="409"/>
      <c r="U17" s="203"/>
      <c r="V17" s="56"/>
      <c r="W17" s="204"/>
      <c r="X17" s="257"/>
      <c r="Y17" s="286" t="s">
        <v>1093</v>
      </c>
      <c r="Z17" s="228"/>
    </row>
    <row r="18" spans="1:26" s="138" customFormat="1" ht="15.75" x14ac:dyDescent="0.25">
      <c r="A18" s="247" t="s">
        <v>470</v>
      </c>
      <c r="B18" s="214"/>
      <c r="C18" s="247">
        <f>Age(B18,I18,J18)</f>
        <v>124</v>
      </c>
      <c r="D18" s="160"/>
      <c r="E18" s="154">
        <v>6</v>
      </c>
      <c r="F18" s="210"/>
      <c r="G18" s="161"/>
      <c r="H18" s="237"/>
      <c r="I18" s="213" t="s">
        <v>474</v>
      </c>
      <c r="J18" s="246" t="s">
        <v>1152</v>
      </c>
      <c r="K18" s="342" t="str">
        <f>Воз_группа(A18,C18)</f>
        <v>5</v>
      </c>
      <c r="L18" s="173"/>
      <c r="M18" s="212"/>
      <c r="N18" s="156"/>
      <c r="O18" s="202"/>
      <c r="P18" s="247"/>
      <c r="Q18" s="155"/>
      <c r="R18" s="202"/>
      <c r="S18" s="1"/>
      <c r="T18" s="409"/>
      <c r="U18" s="203"/>
      <c r="V18" s="56"/>
      <c r="W18" s="204"/>
      <c r="X18" s="257"/>
      <c r="Y18" s="286" t="s">
        <v>1093</v>
      </c>
      <c r="Z18" s="228"/>
    </row>
    <row r="19" spans="1:26" s="138" customFormat="1" ht="15.75" x14ac:dyDescent="0.25">
      <c r="A19" s="247" t="s">
        <v>470</v>
      </c>
      <c r="B19" s="214">
        <v>28479</v>
      </c>
      <c r="C19" s="247">
        <f>Age(B19,I19,J19)</f>
        <v>46</v>
      </c>
      <c r="D19" s="160"/>
      <c r="E19" s="154">
        <v>7</v>
      </c>
      <c r="F19" s="210" t="s">
        <v>767</v>
      </c>
      <c r="G19" s="161" t="s">
        <v>929</v>
      </c>
      <c r="H19" s="237" t="s">
        <v>766</v>
      </c>
      <c r="I19" s="213" t="s">
        <v>592</v>
      </c>
      <c r="J19" s="246" t="s">
        <v>575</v>
      </c>
      <c r="K19" s="342" t="str">
        <f>Воз_группа(A19,C19)</f>
        <v>5</v>
      </c>
      <c r="L19" s="173"/>
      <c r="M19" s="212"/>
      <c r="N19" s="156"/>
      <c r="O19" s="202"/>
      <c r="P19" s="247"/>
      <c r="Q19" s="155"/>
      <c r="R19" s="202"/>
      <c r="S19" s="1"/>
      <c r="T19" s="409"/>
      <c r="U19" s="203"/>
      <c r="V19" s="56"/>
      <c r="W19" s="204"/>
      <c r="X19" s="257"/>
      <c r="Y19" s="286" t="s">
        <v>750</v>
      </c>
      <c r="Z19" s="228"/>
    </row>
    <row r="20" spans="1:26" s="138" customFormat="1" ht="15.75" x14ac:dyDescent="0.25">
      <c r="A20" s="247"/>
      <c r="B20" s="169"/>
      <c r="C20" s="247"/>
      <c r="D20" s="160"/>
      <c r="E20" s="1629" t="s">
        <v>928</v>
      </c>
      <c r="F20" s="1630"/>
      <c r="G20" s="1630"/>
      <c r="H20" s="1630"/>
      <c r="I20" s="1630"/>
      <c r="J20" s="1630"/>
      <c r="K20" s="1630"/>
      <c r="L20" s="1630"/>
      <c r="M20" s="1630"/>
      <c r="N20" s="1630"/>
      <c r="O20" s="1630"/>
      <c r="P20" s="1630"/>
      <c r="Q20" s="1630"/>
      <c r="R20" s="1630"/>
      <c r="S20" s="1630"/>
      <c r="T20" s="1630"/>
      <c r="U20" s="1630"/>
      <c r="V20" s="1630"/>
      <c r="W20" s="1630"/>
      <c r="X20" s="1630"/>
      <c r="Y20" s="1631"/>
      <c r="Z20" s="228"/>
    </row>
    <row r="21" spans="1:26" s="138" customFormat="1" ht="15.75" x14ac:dyDescent="0.25">
      <c r="A21" s="247" t="s">
        <v>11</v>
      </c>
      <c r="B21" s="214">
        <v>24226</v>
      </c>
      <c r="C21" s="247">
        <f t="shared" ref="C21:C26" si="0">Age(B21,I21,J21)</f>
        <v>58</v>
      </c>
      <c r="D21" s="160"/>
      <c r="E21" s="154">
        <v>8</v>
      </c>
      <c r="F21" s="210" t="s">
        <v>767</v>
      </c>
      <c r="G21" s="161" t="s">
        <v>930</v>
      </c>
      <c r="H21" s="237" t="s">
        <v>766</v>
      </c>
      <c r="I21" s="612" t="s">
        <v>482</v>
      </c>
      <c r="J21" s="612" t="s">
        <v>925</v>
      </c>
      <c r="K21" s="608" t="str">
        <f t="shared" ref="K21:K26" si="1">Воз_группа(A21,C21)</f>
        <v>8</v>
      </c>
      <c r="L21" s="173"/>
      <c r="M21" s="613">
        <v>3</v>
      </c>
      <c r="N21" s="156">
        <v>6</v>
      </c>
      <c r="O21" s="614">
        <f>Баллы_за_упр($A21,$I21,$J21,$K21,M21,N21)</f>
        <v>80</v>
      </c>
      <c r="P21" s="611">
        <v>16</v>
      </c>
      <c r="Q21" s="155">
        <v>25</v>
      </c>
      <c r="R21" s="614">
        <f>Баллы_за_упр($A21,$I21,$J21,$K21,P21,Q21)</f>
        <v>45</v>
      </c>
      <c r="S21" s="615"/>
      <c r="T21" s="409"/>
      <c r="U21" s="616"/>
      <c r="V21" s="617">
        <v>95</v>
      </c>
      <c r="W21" s="618">
        <v>4</v>
      </c>
      <c r="X21" s="257"/>
      <c r="Y21" s="286"/>
      <c r="Z21" s="228"/>
    </row>
    <row r="22" spans="1:26" s="138" customFormat="1" ht="15.75" x14ac:dyDescent="0.25">
      <c r="A22" s="247" t="s">
        <v>11</v>
      </c>
      <c r="B22" s="214">
        <v>24416</v>
      </c>
      <c r="C22" s="247">
        <f t="shared" si="0"/>
        <v>57</v>
      </c>
      <c r="D22" s="160"/>
      <c r="E22" s="154">
        <v>9</v>
      </c>
      <c r="F22" s="210" t="s">
        <v>767</v>
      </c>
      <c r="G22" s="161" t="s">
        <v>930</v>
      </c>
      <c r="H22" s="237" t="s">
        <v>766</v>
      </c>
      <c r="I22" s="612" t="s">
        <v>482</v>
      </c>
      <c r="J22" s="612" t="s">
        <v>926</v>
      </c>
      <c r="K22" s="342" t="str">
        <f t="shared" si="1"/>
        <v>8</v>
      </c>
      <c r="L22" s="173"/>
      <c r="M22" s="212"/>
      <c r="N22" s="156"/>
      <c r="O22" s="614"/>
      <c r="P22" s="247"/>
      <c r="Q22" s="155"/>
      <c r="R22" s="614"/>
      <c r="S22" s="1"/>
      <c r="T22" s="409"/>
      <c r="U22" s="203"/>
      <c r="V22" s="56"/>
      <c r="W22" s="204"/>
      <c r="X22" s="257"/>
      <c r="Y22" s="286" t="s">
        <v>750</v>
      </c>
      <c r="Z22" s="228"/>
    </row>
    <row r="23" spans="1:26" s="138" customFormat="1" ht="15.75" x14ac:dyDescent="0.25">
      <c r="A23" s="247" t="s">
        <v>11</v>
      </c>
      <c r="B23" s="214">
        <v>26481</v>
      </c>
      <c r="C23" s="247">
        <f t="shared" si="0"/>
        <v>52</v>
      </c>
      <c r="D23" s="160"/>
      <c r="E23" s="154">
        <v>10</v>
      </c>
      <c r="F23" s="210" t="s">
        <v>767</v>
      </c>
      <c r="G23" s="161" t="s">
        <v>930</v>
      </c>
      <c r="H23" s="237" t="s">
        <v>766</v>
      </c>
      <c r="I23" s="213" t="s">
        <v>482</v>
      </c>
      <c r="J23" s="246" t="s">
        <v>593</v>
      </c>
      <c r="K23" s="342" t="str">
        <f t="shared" si="1"/>
        <v>7</v>
      </c>
      <c r="L23" s="173"/>
      <c r="M23" s="212">
        <v>3</v>
      </c>
      <c r="N23" s="156">
        <v>6</v>
      </c>
      <c r="O23" s="614">
        <f>Баллы_за_упр($A23,$I23,$J23,$K23,M23,N23)</f>
        <v>60</v>
      </c>
      <c r="P23" s="204">
        <v>16</v>
      </c>
      <c r="Q23" s="617">
        <v>32</v>
      </c>
      <c r="R23" s="614">
        <f>Баллы_за_упр($A23,$I23,$J23,$K23,P23,Q23)</f>
        <v>70</v>
      </c>
      <c r="S23" s="1"/>
      <c r="T23" s="409"/>
      <c r="U23" s="203"/>
      <c r="V23" s="56">
        <v>110</v>
      </c>
      <c r="W23" s="204">
        <v>4</v>
      </c>
      <c r="X23" s="257"/>
      <c r="Y23" s="286"/>
      <c r="Z23" s="228"/>
    </row>
    <row r="24" spans="1:26" s="138" customFormat="1" ht="15.75" x14ac:dyDescent="0.25">
      <c r="A24" s="247" t="s">
        <v>11</v>
      </c>
      <c r="B24" s="214">
        <v>28947</v>
      </c>
      <c r="C24" s="247">
        <f t="shared" si="0"/>
        <v>45</v>
      </c>
      <c r="D24" s="160"/>
      <c r="E24" s="154">
        <v>11</v>
      </c>
      <c r="F24" s="210" t="s">
        <v>767</v>
      </c>
      <c r="G24" s="161" t="s">
        <v>930</v>
      </c>
      <c r="H24" s="237" t="s">
        <v>766</v>
      </c>
      <c r="I24" s="213" t="s">
        <v>590</v>
      </c>
      <c r="J24" s="246" t="s">
        <v>580</v>
      </c>
      <c r="K24" s="342" t="str">
        <f t="shared" si="1"/>
        <v>6</v>
      </c>
      <c r="L24" s="173"/>
      <c r="M24" s="212">
        <v>3</v>
      </c>
      <c r="N24" s="156">
        <v>6</v>
      </c>
      <c r="O24" s="202">
        <f>Баллы_за_упр($A24,$I24,$J24,$K24,M24,N24)</f>
        <v>50</v>
      </c>
      <c r="P24" s="247">
        <v>35</v>
      </c>
      <c r="Q24" s="423">
        <v>30.4</v>
      </c>
      <c r="R24" s="202" t="e">
        <f>Баллы_за_упр($A24,$I24,$J24,$K24,P24,Q24)</f>
        <v>#VALUE!</v>
      </c>
      <c r="S24" s="1">
        <v>37</v>
      </c>
      <c r="T24" s="409"/>
      <c r="U24" s="203" t="e">
        <f>Баллы_за_упр($A24,$I24,$J24,$K24,S24,T24)</f>
        <v>#VALUE!</v>
      </c>
      <c r="V24" s="56">
        <v>122</v>
      </c>
      <c r="W24" s="204">
        <v>5</v>
      </c>
      <c r="X24" s="257"/>
      <c r="Y24" s="286"/>
      <c r="Z24" s="228"/>
    </row>
    <row r="25" spans="1:26" s="138" customFormat="1" ht="15.75" x14ac:dyDescent="0.25">
      <c r="A25" s="247" t="s">
        <v>11</v>
      </c>
      <c r="B25" s="214">
        <v>28621</v>
      </c>
      <c r="C25" s="247">
        <f t="shared" si="0"/>
        <v>46</v>
      </c>
      <c r="D25" s="160"/>
      <c r="E25" s="154">
        <v>12</v>
      </c>
      <c r="F25" s="210" t="s">
        <v>767</v>
      </c>
      <c r="G25" s="161" t="s">
        <v>930</v>
      </c>
      <c r="H25" s="237" t="s">
        <v>766</v>
      </c>
      <c r="I25" s="213" t="s">
        <v>590</v>
      </c>
      <c r="J25" s="246" t="s">
        <v>496</v>
      </c>
      <c r="K25" s="342" t="str">
        <f t="shared" si="1"/>
        <v>6</v>
      </c>
      <c r="L25" s="173"/>
      <c r="M25" s="212">
        <v>3</v>
      </c>
      <c r="N25" s="156">
        <v>8</v>
      </c>
      <c r="O25" s="202">
        <f>Баллы_за_упр($A25,$I25,$J25,$K25,M25,N25)</f>
        <v>70</v>
      </c>
      <c r="P25" s="247">
        <v>35</v>
      </c>
      <c r="Q25" s="423">
        <v>30.6</v>
      </c>
      <c r="R25" s="202" t="e">
        <f>Баллы_за_упр($A25,$I25,$J25,$K25,P25,Q25)</f>
        <v>#VALUE!</v>
      </c>
      <c r="S25" s="1">
        <v>37</v>
      </c>
      <c r="T25" s="409"/>
      <c r="U25" s="203" t="e">
        <f>Баллы_за_упр($A25,$I25,$J25,$K25,S25,T25)</f>
        <v>#VALUE!</v>
      </c>
      <c r="V25" s="56">
        <v>128</v>
      </c>
      <c r="W25" s="204">
        <v>5</v>
      </c>
      <c r="X25" s="257"/>
      <c r="Y25" s="286"/>
      <c r="Z25" s="228"/>
    </row>
    <row r="26" spans="1:26" s="138" customFormat="1" ht="15.75" x14ac:dyDescent="0.25">
      <c r="A26" s="247" t="s">
        <v>470</v>
      </c>
      <c r="B26" s="214">
        <v>28074</v>
      </c>
      <c r="C26" s="247">
        <f t="shared" si="0"/>
        <v>47</v>
      </c>
      <c r="D26" s="160"/>
      <c r="E26" s="154">
        <v>13</v>
      </c>
      <c r="F26" s="210" t="s">
        <v>767</v>
      </c>
      <c r="G26" s="161" t="s">
        <v>930</v>
      </c>
      <c r="H26" s="237" t="s">
        <v>766</v>
      </c>
      <c r="I26" s="213" t="s">
        <v>565</v>
      </c>
      <c r="J26" s="246" t="s">
        <v>595</v>
      </c>
      <c r="K26" s="342" t="str">
        <f t="shared" si="1"/>
        <v>5</v>
      </c>
      <c r="L26" s="173"/>
      <c r="M26" s="212"/>
      <c r="N26" s="156"/>
      <c r="O26" s="202"/>
      <c r="P26" s="247"/>
      <c r="Q26" s="155"/>
      <c r="R26" s="202"/>
      <c r="S26" s="1"/>
      <c r="T26" s="409"/>
      <c r="U26" s="203"/>
      <c r="V26" s="56"/>
      <c r="W26" s="204"/>
      <c r="X26" s="257"/>
      <c r="Y26" s="286" t="s">
        <v>1093</v>
      </c>
      <c r="Z26" s="228"/>
    </row>
    <row r="27" spans="1:26" s="138" customFormat="1" ht="15.75" x14ac:dyDescent="0.25">
      <c r="A27" s="247"/>
      <c r="B27" s="169"/>
      <c r="C27" s="247"/>
      <c r="D27" s="160"/>
      <c r="E27" s="1632" t="s">
        <v>992</v>
      </c>
      <c r="F27" s="1633"/>
      <c r="G27" s="1633"/>
      <c r="H27" s="1633"/>
      <c r="I27" s="1633"/>
      <c r="J27" s="1633"/>
      <c r="K27" s="1633"/>
      <c r="L27" s="1633"/>
      <c r="M27" s="1633"/>
      <c r="N27" s="1633"/>
      <c r="O27" s="1633"/>
      <c r="P27" s="1633"/>
      <c r="Q27" s="1633"/>
      <c r="R27" s="1633"/>
      <c r="S27" s="1633"/>
      <c r="T27" s="1633"/>
      <c r="U27" s="1633"/>
      <c r="V27" s="1633"/>
      <c r="W27" s="1633"/>
      <c r="X27" s="1633"/>
      <c r="Y27" s="1634"/>
      <c r="Z27" s="228"/>
    </row>
    <row r="28" spans="1:26" s="138" customFormat="1" ht="15.75" x14ac:dyDescent="0.25">
      <c r="A28" s="247" t="s">
        <v>11</v>
      </c>
      <c r="B28" s="214">
        <v>28771</v>
      </c>
      <c r="C28" s="247">
        <f>Age(B28,I28,J28)</f>
        <v>46</v>
      </c>
      <c r="D28" s="160"/>
      <c r="E28" s="285">
        <v>14</v>
      </c>
      <c r="F28" s="348" t="s">
        <v>767</v>
      </c>
      <c r="G28" s="349" t="s">
        <v>931</v>
      </c>
      <c r="H28" s="620" t="s">
        <v>766</v>
      </c>
      <c r="I28" s="612" t="s">
        <v>590</v>
      </c>
      <c r="J28" s="612" t="s">
        <v>1070</v>
      </c>
      <c r="K28" s="608" t="str">
        <f>Воз_группа(A28,C28)</f>
        <v>6</v>
      </c>
      <c r="L28" s="618"/>
      <c r="M28" s="613">
        <v>3</v>
      </c>
      <c r="N28" s="621">
        <v>15</v>
      </c>
      <c r="O28" s="614">
        <f>Баллы_за_упр($A28,$I28,$J28,$K28,M28,N28)</f>
        <v>120</v>
      </c>
      <c r="P28" s="613">
        <v>35</v>
      </c>
      <c r="Q28" s="622">
        <v>28.1</v>
      </c>
      <c r="R28" s="614" t="e">
        <f>Баллы_за_упр($A28,$I28,$J28,$K28,P28,Q28)</f>
        <v>#VALUE!</v>
      </c>
      <c r="S28" s="615">
        <v>37</v>
      </c>
      <c r="T28" s="619"/>
      <c r="U28" s="616" t="e">
        <f>Баллы_за_упр($A28,$I28,$J28,$K28,S28,T28)</f>
        <v>#VALUE!</v>
      </c>
      <c r="V28" s="617">
        <v>213</v>
      </c>
      <c r="W28" s="618">
        <v>5</v>
      </c>
      <c r="X28" s="640"/>
      <c r="Y28" s="641"/>
      <c r="Z28" s="228"/>
    </row>
    <row r="29" spans="1:26" s="138" customFormat="1" ht="15.75" x14ac:dyDescent="0.25">
      <c r="A29" s="247" t="s">
        <v>11</v>
      </c>
      <c r="B29" s="214">
        <v>32324</v>
      </c>
      <c r="C29" s="247">
        <f>Age(B29,I29,J29)</f>
        <v>36</v>
      </c>
      <c r="D29" s="160"/>
      <c r="E29" s="285">
        <v>15</v>
      </c>
      <c r="F29" s="348" t="s">
        <v>767</v>
      </c>
      <c r="G29" s="349" t="s">
        <v>931</v>
      </c>
      <c r="H29" s="620" t="s">
        <v>766</v>
      </c>
      <c r="I29" s="612" t="s">
        <v>761</v>
      </c>
      <c r="J29" s="612" t="s">
        <v>488</v>
      </c>
      <c r="K29" s="608" t="str">
        <f>Воз_группа(A29,C29)</f>
        <v>4</v>
      </c>
      <c r="L29" s="618"/>
      <c r="M29" s="613">
        <v>3</v>
      </c>
      <c r="N29" s="621">
        <v>11</v>
      </c>
      <c r="O29" s="614">
        <f>Баллы_за_упр($A29,$I29,$J29,$K29,M29,N29)</f>
        <v>70</v>
      </c>
      <c r="P29" s="613">
        <v>35</v>
      </c>
      <c r="Q29" s="622">
        <v>26.3</v>
      </c>
      <c r="R29" s="614">
        <f>Баллы_за_упр($A29,$I29,$J29,$K29,P29,Q29)</f>
        <v>114</v>
      </c>
      <c r="S29" s="615">
        <v>37</v>
      </c>
      <c r="T29" s="619"/>
      <c r="U29" s="616" t="e">
        <f>Баллы_за_упр($A29,$I29,$J29,$K29,S29,T29)</f>
        <v>#VALUE!</v>
      </c>
      <c r="V29" s="617">
        <v>124</v>
      </c>
      <c r="W29" s="618">
        <v>5</v>
      </c>
      <c r="X29" s="640"/>
      <c r="Y29" s="641"/>
      <c r="Z29" s="228"/>
    </row>
    <row r="30" spans="1:26" s="138" customFormat="1" ht="15.75" x14ac:dyDescent="0.25">
      <c r="A30" s="247" t="s">
        <v>11</v>
      </c>
      <c r="B30" s="214">
        <v>32292</v>
      </c>
      <c r="C30" s="247">
        <f>Age(B30,I30,J30)</f>
        <v>36</v>
      </c>
      <c r="D30" s="160"/>
      <c r="E30" s="285">
        <v>16</v>
      </c>
      <c r="F30" s="348" t="s">
        <v>767</v>
      </c>
      <c r="G30" s="349" t="s">
        <v>931</v>
      </c>
      <c r="H30" s="620" t="s">
        <v>766</v>
      </c>
      <c r="I30" s="612" t="s">
        <v>500</v>
      </c>
      <c r="J30" s="612" t="s">
        <v>927</v>
      </c>
      <c r="K30" s="608" t="str">
        <f>Воз_группа(A30,C30)</f>
        <v>4</v>
      </c>
      <c r="L30" s="618"/>
      <c r="M30" s="613">
        <v>3</v>
      </c>
      <c r="N30" s="621">
        <v>15</v>
      </c>
      <c r="O30" s="614">
        <f>Баллы_за_упр($A30,$I30,$J30,$K30,M30,N30)</f>
        <v>105</v>
      </c>
      <c r="P30" s="613">
        <v>35</v>
      </c>
      <c r="Q30" s="622">
        <v>25.7</v>
      </c>
      <c r="R30" s="614">
        <f>Баллы_за_упр($A30,$I30,$J30,$K30,P30,Q30)</f>
        <v>126</v>
      </c>
      <c r="S30" s="615">
        <v>37</v>
      </c>
      <c r="T30" s="619"/>
      <c r="U30" s="616" t="e">
        <f>Баллы_за_упр($A30,$I30,$J30,$K30,S30,T30)</f>
        <v>#VALUE!</v>
      </c>
      <c r="V30" s="617">
        <v>166</v>
      </c>
      <c r="W30" s="618">
        <v>5</v>
      </c>
      <c r="X30" s="640"/>
      <c r="Y30" s="641"/>
      <c r="Z30" s="228"/>
    </row>
    <row r="31" spans="1:26" s="138" customFormat="1" ht="15.75" x14ac:dyDescent="0.25">
      <c r="A31" s="247" t="s">
        <v>11</v>
      </c>
      <c r="B31" s="214">
        <v>34117</v>
      </c>
      <c r="C31" s="247">
        <f>Age(B31,I31,J31)</f>
        <v>31</v>
      </c>
      <c r="D31" s="160"/>
      <c r="E31" s="285">
        <v>17</v>
      </c>
      <c r="F31" s="348"/>
      <c r="G31" s="349"/>
      <c r="H31" s="620" t="s">
        <v>23</v>
      </c>
      <c r="I31" s="563" t="s">
        <v>564</v>
      </c>
      <c r="J31" s="612" t="s">
        <v>1067</v>
      </c>
      <c r="K31" s="608">
        <v>2</v>
      </c>
      <c r="L31" s="618"/>
      <c r="M31" s="613">
        <v>3</v>
      </c>
      <c r="N31" s="621">
        <v>12</v>
      </c>
      <c r="O31" s="614">
        <f>Баллы_за_упр($A31,$I31,$J31,$K31,M31,N31)</f>
        <v>40</v>
      </c>
      <c r="P31" s="613">
        <v>35</v>
      </c>
      <c r="Q31" s="622">
        <v>26.9</v>
      </c>
      <c r="R31" s="614">
        <f>Баллы_за_упр($A31,$I31,$J31,$K31,P31,Q31)</f>
        <v>42</v>
      </c>
      <c r="S31" s="615">
        <v>37</v>
      </c>
      <c r="T31" s="619"/>
      <c r="U31" s="616" t="e">
        <f>Баллы_за_упр($A31,$I31,$J31,$K31,S31,T31)</f>
        <v>#VALUE!</v>
      </c>
      <c r="V31" s="617">
        <v>82</v>
      </c>
      <c r="W31" s="618">
        <v>4</v>
      </c>
      <c r="X31" s="640"/>
      <c r="Y31" s="641"/>
      <c r="Z31" s="228"/>
    </row>
    <row r="32" spans="1:26" s="138" customFormat="1" ht="15.75" x14ac:dyDescent="0.25">
      <c r="A32" s="247" t="s">
        <v>470</v>
      </c>
      <c r="B32" s="168">
        <v>32150</v>
      </c>
      <c r="C32" s="247">
        <f>Age(B32,I32,J32)</f>
        <v>36</v>
      </c>
      <c r="D32" s="160"/>
      <c r="E32" s="285">
        <v>18</v>
      </c>
      <c r="F32" s="348" t="s">
        <v>767</v>
      </c>
      <c r="G32" s="349" t="s">
        <v>931</v>
      </c>
      <c r="H32" s="620" t="s">
        <v>23</v>
      </c>
      <c r="I32" s="232" t="s">
        <v>731</v>
      </c>
      <c r="J32" s="232" t="s">
        <v>940</v>
      </c>
      <c r="K32" s="608" t="str">
        <f>Воз_группа(A32,C32)</f>
        <v>4</v>
      </c>
      <c r="L32" s="618" t="s">
        <v>23</v>
      </c>
      <c r="M32" s="618" t="s">
        <v>23</v>
      </c>
      <c r="N32" s="618" t="s">
        <v>23</v>
      </c>
      <c r="O32" s="618" t="s">
        <v>23</v>
      </c>
      <c r="P32" s="618" t="s">
        <v>23</v>
      </c>
      <c r="Q32" s="618" t="s">
        <v>23</v>
      </c>
      <c r="R32" s="618" t="s">
        <v>23</v>
      </c>
      <c r="S32" s="618" t="s">
        <v>23</v>
      </c>
      <c r="T32" s="207" t="s">
        <v>23</v>
      </c>
      <c r="U32" s="618" t="s">
        <v>23</v>
      </c>
      <c r="V32" s="618" t="s">
        <v>23</v>
      </c>
      <c r="W32" s="618" t="s">
        <v>23</v>
      </c>
      <c r="X32" s="618" t="s">
        <v>23</v>
      </c>
      <c r="Y32" s="286" t="s">
        <v>1172</v>
      </c>
      <c r="Z32" s="228"/>
    </row>
    <row r="33" spans="1:26" s="138" customFormat="1" ht="15.75" x14ac:dyDescent="0.25">
      <c r="A33" s="247"/>
      <c r="B33" s="168"/>
      <c r="C33" s="247"/>
      <c r="D33" s="160"/>
      <c r="E33" s="1584" t="s">
        <v>793</v>
      </c>
      <c r="F33" s="1585"/>
      <c r="G33" s="1585"/>
      <c r="H33" s="1585"/>
      <c r="I33" s="1585"/>
      <c r="J33" s="1585"/>
      <c r="K33" s="1585"/>
      <c r="L33" s="1585"/>
      <c r="M33" s="1585"/>
      <c r="N33" s="1585"/>
      <c r="O33" s="1585"/>
      <c r="P33" s="1585"/>
      <c r="Q33" s="1585"/>
      <c r="R33" s="1585"/>
      <c r="S33" s="1585"/>
      <c r="T33" s="1585"/>
      <c r="U33" s="1585"/>
      <c r="V33" s="1585"/>
      <c r="W33" s="1585"/>
      <c r="X33" s="1585"/>
      <c r="Y33" s="1586"/>
      <c r="Z33" s="228"/>
    </row>
    <row r="34" spans="1:26" s="138" customFormat="1" ht="15.75" x14ac:dyDescent="0.25">
      <c r="A34" s="247" t="s">
        <v>11</v>
      </c>
      <c r="B34" s="215">
        <v>27675</v>
      </c>
      <c r="C34" s="247">
        <f>Age(B33,I33,J33)</f>
        <v>124</v>
      </c>
      <c r="D34" s="160"/>
      <c r="E34" s="154">
        <v>19</v>
      </c>
      <c r="F34" s="210" t="s">
        <v>767</v>
      </c>
      <c r="G34" s="161" t="s">
        <v>794</v>
      </c>
      <c r="H34" s="237" t="s">
        <v>766</v>
      </c>
      <c r="I34" s="161" t="s">
        <v>482</v>
      </c>
      <c r="J34" s="563" t="s">
        <v>792</v>
      </c>
      <c r="K34" s="342" t="str">
        <f>Воз_группа(A34,C34)</f>
        <v>8</v>
      </c>
      <c r="L34" s="173"/>
      <c r="M34" s="212"/>
      <c r="N34" s="156"/>
      <c r="O34" s="202"/>
      <c r="P34" s="247"/>
      <c r="Q34" s="155"/>
      <c r="R34" s="202"/>
      <c r="S34" s="1"/>
      <c r="T34" s="409"/>
      <c r="U34" s="203"/>
      <c r="V34" s="56"/>
      <c r="W34" s="204"/>
      <c r="X34" s="257"/>
      <c r="Y34" s="286" t="s">
        <v>1107</v>
      </c>
      <c r="Z34" s="228"/>
    </row>
    <row r="35" spans="1:26" s="138" customFormat="1" ht="15.75" x14ac:dyDescent="0.25">
      <c r="A35" s="247" t="s">
        <v>11</v>
      </c>
      <c r="B35" s="215">
        <v>29590</v>
      </c>
      <c r="C35" s="247">
        <f t="shared" ref="C35:C47" si="2">Age(B35,I35,J35)</f>
        <v>43</v>
      </c>
      <c r="D35" s="160"/>
      <c r="E35" s="154">
        <v>20</v>
      </c>
      <c r="F35" s="210" t="s">
        <v>767</v>
      </c>
      <c r="G35" s="161" t="s">
        <v>794</v>
      </c>
      <c r="H35" s="237" t="s">
        <v>766</v>
      </c>
      <c r="I35" s="161" t="s">
        <v>594</v>
      </c>
      <c r="J35" s="563" t="s">
        <v>511</v>
      </c>
      <c r="K35" s="342" t="str">
        <f>Воз_группа(A35,C35)</f>
        <v>5</v>
      </c>
      <c r="L35" s="173"/>
      <c r="M35" s="613"/>
      <c r="N35" s="156"/>
      <c r="O35" s="202"/>
      <c r="P35" s="611"/>
      <c r="Q35" s="155"/>
      <c r="R35" s="202"/>
      <c r="S35" s="1"/>
      <c r="T35" s="409"/>
      <c r="U35" s="203"/>
      <c r="V35" s="56"/>
      <c r="W35" s="204"/>
      <c r="X35" s="257"/>
      <c r="Y35" s="286" t="s">
        <v>1171</v>
      </c>
      <c r="Z35" s="228"/>
    </row>
    <row r="36" spans="1:26" s="138" customFormat="1" ht="15.75" x14ac:dyDescent="0.25">
      <c r="A36" s="611" t="s">
        <v>11</v>
      </c>
      <c r="B36" s="168">
        <v>31153</v>
      </c>
      <c r="C36" s="611">
        <f t="shared" si="2"/>
        <v>39</v>
      </c>
      <c r="D36" s="160"/>
      <c r="E36" s="154">
        <v>21</v>
      </c>
      <c r="F36" s="210" t="s">
        <v>767</v>
      </c>
      <c r="G36" s="161" t="s">
        <v>968</v>
      </c>
      <c r="H36" s="237">
        <v>1</v>
      </c>
      <c r="I36" s="230" t="s">
        <v>26</v>
      </c>
      <c r="J36" s="232" t="s">
        <v>741</v>
      </c>
      <c r="K36" s="342" t="str">
        <f>Воз_группа(A36,C36)</f>
        <v>4</v>
      </c>
      <c r="L36" s="173"/>
      <c r="M36" s="613"/>
      <c r="N36" s="156"/>
      <c r="O36" s="614"/>
      <c r="P36" s="611"/>
      <c r="Q36" s="155"/>
      <c r="R36" s="614"/>
      <c r="S36" s="615"/>
      <c r="T36" s="409"/>
      <c r="U36" s="616"/>
      <c r="V36" s="617"/>
      <c r="W36" s="618"/>
      <c r="X36" s="257"/>
      <c r="Y36" s="286" t="s">
        <v>1093</v>
      </c>
      <c r="Z36" s="252"/>
    </row>
    <row r="37" spans="1:26" s="138" customFormat="1" ht="15.75" x14ac:dyDescent="0.25">
      <c r="A37" s="247" t="s">
        <v>11</v>
      </c>
      <c r="B37" s="215">
        <v>29374</v>
      </c>
      <c r="C37" s="247">
        <f t="shared" si="2"/>
        <v>44</v>
      </c>
      <c r="D37" s="160"/>
      <c r="E37" s="154">
        <v>22</v>
      </c>
      <c r="F37" s="210"/>
      <c r="G37" s="161"/>
      <c r="H37" s="237" t="s">
        <v>766</v>
      </c>
      <c r="I37" s="161" t="s">
        <v>590</v>
      </c>
      <c r="J37" s="563" t="s">
        <v>1072</v>
      </c>
      <c r="K37" s="342">
        <v>4</v>
      </c>
      <c r="L37" s="173"/>
      <c r="M37" s="212">
        <v>3</v>
      </c>
      <c r="N37" s="156">
        <v>6</v>
      </c>
      <c r="O37" s="202">
        <f>Баллы_за_упр($A37,$I37,$J37,$K37,M37,N37)</f>
        <v>20</v>
      </c>
      <c r="P37" s="611">
        <v>35</v>
      </c>
      <c r="Q37" s="423">
        <v>30.6</v>
      </c>
      <c r="R37" s="202">
        <f>Баллы_за_упр($A37,$I37,$J37,$K37,P37,Q37)</f>
        <v>28</v>
      </c>
      <c r="S37" s="1">
        <v>37</v>
      </c>
      <c r="T37" s="409"/>
      <c r="U37" s="203" t="e">
        <f>Баллы_за_упр($A37,$I37,$J37,$K37,S37,T37)</f>
        <v>#VALUE!</v>
      </c>
      <c r="V37" s="56">
        <v>48</v>
      </c>
      <c r="W37" s="204">
        <v>3</v>
      </c>
      <c r="X37" s="257"/>
      <c r="Y37" s="286"/>
      <c r="Z37" s="228"/>
    </row>
    <row r="38" spans="1:26" s="138" customFormat="1" ht="16.5" thickBot="1" x14ac:dyDescent="0.3">
      <c r="A38" s="247" t="s">
        <v>11</v>
      </c>
      <c r="B38" s="215">
        <v>31276</v>
      </c>
      <c r="C38" s="247">
        <f t="shared" si="2"/>
        <v>39</v>
      </c>
      <c r="D38" s="160"/>
      <c r="E38" s="154">
        <v>23</v>
      </c>
      <c r="F38" s="325" t="s">
        <v>767</v>
      </c>
      <c r="G38" s="162" t="s">
        <v>794</v>
      </c>
      <c r="H38" s="326">
        <v>1</v>
      </c>
      <c r="I38" s="162" t="s">
        <v>594</v>
      </c>
      <c r="J38" s="564" t="s">
        <v>534</v>
      </c>
      <c r="K38" s="159" t="str">
        <f t="shared" ref="K38:K47" si="3">Воз_группа(A38,C38)</f>
        <v>4</v>
      </c>
      <c r="L38" s="140"/>
      <c r="M38" s="520">
        <v>3</v>
      </c>
      <c r="N38" s="163"/>
      <c r="O38" s="299"/>
      <c r="P38" s="157"/>
      <c r="Q38" s="164"/>
      <c r="R38" s="299"/>
      <c r="S38" s="300"/>
      <c r="T38" s="413"/>
      <c r="U38" s="301"/>
      <c r="V38" s="302">
        <v>0</v>
      </c>
      <c r="W38" s="303">
        <v>2</v>
      </c>
      <c r="X38" s="258"/>
      <c r="Y38" s="398" t="s">
        <v>1170</v>
      </c>
      <c r="Z38" s="228"/>
    </row>
    <row r="39" spans="1:26" ht="17.25" customHeight="1" x14ac:dyDescent="0.25">
      <c r="A39" s="1594" t="s">
        <v>1</v>
      </c>
      <c r="B39" s="1594" t="s">
        <v>81</v>
      </c>
      <c r="C39" s="1594" t="s">
        <v>82</v>
      </c>
      <c r="D39" s="256"/>
      <c r="E39" s="1595" t="s">
        <v>2</v>
      </c>
      <c r="F39" s="1576" t="s">
        <v>73</v>
      </c>
      <c r="G39" s="1576" t="s">
        <v>73</v>
      </c>
      <c r="H39" s="1600" t="s">
        <v>765</v>
      </c>
      <c r="I39" s="1576" t="s">
        <v>3</v>
      </c>
      <c r="J39" s="1776" t="s">
        <v>4</v>
      </c>
      <c r="K39" s="1570" t="s">
        <v>5</v>
      </c>
      <c r="L39" s="1570" t="s">
        <v>6</v>
      </c>
      <c r="M39" s="1576" t="s">
        <v>180</v>
      </c>
      <c r="N39" s="1576"/>
      <c r="O39" s="1576"/>
      <c r="P39" s="1576"/>
      <c r="Q39" s="1576"/>
      <c r="R39" s="1576"/>
      <c r="S39" s="1576"/>
      <c r="T39" s="1576"/>
      <c r="U39" s="1576"/>
      <c r="V39" s="1577" t="s">
        <v>25</v>
      </c>
      <c r="W39" s="1570" t="s">
        <v>998</v>
      </c>
      <c r="X39" s="1570" t="s">
        <v>7</v>
      </c>
      <c r="Y39" s="1573" t="s">
        <v>285</v>
      </c>
    </row>
    <row r="40" spans="1:26" ht="15.75" x14ac:dyDescent="0.25">
      <c r="A40" s="1594"/>
      <c r="B40" s="1594"/>
      <c r="C40" s="1594"/>
      <c r="D40" s="256"/>
      <c r="E40" s="1596"/>
      <c r="F40" s="1598"/>
      <c r="G40" s="1598"/>
      <c r="H40" s="1601"/>
      <c r="I40" s="1598"/>
      <c r="J40" s="1605"/>
      <c r="K40" s="1571"/>
      <c r="L40" s="1571"/>
      <c r="M40" s="589"/>
      <c r="N40" s="589">
        <v>1</v>
      </c>
      <c r="O40" s="591"/>
      <c r="P40" s="1975">
        <v>2</v>
      </c>
      <c r="Q40" s="1976"/>
      <c r="R40" s="1977"/>
      <c r="S40" s="1978">
        <v>3</v>
      </c>
      <c r="T40" s="1979"/>
      <c r="U40" s="1980"/>
      <c r="V40" s="1578"/>
      <c r="W40" s="1571"/>
      <c r="X40" s="1571"/>
      <c r="Y40" s="1574"/>
    </row>
    <row r="41" spans="1:26" ht="77.25" customHeight="1" thickBot="1" x14ac:dyDescent="0.3">
      <c r="A41" s="1594"/>
      <c r="B41" s="1594"/>
      <c r="C41" s="1594"/>
      <c r="D41" s="256"/>
      <c r="E41" s="1597"/>
      <c r="F41" s="1599"/>
      <c r="G41" s="1599"/>
      <c r="H41" s="1602"/>
      <c r="I41" s="1599"/>
      <c r="J41" s="1777"/>
      <c r="K41" s="1572"/>
      <c r="L41" s="1572"/>
      <c r="M41" s="592" t="s">
        <v>8</v>
      </c>
      <c r="N41" s="588" t="s">
        <v>9</v>
      </c>
      <c r="O41" s="137" t="s">
        <v>10</v>
      </c>
      <c r="P41" s="588" t="s">
        <v>8</v>
      </c>
      <c r="Q41" s="588" t="s">
        <v>9</v>
      </c>
      <c r="R41" s="137" t="s">
        <v>10</v>
      </c>
      <c r="S41" s="588" t="s">
        <v>8</v>
      </c>
      <c r="T41" s="412" t="s">
        <v>9</v>
      </c>
      <c r="U41" s="137" t="s">
        <v>10</v>
      </c>
      <c r="V41" s="1579"/>
      <c r="W41" s="1572"/>
      <c r="X41" s="1572"/>
      <c r="Y41" s="1575"/>
    </row>
    <row r="42" spans="1:26" s="138" customFormat="1" ht="16.5" thickTop="1" x14ac:dyDescent="0.25">
      <c r="A42" s="247" t="s">
        <v>11</v>
      </c>
      <c r="B42" s="216">
        <v>29416</v>
      </c>
      <c r="C42" s="247">
        <f t="shared" si="2"/>
        <v>44</v>
      </c>
      <c r="D42" s="160"/>
      <c r="E42" s="154">
        <v>24</v>
      </c>
      <c r="F42" s="210" t="s">
        <v>767</v>
      </c>
      <c r="G42" s="161" t="s">
        <v>794</v>
      </c>
      <c r="H42" s="237" t="s">
        <v>766</v>
      </c>
      <c r="I42" s="225" t="s">
        <v>500</v>
      </c>
      <c r="J42" s="563" t="s">
        <v>704</v>
      </c>
      <c r="K42" s="342" t="str">
        <f t="shared" si="3"/>
        <v>5</v>
      </c>
      <c r="L42" s="173"/>
      <c r="M42" s="212"/>
      <c r="N42" s="156"/>
      <c r="O42" s="202"/>
      <c r="P42" s="247"/>
      <c r="Q42" s="155"/>
      <c r="R42" s="202"/>
      <c r="S42" s="1"/>
      <c r="T42" s="409"/>
      <c r="U42" s="203"/>
      <c r="V42" s="56"/>
      <c r="W42" s="204"/>
      <c r="X42" s="257"/>
      <c r="Y42" s="286" t="s">
        <v>1093</v>
      </c>
      <c r="Z42" s="228"/>
    </row>
    <row r="43" spans="1:26" s="138" customFormat="1" ht="15.75" x14ac:dyDescent="0.25">
      <c r="A43" s="247" t="s">
        <v>11</v>
      </c>
      <c r="B43" s="216">
        <v>33449</v>
      </c>
      <c r="C43" s="247">
        <f t="shared" si="2"/>
        <v>33</v>
      </c>
      <c r="D43" s="160"/>
      <c r="E43" s="154">
        <v>25</v>
      </c>
      <c r="F43" s="210" t="s">
        <v>767</v>
      </c>
      <c r="G43" s="161" t="s">
        <v>794</v>
      </c>
      <c r="H43" s="237">
        <v>1</v>
      </c>
      <c r="I43" s="225" t="s">
        <v>564</v>
      </c>
      <c r="J43" s="563" t="s">
        <v>705</v>
      </c>
      <c r="K43" s="342" t="str">
        <f t="shared" si="3"/>
        <v>3</v>
      </c>
      <c r="L43" s="173"/>
      <c r="M43" s="212">
        <v>3</v>
      </c>
      <c r="N43" s="156">
        <v>8</v>
      </c>
      <c r="O43" s="202">
        <f>Баллы_за_упр($A43,$I43,$J43,$K43,M43,N43)</f>
        <v>25</v>
      </c>
      <c r="P43" s="611">
        <v>35</v>
      </c>
      <c r="Q43" s="423">
        <v>29.2</v>
      </c>
      <c r="R43" s="202">
        <f>Баллы_за_упр($A43,$I43,$J43,$K43,P43,Q43)</f>
        <v>36</v>
      </c>
      <c r="S43" s="1">
        <v>37</v>
      </c>
      <c r="T43" s="409"/>
      <c r="U43" s="203" t="e">
        <f>Баллы_за_упр($A43,$I43,$J43,$K43,S43,T43)</f>
        <v>#VALUE!</v>
      </c>
      <c r="V43" s="56">
        <v>0</v>
      </c>
      <c r="W43" s="204">
        <v>2</v>
      </c>
      <c r="X43" s="257"/>
      <c r="Y43" s="286"/>
      <c r="Z43" s="228"/>
    </row>
    <row r="44" spans="1:26" s="138" customFormat="1" ht="15.75" x14ac:dyDescent="0.25">
      <c r="A44" s="247" t="s">
        <v>11</v>
      </c>
      <c r="B44" s="216">
        <v>29680</v>
      </c>
      <c r="C44" s="247">
        <f t="shared" si="2"/>
        <v>43</v>
      </c>
      <c r="D44" s="160"/>
      <c r="E44" s="154">
        <v>26</v>
      </c>
      <c r="F44" s="210" t="s">
        <v>767</v>
      </c>
      <c r="G44" s="161" t="s">
        <v>794</v>
      </c>
      <c r="H44" s="237" t="s">
        <v>766</v>
      </c>
      <c r="I44" s="225" t="s">
        <v>500</v>
      </c>
      <c r="J44" s="563" t="s">
        <v>722</v>
      </c>
      <c r="K44" s="342" t="str">
        <f t="shared" si="3"/>
        <v>5</v>
      </c>
      <c r="L44" s="173"/>
      <c r="M44" s="428">
        <v>3</v>
      </c>
      <c r="N44" s="156"/>
      <c r="O44" s="202"/>
      <c r="P44" s="611"/>
      <c r="Q44" s="423"/>
      <c r="R44" s="202"/>
      <c r="S44" s="1">
        <v>37</v>
      </c>
      <c r="T44" s="409"/>
      <c r="U44" s="203" t="e">
        <f>Баллы_за_упр($A44,$I44,$J44,$K44,S44,T44)</f>
        <v>#VALUE!</v>
      </c>
      <c r="V44" s="56">
        <v>0</v>
      </c>
      <c r="W44" s="204">
        <v>2</v>
      </c>
      <c r="X44" s="257"/>
      <c r="Y44" s="286" t="s">
        <v>1170</v>
      </c>
      <c r="Z44" s="228"/>
    </row>
    <row r="45" spans="1:26" s="138" customFormat="1" ht="15.75" x14ac:dyDescent="0.25">
      <c r="A45" s="173" t="s">
        <v>11</v>
      </c>
      <c r="B45" s="231">
        <v>29488</v>
      </c>
      <c r="C45" s="247">
        <f>Age(B45,I45,J45)</f>
        <v>44</v>
      </c>
      <c r="D45" s="141"/>
      <c r="E45" s="154">
        <v>27</v>
      </c>
      <c r="F45" s="232" t="s">
        <v>915</v>
      </c>
      <c r="G45" s="232" t="s">
        <v>958</v>
      </c>
      <c r="H45" s="245">
        <v>1</v>
      </c>
      <c r="I45" s="246" t="s">
        <v>564</v>
      </c>
      <c r="J45" s="246" t="s">
        <v>718</v>
      </c>
      <c r="K45" s="234" t="str">
        <f>Воз_группа(A45,C45)</f>
        <v>5</v>
      </c>
      <c r="L45" s="204"/>
      <c r="M45" s="212">
        <v>3</v>
      </c>
      <c r="N45" s="156">
        <v>8</v>
      </c>
      <c r="O45" s="202">
        <f>Баллы_за_упр($A45,$I45,$J45,$K45,M45,N45)</f>
        <v>60</v>
      </c>
      <c r="P45" s="611">
        <v>35</v>
      </c>
      <c r="Q45" s="423">
        <v>30.7</v>
      </c>
      <c r="R45" s="202">
        <f>Баллы_за_упр($A45,$I45,$J45,$K45,P45,Q45)</f>
        <v>66</v>
      </c>
      <c r="S45" s="1">
        <v>37</v>
      </c>
      <c r="T45" s="409"/>
      <c r="U45" s="203" t="e">
        <f>Баллы_за_упр($A45,$I45,$J45,$K45,S45,T45)</f>
        <v>#VALUE!</v>
      </c>
      <c r="V45" s="56">
        <v>126</v>
      </c>
      <c r="W45" s="204">
        <v>5</v>
      </c>
      <c r="X45" s="56"/>
      <c r="Y45" s="292"/>
      <c r="Z45" s="228"/>
    </row>
    <row r="46" spans="1:26" s="138" customFormat="1" ht="15.75" x14ac:dyDescent="0.25">
      <c r="A46" s="247" t="s">
        <v>470</v>
      </c>
      <c r="B46" s="168">
        <v>34651</v>
      </c>
      <c r="C46" s="247">
        <f>Age(B46,I46,J46)</f>
        <v>29</v>
      </c>
      <c r="D46" s="160"/>
      <c r="E46" s="154">
        <v>28</v>
      </c>
      <c r="F46" s="210" t="s">
        <v>767</v>
      </c>
      <c r="G46" s="161" t="s">
        <v>598</v>
      </c>
      <c r="H46" s="237" t="s">
        <v>23</v>
      </c>
      <c r="I46" s="230" t="s">
        <v>731</v>
      </c>
      <c r="J46" s="349" t="s">
        <v>986</v>
      </c>
      <c r="K46" s="342" t="str">
        <f>Воз_группа(A46,C46)</f>
        <v>2</v>
      </c>
      <c r="L46" s="173"/>
      <c r="M46" s="212">
        <v>16</v>
      </c>
      <c r="N46" s="156">
        <v>26</v>
      </c>
      <c r="O46" s="202">
        <f>Баллы_за_упр($A46,$I46,$J46,$K46,M46,N46)</f>
        <v>40</v>
      </c>
      <c r="P46" s="611">
        <v>35</v>
      </c>
      <c r="Q46" s="423">
        <v>35</v>
      </c>
      <c r="R46" s="202">
        <f>Баллы_за_упр($A46,$I46,$J46,$K46,P46,Q46)</f>
        <v>60</v>
      </c>
      <c r="S46" s="1">
        <v>37</v>
      </c>
      <c r="T46" s="409"/>
      <c r="U46" s="203" t="e">
        <f>Баллы_за_упр($A46,$I46,$J46,$K46,S46,T46)</f>
        <v>#VALUE!</v>
      </c>
      <c r="V46" s="56">
        <v>100</v>
      </c>
      <c r="W46" s="204">
        <v>4</v>
      </c>
      <c r="X46" s="257"/>
      <c r="Y46" s="286"/>
      <c r="Z46" s="228"/>
    </row>
    <row r="47" spans="1:26" s="138" customFormat="1" ht="15.75" x14ac:dyDescent="0.25">
      <c r="A47" s="247" t="s">
        <v>11</v>
      </c>
      <c r="B47" s="216">
        <v>35312</v>
      </c>
      <c r="C47" s="247">
        <f t="shared" si="2"/>
        <v>28</v>
      </c>
      <c r="D47" s="160"/>
      <c r="E47" s="154">
        <v>29</v>
      </c>
      <c r="F47" s="210" t="s">
        <v>767</v>
      </c>
      <c r="G47" s="161" t="s">
        <v>794</v>
      </c>
      <c r="H47" s="237">
        <v>3</v>
      </c>
      <c r="I47" s="225" t="s">
        <v>731</v>
      </c>
      <c r="J47" s="563" t="s">
        <v>698</v>
      </c>
      <c r="K47" s="342" t="str">
        <f t="shared" si="3"/>
        <v>2</v>
      </c>
      <c r="L47" s="173"/>
      <c r="M47" s="428">
        <v>3</v>
      </c>
      <c r="N47" s="156"/>
      <c r="O47" s="202"/>
      <c r="P47" s="611"/>
      <c r="Q47" s="423"/>
      <c r="R47" s="202"/>
      <c r="S47" s="1">
        <v>37</v>
      </c>
      <c r="T47" s="409"/>
      <c r="U47" s="203" t="e">
        <f>Баллы_за_упр($A47,$I47,$J47,$K47,S47,T47)</f>
        <v>#VALUE!</v>
      </c>
      <c r="V47" s="56">
        <v>0</v>
      </c>
      <c r="W47" s="204">
        <v>2</v>
      </c>
      <c r="X47" s="257"/>
      <c r="Y47" s="286" t="s">
        <v>1170</v>
      </c>
      <c r="Z47" s="228"/>
    </row>
    <row r="48" spans="1:26" s="138" customFormat="1" ht="15.75" x14ac:dyDescent="0.25">
      <c r="A48" s="247"/>
      <c r="B48" s="168"/>
      <c r="C48" s="247"/>
      <c r="D48" s="160"/>
      <c r="E48" s="1584" t="s">
        <v>751</v>
      </c>
      <c r="F48" s="1585"/>
      <c r="G48" s="1585"/>
      <c r="H48" s="1585"/>
      <c r="I48" s="1585"/>
      <c r="J48" s="1585"/>
      <c r="K48" s="1585"/>
      <c r="L48" s="1585"/>
      <c r="M48" s="1585"/>
      <c r="N48" s="1585"/>
      <c r="O48" s="1585"/>
      <c r="P48" s="1585"/>
      <c r="Q48" s="1585"/>
      <c r="R48" s="1585"/>
      <c r="S48" s="1585"/>
      <c r="T48" s="1585"/>
      <c r="U48" s="1585"/>
      <c r="V48" s="1585"/>
      <c r="W48" s="1585"/>
      <c r="X48" s="1585"/>
      <c r="Y48" s="1586"/>
      <c r="Z48" s="228"/>
    </row>
    <row r="49" spans="1:26" s="138" customFormat="1" ht="15.75" x14ac:dyDescent="0.25">
      <c r="A49" s="247" t="s">
        <v>11</v>
      </c>
      <c r="B49" s="168">
        <v>26467</v>
      </c>
      <c r="C49" s="247">
        <f>Age(B49,I49,J49)</f>
        <v>52</v>
      </c>
      <c r="D49" s="160"/>
      <c r="E49" s="154">
        <v>30</v>
      </c>
      <c r="F49" s="210" t="s">
        <v>767</v>
      </c>
      <c r="G49" s="161" t="s">
        <v>961</v>
      </c>
      <c r="H49" s="237" t="s">
        <v>766</v>
      </c>
      <c r="I49" s="230" t="s">
        <v>482</v>
      </c>
      <c r="J49" s="232" t="s">
        <v>673</v>
      </c>
      <c r="K49" s="342" t="str">
        <f>Воз_группа(A49,C49)</f>
        <v>7</v>
      </c>
      <c r="L49" s="173"/>
      <c r="M49" s="212">
        <v>3</v>
      </c>
      <c r="N49" s="156">
        <v>6</v>
      </c>
      <c r="O49" s="202">
        <f>Баллы_за_упр($A49,$I49,$J49,$K49,M49,N49)</f>
        <v>60</v>
      </c>
      <c r="P49" s="204">
        <v>16</v>
      </c>
      <c r="Q49" s="56">
        <v>36</v>
      </c>
      <c r="R49" s="202">
        <f>Баллы_за_упр($A49,$I49,$J49,$K49,P49,Q49)</f>
        <v>90</v>
      </c>
      <c r="S49" s="1">
        <v>37</v>
      </c>
      <c r="T49" s="409"/>
      <c r="U49" s="203" t="e">
        <f>Баллы_за_упр($A49,$I49,$J49,$K49,S49,T49)</f>
        <v>#VALUE!</v>
      </c>
      <c r="V49" s="56">
        <v>130</v>
      </c>
      <c r="W49" s="204">
        <v>5</v>
      </c>
      <c r="X49" s="257"/>
      <c r="Y49" s="286"/>
      <c r="Z49" s="228"/>
    </row>
    <row r="50" spans="1:26" s="138" customFormat="1" ht="15.75" x14ac:dyDescent="0.25">
      <c r="A50" s="247" t="s">
        <v>11</v>
      </c>
      <c r="B50" s="168">
        <v>33037</v>
      </c>
      <c r="C50" s="247">
        <f>Age(B50,I50,J50)</f>
        <v>34</v>
      </c>
      <c r="D50" s="160"/>
      <c r="E50" s="154">
        <v>31</v>
      </c>
      <c r="F50" s="210" t="s">
        <v>767</v>
      </c>
      <c r="G50" s="161" t="s">
        <v>961</v>
      </c>
      <c r="H50" s="237">
        <v>1</v>
      </c>
      <c r="I50" s="230" t="s">
        <v>26</v>
      </c>
      <c r="J50" s="232" t="s">
        <v>674</v>
      </c>
      <c r="K50" s="342" t="str">
        <f>Воз_группа(A50,C50)</f>
        <v>3</v>
      </c>
      <c r="L50" s="173"/>
      <c r="M50" s="428">
        <v>3</v>
      </c>
      <c r="N50" s="156"/>
      <c r="O50" s="202"/>
      <c r="P50" s="247"/>
      <c r="Q50" s="155"/>
      <c r="R50" s="202"/>
      <c r="S50" s="1">
        <v>37</v>
      </c>
      <c r="T50" s="409"/>
      <c r="U50" s="203" t="e">
        <f>Баллы_за_упр($A50,$I50,$J50,$K50,S50,T50)</f>
        <v>#VALUE!</v>
      </c>
      <c r="V50" s="56">
        <v>0</v>
      </c>
      <c r="W50" s="204">
        <v>2</v>
      </c>
      <c r="X50" s="257"/>
      <c r="Y50" s="286" t="s">
        <v>1170</v>
      </c>
      <c r="Z50" s="228"/>
    </row>
    <row r="51" spans="1:26" s="138" customFormat="1" ht="15.75" x14ac:dyDescent="0.25">
      <c r="A51" s="247" t="s">
        <v>11</v>
      </c>
      <c r="B51" s="168">
        <v>33374</v>
      </c>
      <c r="C51" s="247">
        <f>Age(B51,I51,J51)</f>
        <v>33</v>
      </c>
      <c r="D51" s="160"/>
      <c r="E51" s="154">
        <v>32</v>
      </c>
      <c r="F51" s="210" t="s">
        <v>979</v>
      </c>
      <c r="G51" s="161" t="s">
        <v>671</v>
      </c>
      <c r="H51" s="237">
        <v>2</v>
      </c>
      <c r="I51" s="161" t="s">
        <v>27</v>
      </c>
      <c r="J51" s="349" t="s">
        <v>1108</v>
      </c>
      <c r="K51" s="342" t="str">
        <f>Воз_группа(A51,C51)</f>
        <v>3</v>
      </c>
      <c r="L51" s="173"/>
      <c r="M51" s="212">
        <v>3</v>
      </c>
      <c r="N51" s="156">
        <v>5</v>
      </c>
      <c r="O51" s="202">
        <f>Баллы_за_упр($A51,$I51,$J51,$K51,M51,N51)</f>
        <v>0</v>
      </c>
      <c r="P51" s="611">
        <v>35</v>
      </c>
      <c r="Q51" s="423">
        <v>39.299999999999997</v>
      </c>
      <c r="R51" s="202">
        <f>Баллы_за_упр($A51,$I51,$J51,$K51,P51,Q51)</f>
        <v>0</v>
      </c>
      <c r="S51" s="1">
        <v>37</v>
      </c>
      <c r="T51" s="409"/>
      <c r="U51" s="203" t="e">
        <f>Баллы_за_упр($A51,$I51,$J51,$K51,S51,T51)</f>
        <v>#VALUE!</v>
      </c>
      <c r="V51" s="56">
        <v>0</v>
      </c>
      <c r="W51" s="204">
        <v>2</v>
      </c>
      <c r="X51" s="257"/>
      <c r="Y51" s="286"/>
      <c r="Z51" s="228"/>
    </row>
    <row r="52" spans="1:26" s="138" customFormat="1" ht="15.75" x14ac:dyDescent="0.25">
      <c r="A52" s="247"/>
      <c r="B52" s="168"/>
      <c r="C52" s="247"/>
      <c r="D52" s="160"/>
      <c r="E52" s="154">
        <v>33</v>
      </c>
      <c r="F52" s="210"/>
      <c r="G52" s="161"/>
      <c r="H52" s="237"/>
      <c r="I52" s="161" t="s">
        <v>731</v>
      </c>
      <c r="J52" s="349" t="s">
        <v>1045</v>
      </c>
      <c r="K52" s="342">
        <v>1</v>
      </c>
      <c r="L52" s="173"/>
      <c r="M52" s="212">
        <v>3</v>
      </c>
      <c r="N52" s="156">
        <v>6</v>
      </c>
      <c r="O52" s="202">
        <f>Баллы_за_упр($A52,$I52,$J52,$K52,M52,N52)</f>
        <v>0</v>
      </c>
      <c r="P52" s="611">
        <v>35</v>
      </c>
      <c r="Q52" s="423">
        <v>27.3</v>
      </c>
      <c r="R52" s="202">
        <f>Баллы_за_упр($A52,$I52,$J52,$K52,P52,Q52)</f>
        <v>0</v>
      </c>
      <c r="S52" s="1">
        <v>37</v>
      </c>
      <c r="T52" s="409"/>
      <c r="U52" s="203" t="e">
        <f>Баллы_за_упр($A52,$I52,$J52,$K52,S52,T52)</f>
        <v>#VALUE!</v>
      </c>
      <c r="V52" s="56">
        <v>0</v>
      </c>
      <c r="W52" s="204">
        <v>2</v>
      </c>
      <c r="X52" s="257"/>
      <c r="Y52" s="286"/>
      <c r="Z52" s="228"/>
    </row>
    <row r="53" spans="1:26" s="138" customFormat="1" ht="15.75" x14ac:dyDescent="0.25">
      <c r="A53" s="247"/>
      <c r="B53" s="168"/>
      <c r="C53" s="247"/>
      <c r="D53" s="160"/>
      <c r="E53" s="1584" t="s">
        <v>932</v>
      </c>
      <c r="F53" s="1585"/>
      <c r="G53" s="1585"/>
      <c r="H53" s="1585"/>
      <c r="I53" s="1585"/>
      <c r="J53" s="1585"/>
      <c r="K53" s="1585"/>
      <c r="L53" s="1585"/>
      <c r="M53" s="1585"/>
      <c r="N53" s="1585"/>
      <c r="O53" s="1585"/>
      <c r="P53" s="1585"/>
      <c r="Q53" s="1585"/>
      <c r="R53" s="1585"/>
      <c r="S53" s="1585"/>
      <c r="T53" s="1585"/>
      <c r="U53" s="1585"/>
      <c r="V53" s="1585"/>
      <c r="W53" s="1585"/>
      <c r="X53" s="1585"/>
      <c r="Y53" s="1586"/>
      <c r="Z53" s="228"/>
    </row>
    <row r="54" spans="1:26" s="138" customFormat="1" ht="15.75" x14ac:dyDescent="0.25">
      <c r="A54" s="247" t="s">
        <v>11</v>
      </c>
      <c r="B54" s="169">
        <v>27089</v>
      </c>
      <c r="C54" s="247">
        <f>Age(B54,I54,J54)</f>
        <v>50</v>
      </c>
      <c r="D54" s="160"/>
      <c r="E54" s="154">
        <v>34</v>
      </c>
      <c r="F54" s="210" t="s">
        <v>767</v>
      </c>
      <c r="G54" s="161" t="s">
        <v>601</v>
      </c>
      <c r="H54" s="237" t="s">
        <v>766</v>
      </c>
      <c r="I54" s="230" t="s">
        <v>482</v>
      </c>
      <c r="J54" s="232" t="s">
        <v>1144</v>
      </c>
      <c r="K54" s="342" t="str">
        <f>Воз_группа(A54,C54)</f>
        <v>7</v>
      </c>
      <c r="L54" s="173"/>
      <c r="M54" s="212"/>
      <c r="N54" s="156"/>
      <c r="O54" s="202"/>
      <c r="P54" s="247"/>
      <c r="Q54" s="155"/>
      <c r="R54" s="202"/>
      <c r="S54" s="1">
        <v>37</v>
      </c>
      <c r="T54" s="409"/>
      <c r="U54" s="203" t="e">
        <f>Баллы_за_упр($A54,$I54,$J54,$K54,S54,T54)</f>
        <v>#VALUE!</v>
      </c>
      <c r="V54" s="56"/>
      <c r="W54" s="204"/>
      <c r="X54" s="257"/>
      <c r="Y54" s="286" t="s">
        <v>750</v>
      </c>
      <c r="Z54" s="281"/>
    </row>
    <row r="55" spans="1:26" s="138" customFormat="1" ht="15.75" x14ac:dyDescent="0.25">
      <c r="A55" s="247" t="s">
        <v>470</v>
      </c>
      <c r="B55" s="168">
        <v>28203</v>
      </c>
      <c r="C55" s="247">
        <f>Age(B55,I55,J55)</f>
        <v>47</v>
      </c>
      <c r="D55" s="160"/>
      <c r="E55" s="154">
        <v>35</v>
      </c>
      <c r="F55" s="210" t="s">
        <v>767</v>
      </c>
      <c r="G55" s="161" t="s">
        <v>601</v>
      </c>
      <c r="H55" s="237" t="s">
        <v>766</v>
      </c>
      <c r="I55" s="230" t="s">
        <v>564</v>
      </c>
      <c r="J55" s="232" t="s">
        <v>477</v>
      </c>
      <c r="K55" s="342" t="str">
        <f>Воз_группа(A55,C55)</f>
        <v>5</v>
      </c>
      <c r="L55" s="173"/>
      <c r="M55" s="212">
        <v>16</v>
      </c>
      <c r="N55" s="156">
        <v>31</v>
      </c>
      <c r="O55" s="202">
        <f>Баллы_за_упр($A55,$I55,$J55,$K55,M55,N55)</f>
        <v>100</v>
      </c>
      <c r="P55" s="247"/>
      <c r="Q55" s="155"/>
      <c r="R55" s="202"/>
      <c r="S55" s="1">
        <v>37</v>
      </c>
      <c r="T55" s="409"/>
      <c r="U55" s="203" t="e">
        <f>Баллы_за_упр($A55,$I55,$J55,$K55,S55,T55)</f>
        <v>#VALUE!</v>
      </c>
      <c r="V55" s="56">
        <v>100</v>
      </c>
      <c r="W55" s="204">
        <v>5</v>
      </c>
      <c r="X55" s="257"/>
      <c r="Y55" s="286"/>
      <c r="Z55" s="228"/>
    </row>
    <row r="56" spans="1:26" s="138" customFormat="1" ht="15.75" x14ac:dyDescent="0.25">
      <c r="A56" s="247"/>
      <c r="B56" s="168"/>
      <c r="C56" s="247"/>
      <c r="D56" s="160"/>
      <c r="E56" s="1584" t="s">
        <v>950</v>
      </c>
      <c r="F56" s="1585"/>
      <c r="G56" s="1585"/>
      <c r="H56" s="1585"/>
      <c r="I56" s="1585"/>
      <c r="J56" s="1585"/>
      <c r="K56" s="1585"/>
      <c r="L56" s="1585"/>
      <c r="M56" s="1585"/>
      <c r="N56" s="1585"/>
      <c r="O56" s="1585"/>
      <c r="P56" s="1585"/>
      <c r="Q56" s="1585"/>
      <c r="R56" s="1585"/>
      <c r="S56" s="1585"/>
      <c r="T56" s="1585"/>
      <c r="U56" s="1585"/>
      <c r="V56" s="1585"/>
      <c r="W56" s="1585"/>
      <c r="X56" s="1585"/>
      <c r="Y56" s="1586"/>
      <c r="Z56" s="228"/>
    </row>
    <row r="57" spans="1:26" s="138" customFormat="1" ht="15.75" x14ac:dyDescent="0.25">
      <c r="A57" s="247" t="s">
        <v>11</v>
      </c>
      <c r="B57" s="168">
        <v>28648</v>
      </c>
      <c r="C57" s="247">
        <f t="shared" ref="C57:C66" si="4">Age(B57,I57,J57)</f>
        <v>46</v>
      </c>
      <c r="D57" s="160"/>
      <c r="E57" s="154">
        <v>36</v>
      </c>
      <c r="F57" s="210" t="s">
        <v>767</v>
      </c>
      <c r="G57" s="161" t="s">
        <v>962</v>
      </c>
      <c r="H57" s="237" t="s">
        <v>766</v>
      </c>
      <c r="I57" s="230" t="s">
        <v>590</v>
      </c>
      <c r="J57" s="232" t="s">
        <v>606</v>
      </c>
      <c r="K57" s="342" t="str">
        <f t="shared" ref="K57:K66" si="5">Воз_группа(A57,C57)</f>
        <v>6</v>
      </c>
      <c r="L57" s="173"/>
      <c r="M57" s="212">
        <v>3</v>
      </c>
      <c r="N57" s="156">
        <v>5</v>
      </c>
      <c r="O57" s="202">
        <f>Баллы_за_упр($A57,$I57,$J57,$K57,M57,N57)</f>
        <v>40</v>
      </c>
      <c r="P57" s="247">
        <v>35</v>
      </c>
      <c r="Q57" s="423">
        <v>30.8</v>
      </c>
      <c r="R57" s="202" t="e">
        <f>Баллы_за_упр($A57,$I57,$J57,$K57,P57,Q57)</f>
        <v>#VALUE!</v>
      </c>
      <c r="S57" s="1">
        <v>37</v>
      </c>
      <c r="T57" s="409"/>
      <c r="U57" s="203" t="e">
        <f>Баллы_за_упр($A57,$I57,$J57,$K57,S57,T57)</f>
        <v>#VALUE!</v>
      </c>
      <c r="V57" s="56">
        <v>94</v>
      </c>
      <c r="W57" s="204">
        <v>4</v>
      </c>
      <c r="X57" s="257"/>
      <c r="Y57" s="286"/>
      <c r="Z57" s="228"/>
    </row>
    <row r="58" spans="1:26" s="138" customFormat="1" ht="15.75" x14ac:dyDescent="0.25">
      <c r="A58" s="247" t="s">
        <v>11</v>
      </c>
      <c r="B58" s="168">
        <v>29142</v>
      </c>
      <c r="C58" s="247">
        <f t="shared" si="4"/>
        <v>45</v>
      </c>
      <c r="D58" s="160"/>
      <c r="E58" s="154">
        <v>37</v>
      </c>
      <c r="F58" s="210" t="s">
        <v>767</v>
      </c>
      <c r="G58" s="161" t="s">
        <v>962</v>
      </c>
      <c r="H58" s="237" t="s">
        <v>766</v>
      </c>
      <c r="I58" s="230" t="s">
        <v>26</v>
      </c>
      <c r="J58" s="232" t="s">
        <v>744</v>
      </c>
      <c r="K58" s="342" t="str">
        <f t="shared" si="5"/>
        <v>6</v>
      </c>
      <c r="L58" s="173"/>
      <c r="M58" s="212">
        <v>3</v>
      </c>
      <c r="N58" s="156">
        <v>13</v>
      </c>
      <c r="O58" s="202">
        <f>Баллы_за_упр($A58,$I58,$J58,$K58,M58,N58)</f>
        <v>110</v>
      </c>
      <c r="P58" s="611">
        <v>35</v>
      </c>
      <c r="Q58" s="423">
        <v>28.1</v>
      </c>
      <c r="R58" s="202" t="e">
        <f>Баллы_за_упр($A58,$I58,$J58,$K58,P58,Q58)</f>
        <v>#VALUE!</v>
      </c>
      <c r="S58" s="1">
        <v>37</v>
      </c>
      <c r="T58" s="409"/>
      <c r="U58" s="203" t="e">
        <f>Баллы_за_упр($A58,$I58,$J58,$K58,S58,T58)</f>
        <v>#VALUE!</v>
      </c>
      <c r="V58" s="56">
        <v>203</v>
      </c>
      <c r="W58" s="204">
        <v>5</v>
      </c>
      <c r="X58" s="257"/>
      <c r="Y58" s="286"/>
      <c r="Z58" s="228"/>
    </row>
    <row r="59" spans="1:26" s="138" customFormat="1" ht="15.75" x14ac:dyDescent="0.25">
      <c r="A59" s="247" t="s">
        <v>11</v>
      </c>
      <c r="B59" s="168">
        <v>34661</v>
      </c>
      <c r="C59" s="247">
        <f t="shared" si="4"/>
        <v>29</v>
      </c>
      <c r="D59" s="160"/>
      <c r="E59" s="154">
        <v>38</v>
      </c>
      <c r="F59" s="210" t="s">
        <v>767</v>
      </c>
      <c r="G59" s="161" t="s">
        <v>962</v>
      </c>
      <c r="H59" s="237">
        <v>3</v>
      </c>
      <c r="I59" s="230" t="s">
        <v>474</v>
      </c>
      <c r="J59" s="232" t="s">
        <v>933</v>
      </c>
      <c r="K59" s="342" t="str">
        <f t="shared" si="5"/>
        <v>2</v>
      </c>
      <c r="L59" s="173"/>
      <c r="M59" s="212">
        <v>3</v>
      </c>
      <c r="N59" s="156">
        <v>15</v>
      </c>
      <c r="O59" s="202">
        <f>Баллы_за_упр($A59,$I59,$J59,$K59,M59,N59)</f>
        <v>55</v>
      </c>
      <c r="P59" s="611">
        <v>35</v>
      </c>
      <c r="Q59" s="423">
        <v>26.5</v>
      </c>
      <c r="R59" s="202">
        <f>Баллы_за_упр($A59,$I59,$J59,$K59,P59,Q59)</f>
        <v>50</v>
      </c>
      <c r="S59" s="1">
        <v>37</v>
      </c>
      <c r="T59" s="409"/>
      <c r="U59" s="203" t="e">
        <f>Баллы_за_упр($A59,$I59,$J59,$K59,S59,T59)</f>
        <v>#VALUE!</v>
      </c>
      <c r="V59" s="56">
        <v>105</v>
      </c>
      <c r="W59" s="204">
        <v>4</v>
      </c>
      <c r="X59" s="257"/>
      <c r="Y59" s="286"/>
      <c r="Z59" s="228"/>
    </row>
    <row r="60" spans="1:26" s="138" customFormat="1" ht="15.75" x14ac:dyDescent="0.25">
      <c r="A60" s="247" t="s">
        <v>11</v>
      </c>
      <c r="B60" s="168">
        <v>29810</v>
      </c>
      <c r="C60" s="247">
        <f t="shared" si="4"/>
        <v>43</v>
      </c>
      <c r="D60" s="160"/>
      <c r="E60" s="154">
        <v>39</v>
      </c>
      <c r="F60" s="210" t="s">
        <v>767</v>
      </c>
      <c r="G60" s="161" t="s">
        <v>962</v>
      </c>
      <c r="H60" s="237">
        <v>1</v>
      </c>
      <c r="I60" s="230" t="s">
        <v>500</v>
      </c>
      <c r="J60" s="232" t="s">
        <v>607</v>
      </c>
      <c r="K60" s="342" t="str">
        <f t="shared" si="5"/>
        <v>5</v>
      </c>
      <c r="L60" s="173"/>
      <c r="M60" s="212">
        <v>3</v>
      </c>
      <c r="N60" s="156">
        <v>6</v>
      </c>
      <c r="O60" s="202">
        <f>Баллы_за_упр($A60,$I60,$J60,$K60,M60,N60)</f>
        <v>40</v>
      </c>
      <c r="P60" s="611">
        <v>35</v>
      </c>
      <c r="Q60" s="423">
        <v>30.9</v>
      </c>
      <c r="R60" s="202">
        <f>Баллы_за_упр($A60,$I60,$J60,$K60,P60,Q60)</f>
        <v>62</v>
      </c>
      <c r="S60" s="1">
        <v>37</v>
      </c>
      <c r="T60" s="409"/>
      <c r="U60" s="203" t="e">
        <f>Баллы_за_упр($A60,$I60,$J60,$K60,S60,T60)</f>
        <v>#VALUE!</v>
      </c>
      <c r="V60" s="56">
        <v>42</v>
      </c>
      <c r="W60" s="204">
        <v>3</v>
      </c>
      <c r="X60" s="257"/>
      <c r="Y60" s="286"/>
      <c r="Z60" s="228"/>
    </row>
    <row r="61" spans="1:26" s="138" customFormat="1" ht="15.75" x14ac:dyDescent="0.25">
      <c r="A61" s="247" t="s">
        <v>470</v>
      </c>
      <c r="B61" s="168">
        <v>31737</v>
      </c>
      <c r="C61" s="247">
        <f t="shared" si="4"/>
        <v>37</v>
      </c>
      <c r="D61" s="160"/>
      <c r="E61" s="154">
        <v>40</v>
      </c>
      <c r="F61" s="210" t="s">
        <v>767</v>
      </c>
      <c r="G61" s="161" t="s">
        <v>962</v>
      </c>
      <c r="H61" s="237" t="s">
        <v>23</v>
      </c>
      <c r="I61" s="230" t="s">
        <v>731</v>
      </c>
      <c r="J61" s="232" t="s">
        <v>609</v>
      </c>
      <c r="K61" s="342" t="str">
        <f t="shared" si="5"/>
        <v>4</v>
      </c>
      <c r="L61" s="173"/>
      <c r="M61" s="204">
        <v>16</v>
      </c>
      <c r="N61" s="173">
        <v>24</v>
      </c>
      <c r="O61" s="614">
        <f>Баллы_за_упр($A61,$I61,$J61,$K61,M61,N61)</f>
        <v>70</v>
      </c>
      <c r="P61" s="173"/>
      <c r="Q61" s="173"/>
      <c r="R61" s="173"/>
      <c r="S61" s="173"/>
      <c r="T61" s="467"/>
      <c r="U61" s="173"/>
      <c r="V61" s="173">
        <v>50</v>
      </c>
      <c r="W61" s="173">
        <v>4</v>
      </c>
      <c r="X61" s="173"/>
      <c r="Y61" s="286"/>
      <c r="Z61" s="228"/>
    </row>
    <row r="62" spans="1:26" s="138" customFormat="1" ht="15.75" x14ac:dyDescent="0.25">
      <c r="A62" s="247" t="s">
        <v>11</v>
      </c>
      <c r="B62" s="168">
        <v>34836</v>
      </c>
      <c r="C62" s="247">
        <f t="shared" si="4"/>
        <v>29</v>
      </c>
      <c r="D62" s="160"/>
      <c r="E62" s="154">
        <v>41</v>
      </c>
      <c r="F62" s="210" t="s">
        <v>767</v>
      </c>
      <c r="G62" s="161" t="s">
        <v>962</v>
      </c>
      <c r="H62" s="237">
        <v>3</v>
      </c>
      <c r="I62" s="230" t="s">
        <v>474</v>
      </c>
      <c r="J62" s="232" t="s">
        <v>735</v>
      </c>
      <c r="K62" s="342" t="str">
        <f t="shared" si="5"/>
        <v>2</v>
      </c>
      <c r="L62" s="173"/>
      <c r="M62" s="212"/>
      <c r="N62" s="156"/>
      <c r="O62" s="202"/>
      <c r="P62" s="247"/>
      <c r="Q62" s="423"/>
      <c r="R62" s="202"/>
      <c r="S62" s="1"/>
      <c r="T62" s="409"/>
      <c r="U62" s="203"/>
      <c r="V62" s="56"/>
      <c r="W62" s="204"/>
      <c r="X62" s="257"/>
      <c r="Y62" s="286" t="s">
        <v>1093</v>
      </c>
      <c r="Z62" s="228"/>
    </row>
    <row r="63" spans="1:26" s="138" customFormat="1" ht="15.75" x14ac:dyDescent="0.25">
      <c r="A63" s="247" t="s">
        <v>470</v>
      </c>
      <c r="B63" s="214">
        <v>27402</v>
      </c>
      <c r="C63" s="247">
        <f>Age(B63,I63,J63)</f>
        <v>49</v>
      </c>
      <c r="D63" s="160"/>
      <c r="E63" s="154">
        <v>42</v>
      </c>
      <c r="F63" s="210" t="s">
        <v>767</v>
      </c>
      <c r="G63" s="161" t="s">
        <v>964</v>
      </c>
      <c r="H63" s="237" t="s">
        <v>766</v>
      </c>
      <c r="I63" s="230" t="s">
        <v>1150</v>
      </c>
      <c r="J63" s="232" t="s">
        <v>566</v>
      </c>
      <c r="K63" s="342" t="str">
        <f>Воз_группа(A63,C63)</f>
        <v>5</v>
      </c>
      <c r="L63" s="173"/>
      <c r="M63" s="212">
        <v>16</v>
      </c>
      <c r="N63" s="156">
        <v>25</v>
      </c>
      <c r="O63" s="202">
        <f>Баллы_за_упр($A63,$I63,$J63,$K63,M63,N63)</f>
        <v>95</v>
      </c>
      <c r="P63" s="247"/>
      <c r="Q63" s="155"/>
      <c r="R63" s="614"/>
      <c r="S63" s="1"/>
      <c r="T63" s="409"/>
      <c r="U63" s="203"/>
      <c r="V63" s="56">
        <v>95</v>
      </c>
      <c r="W63" s="204">
        <v>5</v>
      </c>
      <c r="X63" s="257"/>
      <c r="Y63" s="286"/>
      <c r="Z63" s="228"/>
    </row>
    <row r="64" spans="1:26" s="138" customFormat="1" ht="15.75" x14ac:dyDescent="0.25">
      <c r="A64" s="247" t="s">
        <v>11</v>
      </c>
      <c r="B64" s="168">
        <v>35429</v>
      </c>
      <c r="C64" s="247">
        <f>Age(B64,I64,J64)</f>
        <v>27</v>
      </c>
      <c r="D64" s="160"/>
      <c r="E64" s="154">
        <v>43</v>
      </c>
      <c r="F64" s="210"/>
      <c r="G64" s="161"/>
      <c r="H64" s="237"/>
      <c r="I64" s="230" t="s">
        <v>731</v>
      </c>
      <c r="J64" s="232" t="s">
        <v>1149</v>
      </c>
      <c r="K64" s="342" t="str">
        <f>Воз_группа(A64,C64)</f>
        <v>2</v>
      </c>
      <c r="L64" s="173"/>
      <c r="M64" s="212">
        <v>3</v>
      </c>
      <c r="N64" s="156">
        <v>12</v>
      </c>
      <c r="O64" s="202">
        <f>Баллы_за_упр($A64,$I64,$J64,$K64,M64,N64)</f>
        <v>40</v>
      </c>
      <c r="P64" s="247">
        <v>35</v>
      </c>
      <c r="Q64" s="423">
        <v>27</v>
      </c>
      <c r="R64" s="614">
        <f>Баллы_за_упр($A64,$I64,$J64,$K64,P64,Q64)</f>
        <v>40</v>
      </c>
      <c r="S64" s="1">
        <v>37</v>
      </c>
      <c r="T64" s="392"/>
      <c r="U64" s="203" t="e">
        <f>Баллы_за_упр($A64,$I64,$J64,$K64,S64,T64)</f>
        <v>#VALUE!</v>
      </c>
      <c r="V64" s="56">
        <v>55</v>
      </c>
      <c r="W64" s="204">
        <v>3</v>
      </c>
      <c r="X64" s="257"/>
      <c r="Y64" s="286"/>
      <c r="Z64" s="228"/>
    </row>
    <row r="65" spans="1:26" s="138" customFormat="1" ht="15.75" x14ac:dyDescent="0.25">
      <c r="A65" s="173" t="s">
        <v>11</v>
      </c>
      <c r="B65" s="231">
        <v>34841</v>
      </c>
      <c r="C65" s="247">
        <f>Age(B65,I65,J65)</f>
        <v>29</v>
      </c>
      <c r="D65" s="141"/>
      <c r="E65" s="154">
        <v>44</v>
      </c>
      <c r="F65" s="232" t="s">
        <v>915</v>
      </c>
      <c r="G65" s="232" t="s">
        <v>958</v>
      </c>
      <c r="H65" s="245">
        <v>3</v>
      </c>
      <c r="I65" s="246" t="s">
        <v>564</v>
      </c>
      <c r="J65" s="246" t="s">
        <v>697</v>
      </c>
      <c r="K65" s="234" t="str">
        <f>Воз_группа(A65,C65)</f>
        <v>2</v>
      </c>
      <c r="L65" s="204"/>
      <c r="M65" s="212"/>
      <c r="N65" s="156"/>
      <c r="O65" s="202"/>
      <c r="P65" s="611"/>
      <c r="Q65" s="423"/>
      <c r="R65" s="202"/>
      <c r="S65" s="1"/>
      <c r="T65" s="392"/>
      <c r="U65" s="203"/>
      <c r="V65" s="56"/>
      <c r="W65" s="204"/>
      <c r="X65" s="56"/>
      <c r="Y65" s="292" t="s">
        <v>1171</v>
      </c>
      <c r="Z65" s="228"/>
    </row>
    <row r="66" spans="1:26" s="138" customFormat="1" ht="15.75" x14ac:dyDescent="0.25">
      <c r="A66" s="247" t="s">
        <v>470</v>
      </c>
      <c r="B66" s="168">
        <v>30803</v>
      </c>
      <c r="C66" s="247">
        <f t="shared" si="4"/>
        <v>40</v>
      </c>
      <c r="D66" s="160"/>
      <c r="E66" s="154">
        <v>45</v>
      </c>
      <c r="F66" s="210" t="s">
        <v>767</v>
      </c>
      <c r="G66" s="161" t="s">
        <v>962</v>
      </c>
      <c r="H66" s="237" t="s">
        <v>23</v>
      </c>
      <c r="I66" s="230" t="s">
        <v>731</v>
      </c>
      <c r="J66" s="232" t="s">
        <v>610</v>
      </c>
      <c r="K66" s="342" t="str">
        <f t="shared" si="5"/>
        <v>5</v>
      </c>
      <c r="L66" s="173" t="s">
        <v>23</v>
      </c>
      <c r="M66" s="204" t="s">
        <v>23</v>
      </c>
      <c r="N66" s="173" t="s">
        <v>23</v>
      </c>
      <c r="O66" s="173" t="s">
        <v>23</v>
      </c>
      <c r="P66" s="173" t="s">
        <v>23</v>
      </c>
      <c r="Q66" s="173" t="s">
        <v>23</v>
      </c>
      <c r="R66" s="173" t="s">
        <v>23</v>
      </c>
      <c r="S66" s="173" t="s">
        <v>23</v>
      </c>
      <c r="T66" s="467" t="s">
        <v>23</v>
      </c>
      <c r="U66" s="173" t="s">
        <v>23</v>
      </c>
      <c r="V66" s="173" t="s">
        <v>23</v>
      </c>
      <c r="W66" s="173" t="s">
        <v>23</v>
      </c>
      <c r="X66" s="173" t="s">
        <v>23</v>
      </c>
      <c r="Y66" s="286" t="s">
        <v>1172</v>
      </c>
      <c r="Z66" s="228"/>
    </row>
    <row r="67" spans="1:26" s="138" customFormat="1" ht="15.75" x14ac:dyDescent="0.25">
      <c r="A67" s="247"/>
      <c r="B67" s="168"/>
      <c r="C67" s="247"/>
      <c r="D67" s="160"/>
      <c r="E67" s="1584" t="s">
        <v>934</v>
      </c>
      <c r="F67" s="1585"/>
      <c r="G67" s="1585"/>
      <c r="H67" s="1585"/>
      <c r="I67" s="1585"/>
      <c r="J67" s="1585"/>
      <c r="K67" s="1585"/>
      <c r="L67" s="1585"/>
      <c r="M67" s="1585"/>
      <c r="N67" s="1585"/>
      <c r="O67" s="1585"/>
      <c r="P67" s="1585"/>
      <c r="Q67" s="1585"/>
      <c r="R67" s="1585"/>
      <c r="S67" s="1585"/>
      <c r="T67" s="1585"/>
      <c r="U67" s="1585"/>
      <c r="V67" s="1585"/>
      <c r="W67" s="1585"/>
      <c r="X67" s="1585"/>
      <c r="Y67" s="1586"/>
      <c r="Z67" s="228"/>
    </row>
    <row r="68" spans="1:26" s="138" customFormat="1" ht="15.75" x14ac:dyDescent="0.25">
      <c r="A68" s="247"/>
      <c r="B68" s="168"/>
      <c r="C68" s="247"/>
      <c r="D68" s="160"/>
      <c r="E68" s="1584" t="s">
        <v>935</v>
      </c>
      <c r="F68" s="1585"/>
      <c r="G68" s="1585"/>
      <c r="H68" s="1585"/>
      <c r="I68" s="1585"/>
      <c r="J68" s="1585"/>
      <c r="K68" s="1585"/>
      <c r="L68" s="1585"/>
      <c r="M68" s="1585"/>
      <c r="N68" s="1585"/>
      <c r="O68" s="1585"/>
      <c r="P68" s="1585"/>
      <c r="Q68" s="1585"/>
      <c r="R68" s="1585"/>
      <c r="S68" s="1585"/>
      <c r="T68" s="1585"/>
      <c r="U68" s="1585"/>
      <c r="V68" s="1585"/>
      <c r="W68" s="1585"/>
      <c r="X68" s="1585"/>
      <c r="Y68" s="1586"/>
      <c r="Z68" s="228"/>
    </row>
    <row r="69" spans="1:26" s="138" customFormat="1" ht="15.75" x14ac:dyDescent="0.25">
      <c r="A69" s="247" t="s">
        <v>11</v>
      </c>
      <c r="B69" s="214">
        <v>25229</v>
      </c>
      <c r="C69" s="247">
        <f t="shared" ref="C69:C74" si="6">Age(B69,I69,J69)</f>
        <v>55</v>
      </c>
      <c r="D69" s="160"/>
      <c r="E69" s="154">
        <v>46</v>
      </c>
      <c r="F69" s="210" t="s">
        <v>767</v>
      </c>
      <c r="G69" s="161" t="s">
        <v>964</v>
      </c>
      <c r="H69" s="237">
        <v>1</v>
      </c>
      <c r="I69" s="230" t="s">
        <v>482</v>
      </c>
      <c r="J69" s="232" t="s">
        <v>971</v>
      </c>
      <c r="K69" s="342" t="str">
        <f>Воз_группа(A69,C69)</f>
        <v>8</v>
      </c>
      <c r="L69" s="173"/>
      <c r="M69" s="212">
        <v>3</v>
      </c>
      <c r="N69" s="156">
        <v>6</v>
      </c>
      <c r="O69" s="202">
        <f>Баллы_за_упр($A69,$I69,$J69,$K69,M69,N69)</f>
        <v>80</v>
      </c>
      <c r="P69" s="204">
        <v>16</v>
      </c>
      <c r="Q69" s="56">
        <v>35</v>
      </c>
      <c r="R69" s="202">
        <f>Баллы_за_упр($A69,$I69,$J69,$K69,P69,Q69)</f>
        <v>95</v>
      </c>
      <c r="S69" s="1">
        <v>37</v>
      </c>
      <c r="T69" s="409"/>
      <c r="U69" s="203" t="e">
        <f>Баллы_за_упр($A69,$I69,$J69,$K69,S69,T69)</f>
        <v>#VALUE!</v>
      </c>
      <c r="V69" s="56">
        <v>145</v>
      </c>
      <c r="W69" s="204">
        <v>5</v>
      </c>
      <c r="X69" s="257"/>
      <c r="Y69" s="286"/>
      <c r="Z69" s="228"/>
    </row>
    <row r="70" spans="1:26" s="138" customFormat="1" ht="15.75" x14ac:dyDescent="0.25">
      <c r="A70" s="247" t="s">
        <v>11</v>
      </c>
      <c r="B70" s="169">
        <v>25935</v>
      </c>
      <c r="C70" s="247">
        <f t="shared" si="6"/>
        <v>53</v>
      </c>
      <c r="D70" s="160"/>
      <c r="E70" s="154">
        <v>47</v>
      </c>
      <c r="F70" s="210" t="s">
        <v>767</v>
      </c>
      <c r="G70" s="161" t="s">
        <v>601</v>
      </c>
      <c r="H70" s="237" t="s">
        <v>766</v>
      </c>
      <c r="I70" s="230" t="s">
        <v>482</v>
      </c>
      <c r="J70" s="232" t="s">
        <v>510</v>
      </c>
      <c r="K70" s="342" t="str">
        <f>Воз_группа(A70,C70)</f>
        <v>7</v>
      </c>
      <c r="L70" s="173"/>
      <c r="M70" s="212"/>
      <c r="N70" s="156"/>
      <c r="O70" s="202"/>
      <c r="P70" s="247"/>
      <c r="Q70" s="155"/>
      <c r="R70" s="202"/>
      <c r="S70" s="1"/>
      <c r="T70" s="409"/>
      <c r="U70" s="203"/>
      <c r="V70" s="56"/>
      <c r="W70" s="204"/>
      <c r="X70" s="257"/>
      <c r="Y70" s="286" t="s">
        <v>750</v>
      </c>
      <c r="Z70" s="281"/>
    </row>
    <row r="71" spans="1:26" s="138" customFormat="1" ht="15.75" x14ac:dyDescent="0.25">
      <c r="A71" s="247" t="s">
        <v>11</v>
      </c>
      <c r="B71" s="168">
        <v>30191</v>
      </c>
      <c r="C71" s="247">
        <f t="shared" si="6"/>
        <v>42</v>
      </c>
      <c r="D71" s="160"/>
      <c r="E71" s="154">
        <v>48</v>
      </c>
      <c r="F71" s="210" t="s">
        <v>767</v>
      </c>
      <c r="G71" s="161" t="s">
        <v>964</v>
      </c>
      <c r="H71" s="237" t="s">
        <v>766</v>
      </c>
      <c r="I71" s="230" t="s">
        <v>26</v>
      </c>
      <c r="J71" s="232" t="s">
        <v>623</v>
      </c>
      <c r="K71" s="342" t="str">
        <f>Воз_группа(A71,C71)</f>
        <v>5</v>
      </c>
      <c r="L71" s="173"/>
      <c r="M71" s="212">
        <v>3</v>
      </c>
      <c r="N71" s="156">
        <v>6</v>
      </c>
      <c r="O71" s="202">
        <f>Баллы_за_упр($A71,$I71,$J71,$K71,M71,N71)</f>
        <v>40</v>
      </c>
      <c r="P71" s="247">
        <v>35</v>
      </c>
      <c r="Q71" s="423">
        <v>30.1</v>
      </c>
      <c r="R71" s="202">
        <f>Баллы_за_упр($A71,$I71,$J71,$K71,P71,Q71)</f>
        <v>78</v>
      </c>
      <c r="S71" s="1">
        <v>37</v>
      </c>
      <c r="T71" s="409"/>
      <c r="U71" s="203" t="e">
        <f>Баллы_за_упр($A71,$I71,$J71,$K71,S71,T71)</f>
        <v>#VALUE!</v>
      </c>
      <c r="V71" s="56">
        <v>58</v>
      </c>
      <c r="W71" s="204">
        <v>3</v>
      </c>
      <c r="X71" s="257"/>
      <c r="Y71" s="286"/>
      <c r="Z71" s="228"/>
    </row>
    <row r="72" spans="1:26" s="138" customFormat="1" ht="15.75" x14ac:dyDescent="0.25">
      <c r="A72" s="247" t="s">
        <v>470</v>
      </c>
      <c r="B72" s="168">
        <v>28160</v>
      </c>
      <c r="C72" s="247">
        <f t="shared" si="6"/>
        <v>47</v>
      </c>
      <c r="D72" s="160"/>
      <c r="E72" s="154">
        <v>49</v>
      </c>
      <c r="F72" s="210" t="s">
        <v>767</v>
      </c>
      <c r="G72" s="161" t="s">
        <v>964</v>
      </c>
      <c r="H72" s="237" t="s">
        <v>766</v>
      </c>
      <c r="I72" s="230" t="s">
        <v>603</v>
      </c>
      <c r="J72" s="232" t="s">
        <v>587</v>
      </c>
      <c r="K72" s="342" t="str">
        <f>Воз_группа(A72,C72)</f>
        <v>5</v>
      </c>
      <c r="L72" s="173"/>
      <c r="M72" s="212"/>
      <c r="N72" s="156"/>
      <c r="O72" s="202"/>
      <c r="P72" s="247"/>
      <c r="Q72" s="155"/>
      <c r="R72" s="202"/>
      <c r="S72" s="1"/>
      <c r="T72" s="409"/>
      <c r="U72" s="203"/>
      <c r="V72" s="56"/>
      <c r="W72" s="204"/>
      <c r="X72" s="257"/>
      <c r="Y72" s="286" t="s">
        <v>1171</v>
      </c>
      <c r="Z72" s="228"/>
    </row>
    <row r="73" spans="1:26" s="138" customFormat="1" ht="15.75" x14ac:dyDescent="0.25">
      <c r="A73" s="247" t="s">
        <v>470</v>
      </c>
      <c r="B73" s="168">
        <v>32378</v>
      </c>
      <c r="C73" s="247">
        <f t="shared" si="6"/>
        <v>36</v>
      </c>
      <c r="D73" s="160"/>
      <c r="E73" s="154">
        <v>50</v>
      </c>
      <c r="F73" s="210" t="s">
        <v>767</v>
      </c>
      <c r="G73" s="161" t="s">
        <v>965</v>
      </c>
      <c r="H73" s="237">
        <v>2</v>
      </c>
      <c r="I73" s="230" t="s">
        <v>564</v>
      </c>
      <c r="J73" s="232" t="s">
        <v>612</v>
      </c>
      <c r="K73" s="342" t="str">
        <f>Воз_группа(A73,C73)</f>
        <v>4</v>
      </c>
      <c r="L73" s="173"/>
      <c r="M73" s="613">
        <v>16</v>
      </c>
      <c r="N73" s="156">
        <v>25</v>
      </c>
      <c r="O73" s="614">
        <f>Баллы_за_упр($A73,$I73,$J73,$K73,M73,N73)</f>
        <v>75</v>
      </c>
      <c r="P73" s="611"/>
      <c r="Q73" s="155"/>
      <c r="R73" s="614"/>
      <c r="S73" s="615">
        <v>37</v>
      </c>
      <c r="T73" s="409"/>
      <c r="U73" s="616" t="e">
        <f>Баллы_за_упр($A73,$I73,$J73,$K73,S73,T73)</f>
        <v>#VALUE!</v>
      </c>
      <c r="V73" s="617">
        <v>55</v>
      </c>
      <c r="W73" s="618">
        <v>4</v>
      </c>
      <c r="X73" s="257"/>
      <c r="Y73" s="286"/>
      <c r="Z73" s="228"/>
    </row>
    <row r="74" spans="1:26" s="138" customFormat="1" ht="15.75" x14ac:dyDescent="0.25">
      <c r="A74" s="247" t="s">
        <v>11</v>
      </c>
      <c r="B74" s="214"/>
      <c r="C74" s="247">
        <f t="shared" si="6"/>
        <v>124</v>
      </c>
      <c r="D74" s="160"/>
      <c r="E74" s="154">
        <v>51</v>
      </c>
      <c r="F74" s="627" t="s">
        <v>767</v>
      </c>
      <c r="G74" s="628" t="s">
        <v>964</v>
      </c>
      <c r="H74" s="508" t="s">
        <v>766</v>
      </c>
      <c r="I74" s="507" t="s">
        <v>731</v>
      </c>
      <c r="J74" s="402" t="s">
        <v>1043</v>
      </c>
      <c r="K74" s="647">
        <v>1</v>
      </c>
      <c r="L74" s="510"/>
      <c r="M74" s="405">
        <v>3</v>
      </c>
      <c r="N74" s="511">
        <v>5</v>
      </c>
      <c r="O74" s="193">
        <f>Баллы_за_упр($A74,$I74,$J74,$K74,M74,N74)</f>
        <v>0</v>
      </c>
      <c r="P74" s="490">
        <v>35</v>
      </c>
      <c r="Q74" s="512">
        <v>27.6</v>
      </c>
      <c r="R74" s="193">
        <f>Баллы_за_упр($A74,$I74,$J74,$K74,P74,Q74)</f>
        <v>0</v>
      </c>
      <c r="S74" s="149">
        <v>37</v>
      </c>
      <c r="T74" s="513"/>
      <c r="U74" s="194" t="e">
        <f>Баллы_за_упр($A74,$I74,$J74,$K74,S74,T74)</f>
        <v>#VALUE!</v>
      </c>
      <c r="V74" s="150">
        <v>0</v>
      </c>
      <c r="W74" s="195">
        <v>2</v>
      </c>
      <c r="X74" s="514"/>
      <c r="Y74" s="597"/>
      <c r="Z74" s="228"/>
    </row>
    <row r="75" spans="1:26" s="138" customFormat="1" ht="15.75" x14ac:dyDescent="0.25">
      <c r="A75" s="247"/>
      <c r="B75" s="168"/>
      <c r="C75" s="247"/>
      <c r="D75" s="160"/>
      <c r="E75" s="1584" t="s">
        <v>936</v>
      </c>
      <c r="F75" s="1585"/>
      <c r="G75" s="1585"/>
      <c r="H75" s="1585"/>
      <c r="I75" s="1585"/>
      <c r="J75" s="1585"/>
      <c r="K75" s="1585"/>
      <c r="L75" s="1585"/>
      <c r="M75" s="1585"/>
      <c r="N75" s="1585"/>
      <c r="O75" s="1585"/>
      <c r="P75" s="1585"/>
      <c r="Q75" s="1585"/>
      <c r="R75" s="1585"/>
      <c r="S75" s="1585"/>
      <c r="T75" s="1585"/>
      <c r="U75" s="1585"/>
      <c r="V75" s="1585"/>
      <c r="W75" s="1585"/>
      <c r="X75" s="1585"/>
      <c r="Y75" s="1586"/>
      <c r="Z75" s="228"/>
    </row>
    <row r="76" spans="1:26" s="138" customFormat="1" ht="15.75" x14ac:dyDescent="0.25">
      <c r="A76" s="247">
        <v>52</v>
      </c>
      <c r="B76" s="169">
        <v>31295</v>
      </c>
      <c r="C76" s="247">
        <f>Age(B76,I76,J76)</f>
        <v>39</v>
      </c>
      <c r="D76" s="160"/>
      <c r="E76" s="154">
        <v>52</v>
      </c>
      <c r="F76" s="210" t="s">
        <v>767</v>
      </c>
      <c r="G76" s="161" t="s">
        <v>965</v>
      </c>
      <c r="H76" s="237">
        <v>1</v>
      </c>
      <c r="I76" s="230" t="s">
        <v>1153</v>
      </c>
      <c r="J76" s="232" t="s">
        <v>508</v>
      </c>
      <c r="K76" s="342" t="str">
        <f>Воз_группа(A76,C76)</f>
        <v>0</v>
      </c>
      <c r="L76" s="257" t="s">
        <v>23</v>
      </c>
      <c r="M76" s="56" t="s">
        <v>23</v>
      </c>
      <c r="N76" s="257" t="s">
        <v>23</v>
      </c>
      <c r="O76" s="257" t="s">
        <v>23</v>
      </c>
      <c r="P76" s="257" t="s">
        <v>23</v>
      </c>
      <c r="Q76" s="257" t="s">
        <v>23</v>
      </c>
      <c r="R76" s="257" t="s">
        <v>23</v>
      </c>
      <c r="S76" s="257" t="s">
        <v>23</v>
      </c>
      <c r="T76" s="467" t="s">
        <v>23</v>
      </c>
      <c r="U76" s="257" t="s">
        <v>23</v>
      </c>
      <c r="V76" s="257" t="s">
        <v>23</v>
      </c>
      <c r="W76" s="257" t="s">
        <v>23</v>
      </c>
      <c r="X76" s="257" t="s">
        <v>23</v>
      </c>
      <c r="Y76" s="286" t="s">
        <v>1172</v>
      </c>
      <c r="Z76" s="228"/>
    </row>
    <row r="77" spans="1:26" s="138" customFormat="1" ht="16.5" thickBot="1" x14ac:dyDescent="0.3">
      <c r="A77" s="247" t="s">
        <v>11</v>
      </c>
      <c r="B77" s="214">
        <v>34527</v>
      </c>
      <c r="C77" s="247">
        <f>Age(B77,I77,J77)</f>
        <v>30</v>
      </c>
      <c r="D77" s="160"/>
      <c r="E77" s="154">
        <v>53</v>
      </c>
      <c r="F77" s="210" t="s">
        <v>767</v>
      </c>
      <c r="G77" s="161" t="s">
        <v>965</v>
      </c>
      <c r="H77" s="237">
        <v>3</v>
      </c>
      <c r="I77" s="230" t="s">
        <v>731</v>
      </c>
      <c r="J77" s="232" t="s">
        <v>937</v>
      </c>
      <c r="K77" s="342" t="str">
        <f>Воз_группа(A77,C77)</f>
        <v>3</v>
      </c>
      <c r="L77" s="173"/>
      <c r="M77" s="212">
        <v>3</v>
      </c>
      <c r="N77" s="156">
        <v>10</v>
      </c>
      <c r="O77" s="202">
        <f>Баллы_за_упр($A77,$I77,$J77,$K77,M77,N77)</f>
        <v>35</v>
      </c>
      <c r="P77" s="247">
        <v>35</v>
      </c>
      <c r="Q77" s="423">
        <v>27.7</v>
      </c>
      <c r="R77" s="202">
        <f>Баллы_за_упр($A77,$I77,$J77,$K77,P77,Q77)</f>
        <v>66</v>
      </c>
      <c r="S77" s="1">
        <v>37</v>
      </c>
      <c r="T77" s="409"/>
      <c r="U77" s="203" t="e">
        <f>Баллы_за_упр($A77,$I77,$J77,$K77,S77,T77)</f>
        <v>#VALUE!</v>
      </c>
      <c r="V77" s="56">
        <v>56</v>
      </c>
      <c r="W77" s="204">
        <v>3</v>
      </c>
      <c r="X77" s="257"/>
      <c r="Y77" s="286"/>
      <c r="Z77" s="228"/>
    </row>
    <row r="78" spans="1:26" ht="17.25" customHeight="1" x14ac:dyDescent="0.25">
      <c r="A78" s="1594" t="s">
        <v>1</v>
      </c>
      <c r="B78" s="1594" t="s">
        <v>81</v>
      </c>
      <c r="C78" s="1594" t="s">
        <v>82</v>
      </c>
      <c r="D78" s="256"/>
      <c r="E78" s="1595" t="s">
        <v>2</v>
      </c>
      <c r="F78" s="1576" t="s">
        <v>73</v>
      </c>
      <c r="G78" s="1576" t="s">
        <v>73</v>
      </c>
      <c r="H78" s="1600" t="s">
        <v>765</v>
      </c>
      <c r="I78" s="1576" t="s">
        <v>3</v>
      </c>
      <c r="J78" s="1776" t="s">
        <v>4</v>
      </c>
      <c r="K78" s="1570" t="s">
        <v>5</v>
      </c>
      <c r="L78" s="1570" t="s">
        <v>6</v>
      </c>
      <c r="M78" s="1576" t="s">
        <v>180</v>
      </c>
      <c r="N78" s="1576"/>
      <c r="O78" s="1576"/>
      <c r="P78" s="1576"/>
      <c r="Q78" s="1576"/>
      <c r="R78" s="1576"/>
      <c r="S78" s="1576"/>
      <c r="T78" s="1576"/>
      <c r="U78" s="1576"/>
      <c r="V78" s="1577" t="s">
        <v>25</v>
      </c>
      <c r="W78" s="1570" t="s">
        <v>998</v>
      </c>
      <c r="X78" s="1570" t="s">
        <v>7</v>
      </c>
      <c r="Y78" s="1573" t="s">
        <v>285</v>
      </c>
    </row>
    <row r="79" spans="1:26" ht="15.75" x14ac:dyDescent="0.25">
      <c r="A79" s="1594"/>
      <c r="B79" s="1594"/>
      <c r="C79" s="1594"/>
      <c r="D79" s="256"/>
      <c r="E79" s="1596"/>
      <c r="F79" s="1598"/>
      <c r="G79" s="1598"/>
      <c r="H79" s="1601"/>
      <c r="I79" s="1598"/>
      <c r="J79" s="1605"/>
      <c r="K79" s="1571"/>
      <c r="L79" s="1571"/>
      <c r="M79" s="455"/>
      <c r="N79" s="590">
        <v>1</v>
      </c>
      <c r="O79" s="450"/>
      <c r="P79" s="1975">
        <v>2</v>
      </c>
      <c r="Q79" s="1976"/>
      <c r="R79" s="1977"/>
      <c r="S79" s="1978">
        <v>3</v>
      </c>
      <c r="T79" s="1979"/>
      <c r="U79" s="1980"/>
      <c r="V79" s="1578"/>
      <c r="W79" s="1571"/>
      <c r="X79" s="1571"/>
      <c r="Y79" s="1574"/>
    </row>
    <row r="80" spans="1:26" ht="77.25" customHeight="1" thickBot="1" x14ac:dyDescent="0.3">
      <c r="A80" s="1594"/>
      <c r="B80" s="1594"/>
      <c r="C80" s="1594"/>
      <c r="D80" s="256"/>
      <c r="E80" s="1597"/>
      <c r="F80" s="1599"/>
      <c r="G80" s="1599"/>
      <c r="H80" s="1602"/>
      <c r="I80" s="1599"/>
      <c r="J80" s="1777"/>
      <c r="K80" s="1572"/>
      <c r="L80" s="1572"/>
      <c r="M80" s="592" t="s">
        <v>8</v>
      </c>
      <c r="N80" s="588" t="s">
        <v>9</v>
      </c>
      <c r="O80" s="137" t="s">
        <v>10</v>
      </c>
      <c r="P80" s="588" t="s">
        <v>8</v>
      </c>
      <c r="Q80" s="588" t="s">
        <v>9</v>
      </c>
      <c r="R80" s="137" t="s">
        <v>10</v>
      </c>
      <c r="S80" s="588" t="s">
        <v>8</v>
      </c>
      <c r="T80" s="412" t="s">
        <v>9</v>
      </c>
      <c r="U80" s="137" t="s">
        <v>10</v>
      </c>
      <c r="V80" s="1579"/>
      <c r="W80" s="1572"/>
      <c r="X80" s="1572"/>
      <c r="Y80" s="1575"/>
    </row>
    <row r="81" spans="1:26" s="138" customFormat="1" ht="16.5" thickTop="1" x14ac:dyDescent="0.25">
      <c r="A81" s="247"/>
      <c r="B81" s="168"/>
      <c r="C81" s="247"/>
      <c r="D81" s="160"/>
      <c r="E81" s="1584" t="s">
        <v>949</v>
      </c>
      <c r="F81" s="1585"/>
      <c r="G81" s="1585"/>
      <c r="H81" s="1585"/>
      <c r="I81" s="1585"/>
      <c r="J81" s="1585"/>
      <c r="K81" s="1585"/>
      <c r="L81" s="1585"/>
      <c r="M81" s="1585"/>
      <c r="N81" s="1585"/>
      <c r="O81" s="1585"/>
      <c r="P81" s="1585"/>
      <c r="Q81" s="1585"/>
      <c r="R81" s="1585"/>
      <c r="S81" s="1585"/>
      <c r="T81" s="1585"/>
      <c r="U81" s="1585"/>
      <c r="V81" s="1585"/>
      <c r="W81" s="1585"/>
      <c r="X81" s="1585"/>
      <c r="Y81" s="1586"/>
      <c r="Z81" s="228"/>
    </row>
    <row r="82" spans="1:26" s="138" customFormat="1" ht="15.75" x14ac:dyDescent="0.25">
      <c r="A82" s="247" t="s">
        <v>470</v>
      </c>
      <c r="B82" s="168">
        <v>30966</v>
      </c>
      <c r="C82" s="247">
        <f>Age(B82,I82,J82)</f>
        <v>40</v>
      </c>
      <c r="D82" s="160"/>
      <c r="E82" s="154">
        <v>54</v>
      </c>
      <c r="F82" s="210" t="s">
        <v>767</v>
      </c>
      <c r="G82" s="161" t="s">
        <v>966</v>
      </c>
      <c r="H82" s="237" t="s">
        <v>766</v>
      </c>
      <c r="I82" s="230" t="s">
        <v>565</v>
      </c>
      <c r="J82" s="232" t="s">
        <v>625</v>
      </c>
      <c r="K82" s="342" t="str">
        <f>Воз_группа(A82,C82)</f>
        <v>5</v>
      </c>
      <c r="L82" s="173"/>
      <c r="M82" s="212"/>
      <c r="N82" s="156"/>
      <c r="O82" s="202"/>
      <c r="P82" s="247"/>
      <c r="Q82" s="155"/>
      <c r="R82" s="202"/>
      <c r="S82" s="1"/>
      <c r="T82" s="409"/>
      <c r="U82" s="203"/>
      <c r="V82" s="56"/>
      <c r="W82" s="204"/>
      <c r="X82" s="257"/>
      <c r="Y82" s="286" t="s">
        <v>1093</v>
      </c>
      <c r="Z82" s="228"/>
    </row>
    <row r="83" spans="1:26" s="138" customFormat="1" ht="15.75" x14ac:dyDescent="0.25">
      <c r="A83" s="247"/>
      <c r="B83" s="168"/>
      <c r="C83" s="247"/>
      <c r="D83" s="160"/>
      <c r="E83" s="1584" t="s">
        <v>938</v>
      </c>
      <c r="F83" s="1585"/>
      <c r="G83" s="1585"/>
      <c r="H83" s="1585"/>
      <c r="I83" s="1585"/>
      <c r="J83" s="1585"/>
      <c r="K83" s="1585"/>
      <c r="L83" s="1585"/>
      <c r="M83" s="1585"/>
      <c r="N83" s="1585"/>
      <c r="O83" s="1585"/>
      <c r="P83" s="1585"/>
      <c r="Q83" s="1585"/>
      <c r="R83" s="1585"/>
      <c r="S83" s="1585"/>
      <c r="T83" s="1585"/>
      <c r="U83" s="1585"/>
      <c r="V83" s="1585"/>
      <c r="W83" s="1585"/>
      <c r="X83" s="1585"/>
      <c r="Y83" s="1586"/>
      <c r="Z83" s="228"/>
    </row>
    <row r="84" spans="1:26" s="138" customFormat="1" ht="15.75" x14ac:dyDescent="0.25">
      <c r="A84" s="247" t="s">
        <v>470</v>
      </c>
      <c r="B84" s="214">
        <v>30779</v>
      </c>
      <c r="C84" s="247">
        <f>Age(B84,I84,J84)</f>
        <v>40</v>
      </c>
      <c r="D84" s="160"/>
      <c r="E84" s="154">
        <v>55</v>
      </c>
      <c r="F84" s="210" t="s">
        <v>767</v>
      </c>
      <c r="G84" s="161" t="s">
        <v>967</v>
      </c>
      <c r="H84" s="237" t="s">
        <v>766</v>
      </c>
      <c r="I84" s="230" t="s">
        <v>27</v>
      </c>
      <c r="J84" s="232" t="s">
        <v>939</v>
      </c>
      <c r="K84" s="342" t="str">
        <f>Воз_группа(A84,C84)</f>
        <v>5</v>
      </c>
      <c r="L84" s="173"/>
      <c r="M84" s="212"/>
      <c r="N84" s="156"/>
      <c r="O84" s="202"/>
      <c r="P84" s="247"/>
      <c r="Q84" s="155"/>
      <c r="R84" s="202"/>
      <c r="S84" s="1"/>
      <c r="T84" s="409"/>
      <c r="U84" s="203"/>
      <c r="V84" s="56"/>
      <c r="W84" s="204"/>
      <c r="X84" s="257"/>
      <c r="Y84" s="286" t="s">
        <v>1172</v>
      </c>
      <c r="Z84" s="228"/>
    </row>
    <row r="85" spans="1:26" s="138" customFormat="1" ht="15.75" x14ac:dyDescent="0.25">
      <c r="A85" s="247"/>
      <c r="B85" s="169"/>
      <c r="C85" s="247"/>
      <c r="D85" s="160"/>
      <c r="E85" s="1629" t="s">
        <v>1147</v>
      </c>
      <c r="F85" s="1630"/>
      <c r="G85" s="1630"/>
      <c r="H85" s="1630"/>
      <c r="I85" s="1630"/>
      <c r="J85" s="1630"/>
      <c r="K85" s="1630"/>
      <c r="L85" s="1630"/>
      <c r="M85" s="1630"/>
      <c r="N85" s="1630"/>
      <c r="O85" s="1630"/>
      <c r="P85" s="1630"/>
      <c r="Q85" s="1630"/>
      <c r="R85" s="1630"/>
      <c r="S85" s="1630"/>
      <c r="T85" s="1630"/>
      <c r="U85" s="1630"/>
      <c r="V85" s="1630"/>
      <c r="W85" s="1630"/>
      <c r="X85" s="1630"/>
      <c r="Y85" s="1631"/>
      <c r="Z85" s="228"/>
    </row>
    <row r="86" spans="1:26" s="352" customFormat="1" ht="15.75" x14ac:dyDescent="0.25">
      <c r="A86" s="613" t="s">
        <v>11</v>
      </c>
      <c r="B86" s="610">
        <v>26830</v>
      </c>
      <c r="C86" s="613">
        <f>Age(B86,I86,J86)</f>
        <v>51</v>
      </c>
      <c r="D86" s="338"/>
      <c r="E86" s="285">
        <v>56</v>
      </c>
      <c r="F86" s="348"/>
      <c r="G86" s="349"/>
      <c r="H86" s="620"/>
      <c r="I86" s="612" t="s">
        <v>1143</v>
      </c>
      <c r="J86" s="612" t="s">
        <v>646</v>
      </c>
      <c r="K86" s="342" t="str">
        <f>Воз_группа(A86,C86)</f>
        <v>7</v>
      </c>
      <c r="L86" s="618"/>
      <c r="M86" s="613">
        <v>3</v>
      </c>
      <c r="N86" s="621">
        <v>6</v>
      </c>
      <c r="O86" s="614">
        <f>Баллы_за_упр($A86,$I86,$J86,$K86,M86,N86)</f>
        <v>60</v>
      </c>
      <c r="P86" s="618">
        <v>16</v>
      </c>
      <c r="Q86" s="617">
        <v>35</v>
      </c>
      <c r="R86" s="614">
        <f>Баллы_за_упр($A86,$I86,$J86,$K86,P86,Q86)</f>
        <v>85</v>
      </c>
      <c r="S86" s="615"/>
      <c r="T86" s="619"/>
      <c r="U86" s="616" t="e">
        <f>Баллы_за_упр($A86,$I86,$J86,$K86,S86,T86)</f>
        <v>#VALUE!</v>
      </c>
      <c r="V86" s="617">
        <v>125</v>
      </c>
      <c r="W86" s="618">
        <v>5</v>
      </c>
      <c r="X86" s="617"/>
      <c r="Y86" s="286"/>
      <c r="Z86" s="235"/>
    </row>
    <row r="87" spans="1:26" s="138" customFormat="1" ht="15.75" x14ac:dyDescent="0.25">
      <c r="A87" s="247"/>
      <c r="B87" s="214"/>
      <c r="C87" s="247"/>
      <c r="D87" s="160"/>
      <c r="E87" s="1629" t="s">
        <v>1148</v>
      </c>
      <c r="F87" s="1630"/>
      <c r="G87" s="1630"/>
      <c r="H87" s="1630"/>
      <c r="I87" s="1630"/>
      <c r="J87" s="1630"/>
      <c r="K87" s="1630"/>
      <c r="L87" s="1630"/>
      <c r="M87" s="1630"/>
      <c r="N87" s="1630"/>
      <c r="O87" s="1630"/>
      <c r="P87" s="1630"/>
      <c r="Q87" s="1630"/>
      <c r="R87" s="1630"/>
      <c r="S87" s="1630"/>
      <c r="T87" s="1630"/>
      <c r="U87" s="1630"/>
      <c r="V87" s="1630"/>
      <c r="W87" s="1630"/>
      <c r="X87" s="1630"/>
      <c r="Y87" s="1631"/>
      <c r="Z87" s="228"/>
    </row>
    <row r="88" spans="1:26" s="138" customFormat="1" ht="15.75" x14ac:dyDescent="0.25">
      <c r="A88" s="247" t="s">
        <v>11</v>
      </c>
      <c r="B88" s="168"/>
      <c r="C88" s="247">
        <f>Age(B88,E88,G88)</f>
        <v>124</v>
      </c>
      <c r="D88" s="160"/>
      <c r="E88" s="288">
        <v>57</v>
      </c>
      <c r="F88" s="210" t="s">
        <v>767</v>
      </c>
      <c r="G88" s="161" t="s">
        <v>616</v>
      </c>
      <c r="H88" s="237" t="s">
        <v>766</v>
      </c>
      <c r="I88" s="230" t="s">
        <v>638</v>
      </c>
      <c r="J88" s="165" t="s">
        <v>516</v>
      </c>
      <c r="K88" s="342" t="str">
        <f>Воз_группа(A88,C88)</f>
        <v>8</v>
      </c>
      <c r="L88" s="173"/>
      <c r="M88" s="212"/>
      <c r="N88" s="156"/>
      <c r="O88" s="202"/>
      <c r="P88" s="247"/>
      <c r="Q88" s="155"/>
      <c r="R88" s="202"/>
      <c r="S88" s="1"/>
      <c r="T88" s="409"/>
      <c r="U88" s="203"/>
      <c r="V88" s="56"/>
      <c r="W88" s="204"/>
      <c r="X88" s="257"/>
      <c r="Y88" s="286" t="s">
        <v>750</v>
      </c>
      <c r="Z88" s="282"/>
    </row>
    <row r="89" spans="1:26" s="138" customFormat="1" ht="15.75" x14ac:dyDescent="0.25">
      <c r="A89" s="247"/>
      <c r="B89" s="169"/>
      <c r="C89" s="247"/>
      <c r="D89" s="160"/>
      <c r="E89" s="1604" t="s">
        <v>952</v>
      </c>
      <c r="F89" s="1605"/>
      <c r="G89" s="1605"/>
      <c r="H89" s="1605"/>
      <c r="I89" s="1605"/>
      <c r="J89" s="1605"/>
      <c r="K89" s="1605"/>
      <c r="L89" s="1605"/>
      <c r="M89" s="1605"/>
      <c r="N89" s="1605"/>
      <c r="O89" s="1605"/>
      <c r="P89" s="1605"/>
      <c r="Q89" s="1605"/>
      <c r="R89" s="1605"/>
      <c r="S89" s="1605"/>
      <c r="T89" s="1605"/>
      <c r="U89" s="1605"/>
      <c r="V89" s="1605"/>
      <c r="W89" s="1605"/>
      <c r="X89" s="1605"/>
      <c r="Y89" s="1606"/>
      <c r="Z89" s="228"/>
    </row>
    <row r="90" spans="1:26" s="138" customFormat="1" ht="15.75" x14ac:dyDescent="0.25">
      <c r="A90" s="247"/>
      <c r="B90" s="169"/>
      <c r="C90" s="247"/>
      <c r="D90" s="160"/>
      <c r="E90" s="401">
        <v>58</v>
      </c>
      <c r="F90" s="408"/>
      <c r="G90" s="408"/>
      <c r="H90" s="408" t="s">
        <v>766</v>
      </c>
      <c r="I90" s="165" t="s">
        <v>482</v>
      </c>
      <c r="J90" s="165" t="s">
        <v>535</v>
      </c>
      <c r="K90" s="408">
        <v>7</v>
      </c>
      <c r="L90" s="408"/>
      <c r="M90" s="618"/>
      <c r="N90" s="139"/>
      <c r="O90" s="615"/>
      <c r="P90" s="173"/>
      <c r="Q90" s="257"/>
      <c r="R90" s="615"/>
      <c r="S90" s="615"/>
      <c r="T90" s="467"/>
      <c r="U90" s="617"/>
      <c r="V90" s="617"/>
      <c r="W90" s="618"/>
      <c r="X90" s="408"/>
      <c r="Y90" s="395" t="s">
        <v>750</v>
      </c>
      <c r="Z90" s="228"/>
    </row>
    <row r="91" spans="1:26" s="138" customFormat="1" ht="15.75" x14ac:dyDescent="0.25">
      <c r="A91" s="247" t="s">
        <v>11</v>
      </c>
      <c r="B91" s="169">
        <v>28361</v>
      </c>
      <c r="C91" s="611">
        <f>Age(B91,I91,J91)</f>
        <v>47</v>
      </c>
      <c r="D91" s="160"/>
      <c r="E91" s="401">
        <v>59</v>
      </c>
      <c r="F91" s="408"/>
      <c r="G91" s="408"/>
      <c r="H91" s="408"/>
      <c r="I91" s="648" t="s">
        <v>590</v>
      </c>
      <c r="J91" s="165" t="s">
        <v>1145</v>
      </c>
      <c r="K91" s="408">
        <v>5</v>
      </c>
      <c r="L91" s="408"/>
      <c r="M91" s="618">
        <v>3</v>
      </c>
      <c r="N91" s="139">
        <v>6</v>
      </c>
      <c r="O91" s="615">
        <f>Баллы_за_упр($A91,$I91,$J91,$K91,M91,N91)</f>
        <v>40</v>
      </c>
      <c r="P91" s="173">
        <v>35</v>
      </c>
      <c r="Q91" s="257">
        <v>32.1</v>
      </c>
      <c r="R91" s="615">
        <f>Баллы_за_упр($A91,$I91,$J91,$K91,P91,Q91)</f>
        <v>38</v>
      </c>
      <c r="S91" s="615">
        <v>37</v>
      </c>
      <c r="T91" s="467"/>
      <c r="U91" s="617" t="e">
        <f>Баллы_за_упр($A91,$I91,$J91,$K91,S91,T91)</f>
        <v>#VALUE!</v>
      </c>
      <c r="V91" s="617">
        <v>72</v>
      </c>
      <c r="W91" s="618">
        <v>3</v>
      </c>
      <c r="X91" s="408"/>
      <c r="Y91" s="395"/>
      <c r="Z91" s="228"/>
    </row>
    <row r="92" spans="1:26" s="138" customFormat="1" ht="15.75" x14ac:dyDescent="0.25">
      <c r="A92" s="247" t="s">
        <v>11</v>
      </c>
      <c r="B92" s="215">
        <v>30360</v>
      </c>
      <c r="C92" s="247">
        <f>Age(B92,I92,J92)</f>
        <v>41</v>
      </c>
      <c r="D92" s="160"/>
      <c r="E92" s="401">
        <v>60</v>
      </c>
      <c r="F92" s="170" t="s">
        <v>767</v>
      </c>
      <c r="G92" s="55" t="s">
        <v>972</v>
      </c>
      <c r="H92" s="240" t="s">
        <v>766</v>
      </c>
      <c r="I92" s="648" t="s">
        <v>590</v>
      </c>
      <c r="J92" s="165" t="s">
        <v>795</v>
      </c>
      <c r="K92" s="344" t="str">
        <f>Воз_группа(A92,C92)</f>
        <v>5</v>
      </c>
      <c r="L92" s="173"/>
      <c r="M92" s="618"/>
      <c r="N92" s="139"/>
      <c r="O92" s="615"/>
      <c r="P92" s="173"/>
      <c r="Q92" s="257"/>
      <c r="R92" s="615"/>
      <c r="S92" s="615"/>
      <c r="T92" s="467"/>
      <c r="U92" s="617"/>
      <c r="V92" s="617"/>
      <c r="W92" s="618"/>
      <c r="X92" s="257"/>
      <c r="Y92" s="396" t="s">
        <v>750</v>
      </c>
      <c r="Z92" s="228"/>
    </row>
    <row r="93" spans="1:26" s="138" customFormat="1" ht="15.75" x14ac:dyDescent="0.25">
      <c r="A93" s="247" t="s">
        <v>470</v>
      </c>
      <c r="B93" s="215">
        <v>27657</v>
      </c>
      <c r="C93" s="247">
        <f>Age(B93,I93,J93)</f>
        <v>49</v>
      </c>
      <c r="D93" s="160"/>
      <c r="E93" s="401">
        <v>61</v>
      </c>
      <c r="F93" s="170" t="s">
        <v>767</v>
      </c>
      <c r="G93" s="55" t="s">
        <v>972</v>
      </c>
      <c r="H93" s="240" t="s">
        <v>766</v>
      </c>
      <c r="I93" s="648" t="s">
        <v>26</v>
      </c>
      <c r="J93" s="165" t="s">
        <v>613</v>
      </c>
      <c r="K93" s="344" t="str">
        <f>Воз_группа(A93,C93)</f>
        <v>5</v>
      </c>
      <c r="L93" s="173"/>
      <c r="M93" s="618">
        <v>16</v>
      </c>
      <c r="N93" s="139">
        <v>25</v>
      </c>
      <c r="O93" s="615">
        <f>Баллы_за_упр($A93,$I93,$J93,$K93,M93,N93)</f>
        <v>95</v>
      </c>
      <c r="P93" s="173"/>
      <c r="Q93" s="257"/>
      <c r="R93" s="615"/>
      <c r="S93" s="615">
        <v>37</v>
      </c>
      <c r="T93" s="467"/>
      <c r="U93" s="617" t="e">
        <f>Баллы_за_упр($A93,$I93,$J93,$K93,S93,T93)</f>
        <v>#VALUE!</v>
      </c>
      <c r="V93" s="617">
        <v>95</v>
      </c>
      <c r="W93" s="618">
        <v>5</v>
      </c>
      <c r="X93" s="257"/>
      <c r="Y93" s="396"/>
      <c r="Z93" s="228"/>
    </row>
    <row r="94" spans="1:26" s="138" customFormat="1" ht="15.75" x14ac:dyDescent="0.25">
      <c r="A94" s="247" t="s">
        <v>11</v>
      </c>
      <c r="B94" s="215">
        <v>33536</v>
      </c>
      <c r="C94" s="247">
        <f>Age(B94,I94,J94)</f>
        <v>32</v>
      </c>
      <c r="D94" s="160"/>
      <c r="E94" s="401">
        <v>62</v>
      </c>
      <c r="F94" s="170" t="s">
        <v>767</v>
      </c>
      <c r="G94" s="55" t="s">
        <v>972</v>
      </c>
      <c r="H94" s="240">
        <v>3</v>
      </c>
      <c r="I94" s="648" t="s">
        <v>27</v>
      </c>
      <c r="J94" s="165" t="s">
        <v>503</v>
      </c>
      <c r="K94" s="344" t="str">
        <f>Воз_группа(A94,C94)</f>
        <v>3</v>
      </c>
      <c r="L94" s="173"/>
      <c r="M94" s="618">
        <v>3</v>
      </c>
      <c r="N94" s="139">
        <v>10</v>
      </c>
      <c r="O94" s="615">
        <f>Баллы_за_упр($A94,$I94,$J94,$K94,M94,N94)</f>
        <v>35</v>
      </c>
      <c r="P94" s="173">
        <v>35</v>
      </c>
      <c r="Q94" s="649">
        <v>27.1</v>
      </c>
      <c r="R94" s="615">
        <f>Баллы_за_упр($A94,$I94,$J94,$K94,P94,Q94)</f>
        <v>78</v>
      </c>
      <c r="S94" s="615">
        <v>37</v>
      </c>
      <c r="T94" s="467"/>
      <c r="U94" s="617" t="e">
        <f>Баллы_за_упр($A94,$I94,$J94,$K94,S94,T94)</f>
        <v>#VALUE!</v>
      </c>
      <c r="V94" s="617">
        <v>68</v>
      </c>
      <c r="W94" s="618">
        <v>3</v>
      </c>
      <c r="X94" s="257"/>
      <c r="Y94" s="396"/>
      <c r="Z94" s="228"/>
    </row>
    <row r="95" spans="1:26" s="138" customFormat="1" ht="15.75" x14ac:dyDescent="0.25">
      <c r="A95" s="247" t="s">
        <v>470</v>
      </c>
      <c r="B95" s="215">
        <v>35097</v>
      </c>
      <c r="C95" s="247">
        <f>Age(B95,I95,J95)</f>
        <v>28</v>
      </c>
      <c r="D95" s="160"/>
      <c r="E95" s="401">
        <v>63</v>
      </c>
      <c r="F95" s="170" t="s">
        <v>767</v>
      </c>
      <c r="G95" s="55" t="s">
        <v>972</v>
      </c>
      <c r="H95" s="240">
        <v>2</v>
      </c>
      <c r="I95" s="55" t="s">
        <v>500</v>
      </c>
      <c r="J95" s="165" t="s">
        <v>615</v>
      </c>
      <c r="K95" s="344" t="str">
        <f>Воз_группа(A95,C95)</f>
        <v>2</v>
      </c>
      <c r="L95" s="173"/>
      <c r="M95" s="618">
        <v>16</v>
      </c>
      <c r="N95" s="139">
        <v>28</v>
      </c>
      <c r="O95" s="615">
        <f>Баллы_за_упр($A95,$I95,$J95,$K95,M95,N95)</f>
        <v>50</v>
      </c>
      <c r="P95" s="173">
        <v>35</v>
      </c>
      <c r="Q95" s="649">
        <v>34.200000000000003</v>
      </c>
      <c r="R95" s="615">
        <f>Баллы_за_упр($A95,$I95,$J95,$K95,P95,Q95)</f>
        <v>76</v>
      </c>
      <c r="S95" s="615">
        <v>37</v>
      </c>
      <c r="T95" s="467"/>
      <c r="U95" s="617" t="e">
        <f>Баллы_за_упр($A95,$I95,$J95,$K95,S95,T95)</f>
        <v>#VALUE!</v>
      </c>
      <c r="V95" s="617">
        <v>125</v>
      </c>
      <c r="W95" s="618">
        <v>5</v>
      </c>
      <c r="X95" s="257"/>
      <c r="Y95" s="396"/>
      <c r="Z95" s="228"/>
    </row>
    <row r="96" spans="1:26" s="138" customFormat="1" ht="15.75" x14ac:dyDescent="0.25">
      <c r="A96" s="247"/>
      <c r="B96" s="168"/>
      <c r="C96" s="247"/>
      <c r="D96" s="160"/>
      <c r="E96" s="1584" t="s">
        <v>753</v>
      </c>
      <c r="F96" s="1585"/>
      <c r="G96" s="1585"/>
      <c r="H96" s="1585"/>
      <c r="I96" s="1585"/>
      <c r="J96" s="1585"/>
      <c r="K96" s="1585"/>
      <c r="L96" s="1585"/>
      <c r="M96" s="1585"/>
      <c r="N96" s="1585"/>
      <c r="O96" s="1585"/>
      <c r="P96" s="1585"/>
      <c r="Q96" s="1585"/>
      <c r="R96" s="1585"/>
      <c r="S96" s="1585"/>
      <c r="T96" s="1585"/>
      <c r="U96" s="1585"/>
      <c r="V96" s="1585"/>
      <c r="W96" s="1585"/>
      <c r="X96" s="1585"/>
      <c r="Y96" s="1586"/>
      <c r="Z96" s="228"/>
    </row>
    <row r="97" spans="1:26" s="138" customFormat="1" ht="15.75" x14ac:dyDescent="0.25">
      <c r="A97" s="247"/>
      <c r="B97" s="168"/>
      <c r="C97" s="247"/>
      <c r="D97" s="160"/>
      <c r="E97" s="288">
        <v>64</v>
      </c>
      <c r="F97" s="586"/>
      <c r="G97" s="586"/>
      <c r="H97" s="586" t="s">
        <v>766</v>
      </c>
      <c r="I97" s="161" t="s">
        <v>482</v>
      </c>
      <c r="J97" s="349" t="s">
        <v>1077</v>
      </c>
      <c r="K97" s="342">
        <v>7</v>
      </c>
      <c r="L97" s="586"/>
      <c r="M97" s="465"/>
      <c r="N97" s="586"/>
      <c r="O97" s="586"/>
      <c r="P97" s="586"/>
      <c r="Q97" s="586"/>
      <c r="R97" s="586"/>
      <c r="S97" s="586"/>
      <c r="T97" s="587"/>
      <c r="U97" s="586"/>
      <c r="V97" s="586"/>
      <c r="W97" s="586"/>
      <c r="X97" s="586"/>
      <c r="Y97" s="292" t="s">
        <v>750</v>
      </c>
      <c r="Z97" s="228"/>
    </row>
    <row r="98" spans="1:26" s="138" customFormat="1" ht="15.75" x14ac:dyDescent="0.25">
      <c r="A98" s="247" t="s">
        <v>11</v>
      </c>
      <c r="B98" s="168">
        <v>26726</v>
      </c>
      <c r="C98" s="247">
        <f>Age(B98,E98,G98)</f>
        <v>51</v>
      </c>
      <c r="D98" s="160"/>
      <c r="E98" s="154">
        <v>65</v>
      </c>
      <c r="F98" s="210" t="s">
        <v>767</v>
      </c>
      <c r="G98" s="161" t="s">
        <v>616</v>
      </c>
      <c r="H98" s="237" t="s">
        <v>766</v>
      </c>
      <c r="I98" s="230" t="s">
        <v>590</v>
      </c>
      <c r="J98" s="165" t="s">
        <v>1146</v>
      </c>
      <c r="K98" s="344">
        <v>4</v>
      </c>
      <c r="L98" s="173"/>
      <c r="M98" s="428">
        <v>3</v>
      </c>
      <c r="N98" s="156"/>
      <c r="O98" s="202"/>
      <c r="P98" s="204"/>
      <c r="Q98" s="56"/>
      <c r="R98" s="202"/>
      <c r="S98" s="1"/>
      <c r="T98" s="409"/>
      <c r="U98" s="203"/>
      <c r="V98" s="56">
        <v>0</v>
      </c>
      <c r="W98" s="204">
        <v>2</v>
      </c>
      <c r="X98" s="257"/>
      <c r="Y98" s="286" t="s">
        <v>1170</v>
      </c>
      <c r="Z98" s="252"/>
    </row>
    <row r="99" spans="1:26" s="138" customFormat="1" ht="15.75" x14ac:dyDescent="0.25">
      <c r="A99" s="247" t="s">
        <v>11</v>
      </c>
      <c r="B99" s="168">
        <v>28357</v>
      </c>
      <c r="C99" s="247">
        <f>Age(B99,I99,J99)</f>
        <v>47</v>
      </c>
      <c r="D99" s="160"/>
      <c r="E99" s="288">
        <v>66</v>
      </c>
      <c r="F99" s="210" t="s">
        <v>767</v>
      </c>
      <c r="G99" s="161" t="s">
        <v>616</v>
      </c>
      <c r="H99" s="237" t="s">
        <v>766</v>
      </c>
      <c r="I99" s="230" t="s">
        <v>590</v>
      </c>
      <c r="J99" s="165" t="s">
        <v>943</v>
      </c>
      <c r="K99" s="342" t="str">
        <f t="shared" ref="K99:K110" si="7">Воз_группа(A99,C99)</f>
        <v>6</v>
      </c>
      <c r="L99" s="173"/>
      <c r="M99" s="212"/>
      <c r="N99" s="156"/>
      <c r="O99" s="202"/>
      <c r="P99" s="247"/>
      <c r="Q99" s="155"/>
      <c r="R99" s="202"/>
      <c r="S99" s="1"/>
      <c r="T99" s="409"/>
      <c r="U99" s="203"/>
      <c r="V99" s="56"/>
      <c r="W99" s="204"/>
      <c r="X99" s="257"/>
      <c r="Y99" s="286" t="s">
        <v>1093</v>
      </c>
      <c r="Z99" s="252"/>
    </row>
    <row r="100" spans="1:26" s="138" customFormat="1" ht="15.75" x14ac:dyDescent="0.25">
      <c r="A100" s="247" t="s">
        <v>11</v>
      </c>
      <c r="B100" s="168">
        <v>27074</v>
      </c>
      <c r="C100" s="247">
        <f t="shared" ref="C100:C107" si="8">Age(B100,E100,G100)</f>
        <v>50</v>
      </c>
      <c r="D100" s="160"/>
      <c r="E100" s="154">
        <v>67</v>
      </c>
      <c r="F100" s="210" t="s">
        <v>767</v>
      </c>
      <c r="G100" s="161" t="s">
        <v>616</v>
      </c>
      <c r="H100" s="237">
        <v>1</v>
      </c>
      <c r="I100" s="230" t="s">
        <v>590</v>
      </c>
      <c r="J100" s="165" t="s">
        <v>618</v>
      </c>
      <c r="K100" s="342" t="str">
        <f t="shared" si="7"/>
        <v>7</v>
      </c>
      <c r="L100" s="173"/>
      <c r="M100" s="212">
        <v>3</v>
      </c>
      <c r="N100" s="156">
        <v>6</v>
      </c>
      <c r="O100" s="202">
        <f>Баллы_за_упр($A100,$I100,$J100,$K100,M100,N100)</f>
        <v>60</v>
      </c>
      <c r="P100" s="204">
        <v>16</v>
      </c>
      <c r="Q100" s="56">
        <v>41</v>
      </c>
      <c r="R100" s="202">
        <f>Баллы_за_упр($A100,$I100,$J100,$K100,P100,Q100)</f>
        <v>115</v>
      </c>
      <c r="S100" s="1">
        <v>37</v>
      </c>
      <c r="T100" s="409"/>
      <c r="U100" s="203" t="e">
        <f t="shared" ref="U100:U107" si="9">Баллы_за_упр($A100,$I100,$J100,$K100,S100,T100)</f>
        <v>#VALUE!</v>
      </c>
      <c r="V100" s="56">
        <v>155</v>
      </c>
      <c r="W100" s="204">
        <v>5</v>
      </c>
      <c r="X100" s="257"/>
      <c r="Y100" s="286"/>
      <c r="Z100" s="252"/>
    </row>
    <row r="101" spans="1:26" s="138" customFormat="1" ht="15.75" x14ac:dyDescent="0.25">
      <c r="A101" s="247" t="s">
        <v>11</v>
      </c>
      <c r="B101" s="168">
        <v>31992</v>
      </c>
      <c r="C101" s="247">
        <f t="shared" si="8"/>
        <v>37</v>
      </c>
      <c r="D101" s="160"/>
      <c r="E101" s="288">
        <v>68</v>
      </c>
      <c r="F101" s="210" t="s">
        <v>767</v>
      </c>
      <c r="G101" s="161" t="s">
        <v>616</v>
      </c>
      <c r="H101" s="237" t="s">
        <v>766</v>
      </c>
      <c r="I101" s="230" t="s">
        <v>26</v>
      </c>
      <c r="J101" s="165" t="s">
        <v>617</v>
      </c>
      <c r="K101" s="342" t="str">
        <f t="shared" si="7"/>
        <v>4</v>
      </c>
      <c r="L101" s="173"/>
      <c r="M101" s="212">
        <v>3</v>
      </c>
      <c r="N101" s="156">
        <v>8</v>
      </c>
      <c r="O101" s="202">
        <f>Баллы_за_упр($A101,$I101,$J101,$K101,M101,N101)</f>
        <v>40</v>
      </c>
      <c r="P101" s="247">
        <v>35</v>
      </c>
      <c r="Q101" s="423">
        <v>29.6</v>
      </c>
      <c r="R101" s="202">
        <f>Баллы_за_упр($A101,$I101,$J101,$K101,P101,Q101)</f>
        <v>48</v>
      </c>
      <c r="S101" s="1">
        <v>37</v>
      </c>
      <c r="T101" s="409"/>
      <c r="U101" s="203" t="e">
        <f t="shared" si="9"/>
        <v>#VALUE!</v>
      </c>
      <c r="V101" s="56">
        <v>52</v>
      </c>
      <c r="W101" s="204">
        <v>3</v>
      </c>
      <c r="X101" s="257"/>
      <c r="Y101" s="286"/>
      <c r="Z101" s="252"/>
    </row>
    <row r="102" spans="1:26" s="138" customFormat="1" ht="15.75" x14ac:dyDescent="0.25">
      <c r="A102" s="247" t="s">
        <v>11</v>
      </c>
      <c r="B102" s="168">
        <v>28693</v>
      </c>
      <c r="C102" s="247">
        <f t="shared" si="8"/>
        <v>46</v>
      </c>
      <c r="D102" s="160"/>
      <c r="E102" s="154">
        <v>69</v>
      </c>
      <c r="F102" s="642" t="s">
        <v>767</v>
      </c>
      <c r="G102" s="639" t="s">
        <v>616</v>
      </c>
      <c r="H102" s="643">
        <v>1</v>
      </c>
      <c r="I102" s="232" t="s">
        <v>26</v>
      </c>
      <c r="J102" s="165" t="s">
        <v>941</v>
      </c>
      <c r="K102" s="608" t="str">
        <f t="shared" si="7"/>
        <v>6</v>
      </c>
      <c r="L102" s="618"/>
      <c r="M102" s="613">
        <v>3</v>
      </c>
      <c r="N102" s="621">
        <v>5</v>
      </c>
      <c r="O102" s="614">
        <f>Баллы_за_упр($A102,$I102,$J102,$K102,M102,N102)</f>
        <v>40</v>
      </c>
      <c r="P102" s="613">
        <v>35</v>
      </c>
      <c r="Q102" s="622">
        <v>31.2</v>
      </c>
      <c r="R102" s="614" t="e">
        <f>Баллы_за_упр($A102,$I102,$J102,$K102,P102,Q102)</f>
        <v>#VALUE!</v>
      </c>
      <c r="S102" s="615"/>
      <c r="T102" s="619"/>
      <c r="U102" s="616"/>
      <c r="V102" s="617">
        <v>86</v>
      </c>
      <c r="W102" s="618">
        <v>4</v>
      </c>
      <c r="X102" s="644"/>
      <c r="Y102" s="646"/>
      <c r="Z102" s="252"/>
    </row>
    <row r="103" spans="1:26" s="138" customFormat="1" ht="15.75" x14ac:dyDescent="0.25">
      <c r="A103" s="247" t="s">
        <v>470</v>
      </c>
      <c r="B103" s="168">
        <v>29990</v>
      </c>
      <c r="C103" s="247">
        <f t="shared" si="8"/>
        <v>42</v>
      </c>
      <c r="D103" s="160"/>
      <c r="E103" s="288">
        <v>70</v>
      </c>
      <c r="F103" s="210" t="s">
        <v>767</v>
      </c>
      <c r="G103" s="161" t="s">
        <v>616</v>
      </c>
      <c r="H103" s="237">
        <v>1</v>
      </c>
      <c r="I103" s="230" t="s">
        <v>564</v>
      </c>
      <c r="J103" s="165" t="s">
        <v>983</v>
      </c>
      <c r="K103" s="342" t="str">
        <f t="shared" si="7"/>
        <v>5</v>
      </c>
      <c r="L103" s="173"/>
      <c r="M103" s="212">
        <v>16</v>
      </c>
      <c r="N103" s="156">
        <v>30</v>
      </c>
      <c r="O103" s="202">
        <f>Баллы_за_упр($A103,$I103,$J103,$K103,M103,N103)</f>
        <v>100</v>
      </c>
      <c r="P103" s="247"/>
      <c r="Q103" s="155"/>
      <c r="R103" s="202"/>
      <c r="S103" s="1">
        <v>37</v>
      </c>
      <c r="T103" s="409"/>
      <c r="U103" s="203" t="e">
        <f t="shared" si="9"/>
        <v>#VALUE!</v>
      </c>
      <c r="V103" s="56">
        <v>100</v>
      </c>
      <c r="W103" s="204">
        <v>5</v>
      </c>
      <c r="X103" s="257"/>
      <c r="Y103" s="286"/>
      <c r="Z103" s="252"/>
    </row>
    <row r="104" spans="1:26" s="138" customFormat="1" ht="15.75" x14ac:dyDescent="0.25">
      <c r="A104" s="247" t="s">
        <v>11</v>
      </c>
      <c r="B104" s="168">
        <v>31228</v>
      </c>
      <c r="C104" s="247">
        <f t="shared" si="8"/>
        <v>39</v>
      </c>
      <c r="D104" s="160"/>
      <c r="E104" s="154">
        <v>71</v>
      </c>
      <c r="F104" s="210" t="s">
        <v>767</v>
      </c>
      <c r="G104" s="161" t="s">
        <v>616</v>
      </c>
      <c r="H104" s="237" t="s">
        <v>766</v>
      </c>
      <c r="I104" s="230" t="s">
        <v>500</v>
      </c>
      <c r="J104" s="165" t="s">
        <v>620</v>
      </c>
      <c r="K104" s="342" t="str">
        <f t="shared" si="7"/>
        <v>4</v>
      </c>
      <c r="L104" s="173"/>
      <c r="M104" s="428">
        <v>3</v>
      </c>
      <c r="N104" s="156"/>
      <c r="O104" s="202"/>
      <c r="P104" s="247"/>
      <c r="Q104" s="423"/>
      <c r="R104" s="202"/>
      <c r="S104" s="1">
        <v>37</v>
      </c>
      <c r="T104" s="409"/>
      <c r="U104" s="203" t="e">
        <f t="shared" si="9"/>
        <v>#VALUE!</v>
      </c>
      <c r="V104" s="56"/>
      <c r="W104" s="204"/>
      <c r="X104" s="257"/>
      <c r="Y104" s="286" t="s">
        <v>1093</v>
      </c>
      <c r="Z104" s="252"/>
    </row>
    <row r="105" spans="1:26" s="138" customFormat="1" ht="15.75" x14ac:dyDescent="0.25">
      <c r="A105" s="247" t="s">
        <v>11</v>
      </c>
      <c r="B105" s="168">
        <v>35169</v>
      </c>
      <c r="C105" s="247">
        <f t="shared" si="8"/>
        <v>28</v>
      </c>
      <c r="D105" s="160"/>
      <c r="E105" s="288">
        <v>72</v>
      </c>
      <c r="F105" s="210" t="s">
        <v>767</v>
      </c>
      <c r="G105" s="161" t="s">
        <v>616</v>
      </c>
      <c r="H105" s="237">
        <v>2</v>
      </c>
      <c r="I105" s="230" t="s">
        <v>564</v>
      </c>
      <c r="J105" s="165" t="s">
        <v>621</v>
      </c>
      <c r="K105" s="342" t="str">
        <f t="shared" si="7"/>
        <v>2</v>
      </c>
      <c r="L105" s="173"/>
      <c r="M105" s="428">
        <v>3</v>
      </c>
      <c r="N105" s="156"/>
      <c r="O105" s="202"/>
      <c r="P105" s="247"/>
      <c r="Q105" s="155"/>
      <c r="R105" s="202"/>
      <c r="S105" s="1">
        <v>37</v>
      </c>
      <c r="T105" s="409"/>
      <c r="U105" s="203" t="e">
        <f t="shared" si="9"/>
        <v>#VALUE!</v>
      </c>
      <c r="V105" s="56">
        <v>0</v>
      </c>
      <c r="W105" s="204">
        <v>2</v>
      </c>
      <c r="X105" s="257"/>
      <c r="Y105" s="286" t="s">
        <v>1170</v>
      </c>
      <c r="Z105" s="252"/>
    </row>
    <row r="106" spans="1:26" s="138" customFormat="1" ht="15.75" x14ac:dyDescent="0.25">
      <c r="A106" s="247" t="s">
        <v>11</v>
      </c>
      <c r="B106" s="168">
        <v>28483</v>
      </c>
      <c r="C106" s="247">
        <f t="shared" si="8"/>
        <v>46</v>
      </c>
      <c r="D106" s="160"/>
      <c r="E106" s="154">
        <v>73</v>
      </c>
      <c r="F106" s="210" t="s">
        <v>767</v>
      </c>
      <c r="G106" s="161" t="s">
        <v>616</v>
      </c>
      <c r="H106" s="242"/>
      <c r="I106" s="230" t="s">
        <v>500</v>
      </c>
      <c r="J106" s="165" t="s">
        <v>1028</v>
      </c>
      <c r="K106" s="342" t="str">
        <f t="shared" si="7"/>
        <v>6</v>
      </c>
      <c r="L106" s="173"/>
      <c r="M106" s="428">
        <v>3</v>
      </c>
      <c r="N106" s="156"/>
      <c r="O106" s="202"/>
      <c r="P106" s="247"/>
      <c r="Q106" s="155"/>
      <c r="R106" s="202"/>
      <c r="S106" s="1">
        <v>37</v>
      </c>
      <c r="T106" s="409"/>
      <c r="U106" s="203" t="e">
        <f t="shared" si="9"/>
        <v>#VALUE!</v>
      </c>
      <c r="V106" s="56">
        <v>0</v>
      </c>
      <c r="W106" s="204">
        <v>2</v>
      </c>
      <c r="X106" s="257"/>
      <c r="Y106" s="286" t="s">
        <v>1170</v>
      </c>
      <c r="Z106" s="252"/>
    </row>
    <row r="107" spans="1:26" s="138" customFormat="1" ht="15.75" x14ac:dyDescent="0.25">
      <c r="A107" s="247" t="s">
        <v>11</v>
      </c>
      <c r="B107" s="168">
        <v>31976</v>
      </c>
      <c r="C107" s="247">
        <f t="shared" si="8"/>
        <v>37</v>
      </c>
      <c r="D107" s="160"/>
      <c r="E107" s="288">
        <v>74</v>
      </c>
      <c r="F107" s="210" t="s">
        <v>767</v>
      </c>
      <c r="G107" s="161" t="s">
        <v>616</v>
      </c>
      <c r="H107" s="242"/>
      <c r="I107" s="230" t="s">
        <v>564</v>
      </c>
      <c r="J107" s="165" t="s">
        <v>1029</v>
      </c>
      <c r="K107" s="342" t="str">
        <f t="shared" si="7"/>
        <v>4</v>
      </c>
      <c r="L107" s="173"/>
      <c r="M107" s="428">
        <v>3</v>
      </c>
      <c r="N107" s="156"/>
      <c r="O107" s="202"/>
      <c r="P107" s="247"/>
      <c r="Q107" s="423"/>
      <c r="R107" s="202"/>
      <c r="S107" s="1">
        <v>37</v>
      </c>
      <c r="T107" s="409"/>
      <c r="U107" s="203" t="e">
        <f t="shared" si="9"/>
        <v>#VALUE!</v>
      </c>
      <c r="V107" s="56">
        <v>0</v>
      </c>
      <c r="W107" s="204">
        <v>2</v>
      </c>
      <c r="X107" s="257"/>
      <c r="Y107" s="286" t="s">
        <v>1170</v>
      </c>
      <c r="Z107" s="252"/>
    </row>
    <row r="108" spans="1:26" s="352" customFormat="1" ht="15.75" x14ac:dyDescent="0.25">
      <c r="A108" s="613" t="s">
        <v>11</v>
      </c>
      <c r="B108" s="347">
        <v>31882</v>
      </c>
      <c r="C108" s="613">
        <f>Age(B108,I108,J108)</f>
        <v>37</v>
      </c>
      <c r="D108" s="338"/>
      <c r="E108" s="154">
        <v>75</v>
      </c>
      <c r="F108" s="348" t="s">
        <v>767</v>
      </c>
      <c r="G108" s="349" t="s">
        <v>970</v>
      </c>
      <c r="H108" s="620" t="s">
        <v>766</v>
      </c>
      <c r="I108" s="232" t="s">
        <v>564</v>
      </c>
      <c r="J108" s="232" t="s">
        <v>627</v>
      </c>
      <c r="K108" s="608" t="str">
        <f t="shared" si="7"/>
        <v>4</v>
      </c>
      <c r="L108" s="618"/>
      <c r="M108" s="613"/>
      <c r="N108" s="621"/>
      <c r="O108" s="614"/>
      <c r="P108" s="613"/>
      <c r="Q108" s="351"/>
      <c r="R108" s="614"/>
      <c r="S108" s="615"/>
      <c r="T108" s="619"/>
      <c r="U108" s="616"/>
      <c r="V108" s="617"/>
      <c r="W108" s="618"/>
      <c r="X108" s="617"/>
      <c r="Y108" s="286" t="s">
        <v>750</v>
      </c>
      <c r="Z108" s="235"/>
    </row>
    <row r="109" spans="1:26" s="138" customFormat="1" ht="15.75" x14ac:dyDescent="0.25">
      <c r="A109" s="247" t="s">
        <v>470</v>
      </c>
      <c r="B109" s="168">
        <v>31399</v>
      </c>
      <c r="C109" s="247">
        <f>Age(B109,E109,G109)</f>
        <v>38</v>
      </c>
      <c r="D109" s="160"/>
      <c r="E109" s="288">
        <v>76</v>
      </c>
      <c r="F109" s="210" t="s">
        <v>767</v>
      </c>
      <c r="G109" s="161" t="s">
        <v>616</v>
      </c>
      <c r="H109" s="242"/>
      <c r="I109" s="232" t="s">
        <v>474</v>
      </c>
      <c r="J109" s="165" t="s">
        <v>1030</v>
      </c>
      <c r="K109" s="342" t="str">
        <f t="shared" si="7"/>
        <v>4</v>
      </c>
      <c r="L109" s="257" t="s">
        <v>23</v>
      </c>
      <c r="M109" s="56" t="s">
        <v>23</v>
      </c>
      <c r="N109" s="257" t="s">
        <v>23</v>
      </c>
      <c r="O109" s="257" t="s">
        <v>23</v>
      </c>
      <c r="P109" s="257" t="s">
        <v>23</v>
      </c>
      <c r="Q109" s="257" t="s">
        <v>23</v>
      </c>
      <c r="R109" s="257" t="s">
        <v>23</v>
      </c>
      <c r="S109" s="257" t="s">
        <v>23</v>
      </c>
      <c r="T109" s="467" t="s">
        <v>23</v>
      </c>
      <c r="U109" s="257" t="s">
        <v>23</v>
      </c>
      <c r="V109" s="257" t="s">
        <v>23</v>
      </c>
      <c r="W109" s="257" t="s">
        <v>23</v>
      </c>
      <c r="X109" s="257" t="s">
        <v>23</v>
      </c>
      <c r="Y109" s="286" t="s">
        <v>1172</v>
      </c>
      <c r="Z109" s="252"/>
    </row>
    <row r="110" spans="1:26" s="138" customFormat="1" ht="15.75" x14ac:dyDescent="0.25">
      <c r="A110" s="247" t="s">
        <v>470</v>
      </c>
      <c r="B110" s="168">
        <v>33004</v>
      </c>
      <c r="C110" s="247">
        <f>Age(B110,E110,G110)</f>
        <v>34</v>
      </c>
      <c r="D110" s="160"/>
      <c r="E110" s="288">
        <v>77</v>
      </c>
      <c r="F110" s="210" t="s">
        <v>767</v>
      </c>
      <c r="G110" s="161" t="s">
        <v>616</v>
      </c>
      <c r="H110" s="242" t="s">
        <v>23</v>
      </c>
      <c r="I110" s="230" t="s">
        <v>731</v>
      </c>
      <c r="J110" s="165" t="s">
        <v>1031</v>
      </c>
      <c r="K110" s="342" t="str">
        <f t="shared" si="7"/>
        <v>3</v>
      </c>
      <c r="L110" s="173"/>
      <c r="M110" s="212"/>
      <c r="N110" s="156"/>
      <c r="O110" s="202"/>
      <c r="P110" s="247"/>
      <c r="Q110" s="423"/>
      <c r="R110" s="202"/>
      <c r="S110" s="1"/>
      <c r="T110" s="409"/>
      <c r="U110" s="203"/>
      <c r="V110" s="56"/>
      <c r="W110" s="204"/>
      <c r="X110" s="257"/>
      <c r="Y110" s="286" t="s">
        <v>1172</v>
      </c>
      <c r="Z110" s="252"/>
    </row>
    <row r="111" spans="1:26" s="138" customFormat="1" ht="15.75" x14ac:dyDescent="0.25">
      <c r="A111" s="247"/>
      <c r="B111" s="168"/>
      <c r="C111" s="247"/>
      <c r="D111" s="160"/>
      <c r="E111" s="1584" t="s">
        <v>944</v>
      </c>
      <c r="F111" s="1585"/>
      <c r="G111" s="1585"/>
      <c r="H111" s="1585"/>
      <c r="I111" s="1585"/>
      <c r="J111" s="1585"/>
      <c r="K111" s="1585"/>
      <c r="L111" s="1585"/>
      <c r="M111" s="1585"/>
      <c r="N111" s="1585"/>
      <c r="O111" s="1585"/>
      <c r="P111" s="1585"/>
      <c r="Q111" s="1585"/>
      <c r="R111" s="1585"/>
      <c r="S111" s="1585"/>
      <c r="T111" s="1585"/>
      <c r="U111" s="1585"/>
      <c r="V111" s="1585"/>
      <c r="W111" s="1585"/>
      <c r="X111" s="1585"/>
      <c r="Y111" s="1586"/>
      <c r="Z111" s="228"/>
    </row>
    <row r="112" spans="1:26" s="352" customFormat="1" ht="15.75" x14ac:dyDescent="0.25">
      <c r="A112" s="212" t="s">
        <v>11</v>
      </c>
      <c r="B112" s="347">
        <v>26668</v>
      </c>
      <c r="C112" s="212">
        <f t="shared" ref="C112:C117" si="10">Age(B112,I112,J112)</f>
        <v>51</v>
      </c>
      <c r="D112" s="338"/>
      <c r="E112" s="285">
        <v>78</v>
      </c>
      <c r="F112" s="348" t="s">
        <v>767</v>
      </c>
      <c r="G112" s="349" t="s">
        <v>968</v>
      </c>
      <c r="H112" s="248" t="s">
        <v>766</v>
      </c>
      <c r="I112" s="232" t="s">
        <v>482</v>
      </c>
      <c r="J112" s="232" t="s">
        <v>1023</v>
      </c>
      <c r="K112" s="234" t="str">
        <f t="shared" ref="K112:K117" si="11">Воз_группа(A112,C112)</f>
        <v>7</v>
      </c>
      <c r="L112" s="204"/>
      <c r="M112" s="212"/>
      <c r="N112" s="156"/>
      <c r="O112" s="202"/>
      <c r="P112" s="204"/>
      <c r="Q112" s="56"/>
      <c r="R112" s="202"/>
      <c r="S112" s="1"/>
      <c r="T112" s="392"/>
      <c r="U112" s="203"/>
      <c r="V112" s="56"/>
      <c r="W112" s="204"/>
      <c r="X112" s="56"/>
      <c r="Y112" s="286" t="s">
        <v>750</v>
      </c>
      <c r="Z112" s="339"/>
    </row>
    <row r="113" spans="1:26" s="138" customFormat="1" ht="15.75" x14ac:dyDescent="0.25">
      <c r="A113" s="247" t="s">
        <v>11</v>
      </c>
      <c r="B113" s="168">
        <v>27292</v>
      </c>
      <c r="C113" s="247">
        <f t="shared" si="10"/>
        <v>50</v>
      </c>
      <c r="D113" s="160"/>
      <c r="E113" s="154">
        <v>79</v>
      </c>
      <c r="F113" s="210" t="s">
        <v>767</v>
      </c>
      <c r="G113" s="161" t="s">
        <v>968</v>
      </c>
      <c r="H113" s="237">
        <v>1</v>
      </c>
      <c r="I113" s="232" t="s">
        <v>482</v>
      </c>
      <c r="J113" s="232" t="s">
        <v>1174</v>
      </c>
      <c r="K113" s="645" t="str">
        <f t="shared" si="11"/>
        <v>7</v>
      </c>
      <c r="L113" s="173"/>
      <c r="M113" s="212">
        <v>3</v>
      </c>
      <c r="N113" s="156">
        <v>5</v>
      </c>
      <c r="O113" s="614">
        <f>Баллы_за_упр($A113,$I113,$J113,$K113,M113,N113)</f>
        <v>50</v>
      </c>
      <c r="P113" s="247">
        <v>16</v>
      </c>
      <c r="Q113" s="155">
        <v>50</v>
      </c>
      <c r="R113" s="614">
        <f>Баллы_за_упр($A113,$I113,$J113,$K113,P113,Q113)</f>
        <v>160</v>
      </c>
      <c r="S113" s="1">
        <v>37</v>
      </c>
      <c r="T113" s="409"/>
      <c r="U113" s="203" t="e">
        <f>Баллы_за_упр($A113,$I113,$J113,$K113,S113,T113)</f>
        <v>#VALUE!</v>
      </c>
      <c r="V113" s="56">
        <v>190</v>
      </c>
      <c r="W113" s="204">
        <v>5</v>
      </c>
      <c r="X113" s="257"/>
      <c r="Y113" s="286"/>
      <c r="Z113" s="252"/>
    </row>
    <row r="114" spans="1:26" s="138" customFormat="1" ht="15.75" x14ac:dyDescent="0.25">
      <c r="A114" s="247" t="s">
        <v>470</v>
      </c>
      <c r="B114" s="168">
        <v>28372</v>
      </c>
      <c r="C114" s="247">
        <f t="shared" si="10"/>
        <v>47</v>
      </c>
      <c r="D114" s="160"/>
      <c r="E114" s="285">
        <v>80</v>
      </c>
      <c r="F114" s="210" t="s">
        <v>767</v>
      </c>
      <c r="G114" s="161" t="s">
        <v>968</v>
      </c>
      <c r="H114" s="237">
        <v>1</v>
      </c>
      <c r="I114" s="230" t="s">
        <v>26</v>
      </c>
      <c r="J114" s="232" t="s">
        <v>945</v>
      </c>
      <c r="K114" s="342" t="str">
        <f t="shared" si="11"/>
        <v>5</v>
      </c>
      <c r="L114" s="173"/>
      <c r="M114" s="212"/>
      <c r="N114" s="156"/>
      <c r="O114" s="614"/>
      <c r="P114" s="247"/>
      <c r="Q114" s="155"/>
      <c r="R114" s="614"/>
      <c r="S114" s="1"/>
      <c r="T114" s="409"/>
      <c r="U114" s="203"/>
      <c r="V114" s="56"/>
      <c r="W114" s="204"/>
      <c r="X114" s="257"/>
      <c r="Y114" s="286" t="s">
        <v>750</v>
      </c>
      <c r="Z114" s="252"/>
    </row>
    <row r="115" spans="1:26" s="138" customFormat="1" ht="15.75" x14ac:dyDescent="0.25">
      <c r="A115" s="247" t="s">
        <v>470</v>
      </c>
      <c r="B115" s="168">
        <v>31352</v>
      </c>
      <c r="C115" s="247">
        <f t="shared" si="10"/>
        <v>38</v>
      </c>
      <c r="D115" s="160"/>
      <c r="E115" s="154">
        <v>81</v>
      </c>
      <c r="F115" s="210" t="s">
        <v>767</v>
      </c>
      <c r="G115" s="161" t="s">
        <v>968</v>
      </c>
      <c r="H115" s="237" t="s">
        <v>23</v>
      </c>
      <c r="I115" s="232" t="s">
        <v>564</v>
      </c>
      <c r="J115" s="232" t="s">
        <v>597</v>
      </c>
      <c r="K115" s="342" t="str">
        <f t="shared" si="11"/>
        <v>4</v>
      </c>
      <c r="L115" s="257" t="s">
        <v>23</v>
      </c>
      <c r="M115" s="56" t="s">
        <v>23</v>
      </c>
      <c r="N115" s="257" t="s">
        <v>23</v>
      </c>
      <c r="O115" s="614"/>
      <c r="P115" s="257" t="s">
        <v>23</v>
      </c>
      <c r="Q115" s="257" t="s">
        <v>23</v>
      </c>
      <c r="R115" s="614" t="e">
        <f>R113-R116</f>
        <v>#VALUE!</v>
      </c>
      <c r="S115" s="257" t="s">
        <v>23</v>
      </c>
      <c r="T115" s="467" t="s">
        <v>23</v>
      </c>
      <c r="U115" s="257" t="s">
        <v>23</v>
      </c>
      <c r="V115" s="257" t="s">
        <v>23</v>
      </c>
      <c r="W115" s="257" t="s">
        <v>23</v>
      </c>
      <c r="X115" s="257" t="s">
        <v>23</v>
      </c>
      <c r="Y115" s="286" t="s">
        <v>1172</v>
      </c>
      <c r="Z115" s="228"/>
    </row>
    <row r="116" spans="1:26" s="138" customFormat="1" ht="15.75" x14ac:dyDescent="0.25">
      <c r="A116" s="247" t="s">
        <v>11</v>
      </c>
      <c r="B116" s="168">
        <v>28156</v>
      </c>
      <c r="C116" s="247">
        <f t="shared" si="10"/>
        <v>47</v>
      </c>
      <c r="D116" s="160"/>
      <c r="E116" s="285">
        <v>82</v>
      </c>
      <c r="F116" s="210" t="s">
        <v>767</v>
      </c>
      <c r="G116" s="161" t="s">
        <v>968</v>
      </c>
      <c r="H116" s="237">
        <v>2</v>
      </c>
      <c r="I116" s="232" t="s">
        <v>482</v>
      </c>
      <c r="J116" s="232" t="s">
        <v>946</v>
      </c>
      <c r="K116" s="342" t="str">
        <f t="shared" si="11"/>
        <v>6</v>
      </c>
      <c r="L116" s="173"/>
      <c r="M116" s="212">
        <v>3</v>
      </c>
      <c r="N116" s="156">
        <v>4</v>
      </c>
      <c r="O116" s="202">
        <f>Баллы_за_упр($A116,$I116,$J116,$K116,M116,N116)</f>
        <v>30</v>
      </c>
      <c r="P116" s="247">
        <v>35</v>
      </c>
      <c r="Q116" s="423">
        <v>31.4</v>
      </c>
      <c r="R116" s="202" t="e">
        <f>Баллы_за_упр($A116,$I116,$J116,$K116,P116,Q116)</f>
        <v>#VALUE!</v>
      </c>
      <c r="S116" s="1">
        <v>37</v>
      </c>
      <c r="T116" s="409"/>
      <c r="U116" s="203" t="e">
        <f>Баллы_за_упр($A116,$I116,$J116,$K116,S116,T116)</f>
        <v>#VALUE!</v>
      </c>
      <c r="V116" s="56">
        <v>87</v>
      </c>
      <c r="W116" s="204">
        <v>4</v>
      </c>
      <c r="X116" s="257"/>
      <c r="Y116" s="286"/>
      <c r="Z116" s="228"/>
    </row>
    <row r="117" spans="1:26" s="138" customFormat="1" ht="16.5" thickBot="1" x14ac:dyDescent="0.3">
      <c r="A117" s="173" t="s">
        <v>11</v>
      </c>
      <c r="B117" s="226">
        <v>32722</v>
      </c>
      <c r="C117" s="247">
        <f t="shared" si="10"/>
        <v>35</v>
      </c>
      <c r="D117" s="160"/>
      <c r="E117" s="154">
        <v>83</v>
      </c>
      <c r="F117" s="210" t="s">
        <v>767</v>
      </c>
      <c r="G117" s="161" t="s">
        <v>968</v>
      </c>
      <c r="H117" s="237">
        <v>3</v>
      </c>
      <c r="I117" s="232" t="s">
        <v>500</v>
      </c>
      <c r="J117" s="232" t="s">
        <v>706</v>
      </c>
      <c r="K117" s="342" t="str">
        <f t="shared" si="11"/>
        <v>4</v>
      </c>
      <c r="L117" s="173"/>
      <c r="M117" s="212"/>
      <c r="N117" s="156"/>
      <c r="O117" s="202"/>
      <c r="P117" s="247"/>
      <c r="Q117" s="155"/>
      <c r="R117" s="202"/>
      <c r="S117" s="1"/>
      <c r="T117" s="409"/>
      <c r="U117" s="203"/>
      <c r="V117" s="56"/>
      <c r="W117" s="204"/>
      <c r="X117" s="257"/>
      <c r="Y117" s="286" t="s">
        <v>1093</v>
      </c>
      <c r="Z117" s="228"/>
    </row>
    <row r="118" spans="1:26" ht="17.25" customHeight="1" x14ac:dyDescent="0.25">
      <c r="A118" s="1594" t="s">
        <v>1</v>
      </c>
      <c r="B118" s="1594" t="s">
        <v>81</v>
      </c>
      <c r="C118" s="1594" t="s">
        <v>82</v>
      </c>
      <c r="D118" s="256"/>
      <c r="E118" s="1595" t="s">
        <v>2</v>
      </c>
      <c r="F118" s="1576" t="s">
        <v>73</v>
      </c>
      <c r="G118" s="1576" t="s">
        <v>73</v>
      </c>
      <c r="H118" s="1600" t="s">
        <v>765</v>
      </c>
      <c r="I118" s="1576" t="s">
        <v>3</v>
      </c>
      <c r="J118" s="1776" t="s">
        <v>4</v>
      </c>
      <c r="K118" s="1570" t="s">
        <v>5</v>
      </c>
      <c r="L118" s="1570" t="s">
        <v>6</v>
      </c>
      <c r="M118" s="1576" t="s">
        <v>180</v>
      </c>
      <c r="N118" s="1576"/>
      <c r="O118" s="1576"/>
      <c r="P118" s="1576"/>
      <c r="Q118" s="1576"/>
      <c r="R118" s="1576"/>
      <c r="S118" s="1576"/>
      <c r="T118" s="1576"/>
      <c r="U118" s="1576"/>
      <c r="V118" s="1577" t="s">
        <v>25</v>
      </c>
      <c r="W118" s="1570" t="s">
        <v>998</v>
      </c>
      <c r="X118" s="1570" t="s">
        <v>7</v>
      </c>
      <c r="Y118" s="1573" t="s">
        <v>285</v>
      </c>
    </row>
    <row r="119" spans="1:26" ht="15.75" x14ac:dyDescent="0.25">
      <c r="A119" s="1594"/>
      <c r="B119" s="1594"/>
      <c r="C119" s="1594"/>
      <c r="D119" s="256"/>
      <c r="E119" s="1596"/>
      <c r="F119" s="1598"/>
      <c r="G119" s="1598"/>
      <c r="H119" s="1601"/>
      <c r="I119" s="1598"/>
      <c r="J119" s="1605"/>
      <c r="K119" s="1571"/>
      <c r="L119" s="1571"/>
      <c r="M119" s="455"/>
      <c r="N119" s="590">
        <v>1</v>
      </c>
      <c r="O119" s="450"/>
      <c r="P119" s="1975">
        <v>2</v>
      </c>
      <c r="Q119" s="1976"/>
      <c r="R119" s="1977"/>
      <c r="S119" s="1978">
        <v>3</v>
      </c>
      <c r="T119" s="1979"/>
      <c r="U119" s="1980"/>
      <c r="V119" s="1578"/>
      <c r="W119" s="1571"/>
      <c r="X119" s="1571"/>
      <c r="Y119" s="1574"/>
    </row>
    <row r="120" spans="1:26" ht="77.25" customHeight="1" thickBot="1" x14ac:dyDescent="0.3">
      <c r="A120" s="1594"/>
      <c r="B120" s="1594"/>
      <c r="C120" s="1594"/>
      <c r="D120" s="256"/>
      <c r="E120" s="1597"/>
      <c r="F120" s="1599"/>
      <c r="G120" s="1599"/>
      <c r="H120" s="1602"/>
      <c r="I120" s="1599"/>
      <c r="J120" s="1777"/>
      <c r="K120" s="1572"/>
      <c r="L120" s="1572"/>
      <c r="M120" s="592" t="s">
        <v>8</v>
      </c>
      <c r="N120" s="588" t="s">
        <v>9</v>
      </c>
      <c r="O120" s="137" t="s">
        <v>10</v>
      </c>
      <c r="P120" s="588" t="s">
        <v>8</v>
      </c>
      <c r="Q120" s="588" t="s">
        <v>9</v>
      </c>
      <c r="R120" s="137" t="s">
        <v>10</v>
      </c>
      <c r="S120" s="588" t="s">
        <v>8</v>
      </c>
      <c r="T120" s="412" t="s">
        <v>9</v>
      </c>
      <c r="U120" s="137" t="s">
        <v>10</v>
      </c>
      <c r="V120" s="1579"/>
      <c r="W120" s="1572"/>
      <c r="X120" s="1572"/>
      <c r="Y120" s="1575"/>
    </row>
    <row r="121" spans="1:26" s="138" customFormat="1" ht="16.5" thickTop="1" x14ac:dyDescent="0.25">
      <c r="A121" s="247"/>
      <c r="B121" s="168"/>
      <c r="C121" s="247"/>
      <c r="D121" s="160"/>
      <c r="E121" s="1584" t="s">
        <v>947</v>
      </c>
      <c r="F121" s="1585"/>
      <c r="G121" s="1585"/>
      <c r="H121" s="1585"/>
      <c r="I121" s="1585"/>
      <c r="J121" s="1585"/>
      <c r="K121" s="1585"/>
      <c r="L121" s="1585"/>
      <c r="M121" s="1585"/>
      <c r="N121" s="1585"/>
      <c r="O121" s="1585"/>
      <c r="P121" s="1585"/>
      <c r="Q121" s="1585"/>
      <c r="R121" s="1585"/>
      <c r="S121" s="1585"/>
      <c r="T121" s="1585"/>
      <c r="U121" s="1585"/>
      <c r="V121" s="1585"/>
      <c r="W121" s="1585"/>
      <c r="X121" s="1585"/>
      <c r="Y121" s="1586"/>
      <c r="Z121" s="228"/>
    </row>
    <row r="122" spans="1:26" s="352" customFormat="1" ht="15.75" x14ac:dyDescent="0.25">
      <c r="A122" s="212" t="s">
        <v>11</v>
      </c>
      <c r="B122" s="347"/>
      <c r="C122" s="212">
        <f>Age(B122,I122,J122)</f>
        <v>124</v>
      </c>
      <c r="D122" s="338"/>
      <c r="E122" s="285">
        <v>84</v>
      </c>
      <c r="F122" s="348" t="s">
        <v>767</v>
      </c>
      <c r="G122" s="349" t="s">
        <v>970</v>
      </c>
      <c r="H122" s="248" t="s">
        <v>766</v>
      </c>
      <c r="I122" s="232" t="s">
        <v>590</v>
      </c>
      <c r="J122" s="232" t="s">
        <v>1120</v>
      </c>
      <c r="K122" s="608">
        <v>4</v>
      </c>
      <c r="L122" s="204"/>
      <c r="M122" s="212"/>
      <c r="N122" s="350"/>
      <c r="O122" s="202"/>
      <c r="P122" s="247"/>
      <c r="Q122" s="155"/>
      <c r="R122" s="202"/>
      <c r="S122" s="1"/>
      <c r="T122" s="409"/>
      <c r="U122" s="203"/>
      <c r="V122" s="56"/>
      <c r="W122" s="204"/>
      <c r="X122" s="56"/>
      <c r="Y122" s="286" t="s">
        <v>1093</v>
      </c>
      <c r="Z122" s="235"/>
    </row>
    <row r="123" spans="1:26" s="138" customFormat="1" ht="15.75" x14ac:dyDescent="0.25">
      <c r="A123" s="247" t="s">
        <v>11</v>
      </c>
      <c r="B123" s="168">
        <v>33706</v>
      </c>
      <c r="C123" s="247">
        <f>Age(B123,I123,J123)</f>
        <v>32</v>
      </c>
      <c r="D123" s="160"/>
      <c r="E123" s="154">
        <v>85</v>
      </c>
      <c r="F123" s="210" t="s">
        <v>767</v>
      </c>
      <c r="G123" s="161" t="s">
        <v>970</v>
      </c>
      <c r="H123" s="237" t="s">
        <v>766</v>
      </c>
      <c r="I123" s="230" t="s">
        <v>742</v>
      </c>
      <c r="J123" s="232" t="s">
        <v>948</v>
      </c>
      <c r="K123" s="342" t="str">
        <f>Воз_группа(A123,C123)</f>
        <v>3</v>
      </c>
      <c r="L123" s="173"/>
      <c r="M123" s="212">
        <v>3</v>
      </c>
      <c r="N123" s="156">
        <v>10</v>
      </c>
      <c r="O123" s="202">
        <f>Баллы_за_упр($A123,$I123,$J123,$K123,M123,N123)</f>
        <v>35</v>
      </c>
      <c r="P123" s="247">
        <v>35</v>
      </c>
      <c r="Q123" s="423">
        <v>26.4</v>
      </c>
      <c r="R123" s="202">
        <f>Баллы_за_упр($A123,$I123,$J123,$K123,P123,Q123)</f>
        <v>92</v>
      </c>
      <c r="S123" s="1">
        <v>37</v>
      </c>
      <c r="T123" s="409"/>
      <c r="U123" s="203" t="e">
        <f>Баллы_за_упр($A123,$I123,$J123,$K123,S123,T123)</f>
        <v>#VALUE!</v>
      </c>
      <c r="V123" s="56">
        <v>82</v>
      </c>
      <c r="W123" s="204">
        <v>4</v>
      </c>
      <c r="X123" s="257"/>
      <c r="Y123" s="286"/>
      <c r="Z123" s="228"/>
    </row>
    <row r="124" spans="1:26" s="138" customFormat="1" ht="15.75" x14ac:dyDescent="0.25">
      <c r="A124" s="247" t="s">
        <v>470</v>
      </c>
      <c r="B124" s="168">
        <v>32985</v>
      </c>
      <c r="C124" s="247">
        <f>Age(B124,I124,J124)</f>
        <v>34</v>
      </c>
      <c r="D124" s="160"/>
      <c r="E124" s="285">
        <v>86</v>
      </c>
      <c r="F124" s="210" t="s">
        <v>767</v>
      </c>
      <c r="G124" s="161" t="s">
        <v>970</v>
      </c>
      <c r="H124" s="237" t="s">
        <v>766</v>
      </c>
      <c r="I124" s="230" t="s">
        <v>500</v>
      </c>
      <c r="J124" s="232" t="s">
        <v>570</v>
      </c>
      <c r="K124" s="342" t="str">
        <f>Воз_группа(A124,C124)</f>
        <v>3</v>
      </c>
      <c r="L124" s="173"/>
      <c r="M124" s="212"/>
      <c r="N124" s="156"/>
      <c r="O124" s="202"/>
      <c r="P124" s="247"/>
      <c r="Q124" s="155"/>
      <c r="R124" s="202"/>
      <c r="S124" s="1"/>
      <c r="T124" s="409"/>
      <c r="U124" s="203"/>
      <c r="V124" s="56"/>
      <c r="W124" s="204"/>
      <c r="X124" s="257"/>
      <c r="Y124" s="286" t="s">
        <v>1093</v>
      </c>
      <c r="Z124" s="228"/>
    </row>
    <row r="125" spans="1:26" s="138" customFormat="1" ht="16.5" thickBot="1" x14ac:dyDescent="0.3">
      <c r="A125" s="247" t="s">
        <v>470</v>
      </c>
      <c r="B125" s="168">
        <v>31352</v>
      </c>
      <c r="C125" s="247">
        <f>Age(B125,I125,J125)</f>
        <v>38</v>
      </c>
      <c r="D125" s="160"/>
      <c r="E125" s="154">
        <v>87</v>
      </c>
      <c r="F125" s="210" t="s">
        <v>767</v>
      </c>
      <c r="G125" s="161" t="s">
        <v>970</v>
      </c>
      <c r="H125" s="237" t="s">
        <v>23</v>
      </c>
      <c r="I125" s="230" t="s">
        <v>500</v>
      </c>
      <c r="J125" s="232" t="s">
        <v>571</v>
      </c>
      <c r="K125" s="342" t="str">
        <f>Воз_группа(A125,C125)</f>
        <v>4</v>
      </c>
      <c r="L125" s="257" t="s">
        <v>23</v>
      </c>
      <c r="M125" s="150" t="s">
        <v>23</v>
      </c>
      <c r="N125" s="514" t="s">
        <v>23</v>
      </c>
      <c r="O125" s="514" t="s">
        <v>23</v>
      </c>
      <c r="P125" s="514" t="s">
        <v>23</v>
      </c>
      <c r="Q125" s="514" t="s">
        <v>23</v>
      </c>
      <c r="R125" s="514" t="s">
        <v>23</v>
      </c>
      <c r="S125" s="514" t="s">
        <v>23</v>
      </c>
      <c r="T125" s="595" t="s">
        <v>23</v>
      </c>
      <c r="U125" s="514" t="s">
        <v>23</v>
      </c>
      <c r="V125" s="514" t="s">
        <v>23</v>
      </c>
      <c r="W125" s="514" t="s">
        <v>23</v>
      </c>
      <c r="X125" s="257" t="s">
        <v>23</v>
      </c>
      <c r="Y125" s="286" t="s">
        <v>1172</v>
      </c>
      <c r="Z125" s="228"/>
    </row>
    <row r="126" spans="1:26" s="138" customFormat="1" ht="15.75" x14ac:dyDescent="0.25">
      <c r="A126" s="247"/>
      <c r="B126" s="168"/>
      <c r="C126" s="247"/>
      <c r="D126" s="160"/>
      <c r="E126" s="1982" t="s">
        <v>974</v>
      </c>
      <c r="F126" s="1983"/>
      <c r="G126" s="1983"/>
      <c r="H126" s="1983"/>
      <c r="I126" s="1983"/>
      <c r="J126" s="1983"/>
      <c r="K126" s="1983"/>
      <c r="L126" s="1983"/>
      <c r="M126" s="1983"/>
      <c r="N126" s="1983"/>
      <c r="O126" s="1983"/>
      <c r="P126" s="1983"/>
      <c r="Q126" s="1983"/>
      <c r="R126" s="1983"/>
      <c r="S126" s="1983"/>
      <c r="T126" s="1983"/>
      <c r="U126" s="1983"/>
      <c r="V126" s="1983"/>
      <c r="W126" s="1983"/>
      <c r="X126" s="1983"/>
      <c r="Y126" s="1984"/>
      <c r="Z126" s="228"/>
    </row>
    <row r="127" spans="1:26" s="138" customFormat="1" ht="15.75" x14ac:dyDescent="0.25">
      <c r="A127" s="204" t="s">
        <v>470</v>
      </c>
      <c r="B127" s="244">
        <v>28314</v>
      </c>
      <c r="C127" s="204">
        <f t="shared" ref="C127:C132" si="12">Age(B127,I127,J127)</f>
        <v>47</v>
      </c>
      <c r="D127" s="2"/>
      <c r="E127" s="287">
        <v>88</v>
      </c>
      <c r="F127" s="170" t="s">
        <v>979</v>
      </c>
      <c r="G127" s="55" t="s">
        <v>675</v>
      </c>
      <c r="H127" s="240" t="s">
        <v>766</v>
      </c>
      <c r="I127" s="55" t="s">
        <v>26</v>
      </c>
      <c r="J127" s="165" t="s">
        <v>676</v>
      </c>
      <c r="K127" s="344" t="str">
        <f>Воз_группа(A127,C127)</f>
        <v>5</v>
      </c>
      <c r="L127" s="173"/>
      <c r="M127" s="618"/>
      <c r="N127" s="139"/>
      <c r="O127" s="615"/>
      <c r="P127" s="173"/>
      <c r="Q127" s="257"/>
      <c r="R127" s="615"/>
      <c r="S127" s="615"/>
      <c r="T127" s="467"/>
      <c r="U127" s="617"/>
      <c r="V127" s="617"/>
      <c r="W127" s="618"/>
      <c r="X127" s="257"/>
      <c r="Y127" s="396" t="s">
        <v>750</v>
      </c>
      <c r="Z127" s="228"/>
    </row>
    <row r="128" spans="1:26" s="138" customFormat="1" ht="15.75" x14ac:dyDescent="0.25">
      <c r="A128" s="204" t="s">
        <v>11</v>
      </c>
      <c r="B128" s="244">
        <v>29011</v>
      </c>
      <c r="C128" s="204">
        <f t="shared" si="12"/>
        <v>45</v>
      </c>
      <c r="D128" s="2"/>
      <c r="E128" s="287">
        <v>89</v>
      </c>
      <c r="F128" s="170" t="s">
        <v>979</v>
      </c>
      <c r="G128" s="55" t="s">
        <v>675</v>
      </c>
      <c r="H128" s="240">
        <v>1</v>
      </c>
      <c r="I128" s="55" t="s">
        <v>565</v>
      </c>
      <c r="J128" s="165" t="s">
        <v>677</v>
      </c>
      <c r="K128" s="344" t="str">
        <f>Воз_группа(A128,C128)</f>
        <v>6</v>
      </c>
      <c r="L128" s="173"/>
      <c r="M128" s="618">
        <v>3</v>
      </c>
      <c r="N128" s="139">
        <v>7</v>
      </c>
      <c r="O128" s="615">
        <f>Баллы_за_упр($A128,$I128,$J128,$K128,M128,N128)</f>
        <v>60</v>
      </c>
      <c r="P128" s="173">
        <v>35</v>
      </c>
      <c r="Q128" s="649">
        <v>32.5</v>
      </c>
      <c r="R128" s="615" t="e">
        <f>Баллы_за_упр($A128,$I128,$J128,$K128,P128,Q128)</f>
        <v>#VALUE!</v>
      </c>
      <c r="S128" s="615">
        <v>37</v>
      </c>
      <c r="T128" s="467"/>
      <c r="U128" s="617" t="e">
        <f>Баллы_за_упр($A128,$I128,$J128,$K128,S128,T128)</f>
        <v>#VALUE!</v>
      </c>
      <c r="V128" s="617">
        <v>80</v>
      </c>
      <c r="W128" s="618">
        <v>4</v>
      </c>
      <c r="X128" s="257"/>
      <c r="Y128" s="396"/>
      <c r="Z128" s="228"/>
    </row>
    <row r="129" spans="1:26" s="138" customFormat="1" ht="15.75" x14ac:dyDescent="0.25">
      <c r="A129" s="204" t="s">
        <v>11</v>
      </c>
      <c r="B129" s="244">
        <v>30346</v>
      </c>
      <c r="C129" s="204">
        <f>Age(B128,I128,J128)</f>
        <v>45</v>
      </c>
      <c r="D129" s="2"/>
      <c r="E129" s="287">
        <v>90</v>
      </c>
      <c r="F129" s="170" t="s">
        <v>979</v>
      </c>
      <c r="G129" s="55" t="s">
        <v>675</v>
      </c>
      <c r="H129" s="240">
        <v>1</v>
      </c>
      <c r="I129" s="55" t="s">
        <v>500</v>
      </c>
      <c r="J129" s="165" t="s">
        <v>678</v>
      </c>
      <c r="K129" s="344" t="str">
        <f>Воз_группа(A128,C128)</f>
        <v>6</v>
      </c>
      <c r="L129" s="173"/>
      <c r="M129" s="618"/>
      <c r="N129" s="139"/>
      <c r="O129" s="615"/>
      <c r="P129" s="173"/>
      <c r="Q129" s="649"/>
      <c r="R129" s="615"/>
      <c r="S129" s="615"/>
      <c r="T129" s="649"/>
      <c r="U129" s="617"/>
      <c r="V129" s="617"/>
      <c r="W129" s="618"/>
      <c r="X129" s="257"/>
      <c r="Y129" s="396" t="s">
        <v>1093</v>
      </c>
      <c r="Z129" s="228"/>
    </row>
    <row r="130" spans="1:26" s="138" customFormat="1" ht="15.75" x14ac:dyDescent="0.25">
      <c r="A130" s="204" t="s">
        <v>470</v>
      </c>
      <c r="B130" s="244">
        <v>32489</v>
      </c>
      <c r="C130" s="204">
        <f t="shared" si="12"/>
        <v>35</v>
      </c>
      <c r="D130" s="2"/>
      <c r="E130" s="287">
        <v>91</v>
      </c>
      <c r="F130" s="170" t="s">
        <v>979</v>
      </c>
      <c r="G130" s="165" t="s">
        <v>675</v>
      </c>
      <c r="H130" s="241">
        <v>1</v>
      </c>
      <c r="I130" s="165" t="s">
        <v>474</v>
      </c>
      <c r="J130" s="165" t="s">
        <v>679</v>
      </c>
      <c r="K130" s="408" t="str">
        <f>Воз_группа(A130,C130)</f>
        <v>4</v>
      </c>
      <c r="L130" s="257"/>
      <c r="M130" s="618">
        <v>16</v>
      </c>
      <c r="N130" s="139">
        <v>40</v>
      </c>
      <c r="O130" s="615">
        <f>Баллы_за_упр($A130,$I130,$J130,$K130,M130,N130)</f>
        <v>100</v>
      </c>
      <c r="P130" s="173"/>
      <c r="Q130" s="257"/>
      <c r="R130" s="615"/>
      <c r="S130" s="615">
        <v>37</v>
      </c>
      <c r="T130" s="467"/>
      <c r="U130" s="617" t="e">
        <f>Баллы_за_упр($A130,$I130,$J130,$K130,S130,T130)</f>
        <v>#VALUE!</v>
      </c>
      <c r="V130" s="617">
        <v>100</v>
      </c>
      <c r="W130" s="618">
        <v>5</v>
      </c>
      <c r="X130" s="257"/>
      <c r="Y130" s="396"/>
      <c r="Z130" s="235"/>
    </row>
    <row r="131" spans="1:26" s="138" customFormat="1" ht="15.75" x14ac:dyDescent="0.25">
      <c r="A131" s="204" t="s">
        <v>470</v>
      </c>
      <c r="B131" s="244">
        <v>32236</v>
      </c>
      <c r="C131" s="204">
        <f t="shared" si="12"/>
        <v>36</v>
      </c>
      <c r="D131" s="2"/>
      <c r="E131" s="287">
        <v>92</v>
      </c>
      <c r="F131" s="170" t="s">
        <v>979</v>
      </c>
      <c r="G131" s="55" t="s">
        <v>675</v>
      </c>
      <c r="H131" s="240" t="s">
        <v>766</v>
      </c>
      <c r="I131" s="55" t="s">
        <v>564</v>
      </c>
      <c r="J131" s="165" t="s">
        <v>680</v>
      </c>
      <c r="K131" s="344" t="str">
        <f>Воз_группа(A131,C131)</f>
        <v>4</v>
      </c>
      <c r="L131" s="173"/>
      <c r="M131" s="618"/>
      <c r="N131" s="139"/>
      <c r="O131" s="615"/>
      <c r="P131" s="173"/>
      <c r="Q131" s="257"/>
      <c r="R131" s="615"/>
      <c r="S131" s="615"/>
      <c r="T131" s="467"/>
      <c r="U131" s="617"/>
      <c r="V131" s="617"/>
      <c r="W131" s="618"/>
      <c r="X131" s="257"/>
      <c r="Y131" s="396" t="s">
        <v>1093</v>
      </c>
      <c r="Z131" s="228"/>
    </row>
    <row r="132" spans="1:26" s="138" customFormat="1" ht="16.5" thickBot="1" x14ac:dyDescent="0.3">
      <c r="A132" s="204" t="s">
        <v>11</v>
      </c>
      <c r="B132" s="244">
        <v>33117</v>
      </c>
      <c r="C132" s="618">
        <f t="shared" si="12"/>
        <v>34</v>
      </c>
      <c r="D132" s="2"/>
      <c r="E132" s="287">
        <v>93</v>
      </c>
      <c r="F132" s="650"/>
      <c r="G132" s="651"/>
      <c r="H132" s="652"/>
      <c r="I132" s="165" t="s">
        <v>474</v>
      </c>
      <c r="J132" s="653" t="s">
        <v>1151</v>
      </c>
      <c r="K132" s="654">
        <v>3</v>
      </c>
      <c r="L132" s="305"/>
      <c r="M132" s="618">
        <v>3</v>
      </c>
      <c r="N132" s="139">
        <v>8</v>
      </c>
      <c r="O132" s="615">
        <f>Баллы_за_упр($A132,$I132,$J132,$K132,M132,N132)</f>
        <v>25</v>
      </c>
      <c r="P132" s="173">
        <v>35</v>
      </c>
      <c r="Q132" s="423">
        <v>28.9</v>
      </c>
      <c r="R132" s="614">
        <f>Баллы_за_упр($A132,$I132,$J132,$K132,P132,Q132)</f>
        <v>42</v>
      </c>
      <c r="S132" s="615">
        <v>37</v>
      </c>
      <c r="T132" s="649"/>
      <c r="U132" s="617" t="e">
        <f>Баллы_за_упр($A131,$I131,$J131,$K131,S131,T131)</f>
        <v>#VALUE!</v>
      </c>
      <c r="V132" s="617">
        <v>67</v>
      </c>
      <c r="W132" s="618">
        <v>3</v>
      </c>
      <c r="X132" s="314"/>
      <c r="Y132" s="655"/>
      <c r="Z132" s="228"/>
    </row>
    <row r="133" spans="1:26" s="138" customFormat="1" ht="15.75" x14ac:dyDescent="0.25">
      <c r="A133" s="247"/>
      <c r="B133" s="168"/>
      <c r="C133" s="247"/>
      <c r="D133" s="160"/>
      <c r="E133" s="1982" t="s">
        <v>975</v>
      </c>
      <c r="F133" s="1983"/>
      <c r="G133" s="1983"/>
      <c r="H133" s="1983"/>
      <c r="I133" s="1983"/>
      <c r="J133" s="1983"/>
      <c r="K133" s="1983"/>
      <c r="L133" s="1983"/>
      <c r="M133" s="1983"/>
      <c r="N133" s="1983"/>
      <c r="O133" s="1983"/>
      <c r="P133" s="1983"/>
      <c r="Q133" s="1983"/>
      <c r="R133" s="1983"/>
      <c r="S133" s="1983"/>
      <c r="T133" s="1983"/>
      <c r="U133" s="1983"/>
      <c r="V133" s="1983"/>
      <c r="W133" s="1983"/>
      <c r="X133" s="1983"/>
      <c r="Y133" s="1984"/>
      <c r="Z133" s="228"/>
    </row>
    <row r="134" spans="1:26" s="138" customFormat="1" ht="15.75" x14ac:dyDescent="0.25">
      <c r="A134" s="247" t="s">
        <v>11</v>
      </c>
      <c r="B134" s="168">
        <v>33100</v>
      </c>
      <c r="C134" s="247">
        <f>Age(B134,I134,J134)</f>
        <v>34</v>
      </c>
      <c r="D134" s="160"/>
      <c r="E134" s="154">
        <v>93</v>
      </c>
      <c r="F134" s="210" t="s">
        <v>979</v>
      </c>
      <c r="G134" s="161" t="s">
        <v>719</v>
      </c>
      <c r="H134" s="237">
        <v>3</v>
      </c>
      <c r="I134" s="161" t="s">
        <v>27</v>
      </c>
      <c r="J134" s="349" t="s">
        <v>720</v>
      </c>
      <c r="K134" s="342" t="str">
        <f>Воз_группа(A134,C134)</f>
        <v>3</v>
      </c>
      <c r="L134" s="173"/>
      <c r="M134" s="212">
        <v>3</v>
      </c>
      <c r="N134" s="156">
        <v>10</v>
      </c>
      <c r="O134" s="614">
        <f>Баллы_за_упр($A134,$I134,$J134,$K134,M134,N134)</f>
        <v>35</v>
      </c>
      <c r="P134" s="247">
        <v>35</v>
      </c>
      <c r="Q134" s="423">
        <v>27.1</v>
      </c>
      <c r="R134" s="614">
        <f>Баллы_за_упр($A134,$I134,$J134,$K134,P134,Q134)</f>
        <v>78</v>
      </c>
      <c r="S134" s="1"/>
      <c r="T134" s="409"/>
      <c r="U134" s="203"/>
      <c r="V134" s="56">
        <v>113</v>
      </c>
      <c r="W134" s="204">
        <v>4</v>
      </c>
      <c r="X134" s="257"/>
      <c r="Y134" s="286" t="s">
        <v>1093</v>
      </c>
      <c r="Z134" s="228"/>
    </row>
    <row r="135" spans="1:26" s="138" customFormat="1" ht="15.75" x14ac:dyDescent="0.25">
      <c r="A135" s="247" t="s">
        <v>470</v>
      </c>
      <c r="B135" s="168">
        <v>31881</v>
      </c>
      <c r="C135" s="247">
        <f>Age(B135,I135,J135)</f>
        <v>37</v>
      </c>
      <c r="D135" s="160"/>
      <c r="E135" s="154">
        <v>94</v>
      </c>
      <c r="F135" s="210" t="s">
        <v>979</v>
      </c>
      <c r="G135" s="161" t="s">
        <v>719</v>
      </c>
      <c r="H135" s="237">
        <v>1</v>
      </c>
      <c r="I135" s="161" t="s">
        <v>565</v>
      </c>
      <c r="J135" s="349" t="s">
        <v>724</v>
      </c>
      <c r="K135" s="342" t="str">
        <f>Воз_группа(A135,C135)</f>
        <v>4</v>
      </c>
      <c r="L135" s="173"/>
      <c r="M135" s="212">
        <v>16</v>
      </c>
      <c r="N135" s="156">
        <v>25</v>
      </c>
      <c r="O135" s="202">
        <f>Баллы_за_упр($A135,$I135,$J135,$K135,M135,N135)</f>
        <v>75</v>
      </c>
      <c r="P135" s="247"/>
      <c r="Q135" s="423"/>
      <c r="R135" s="614"/>
      <c r="S135" s="1">
        <v>37</v>
      </c>
      <c r="T135" s="409"/>
      <c r="U135" s="203" t="e">
        <f>Баллы_за_упр($A135,$I135,$J135,$K135,S135,T135)</f>
        <v>#VALUE!</v>
      </c>
      <c r="V135" s="56">
        <v>55</v>
      </c>
      <c r="W135" s="204">
        <v>4</v>
      </c>
      <c r="X135" s="257"/>
      <c r="Y135" s="286"/>
      <c r="Z135" s="228"/>
    </row>
    <row r="136" spans="1:26" s="138" customFormat="1" ht="15.75" x14ac:dyDescent="0.25">
      <c r="A136" s="247" t="s">
        <v>470</v>
      </c>
      <c r="B136" s="168">
        <v>29406</v>
      </c>
      <c r="C136" s="247">
        <f>Age(B136,I136,J136)</f>
        <v>44</v>
      </c>
      <c r="D136" s="160"/>
      <c r="E136" s="154">
        <v>95</v>
      </c>
      <c r="F136" s="210" t="s">
        <v>979</v>
      </c>
      <c r="G136" s="161" t="s">
        <v>719</v>
      </c>
      <c r="H136" s="237" t="s">
        <v>23</v>
      </c>
      <c r="I136" s="161" t="s">
        <v>500</v>
      </c>
      <c r="J136" s="349" t="s">
        <v>721</v>
      </c>
      <c r="K136" s="342" t="str">
        <f>Воз_группа(A136,C136)</f>
        <v>5</v>
      </c>
      <c r="L136" s="173"/>
      <c r="M136" s="212">
        <v>16</v>
      </c>
      <c r="N136" s="156">
        <v>24</v>
      </c>
      <c r="O136" s="202">
        <f>Баллы_за_упр($A136,$I136,$J136,$K136,M136,N136)</f>
        <v>90</v>
      </c>
      <c r="P136" s="247"/>
      <c r="Q136" s="423"/>
      <c r="R136" s="614"/>
      <c r="S136" s="1">
        <v>37</v>
      </c>
      <c r="T136" s="409"/>
      <c r="U136" s="203" t="e">
        <f>Баллы_за_упр($A136,$I136,$J136,$K136,S136,T136)</f>
        <v>#VALUE!</v>
      </c>
      <c r="V136" s="56">
        <v>90</v>
      </c>
      <c r="W136" s="204">
        <v>5</v>
      </c>
      <c r="X136" s="257"/>
      <c r="Y136" s="286"/>
      <c r="Z136" s="228"/>
    </row>
    <row r="137" spans="1:26" s="138" customFormat="1" ht="15.75" x14ac:dyDescent="0.25">
      <c r="A137" s="247" t="s">
        <v>470</v>
      </c>
      <c r="B137" s="168">
        <v>35302</v>
      </c>
      <c r="C137" s="247">
        <f>Age(B137,I137,J137)</f>
        <v>28</v>
      </c>
      <c r="D137" s="160"/>
      <c r="E137" s="154">
        <v>96</v>
      </c>
      <c r="F137" s="210" t="s">
        <v>979</v>
      </c>
      <c r="G137" s="161" t="s">
        <v>719</v>
      </c>
      <c r="H137" s="318" t="s">
        <v>23</v>
      </c>
      <c r="I137" s="152" t="s">
        <v>731</v>
      </c>
      <c r="J137" s="565" t="s">
        <v>1018</v>
      </c>
      <c r="K137" s="342" t="str">
        <f>Воз_группа(A137,C137)</f>
        <v>2</v>
      </c>
      <c r="L137" s="305"/>
      <c r="M137" s="466">
        <v>16</v>
      </c>
      <c r="N137" s="307">
        <v>26</v>
      </c>
      <c r="O137" s="202">
        <f>Баллы_за_упр($A137,$I137,$J137,$K137,M137,N137)</f>
        <v>40</v>
      </c>
      <c r="P137" s="247">
        <v>35</v>
      </c>
      <c r="Q137" s="423">
        <v>34.1</v>
      </c>
      <c r="R137" s="202">
        <f>Баллы_за_упр($A137,$I137,$J137,$K137,P137,Q137)</f>
        <v>78</v>
      </c>
      <c r="S137" s="1">
        <v>37</v>
      </c>
      <c r="T137" s="409"/>
      <c r="U137" s="203" t="e">
        <f>Баллы_за_упр($A137,$I137,$J137,$K137,S137,T137)</f>
        <v>#VALUE!</v>
      </c>
      <c r="V137" s="56">
        <v>58</v>
      </c>
      <c r="W137" s="204">
        <v>4</v>
      </c>
      <c r="X137" s="314"/>
      <c r="Y137" s="433"/>
      <c r="Z137" s="228"/>
    </row>
    <row r="138" spans="1:26" s="138" customFormat="1" ht="16.5" thickBot="1" x14ac:dyDescent="0.3">
      <c r="A138" s="247" t="s">
        <v>470</v>
      </c>
      <c r="B138" s="233">
        <v>33592</v>
      </c>
      <c r="C138" s="247">
        <f>Age(B138,I138,J138)</f>
        <v>32</v>
      </c>
      <c r="D138" s="160"/>
      <c r="E138" s="154">
        <v>97</v>
      </c>
      <c r="F138" s="325" t="s">
        <v>979</v>
      </c>
      <c r="G138" s="162" t="s">
        <v>719</v>
      </c>
      <c r="H138" s="326">
        <v>3</v>
      </c>
      <c r="I138" s="523" t="s">
        <v>474</v>
      </c>
      <c r="J138" s="566" t="s">
        <v>755</v>
      </c>
      <c r="K138" s="159" t="str">
        <f>Воз_группа(A138,C138)</f>
        <v>3</v>
      </c>
      <c r="L138" s="258" t="s">
        <v>23</v>
      </c>
      <c r="M138" s="302" t="s">
        <v>23</v>
      </c>
      <c r="N138" s="258" t="s">
        <v>23</v>
      </c>
      <c r="O138" s="258" t="s">
        <v>23</v>
      </c>
      <c r="P138" s="258" t="s">
        <v>23</v>
      </c>
      <c r="Q138" s="258" t="s">
        <v>23</v>
      </c>
      <c r="R138" s="258" t="s">
        <v>23</v>
      </c>
      <c r="S138" s="258" t="s">
        <v>23</v>
      </c>
      <c r="T138" s="594" t="s">
        <v>23</v>
      </c>
      <c r="U138" s="258" t="s">
        <v>23</v>
      </c>
      <c r="V138" s="258" t="s">
        <v>23</v>
      </c>
      <c r="W138" s="258" t="s">
        <v>23</v>
      </c>
      <c r="X138" s="258" t="s">
        <v>23</v>
      </c>
      <c r="Y138" s="398" t="s">
        <v>1172</v>
      </c>
      <c r="Z138" s="228"/>
    </row>
    <row r="139" spans="1:26" ht="15.75" x14ac:dyDescent="0.25">
      <c r="A139" s="259"/>
      <c r="B139" s="260"/>
      <c r="C139" s="260"/>
      <c r="D139" s="260"/>
      <c r="E139" s="171"/>
      <c r="F139" s="171"/>
      <c r="G139" s="171"/>
      <c r="H139" s="171"/>
      <c r="I139" s="171"/>
      <c r="J139" s="567"/>
      <c r="K139" s="172"/>
      <c r="L139" s="172"/>
      <c r="M139" s="437"/>
      <c r="N139" s="172"/>
      <c r="O139" s="172"/>
      <c r="P139" s="172"/>
      <c r="Q139" s="172"/>
      <c r="R139" s="172"/>
      <c r="S139" s="172"/>
      <c r="T139" s="418"/>
      <c r="U139" s="172"/>
      <c r="V139" s="172"/>
      <c r="W139" s="172"/>
      <c r="X139" s="172"/>
      <c r="Y139" s="437"/>
    </row>
    <row r="140" spans="1:26" ht="15.75" hidden="1" x14ac:dyDescent="0.25">
      <c r="A140" s="259"/>
      <c r="B140" s="260"/>
      <c r="C140" s="260"/>
      <c r="D140" s="260"/>
      <c r="E140" s="171"/>
      <c r="F140" s="171"/>
      <c r="G140" s="171"/>
      <c r="H140" s="171"/>
      <c r="I140" s="171"/>
      <c r="J140" s="567"/>
      <c r="K140" s="172"/>
      <c r="L140" s="172"/>
      <c r="M140" s="437"/>
      <c r="N140" s="172"/>
      <c r="O140" s="172"/>
      <c r="P140" s="172"/>
      <c r="Q140" s="261" t="s">
        <v>769</v>
      </c>
      <c r="R140" s="261"/>
      <c r="S140" s="262"/>
      <c r="T140" s="419"/>
      <c r="U140" s="263"/>
      <c r="V140" s="264">
        <f>SUM(V12:V138)</f>
        <v>4302</v>
      </c>
      <c r="W140" s="265"/>
      <c r="X140" s="172"/>
      <c r="Y140" s="437"/>
    </row>
    <row r="141" spans="1:26" ht="15.75" hidden="1" x14ac:dyDescent="0.25">
      <c r="A141" s="259"/>
      <c r="B141" s="260"/>
      <c r="C141" s="260"/>
      <c r="D141" s="260"/>
      <c r="E141" s="171"/>
      <c r="F141" s="171"/>
      <c r="G141" s="171"/>
      <c r="H141" s="171"/>
      <c r="I141" s="171"/>
      <c r="J141" s="567"/>
      <c r="K141" s="172"/>
      <c r="L141" s="172"/>
      <c r="M141" s="437"/>
      <c r="N141" s="172"/>
      <c r="O141" s="172"/>
      <c r="P141" s="172"/>
      <c r="Q141" s="261" t="s">
        <v>770</v>
      </c>
      <c r="R141" s="261"/>
      <c r="S141" s="262"/>
      <c r="T141" s="419"/>
      <c r="U141" s="263"/>
      <c r="V141" s="266">
        <f>V140/K149</f>
        <v>76.821428571428569</v>
      </c>
      <c r="W141" s="267"/>
      <c r="X141" s="172"/>
      <c r="Y141" s="437"/>
    </row>
    <row r="142" spans="1:26" ht="15.75" hidden="1" x14ac:dyDescent="0.25">
      <c r="A142" s="259"/>
      <c r="B142" s="260"/>
      <c r="C142" s="260"/>
      <c r="D142" s="260"/>
      <c r="E142" s="171"/>
      <c r="F142" s="171"/>
      <c r="G142" s="171"/>
      <c r="H142" s="171"/>
      <c r="I142" s="171"/>
      <c r="J142" s="567"/>
      <c r="K142" s="172"/>
      <c r="L142" s="172"/>
      <c r="M142" s="437"/>
      <c r="N142" s="172"/>
      <c r="O142" s="172"/>
      <c r="P142" s="172"/>
      <c r="Q142" s="261" t="s">
        <v>771</v>
      </c>
      <c r="R142" s="261"/>
      <c r="S142" s="262"/>
      <c r="T142" s="419"/>
      <c r="U142" s="263"/>
      <c r="V142" s="268"/>
      <c r="W142" s="269"/>
      <c r="X142" s="172"/>
      <c r="Y142" s="437"/>
    </row>
    <row r="143" spans="1:26" ht="15.75" hidden="1" x14ac:dyDescent="0.25">
      <c r="A143" s="259"/>
      <c r="B143" s="260"/>
      <c r="C143" s="260"/>
      <c r="D143" s="260"/>
      <c r="E143" s="171"/>
      <c r="F143" s="171"/>
      <c r="G143" s="171"/>
      <c r="H143" s="171"/>
      <c r="I143" s="171"/>
      <c r="J143" s="567"/>
      <c r="K143" s="172"/>
      <c r="L143" s="172"/>
      <c r="M143" s="437"/>
      <c r="N143" s="172"/>
      <c r="O143" s="172"/>
      <c r="P143" s="172"/>
      <c r="Q143" s="172"/>
      <c r="R143" s="172"/>
      <c r="S143" s="172"/>
      <c r="T143" s="418"/>
      <c r="U143" s="172"/>
      <c r="V143" s="172"/>
      <c r="W143" s="172"/>
      <c r="X143" s="172"/>
      <c r="Y143" s="437"/>
    </row>
    <row r="144" spans="1:26" ht="15.75" x14ac:dyDescent="0.25">
      <c r="A144" s="259"/>
      <c r="B144" s="260"/>
      <c r="C144" s="260"/>
      <c r="D144" s="260"/>
      <c r="E144" s="171"/>
      <c r="F144" s="171"/>
      <c r="G144" s="171"/>
      <c r="H144" s="171"/>
      <c r="I144" s="171"/>
      <c r="J144" s="567"/>
      <c r="K144" s="172"/>
      <c r="L144" s="172"/>
      <c r="M144" s="437"/>
      <c r="N144" s="172"/>
      <c r="O144" s="172"/>
      <c r="P144" s="172"/>
      <c r="Q144" s="172"/>
      <c r="R144" s="172"/>
      <c r="S144" s="172"/>
      <c r="T144" s="418"/>
      <c r="U144" s="172"/>
      <c r="V144" s="172"/>
      <c r="W144" s="172"/>
      <c r="X144" s="172"/>
      <c r="Y144" s="437"/>
    </row>
    <row r="145" spans="1:25" ht="21.75" customHeight="1" thickBot="1" x14ac:dyDescent="0.3">
      <c r="A145" s="260"/>
      <c r="B145" s="136"/>
      <c r="C145" s="136"/>
      <c r="D145" s="136"/>
      <c r="E145" s="442"/>
      <c r="F145" s="442"/>
      <c r="G145" s="442"/>
      <c r="H145" s="270"/>
      <c r="I145" s="1663" t="s">
        <v>1071</v>
      </c>
      <c r="J145" s="1663"/>
      <c r="K145" s="1981"/>
      <c r="L145" s="1981"/>
      <c r="M145" s="1981"/>
      <c r="N145" s="1981"/>
      <c r="O145" s="1981"/>
      <c r="P145" s="1981"/>
      <c r="Q145" s="1981"/>
      <c r="R145" s="1981"/>
      <c r="S145" s="1981"/>
      <c r="T145" s="1981"/>
      <c r="U145" s="1981"/>
      <c r="V145" s="51"/>
      <c r="W145" s="51"/>
      <c r="X145" s="136"/>
    </row>
    <row r="146" spans="1:25" ht="21.75" customHeight="1" thickTop="1" x14ac:dyDescent="0.25">
      <c r="A146" s="260"/>
      <c r="B146" s="136"/>
      <c r="C146" s="136"/>
      <c r="D146" s="136"/>
      <c r="E146" s="442"/>
      <c r="F146" s="442"/>
      <c r="G146" s="442"/>
      <c r="H146" s="270"/>
      <c r="I146" s="443"/>
      <c r="J146" s="562"/>
      <c r="K146" s="447"/>
      <c r="L146" s="447"/>
      <c r="M146" s="463"/>
      <c r="N146" s="447"/>
      <c r="O146" s="447"/>
      <c r="P146" s="447"/>
      <c r="Q146" s="447"/>
      <c r="R146" s="447"/>
      <c r="S146" s="447"/>
      <c r="T146" s="468"/>
      <c r="U146" s="447"/>
      <c r="V146" s="51"/>
      <c r="W146" s="51"/>
      <c r="X146" s="136"/>
    </row>
    <row r="147" spans="1:25" ht="21.75" customHeight="1" x14ac:dyDescent="0.25">
      <c r="A147" s="260"/>
      <c r="B147" s="136"/>
      <c r="C147" s="136"/>
      <c r="D147" s="136"/>
      <c r="E147" s="442"/>
      <c r="F147" s="442"/>
      <c r="G147" s="442"/>
      <c r="H147" s="270"/>
      <c r="I147" s="443"/>
      <c r="J147" s="562"/>
      <c r="K147" s="447"/>
      <c r="L147" s="447"/>
      <c r="M147" s="463"/>
      <c r="N147" s="447"/>
      <c r="O147" s="447"/>
      <c r="P147" s="447"/>
      <c r="Q147" s="447"/>
      <c r="R147" s="447"/>
      <c r="S147" s="447"/>
      <c r="T147" s="468"/>
      <c r="U147" s="447"/>
      <c r="V147" s="51"/>
      <c r="W147" s="51"/>
      <c r="X147" s="136"/>
    </row>
    <row r="148" spans="1:25" ht="15.75" x14ac:dyDescent="0.25">
      <c r="A148" s="136"/>
      <c r="B148" s="136"/>
      <c r="C148" s="136"/>
      <c r="D148" s="136"/>
      <c r="E148" s="178"/>
      <c r="F148" s="178"/>
      <c r="G148" s="178"/>
      <c r="H148" s="271"/>
      <c r="I148" s="1593" t="s">
        <v>12</v>
      </c>
      <c r="J148" s="1593"/>
      <c r="K148" s="205">
        <v>93</v>
      </c>
      <c r="L148" s="51" t="s">
        <v>13</v>
      </c>
      <c r="M148" s="438"/>
      <c r="N148" s="51"/>
      <c r="O148" s="192">
        <f>COUNT(E$12:E138)</f>
        <v>97</v>
      </c>
      <c r="P148" s="51"/>
      <c r="Q148" s="51"/>
      <c r="R148" s="51"/>
      <c r="S148" s="51"/>
      <c r="T148" s="420"/>
      <c r="U148" s="51"/>
      <c r="V148" s="136"/>
      <c r="W148" s="136"/>
      <c r="X148" s="136"/>
    </row>
    <row r="149" spans="1:25" ht="15.75" x14ac:dyDescent="0.25">
      <c r="A149" s="136"/>
      <c r="B149" s="136"/>
      <c r="C149" s="136"/>
      <c r="D149" s="136"/>
      <c r="E149" s="178"/>
      <c r="F149" s="178"/>
      <c r="G149" s="178"/>
      <c r="H149" s="271"/>
      <c r="I149" s="1593" t="s">
        <v>14</v>
      </c>
      <c r="J149" s="1593"/>
      <c r="K149" s="206">
        <f>COUNT($M$12:M138)</f>
        <v>56</v>
      </c>
      <c r="L149" s="51" t="s">
        <v>13</v>
      </c>
      <c r="M149" s="459">
        <f>ROUND($K$149/$K$148*100,1)</f>
        <v>60.2</v>
      </c>
      <c r="N149" s="143" t="s">
        <v>15</v>
      </c>
      <c r="O149" s="200"/>
      <c r="P149" s="51"/>
      <c r="Q149" s="1652"/>
      <c r="R149" s="1652"/>
      <c r="S149" s="1652"/>
      <c r="T149" s="1652"/>
      <c r="U149" s="136"/>
      <c r="V149" s="136"/>
      <c r="W149" s="136"/>
    </row>
    <row r="150" spans="1:25" ht="11.25" customHeight="1" x14ac:dyDescent="0.25">
      <c r="A150" s="136"/>
      <c r="B150" s="136"/>
      <c r="C150" s="136"/>
      <c r="D150" s="136"/>
      <c r="E150" s="178"/>
      <c r="F150" s="178"/>
      <c r="G150" s="178"/>
      <c r="H150" s="271"/>
      <c r="I150" s="179"/>
      <c r="J150" s="568"/>
      <c r="K150" s="446"/>
      <c r="L150" s="136"/>
      <c r="M150" s="460"/>
      <c r="N150" s="136"/>
      <c r="O150" s="200"/>
      <c r="P150" s="51"/>
      <c r="Q150" s="136"/>
      <c r="R150" s="136"/>
      <c r="S150" s="136"/>
    </row>
    <row r="151" spans="1:25" ht="15.75" x14ac:dyDescent="0.25">
      <c r="A151" s="136"/>
      <c r="B151" s="136"/>
      <c r="C151" s="136"/>
      <c r="D151" s="136"/>
      <c r="E151" s="178"/>
      <c r="F151" s="178"/>
      <c r="G151" s="178"/>
      <c r="H151" s="271"/>
      <c r="I151" s="1582" t="s">
        <v>16</v>
      </c>
      <c r="J151" s="1582"/>
      <c r="K151" s="446"/>
      <c r="L151" s="51"/>
      <c r="M151" s="460"/>
      <c r="N151" s="51"/>
      <c r="P151" s="51"/>
      <c r="Q151" s="136"/>
      <c r="R151" s="136"/>
      <c r="S151" s="136"/>
    </row>
    <row r="152" spans="1:25" ht="15.75" x14ac:dyDescent="0.25">
      <c r="A152" s="136"/>
      <c r="B152" s="136"/>
      <c r="C152" s="136"/>
      <c r="D152" s="136"/>
      <c r="E152" s="178"/>
      <c r="F152" s="178"/>
      <c r="G152" s="1582" t="s">
        <v>17</v>
      </c>
      <c r="H152" s="1582"/>
      <c r="I152" s="1582"/>
      <c r="J152" s="1582"/>
      <c r="K152" s="181">
        <f>COUNTIF(W$12:W138,5)</f>
        <v>19</v>
      </c>
      <c r="L152" s="51" t="s">
        <v>13</v>
      </c>
      <c r="M152" s="184" t="e">
        <f>ROUND(K152/$K$476*100,1)</f>
        <v>#DIV/0!</v>
      </c>
      <c r="N152" s="143" t="s">
        <v>15</v>
      </c>
      <c r="P152" s="144"/>
      <c r="Q152" s="136"/>
      <c r="R152" s="136"/>
      <c r="S152" s="136"/>
    </row>
    <row r="153" spans="1:25" ht="15.75" x14ac:dyDescent="0.25">
      <c r="A153" s="136"/>
      <c r="B153" s="136"/>
      <c r="C153" s="136"/>
      <c r="D153" s="136"/>
      <c r="E153" s="178"/>
      <c r="F153" s="178"/>
      <c r="G153" s="1582" t="s">
        <v>18</v>
      </c>
      <c r="H153" s="1582"/>
      <c r="I153" s="1582"/>
      <c r="J153" s="1582"/>
      <c r="K153" s="181">
        <f>COUNTIF(W$12:W138,4)</f>
        <v>15</v>
      </c>
      <c r="L153" s="51" t="s">
        <v>13</v>
      </c>
      <c r="M153" s="186" t="e">
        <f>ROUND(K153/$K$476*100,1)</f>
        <v>#DIV/0!</v>
      </c>
      <c r="N153" s="143" t="s">
        <v>15</v>
      </c>
      <c r="P153" s="144"/>
      <c r="Q153" s="136"/>
      <c r="R153" s="136"/>
      <c r="S153" s="136"/>
    </row>
    <row r="154" spans="1:25" ht="15.75" x14ac:dyDescent="0.25">
      <c r="A154" s="136"/>
      <c r="B154" s="136"/>
      <c r="C154" s="136"/>
      <c r="D154" s="136"/>
      <c r="E154" s="178"/>
      <c r="F154" s="178"/>
      <c r="G154" s="1582" t="s">
        <v>19</v>
      </c>
      <c r="H154" s="1582"/>
      <c r="I154" s="1582"/>
      <c r="J154" s="1582"/>
      <c r="K154" s="181">
        <f>COUNTIF(W$12:W138,3)</f>
        <v>9</v>
      </c>
      <c r="L154" s="51" t="s">
        <v>13</v>
      </c>
      <c r="M154" s="186" t="e">
        <f>ROUND(K154/$K$476*100,1)</f>
        <v>#DIV/0!</v>
      </c>
      <c r="N154" s="143" t="s">
        <v>15</v>
      </c>
      <c r="P154" s="144"/>
      <c r="Q154" s="136"/>
      <c r="R154" s="136"/>
      <c r="S154" s="136"/>
    </row>
    <row r="155" spans="1:25" ht="15.75" x14ac:dyDescent="0.25">
      <c r="A155" s="136"/>
      <c r="B155" s="136"/>
      <c r="C155" s="136"/>
      <c r="D155" s="136"/>
      <c r="E155" s="178"/>
      <c r="F155" s="178"/>
      <c r="G155" s="1582" t="s">
        <v>20</v>
      </c>
      <c r="H155" s="1582"/>
      <c r="I155" s="1582"/>
      <c r="J155" s="1582"/>
      <c r="K155" s="181">
        <f>COUNTIF(W$12:W138,2)</f>
        <v>12</v>
      </c>
      <c r="L155" s="51" t="s">
        <v>13</v>
      </c>
      <c r="M155" s="186" t="e">
        <f>K155/$K$476*100</f>
        <v>#DIV/0!</v>
      </c>
      <c r="N155" s="143" t="s">
        <v>15</v>
      </c>
      <c r="P155" s="51"/>
      <c r="Q155" s="136"/>
      <c r="R155" s="136"/>
      <c r="S155" s="136"/>
    </row>
    <row r="156" spans="1:25" ht="15.75" x14ac:dyDescent="0.25">
      <c r="A156" s="136"/>
      <c r="B156" s="136"/>
      <c r="C156" s="136"/>
      <c r="D156" s="136"/>
      <c r="E156" s="1582" t="s">
        <v>21</v>
      </c>
      <c r="F156" s="1582"/>
      <c r="G156" s="1582"/>
      <c r="H156" s="1582"/>
      <c r="I156" s="1582"/>
      <c r="J156" s="1582"/>
      <c r="K156" s="182">
        <f>SUM(K152:K154)</f>
        <v>43</v>
      </c>
      <c r="L156" s="51" t="s">
        <v>13</v>
      </c>
      <c r="M156" s="186" t="e">
        <f>ROUND(K156/$K$476*100,1)</f>
        <v>#DIV/0!</v>
      </c>
      <c r="N156" s="143" t="s">
        <v>15</v>
      </c>
      <c r="P156" s="51"/>
      <c r="Q156" s="136"/>
      <c r="R156" s="136"/>
      <c r="S156" s="136"/>
      <c r="X156" s="136"/>
    </row>
    <row r="157" spans="1:25" ht="18.75" customHeight="1" x14ac:dyDescent="0.3">
      <c r="A157" s="136"/>
      <c r="B157" s="136"/>
      <c r="C157" s="136"/>
      <c r="D157" s="136"/>
      <c r="E157" s="1582" t="s">
        <v>772</v>
      </c>
      <c r="F157" s="1582"/>
      <c r="G157" s="1582"/>
      <c r="H157" s="1582"/>
      <c r="I157" s="1582"/>
      <c r="J157" s="1582"/>
      <c r="K157" s="183"/>
      <c r="L157" s="51" t="s">
        <v>13</v>
      </c>
      <c r="M157" s="461">
        <f>K157/$K$148*100</f>
        <v>0</v>
      </c>
      <c r="N157" s="143" t="s">
        <v>15</v>
      </c>
      <c r="P157" s="1653" t="s">
        <v>22</v>
      </c>
      <c r="Q157" s="1653"/>
      <c r="R157" s="1653"/>
      <c r="S157" s="1653"/>
      <c r="T157" s="1654" t="e">
        <f>Оценка_подр(M149,M156,M152,M153)</f>
        <v>#VALUE!</v>
      </c>
      <c r="U157" s="1654"/>
      <c r="V157" s="1654"/>
      <c r="W157" s="1654"/>
      <c r="X157" s="147"/>
      <c r="Y157" s="439"/>
    </row>
    <row r="158" spans="1:25" ht="17.25" customHeight="1" x14ac:dyDescent="0.3">
      <c r="A158" s="136"/>
      <c r="B158" s="136"/>
      <c r="C158" s="136"/>
      <c r="D158" s="136"/>
      <c r="E158" s="1582" t="s">
        <v>775</v>
      </c>
      <c r="F158" s="1582"/>
      <c r="G158" s="1582"/>
      <c r="H158" s="1582"/>
      <c r="I158" s="1582"/>
      <c r="J158" s="1582"/>
      <c r="K158" s="183">
        <f>COUNTIF(Y$12:Y138,"*ком-ка*")+COUNTIF(Y$12:Y138,"*декрет*")+COUNTIF(Y$12:Y138,"*уч.отпуск*")</f>
        <v>0</v>
      </c>
      <c r="L158" s="51" t="s">
        <v>768</v>
      </c>
      <c r="M158" s="462"/>
      <c r="N158" s="143"/>
      <c r="P158" s="187"/>
      <c r="Q158" s="187"/>
      <c r="R158" s="187"/>
      <c r="S158" s="187"/>
      <c r="T158" s="422"/>
      <c r="U158" s="148"/>
      <c r="V158" s="148"/>
      <c r="W158" s="148"/>
      <c r="X158" s="51"/>
      <c r="Y158" s="438"/>
    </row>
    <row r="159" spans="1:25" ht="18" customHeight="1" x14ac:dyDescent="0.3">
      <c r="A159" s="136"/>
      <c r="B159" s="136"/>
      <c r="C159" s="136"/>
      <c r="D159" s="136"/>
      <c r="E159" s="1582"/>
      <c r="F159" s="1582"/>
      <c r="G159" s="1582"/>
      <c r="H159" s="1582"/>
      <c r="I159" s="1582"/>
      <c r="J159" s="1582"/>
      <c r="K159" s="208"/>
      <c r="L159" s="51"/>
      <c r="M159" s="190"/>
      <c r="N159" s="177" t="s">
        <v>15</v>
      </c>
      <c r="O159" s="176">
        <f>SUM(K152:K155)</f>
        <v>55</v>
      </c>
      <c r="P159" s="188"/>
      <c r="Q159" s="474"/>
      <c r="R159" s="474"/>
      <c r="S159" s="474"/>
      <c r="T159" s="475"/>
      <c r="U159" s="475"/>
      <c r="V159" s="475"/>
      <c r="W159" s="475"/>
      <c r="X159" s="475"/>
      <c r="Y159" s="585"/>
    </row>
    <row r="160" spans="1:25" ht="18.75" customHeight="1" thickBot="1" x14ac:dyDescent="0.35">
      <c r="A160" s="136"/>
      <c r="B160" s="136"/>
      <c r="C160" s="136"/>
      <c r="D160" s="136"/>
      <c r="E160" s="209"/>
      <c r="F160" s="209"/>
      <c r="G160" s="209"/>
      <c r="H160" s="272"/>
      <c r="I160" s="209"/>
      <c r="J160" s="458"/>
      <c r="K160" s="174"/>
      <c r="L160" s="51"/>
      <c r="M160" s="190"/>
      <c r="N160" s="143"/>
      <c r="P160" s="188"/>
      <c r="Q160" s="189"/>
      <c r="R160" s="189"/>
      <c r="S160" s="189" t="s">
        <v>1127</v>
      </c>
      <c r="T160" s="1581" t="s">
        <v>1128</v>
      </c>
      <c r="U160" s="1581"/>
      <c r="V160" s="1581"/>
      <c r="W160" s="1581"/>
      <c r="X160" s="1581"/>
      <c r="Y160" s="1581"/>
    </row>
    <row r="161" spans="1:24" ht="16.5" thickTop="1" x14ac:dyDescent="0.25">
      <c r="A161" s="136"/>
      <c r="B161" s="136"/>
      <c r="C161" s="136"/>
      <c r="D161" s="136"/>
      <c r="E161" s="473"/>
      <c r="F161" s="473"/>
      <c r="G161" s="473"/>
      <c r="H161" s="270"/>
      <c r="I161" s="1661"/>
      <c r="J161" s="1661"/>
      <c r="K161" s="51"/>
      <c r="L161" s="51"/>
      <c r="M161" s="438"/>
      <c r="N161" s="51"/>
      <c r="O161" s="51"/>
      <c r="P161" s="145"/>
      <c r="Q161" s="51"/>
      <c r="R161" s="51"/>
      <c r="S161" s="51"/>
      <c r="T161" s="420"/>
      <c r="U161" s="51"/>
      <c r="V161" s="136"/>
      <c r="W161" s="136"/>
      <c r="X161" s="136"/>
    </row>
  </sheetData>
  <mergeCells count="118">
    <mergeCell ref="M9:U9"/>
    <mergeCell ref="A9:A11"/>
    <mergeCell ref="B9:B11"/>
    <mergeCell ref="C9:C11"/>
    <mergeCell ref="E13:Y13"/>
    <mergeCell ref="A39:A41"/>
    <mergeCell ref="B39:B41"/>
    <mergeCell ref="C39:C41"/>
    <mergeCell ref="E39:E41"/>
    <mergeCell ref="F39:F41"/>
    <mergeCell ref="G39:G41"/>
    <mergeCell ref="H39:H41"/>
    <mergeCell ref="I39:I41"/>
    <mergeCell ref="J39:J41"/>
    <mergeCell ref="K39:K41"/>
    <mergeCell ref="L39:L41"/>
    <mergeCell ref="M39:U39"/>
    <mergeCell ref="V39:V41"/>
    <mergeCell ref="W39:W41"/>
    <mergeCell ref="X39:X41"/>
    <mergeCell ref="Y39:Y41"/>
    <mergeCell ref="P40:R40"/>
    <mergeCell ref="S40:U40"/>
    <mergeCell ref="E20:Y20"/>
    <mergeCell ref="E53:Y53"/>
    <mergeCell ref="E56:Y56"/>
    <mergeCell ref="E67:Y67"/>
    <mergeCell ref="E68:Y68"/>
    <mergeCell ref="E75:Y75"/>
    <mergeCell ref="G9:G11"/>
    <mergeCell ref="M10:O10"/>
    <mergeCell ref="A1:C7"/>
    <mergeCell ref="T1:Y1"/>
    <mergeCell ref="T3:Y3"/>
    <mergeCell ref="T4:Y4"/>
    <mergeCell ref="E6:Y6"/>
    <mergeCell ref="E7:Y7"/>
    <mergeCell ref="E48:Y48"/>
    <mergeCell ref="V9:V11"/>
    <mergeCell ref="W9:W11"/>
    <mergeCell ref="X9:X11"/>
    <mergeCell ref="Y9:Y11"/>
    <mergeCell ref="E12:Y12"/>
    <mergeCell ref="H9:H11"/>
    <mergeCell ref="I9:I11"/>
    <mergeCell ref="J9:J11"/>
    <mergeCell ref="K9:K11"/>
    <mergeCell ref="L9:L11"/>
    <mergeCell ref="I148:J148"/>
    <mergeCell ref="W118:W120"/>
    <mergeCell ref="X118:X120"/>
    <mergeCell ref="Y118:Y120"/>
    <mergeCell ref="V78:V80"/>
    <mergeCell ref="W78:W80"/>
    <mergeCell ref="X78:X80"/>
    <mergeCell ref="Y78:Y80"/>
    <mergeCell ref="P79:R79"/>
    <mergeCell ref="S79:U79"/>
    <mergeCell ref="E126:Y126"/>
    <mergeCell ref="E133:Y133"/>
    <mergeCell ref="E83:Y83"/>
    <mergeCell ref="E85:Y85"/>
    <mergeCell ref="E89:Y89"/>
    <mergeCell ref="E96:Y96"/>
    <mergeCell ref="E111:Y111"/>
    <mergeCell ref="E121:Y121"/>
    <mergeCell ref="H118:H120"/>
    <mergeCell ref="I118:I120"/>
    <mergeCell ref="J118:J120"/>
    <mergeCell ref="K118:K120"/>
    <mergeCell ref="M78:U78"/>
    <mergeCell ref="E27:Y27"/>
    <mergeCell ref="E33:Y33"/>
    <mergeCell ref="P10:R10"/>
    <mergeCell ref="S10:U10"/>
    <mergeCell ref="E9:E11"/>
    <mergeCell ref="F9:F11"/>
    <mergeCell ref="I161:J161"/>
    <mergeCell ref="E157:J157"/>
    <mergeCell ref="P157:S157"/>
    <mergeCell ref="T157:W157"/>
    <mergeCell ref="E158:J158"/>
    <mergeCell ref="E159:J159"/>
    <mergeCell ref="I151:J151"/>
    <mergeCell ref="G152:J152"/>
    <mergeCell ref="G153:J153"/>
    <mergeCell ref="G154:J154"/>
    <mergeCell ref="G155:J155"/>
    <mergeCell ref="E156:J156"/>
    <mergeCell ref="T160:Y160"/>
    <mergeCell ref="I149:J149"/>
    <mergeCell ref="Q149:T149"/>
    <mergeCell ref="I145:J145"/>
    <mergeCell ref="E87:Y87"/>
    <mergeCell ref="K145:U145"/>
    <mergeCell ref="A78:A80"/>
    <mergeCell ref="B78:B80"/>
    <mergeCell ref="C78:C80"/>
    <mergeCell ref="E78:E80"/>
    <mergeCell ref="F78:F80"/>
    <mergeCell ref="G78:G80"/>
    <mergeCell ref="L118:L120"/>
    <mergeCell ref="M118:U118"/>
    <mergeCell ref="V118:V120"/>
    <mergeCell ref="P119:R119"/>
    <mergeCell ref="S119:U119"/>
    <mergeCell ref="A118:A120"/>
    <mergeCell ref="B118:B120"/>
    <mergeCell ref="C118:C120"/>
    <mergeCell ref="E118:E120"/>
    <mergeCell ref="F118:F120"/>
    <mergeCell ref="G118:G120"/>
    <mergeCell ref="E81:Y81"/>
    <mergeCell ref="H78:H80"/>
    <mergeCell ref="I78:I80"/>
    <mergeCell ref="J78:J80"/>
    <mergeCell ref="K78:K80"/>
    <mergeCell ref="L78:L8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1" fitToHeight="2" orientation="landscape" r:id="rId1"/>
  <rowBreaks count="3" manualBreakCount="3">
    <brk id="38" min="3" max="24" man="1"/>
    <brk id="77" min="3" max="24" man="1"/>
    <brk id="117" min="3" max="24" man="1"/>
  </rowBreaks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rgb="FFFFFF00"/>
  </sheetPr>
  <dimension ref="A1:Z108"/>
  <sheetViews>
    <sheetView view="pageBreakPreview" topLeftCell="A35" zoomScale="80" zoomScaleSheetLayoutView="80" workbookViewId="0">
      <selection activeCell="A48" sqref="A48:J4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454"/>
      <c r="K1" s="136"/>
      <c r="L1" s="136"/>
      <c r="M1" s="136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454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454"/>
      <c r="K3" s="136"/>
      <c r="L3" s="136"/>
      <c r="M3" s="136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454"/>
      <c r="K4" s="136"/>
      <c r="L4" s="136"/>
      <c r="M4" s="136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454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1133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7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605"/>
      <c r="K10" s="1571"/>
      <c r="L10" s="1571"/>
      <c r="M10" s="1975">
        <v>1</v>
      </c>
      <c r="N10" s="1976"/>
      <c r="O10" s="1977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777"/>
      <c r="K11" s="1572"/>
      <c r="L11" s="1572"/>
      <c r="M11" s="470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173"/>
      <c r="B12" s="249"/>
      <c r="C12" s="243"/>
      <c r="D12" s="151"/>
      <c r="E12" s="1584" t="s">
        <v>1011</v>
      </c>
      <c r="F12" s="1585"/>
      <c r="G12" s="1585"/>
      <c r="H12" s="1585"/>
      <c r="I12" s="1585"/>
      <c r="J12" s="1585"/>
      <c r="K12" s="1585"/>
      <c r="L12" s="1585"/>
      <c r="M12" s="1585"/>
      <c r="N12" s="1585"/>
      <c r="O12" s="1585"/>
      <c r="P12" s="1585"/>
      <c r="Q12" s="1585"/>
      <c r="R12" s="1585"/>
      <c r="S12" s="1585"/>
      <c r="T12" s="1585"/>
      <c r="U12" s="1585"/>
      <c r="V12" s="1585"/>
      <c r="W12" s="1585"/>
      <c r="X12" s="1585"/>
      <c r="Y12" s="1586"/>
      <c r="Z12" s="228"/>
    </row>
    <row r="13" spans="1:26" s="138" customFormat="1" ht="15.75" x14ac:dyDescent="0.25">
      <c r="A13" s="173" t="s">
        <v>11</v>
      </c>
      <c r="B13" s="214">
        <v>25418</v>
      </c>
      <c r="C13" s="247">
        <f>Age(B13,I13,J13)</f>
        <v>55</v>
      </c>
      <c r="D13" s="151"/>
      <c r="E13" s="287">
        <v>1</v>
      </c>
      <c r="F13" s="170" t="s">
        <v>475</v>
      </c>
      <c r="G13" s="219" t="s">
        <v>1011</v>
      </c>
      <c r="H13" s="236" t="s">
        <v>766</v>
      </c>
      <c r="I13" s="230" t="s">
        <v>482</v>
      </c>
      <c r="J13" s="232" t="s">
        <v>663</v>
      </c>
      <c r="K13" s="342" t="str">
        <f>Воз_группа(A13,C13)</f>
        <v>8</v>
      </c>
      <c r="L13" s="173"/>
      <c r="M13" s="247"/>
      <c r="N13" s="156"/>
      <c r="O13" s="202"/>
      <c r="P13" s="247"/>
      <c r="Q13" s="155"/>
      <c r="R13" s="202"/>
      <c r="S13" s="1"/>
      <c r="T13" s="409"/>
      <c r="U13" s="203"/>
      <c r="V13" s="56"/>
      <c r="W13" s="204"/>
      <c r="X13" s="257"/>
      <c r="Y13" s="292" t="s">
        <v>750</v>
      </c>
      <c r="Z13" s="228"/>
    </row>
    <row r="14" spans="1:26" s="138" customFormat="1" ht="15.75" x14ac:dyDescent="0.25">
      <c r="A14" s="173" t="s">
        <v>470</v>
      </c>
      <c r="B14" s="214">
        <v>25873</v>
      </c>
      <c r="C14" s="247">
        <f>Age(B14,I14,J14)</f>
        <v>53</v>
      </c>
      <c r="D14" s="151"/>
      <c r="E14" s="287">
        <v>2</v>
      </c>
      <c r="F14" s="170" t="s">
        <v>475</v>
      </c>
      <c r="G14" s="219" t="s">
        <v>1011</v>
      </c>
      <c r="H14" s="236" t="s">
        <v>766</v>
      </c>
      <c r="I14" s="230" t="s">
        <v>26</v>
      </c>
      <c r="J14" s="232" t="s">
        <v>657</v>
      </c>
      <c r="K14" s="342" t="str">
        <f>Воз_группа(A14,C14)</f>
        <v>5</v>
      </c>
      <c r="L14" s="173"/>
      <c r="M14" s="247"/>
      <c r="N14" s="156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292" t="s">
        <v>750</v>
      </c>
      <c r="Z14" s="584" t="s">
        <v>1130</v>
      </c>
    </row>
    <row r="15" spans="1:26" s="138" customFormat="1" ht="15.75" x14ac:dyDescent="0.25">
      <c r="A15" s="173" t="s">
        <v>470</v>
      </c>
      <c r="B15" s="214">
        <v>31692</v>
      </c>
      <c r="C15" s="247">
        <f>Age(B15,I15,J15)</f>
        <v>38</v>
      </c>
      <c r="D15" s="151"/>
      <c r="E15" s="287">
        <v>3</v>
      </c>
      <c r="F15" s="170" t="s">
        <v>475</v>
      </c>
      <c r="G15" s="219" t="s">
        <v>1011</v>
      </c>
      <c r="H15" s="236">
        <v>2</v>
      </c>
      <c r="I15" s="230" t="s">
        <v>500</v>
      </c>
      <c r="J15" s="232" t="s">
        <v>577</v>
      </c>
      <c r="K15" s="342" t="str">
        <f>Воз_группа(A15,C15)</f>
        <v>4</v>
      </c>
      <c r="L15" s="173"/>
      <c r="M15" s="247">
        <v>16</v>
      </c>
      <c r="N15" s="156"/>
      <c r="O15" s="202" t="e">
        <f>Баллы_за_упр($A15,$I15,$J15,$K15,M15,N15)</f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92"/>
      <c r="Z15" s="228"/>
    </row>
    <row r="16" spans="1:26" s="138" customFormat="1" ht="15.75" x14ac:dyDescent="0.25">
      <c r="A16" s="173"/>
      <c r="B16" s="249"/>
      <c r="C16" s="243"/>
      <c r="D16" s="151"/>
      <c r="E16" s="1584" t="s">
        <v>810</v>
      </c>
      <c r="F16" s="1585"/>
      <c r="G16" s="1585"/>
      <c r="H16" s="1585"/>
      <c r="I16" s="1585"/>
      <c r="J16" s="1585"/>
      <c r="K16" s="1585"/>
      <c r="L16" s="1585"/>
      <c r="M16" s="1585"/>
      <c r="N16" s="1585"/>
      <c r="O16" s="1585"/>
      <c r="P16" s="1585"/>
      <c r="Q16" s="1585"/>
      <c r="R16" s="1585"/>
      <c r="S16" s="1585"/>
      <c r="T16" s="1585"/>
      <c r="U16" s="1585"/>
      <c r="V16" s="1585"/>
      <c r="W16" s="1585"/>
      <c r="X16" s="1585"/>
      <c r="Y16" s="1586"/>
      <c r="Z16" s="228"/>
    </row>
    <row r="17" spans="1:26" s="138" customFormat="1" ht="15.75" x14ac:dyDescent="0.25">
      <c r="A17" s="173" t="s">
        <v>11</v>
      </c>
      <c r="B17" s="214">
        <v>28240</v>
      </c>
      <c r="C17" s="247">
        <f>Age(B17,I17,J17)</f>
        <v>47</v>
      </c>
      <c r="D17" s="151"/>
      <c r="E17" s="287">
        <v>4</v>
      </c>
      <c r="F17" s="170" t="s">
        <v>475</v>
      </c>
      <c r="G17" s="219" t="s">
        <v>882</v>
      </c>
      <c r="H17" s="236" t="s">
        <v>766</v>
      </c>
      <c r="I17" s="230" t="s">
        <v>590</v>
      </c>
      <c r="J17" s="232" t="s">
        <v>661</v>
      </c>
      <c r="K17" s="342" t="str">
        <f>Воз_группа(A17,C17)</f>
        <v>6</v>
      </c>
      <c r="L17" s="173"/>
      <c r="M17" s="247">
        <v>3</v>
      </c>
      <c r="N17" s="156"/>
      <c r="O17" s="202" t="e">
        <f>Баллы_за_упр($A17,$I17,$J17,$K17,M17,N17)</f>
        <v>#VALUE!</v>
      </c>
      <c r="P17" s="247">
        <v>34</v>
      </c>
      <c r="Q17" s="423"/>
      <c r="R17" s="202" t="e">
        <f>Баллы_за_упр($A17,$I17,$J17,$K17,P17,Q17)</f>
        <v>#VALUE!</v>
      </c>
      <c r="S17" s="1">
        <v>38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292"/>
      <c r="Z17" s="228"/>
    </row>
    <row r="18" spans="1:26" s="138" customFormat="1" ht="15.75" x14ac:dyDescent="0.25">
      <c r="A18" s="173" t="s">
        <v>11</v>
      </c>
      <c r="B18" s="214">
        <v>33843</v>
      </c>
      <c r="C18" s="247">
        <f>Age(B18,I18,J18)</f>
        <v>32</v>
      </c>
      <c r="D18" s="151"/>
      <c r="E18" s="287">
        <v>5</v>
      </c>
      <c r="F18" s="170" t="s">
        <v>475</v>
      </c>
      <c r="G18" s="219" t="s">
        <v>882</v>
      </c>
      <c r="H18" s="237">
        <v>3</v>
      </c>
      <c r="I18" s="230" t="s">
        <v>614</v>
      </c>
      <c r="J18" s="232" t="s">
        <v>801</v>
      </c>
      <c r="K18" s="342" t="str">
        <f>Воз_группа(A18,C18)</f>
        <v>3</v>
      </c>
      <c r="L18" s="173"/>
      <c r="M18" s="247">
        <v>16</v>
      </c>
      <c r="N18" s="156"/>
      <c r="O18" s="202" t="e">
        <f>Баллы_за_упр($A18,$I18,$J18,$K18,M18,N18)</f>
        <v>#VALUE!</v>
      </c>
      <c r="P18" s="247"/>
      <c r="Q18" s="155"/>
      <c r="R18" s="202"/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/>
      <c r="Z18" s="228"/>
    </row>
    <row r="19" spans="1:26" s="138" customFormat="1" ht="15.75" x14ac:dyDescent="0.25">
      <c r="A19" s="173" t="s">
        <v>11</v>
      </c>
      <c r="B19" s="214">
        <v>31657</v>
      </c>
      <c r="C19" s="247">
        <f>Age(B19,I19,J19)</f>
        <v>38</v>
      </c>
      <c r="D19" s="151"/>
      <c r="E19" s="287">
        <v>6</v>
      </c>
      <c r="F19" s="170" t="s">
        <v>475</v>
      </c>
      <c r="G19" s="219" t="s">
        <v>882</v>
      </c>
      <c r="H19" s="236">
        <v>1</v>
      </c>
      <c r="I19" s="230" t="s">
        <v>26</v>
      </c>
      <c r="J19" s="232" t="s">
        <v>581</v>
      </c>
      <c r="K19" s="342" t="str">
        <f>Воз_группа(A19,C19)</f>
        <v>4</v>
      </c>
      <c r="L19" s="173"/>
      <c r="M19" s="247"/>
      <c r="N19" s="156"/>
      <c r="O19" s="202"/>
      <c r="P19" s="247"/>
      <c r="Q19" s="423"/>
      <c r="R19" s="202"/>
      <c r="S19" s="1"/>
      <c r="T19" s="409"/>
      <c r="U19" s="203"/>
      <c r="V19" s="56"/>
      <c r="W19" s="204"/>
      <c r="X19" s="257"/>
      <c r="Y19" s="292"/>
      <c r="Z19" s="283"/>
    </row>
    <row r="20" spans="1:26" s="138" customFormat="1" ht="15.75" x14ac:dyDescent="0.25">
      <c r="A20" s="173"/>
      <c r="B20" s="249"/>
      <c r="C20" s="243"/>
      <c r="D20" s="151"/>
      <c r="E20" s="1584" t="s">
        <v>777</v>
      </c>
      <c r="F20" s="1585"/>
      <c r="G20" s="1585"/>
      <c r="H20" s="1585"/>
      <c r="I20" s="1585"/>
      <c r="J20" s="1585"/>
      <c r="K20" s="1585"/>
      <c r="L20" s="1585"/>
      <c r="M20" s="1585"/>
      <c r="N20" s="1585"/>
      <c r="O20" s="1585"/>
      <c r="P20" s="1585"/>
      <c r="Q20" s="1585"/>
      <c r="R20" s="1585"/>
      <c r="S20" s="1585"/>
      <c r="T20" s="1585"/>
      <c r="U20" s="1585"/>
      <c r="V20" s="1585"/>
      <c r="W20" s="1585"/>
      <c r="X20" s="1585"/>
      <c r="Y20" s="1586"/>
      <c r="Z20" s="228"/>
    </row>
    <row r="21" spans="1:26" s="138" customFormat="1" ht="15.75" x14ac:dyDescent="0.25">
      <c r="A21" s="173" t="s">
        <v>11</v>
      </c>
      <c r="B21" s="214">
        <v>34407</v>
      </c>
      <c r="C21" s="247">
        <f>Age(B21,I21,J21)</f>
        <v>30</v>
      </c>
      <c r="D21" s="151"/>
      <c r="E21" s="287">
        <v>7</v>
      </c>
      <c r="F21" s="170" t="s">
        <v>475</v>
      </c>
      <c r="G21" s="219" t="s">
        <v>883</v>
      </c>
      <c r="H21" s="237">
        <v>3</v>
      </c>
      <c r="I21" s="230" t="s">
        <v>614</v>
      </c>
      <c r="J21" s="232" t="s">
        <v>811</v>
      </c>
      <c r="K21" s="342" t="str">
        <f>Воз_группа(A21,C21)</f>
        <v>3</v>
      </c>
      <c r="L21" s="173"/>
      <c r="M21" s="247">
        <v>3</v>
      </c>
      <c r="N21" s="156"/>
      <c r="O21" s="202" t="e">
        <f>Баллы_за_упр($A21,$I21,$J21,$K21,M21,N21)</f>
        <v>#VALUE!</v>
      </c>
      <c r="P21" s="247">
        <v>34</v>
      </c>
      <c r="Q21" s="423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292"/>
      <c r="Z21" s="228"/>
    </row>
    <row r="22" spans="1:26" s="138" customFormat="1" ht="15.75" x14ac:dyDescent="0.25">
      <c r="A22" s="173"/>
      <c r="B22" s="249"/>
      <c r="C22" s="243"/>
      <c r="D22" s="151"/>
      <c r="E22" s="1584" t="s">
        <v>812</v>
      </c>
      <c r="F22" s="1585"/>
      <c r="G22" s="1585"/>
      <c r="H22" s="1585"/>
      <c r="I22" s="1585"/>
      <c r="J22" s="1585"/>
      <c r="K22" s="1585"/>
      <c r="L22" s="1585"/>
      <c r="M22" s="1585"/>
      <c r="N22" s="1585"/>
      <c r="O22" s="1585"/>
      <c r="P22" s="1585"/>
      <c r="Q22" s="1585"/>
      <c r="R22" s="1585"/>
      <c r="S22" s="1585"/>
      <c r="T22" s="1585"/>
      <c r="U22" s="1585"/>
      <c r="V22" s="1585"/>
      <c r="W22" s="1585"/>
      <c r="X22" s="1585"/>
      <c r="Y22" s="1586"/>
      <c r="Z22" s="228"/>
    </row>
    <row r="23" spans="1:26" s="138" customFormat="1" ht="15.75" x14ac:dyDescent="0.25">
      <c r="A23" s="173" t="s">
        <v>11</v>
      </c>
      <c r="B23" s="214">
        <v>34365</v>
      </c>
      <c r="C23" s="247">
        <f>Age(B23,I23,J23)</f>
        <v>30</v>
      </c>
      <c r="D23" s="151"/>
      <c r="E23" s="287">
        <v>8</v>
      </c>
      <c r="F23" s="170" t="s">
        <v>475</v>
      </c>
      <c r="G23" s="219" t="s">
        <v>884</v>
      </c>
      <c r="H23" s="236">
        <v>3</v>
      </c>
      <c r="I23" s="230" t="s">
        <v>614</v>
      </c>
      <c r="J23" s="232" t="s">
        <v>586</v>
      </c>
      <c r="K23" s="342" t="str">
        <f>Воз_группа(A23,C23)</f>
        <v>3</v>
      </c>
      <c r="L23" s="173"/>
      <c r="M23" s="247">
        <v>3</v>
      </c>
      <c r="N23" s="156"/>
      <c r="O23" s="202" t="e">
        <f>Баллы_за_упр($A23,$I23,$J23,$K23,M23,N23)</f>
        <v>#VALUE!</v>
      </c>
      <c r="P23" s="247">
        <v>34</v>
      </c>
      <c r="Q23" s="423"/>
      <c r="R23" s="202" t="e">
        <f>Баллы_за_упр($A23,$I23,$J23,$K23,P23,Q23)</f>
        <v>#VALUE!</v>
      </c>
      <c r="S23" s="1">
        <v>38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92"/>
      <c r="Z23" s="228"/>
    </row>
    <row r="24" spans="1:26" s="138" customFormat="1" ht="15.75" x14ac:dyDescent="0.25">
      <c r="A24" s="173" t="s">
        <v>11</v>
      </c>
      <c r="B24" s="214">
        <v>34637</v>
      </c>
      <c r="C24" s="247">
        <f>Age(B24,I24,J24)</f>
        <v>29</v>
      </c>
      <c r="D24" s="151"/>
      <c r="E24" s="287">
        <v>9</v>
      </c>
      <c r="F24" s="170" t="s">
        <v>475</v>
      </c>
      <c r="G24" s="219" t="s">
        <v>884</v>
      </c>
      <c r="H24" s="236">
        <v>3</v>
      </c>
      <c r="I24" s="230" t="s">
        <v>614</v>
      </c>
      <c r="J24" s="232" t="s">
        <v>813</v>
      </c>
      <c r="K24" s="342" t="str">
        <f>Воз_группа(A24,C24)</f>
        <v>2</v>
      </c>
      <c r="L24" s="173"/>
      <c r="M24" s="247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75" x14ac:dyDescent="0.25">
      <c r="A25" s="173" t="s">
        <v>11</v>
      </c>
      <c r="B25" s="214">
        <v>35563</v>
      </c>
      <c r="C25" s="247">
        <f>Age(B25,I25,J25)</f>
        <v>27</v>
      </c>
      <c r="D25" s="151"/>
      <c r="E25" s="287">
        <v>10</v>
      </c>
      <c r="F25" s="170" t="s">
        <v>475</v>
      </c>
      <c r="G25" s="219" t="s">
        <v>884</v>
      </c>
      <c r="H25" s="236" t="s">
        <v>23</v>
      </c>
      <c r="I25" s="230" t="s">
        <v>564</v>
      </c>
      <c r="J25" s="232" t="s">
        <v>762</v>
      </c>
      <c r="K25" s="342" t="str">
        <f>Воз_группа(A25,C25)</f>
        <v>2</v>
      </c>
      <c r="L25" s="173"/>
      <c r="M25" s="247">
        <v>3</v>
      </c>
      <c r="N25" s="156"/>
      <c r="O25" s="202" t="e">
        <f>Баллы_за_упр($A25,$I25,$J25,$K25,M25,N25)</f>
        <v>#VALUE!</v>
      </c>
      <c r="P25" s="247">
        <v>34</v>
      </c>
      <c r="Q25" s="423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92"/>
      <c r="Z25" s="228"/>
    </row>
    <row r="26" spans="1:26" s="138" customFormat="1" ht="15.75" x14ac:dyDescent="0.25">
      <c r="A26" s="173"/>
      <c r="B26" s="249"/>
      <c r="C26" s="243"/>
      <c r="D26" s="151"/>
      <c r="E26" s="1584" t="s">
        <v>814</v>
      </c>
      <c r="F26" s="1585"/>
      <c r="G26" s="1585"/>
      <c r="H26" s="1585"/>
      <c r="I26" s="1585"/>
      <c r="J26" s="1585"/>
      <c r="K26" s="1585"/>
      <c r="L26" s="1585"/>
      <c r="M26" s="1585"/>
      <c r="N26" s="1585"/>
      <c r="O26" s="1585"/>
      <c r="P26" s="1585"/>
      <c r="Q26" s="1585"/>
      <c r="R26" s="1585"/>
      <c r="S26" s="1585"/>
      <c r="T26" s="1585"/>
      <c r="U26" s="1585"/>
      <c r="V26" s="1585"/>
      <c r="W26" s="1585"/>
      <c r="X26" s="1585"/>
      <c r="Y26" s="1586"/>
      <c r="Z26" s="228"/>
    </row>
    <row r="27" spans="1:26" s="138" customFormat="1" ht="15.75" x14ac:dyDescent="0.25">
      <c r="A27" s="173" t="s">
        <v>11</v>
      </c>
      <c r="B27" s="214">
        <v>34503</v>
      </c>
      <c r="C27" s="247">
        <f>Age(B27,I27,J27)</f>
        <v>30</v>
      </c>
      <c r="D27" s="151"/>
      <c r="E27" s="287">
        <v>11</v>
      </c>
      <c r="F27" s="170" t="s">
        <v>475</v>
      </c>
      <c r="G27" s="219" t="s">
        <v>885</v>
      </c>
      <c r="H27" s="236">
        <v>3</v>
      </c>
      <c r="I27" s="230" t="s">
        <v>614</v>
      </c>
      <c r="J27" s="232" t="s">
        <v>578</v>
      </c>
      <c r="K27" s="342" t="str">
        <f>Воз_группа(A27,C27)</f>
        <v>3</v>
      </c>
      <c r="L27" s="173"/>
      <c r="M27" s="247">
        <v>3</v>
      </c>
      <c r="N27" s="156"/>
      <c r="O27" s="202" t="e">
        <f>Баллы_за_упр($A27,$I27,$J27,$K27,M27,N27)</f>
        <v>#VALUE!</v>
      </c>
      <c r="P27" s="247">
        <v>34</v>
      </c>
      <c r="Q27" s="423"/>
      <c r="R27" s="202" t="e">
        <f>Баллы_за_упр($A27,$I27,$J27,$K27,P27,Q27)</f>
        <v>#VALUE!</v>
      </c>
      <c r="S27" s="1">
        <v>38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92"/>
      <c r="Z27" s="228"/>
    </row>
    <row r="28" spans="1:26" s="138" customFormat="1" ht="15.75" x14ac:dyDescent="0.25">
      <c r="A28" s="173" t="s">
        <v>11</v>
      </c>
      <c r="B28" s="214">
        <v>34354</v>
      </c>
      <c r="C28" s="247">
        <f>Age(B28,I28,J28)</f>
        <v>30</v>
      </c>
      <c r="D28" s="151"/>
      <c r="E28" s="287">
        <v>12</v>
      </c>
      <c r="F28" s="170" t="s">
        <v>475</v>
      </c>
      <c r="G28" s="219" t="s">
        <v>885</v>
      </c>
      <c r="H28" s="236">
        <v>3</v>
      </c>
      <c r="I28" s="230" t="s">
        <v>614</v>
      </c>
      <c r="J28" s="232" t="s">
        <v>669</v>
      </c>
      <c r="K28" s="342" t="str">
        <f>Воз_группа(A28,C28)</f>
        <v>3</v>
      </c>
      <c r="L28" s="173"/>
      <c r="M28" s="247">
        <v>3</v>
      </c>
      <c r="N28" s="156"/>
      <c r="O28" s="202" t="e">
        <f>Баллы_за_упр($A28,$I28,$J28,$K28,M28,N28)</f>
        <v>#VALUE!</v>
      </c>
      <c r="P28" s="247">
        <v>34</v>
      </c>
      <c r="Q28" s="423"/>
      <c r="R28" s="202" t="e">
        <f>Баллы_за_упр($A28,$I28,$J28,$K28,P28,Q28)</f>
        <v>#VALUE!</v>
      </c>
      <c r="S28" s="1">
        <v>38</v>
      </c>
      <c r="T28" s="409"/>
      <c r="U28" s="203" t="e">
        <f>Баллы_за_упр($A28,$I28,$J28,$K28,S28,T28)</f>
        <v>#VALUE!</v>
      </c>
      <c r="V28" s="56" t="e">
        <f>Сумма_баллов($A28,$K28,O28,R28,U28)</f>
        <v>#VALUE!</v>
      </c>
      <c r="W28" s="204" t="e">
        <f>Оценка($A28,$K28,O28,R28,U28)</f>
        <v>#VALUE!</v>
      </c>
      <c r="X28" s="257"/>
      <c r="Y28" s="292"/>
      <c r="Z28" s="228"/>
    </row>
    <row r="29" spans="1:26" s="138" customFormat="1" ht="15.75" x14ac:dyDescent="0.25">
      <c r="A29" s="173" t="s">
        <v>11</v>
      </c>
      <c r="B29" s="214">
        <v>34220</v>
      </c>
      <c r="C29" s="247">
        <f>Age(B29,I29,J29)</f>
        <v>31</v>
      </c>
      <c r="D29" s="151"/>
      <c r="E29" s="287">
        <v>13</v>
      </c>
      <c r="F29" s="170" t="s">
        <v>475</v>
      </c>
      <c r="G29" s="219" t="s">
        <v>885</v>
      </c>
      <c r="H29" s="236" t="s">
        <v>23</v>
      </c>
      <c r="I29" s="230" t="s">
        <v>731</v>
      </c>
      <c r="J29" s="232" t="s">
        <v>815</v>
      </c>
      <c r="K29" s="342" t="str">
        <f>Воз_группа(A29,C29)</f>
        <v>3</v>
      </c>
      <c r="L29" s="173"/>
      <c r="M29" s="247">
        <v>3</v>
      </c>
      <c r="N29" s="156"/>
      <c r="O29" s="202" t="e">
        <f>Баллы_за_упр($A29,$I29,$J29,$K29,M29,N29)</f>
        <v>#VALUE!</v>
      </c>
      <c r="P29" s="247">
        <v>34</v>
      </c>
      <c r="Q29" s="423"/>
      <c r="R29" s="202" t="e">
        <f>Баллы_за_упр($A29,$I29,$J29,$K29,P29,Q29)</f>
        <v>#VALUE!</v>
      </c>
      <c r="S29" s="1">
        <v>38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292"/>
      <c r="Z29" s="228"/>
    </row>
    <row r="30" spans="1:26" s="138" customFormat="1" ht="15.75" x14ac:dyDescent="0.25">
      <c r="A30" s="173"/>
      <c r="B30" s="249"/>
      <c r="C30" s="243"/>
      <c r="D30" s="151"/>
      <c r="E30" s="1584" t="s">
        <v>816</v>
      </c>
      <c r="F30" s="1585"/>
      <c r="G30" s="1585"/>
      <c r="H30" s="1585"/>
      <c r="I30" s="1585"/>
      <c r="J30" s="1585"/>
      <c r="K30" s="1585"/>
      <c r="L30" s="1585"/>
      <c r="M30" s="1585"/>
      <c r="N30" s="1585"/>
      <c r="O30" s="1585"/>
      <c r="P30" s="1585"/>
      <c r="Q30" s="1585"/>
      <c r="R30" s="1585"/>
      <c r="S30" s="1585"/>
      <c r="T30" s="1585"/>
      <c r="U30" s="1585"/>
      <c r="V30" s="1585"/>
      <c r="W30" s="1585"/>
      <c r="X30" s="1585"/>
      <c r="Y30" s="1586"/>
      <c r="Z30" s="228"/>
    </row>
    <row r="31" spans="1:26" s="138" customFormat="1" ht="15.75" x14ac:dyDescent="0.25">
      <c r="A31" s="173" t="s">
        <v>11</v>
      </c>
      <c r="B31" s="214">
        <v>34404</v>
      </c>
      <c r="C31" s="247">
        <f>Age(B31,I31,J31)</f>
        <v>30</v>
      </c>
      <c r="D31" s="151"/>
      <c r="E31" s="287">
        <v>14</v>
      </c>
      <c r="F31" s="170" t="s">
        <v>475</v>
      </c>
      <c r="G31" s="219" t="s">
        <v>886</v>
      </c>
      <c r="H31" s="236">
        <v>3</v>
      </c>
      <c r="I31" s="230" t="s">
        <v>614</v>
      </c>
      <c r="J31" s="232" t="s">
        <v>982</v>
      </c>
      <c r="K31" s="342" t="str">
        <f>Воз_группа(A31,C31)</f>
        <v>3</v>
      </c>
      <c r="L31" s="173"/>
      <c r="M31" s="247">
        <v>3</v>
      </c>
      <c r="N31" s="156"/>
      <c r="O31" s="202" t="e">
        <f>Баллы_за_упр($A31,$I31,$J31,$K31,M31,N31)</f>
        <v>#VALUE!</v>
      </c>
      <c r="P31" s="247">
        <v>34</v>
      </c>
      <c r="Q31" s="423"/>
      <c r="R31" s="202" t="e">
        <f>Баллы_за_упр($A31,$I31,$J31,$K31,P31,Q31)</f>
        <v>#VALUE!</v>
      </c>
      <c r="S31" s="1">
        <v>38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292"/>
      <c r="Z31" s="247" t="s">
        <v>750</v>
      </c>
    </row>
    <row r="32" spans="1:26" s="138" customFormat="1" ht="15.75" x14ac:dyDescent="0.25">
      <c r="A32" s="173" t="s">
        <v>11</v>
      </c>
      <c r="B32" s="214">
        <v>34782</v>
      </c>
      <c r="C32" s="247">
        <f>Age(B32,I32,J32)</f>
        <v>29</v>
      </c>
      <c r="D32" s="151"/>
      <c r="E32" s="287">
        <v>15</v>
      </c>
      <c r="F32" s="170" t="s">
        <v>475</v>
      </c>
      <c r="G32" s="219" t="s">
        <v>886</v>
      </c>
      <c r="H32" s="236">
        <v>3</v>
      </c>
      <c r="I32" s="230" t="s">
        <v>614</v>
      </c>
      <c r="J32" s="232" t="s">
        <v>817</v>
      </c>
      <c r="K32" s="342" t="str">
        <f>Воз_группа(A32,C32)</f>
        <v>2</v>
      </c>
      <c r="L32" s="173"/>
      <c r="M32" s="247">
        <v>3</v>
      </c>
      <c r="N32" s="156"/>
      <c r="O32" s="202" t="e">
        <f>Баллы_за_упр($A32,$I32,$J32,$K32,M32,N32)</f>
        <v>#VALUE!</v>
      </c>
      <c r="P32" s="247">
        <v>34</v>
      </c>
      <c r="Q32" s="423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292"/>
      <c r="Z32" s="228"/>
    </row>
    <row r="33" spans="1:26" s="138" customFormat="1" ht="15.75" x14ac:dyDescent="0.25">
      <c r="A33" s="173"/>
      <c r="B33" s="249"/>
      <c r="C33" s="243"/>
      <c r="D33" s="151"/>
      <c r="E33" s="1584" t="s">
        <v>818</v>
      </c>
      <c r="F33" s="1585"/>
      <c r="G33" s="1585"/>
      <c r="H33" s="1585"/>
      <c r="I33" s="1585"/>
      <c r="J33" s="1585"/>
      <c r="K33" s="1585"/>
      <c r="L33" s="1585"/>
      <c r="M33" s="1585"/>
      <c r="N33" s="1585"/>
      <c r="O33" s="1585"/>
      <c r="P33" s="1585"/>
      <c r="Q33" s="1585"/>
      <c r="R33" s="1585"/>
      <c r="S33" s="1585"/>
      <c r="T33" s="1585"/>
      <c r="U33" s="1585"/>
      <c r="V33" s="1585"/>
      <c r="W33" s="1585"/>
      <c r="X33" s="1585"/>
      <c r="Y33" s="1586"/>
      <c r="Z33" s="228"/>
    </row>
    <row r="34" spans="1:26" s="138" customFormat="1" ht="15.75" x14ac:dyDescent="0.25">
      <c r="A34" s="173" t="s">
        <v>11</v>
      </c>
      <c r="B34" s="214">
        <v>34495</v>
      </c>
      <c r="C34" s="247">
        <f>Age(B34,I34,J34)</f>
        <v>30</v>
      </c>
      <c r="D34" s="151"/>
      <c r="E34" s="287">
        <v>16</v>
      </c>
      <c r="F34" s="170" t="s">
        <v>475</v>
      </c>
      <c r="G34" s="219" t="s">
        <v>887</v>
      </c>
      <c r="H34" s="236">
        <v>3</v>
      </c>
      <c r="I34" s="230" t="s">
        <v>614</v>
      </c>
      <c r="J34" s="232" t="s">
        <v>819</v>
      </c>
      <c r="K34" s="342" t="str">
        <f>Воз_группа(A34,C34)</f>
        <v>3</v>
      </c>
      <c r="L34" s="173"/>
      <c r="M34" s="247">
        <v>3</v>
      </c>
      <c r="N34" s="156"/>
      <c r="O34" s="202" t="e">
        <f>Баллы_за_упр($A34,$I34,$J34,$K34,M34,N34)</f>
        <v>#VALUE!</v>
      </c>
      <c r="P34" s="247">
        <v>34</v>
      </c>
      <c r="Q34" s="423"/>
      <c r="R34" s="202" t="e">
        <f>Баллы_за_упр($A34,$I34,$J34,$K34,P34,Q34)</f>
        <v>#VALUE!</v>
      </c>
      <c r="S34" s="1">
        <v>38</v>
      </c>
      <c r="T34" s="409"/>
      <c r="U34" s="203" t="e">
        <f>Баллы_за_упр($A34,$I34,$J34,$K34,S34,T34)</f>
        <v>#VALUE!</v>
      </c>
      <c r="V34" s="56" t="e">
        <f>Сумма_баллов($A34,$K34,O34,R34,U34)</f>
        <v>#VALUE!</v>
      </c>
      <c r="W34" s="204" t="e">
        <f>Оценка($A34,$K34,O34,R34,U34)</f>
        <v>#VALUE!</v>
      </c>
      <c r="X34" s="257"/>
      <c r="Y34" s="292"/>
      <c r="Z34" s="228"/>
    </row>
    <row r="35" spans="1:26" s="138" customFormat="1" ht="15.75" x14ac:dyDescent="0.25">
      <c r="A35" s="173" t="s">
        <v>11</v>
      </c>
      <c r="B35" s="214">
        <v>31757</v>
      </c>
      <c r="C35" s="247">
        <f>Age(B35,I35,J35)</f>
        <v>37</v>
      </c>
      <c r="D35" s="151"/>
      <c r="E35" s="287">
        <v>17</v>
      </c>
      <c r="F35" s="170" t="s">
        <v>475</v>
      </c>
      <c r="G35" s="219" t="s">
        <v>887</v>
      </c>
      <c r="H35" s="236">
        <v>3</v>
      </c>
      <c r="I35" s="230" t="s">
        <v>614</v>
      </c>
      <c r="J35" s="232" t="s">
        <v>489</v>
      </c>
      <c r="K35" s="342" t="str">
        <f>Воз_группа(A35,C35)</f>
        <v>4</v>
      </c>
      <c r="L35" s="173"/>
      <c r="M35" s="247">
        <v>3</v>
      </c>
      <c r="N35" s="156"/>
      <c r="O35" s="202" t="e">
        <f>Баллы_за_упр($A35,$I35,$J35,$K35,M35,N35)</f>
        <v>#VALUE!</v>
      </c>
      <c r="P35" s="247">
        <v>34</v>
      </c>
      <c r="Q35" s="423"/>
      <c r="R35" s="202" t="e">
        <f>Баллы_за_упр($A35,$I35,$J35,$K35,P35,Q35)</f>
        <v>#VALUE!</v>
      </c>
      <c r="S35" s="1">
        <v>38</v>
      </c>
      <c r="T35" s="409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257"/>
      <c r="Y35" s="292"/>
      <c r="Z35" s="228"/>
    </row>
    <row r="36" spans="1:26" s="138" customFormat="1" ht="15.75" x14ac:dyDescent="0.25">
      <c r="A36" s="173" t="s">
        <v>11</v>
      </c>
      <c r="B36" s="214">
        <v>33987</v>
      </c>
      <c r="C36" s="247">
        <f>Age(B36,I36,J36)</f>
        <v>31</v>
      </c>
      <c r="D36" s="151"/>
      <c r="E36" s="287">
        <v>18</v>
      </c>
      <c r="F36" s="170" t="s">
        <v>475</v>
      </c>
      <c r="G36" s="219" t="s">
        <v>887</v>
      </c>
      <c r="H36" s="236">
        <v>1</v>
      </c>
      <c r="I36" s="230" t="s">
        <v>565</v>
      </c>
      <c r="J36" s="232" t="s">
        <v>820</v>
      </c>
      <c r="K36" s="342" t="str">
        <f>Воз_группа(A36,C36)</f>
        <v>3</v>
      </c>
      <c r="L36" s="173"/>
      <c r="M36" s="247">
        <v>3</v>
      </c>
      <c r="N36" s="156"/>
      <c r="O36" s="202" t="e">
        <f>Баллы_за_упр($A36,$I36,$J36,$K36,M36,N36)</f>
        <v>#VALUE!</v>
      </c>
      <c r="P36" s="247">
        <v>34</v>
      </c>
      <c r="Q36" s="423"/>
      <c r="R36" s="202" t="e">
        <f>Баллы_за_упр($A36,$I36,$J36,$K36,P36,Q36)</f>
        <v>#VALUE!</v>
      </c>
      <c r="S36" s="1">
        <v>38</v>
      </c>
      <c r="T36" s="409"/>
      <c r="U36" s="203" t="e">
        <f>Баллы_за_упр($A36,$I36,$J36,$K36,S36,T36)</f>
        <v>#VALUE!</v>
      </c>
      <c r="V36" s="56" t="e">
        <f>Сумма_баллов($A36,$K36,O36,R36,U36)</f>
        <v>#VALUE!</v>
      </c>
      <c r="W36" s="204" t="e">
        <f>Оценка($A36,$K36,O36,R36,U36)</f>
        <v>#VALUE!</v>
      </c>
      <c r="X36" s="257"/>
      <c r="Y36" s="292"/>
      <c r="Z36" s="228"/>
    </row>
    <row r="37" spans="1:26" s="138" customFormat="1" ht="15.75" x14ac:dyDescent="0.25">
      <c r="A37" s="173"/>
      <c r="B37" s="249"/>
      <c r="C37" s="243"/>
      <c r="D37" s="151"/>
      <c r="E37" s="1584" t="s">
        <v>821</v>
      </c>
      <c r="F37" s="1585"/>
      <c r="G37" s="1585"/>
      <c r="H37" s="1585"/>
      <c r="I37" s="1585"/>
      <c r="J37" s="1585"/>
      <c r="K37" s="1585"/>
      <c r="L37" s="1585"/>
      <c r="M37" s="1585"/>
      <c r="N37" s="1585"/>
      <c r="O37" s="1585"/>
      <c r="P37" s="1585"/>
      <c r="Q37" s="1585"/>
      <c r="R37" s="1585"/>
      <c r="S37" s="1585"/>
      <c r="T37" s="1585"/>
      <c r="U37" s="1585"/>
      <c r="V37" s="1585"/>
      <c r="W37" s="1585"/>
      <c r="X37" s="1585"/>
      <c r="Y37" s="1586"/>
      <c r="Z37" s="228"/>
    </row>
    <row r="38" spans="1:26" s="138" customFormat="1" ht="16.5" thickBot="1" x14ac:dyDescent="0.3">
      <c r="A38" s="173" t="s">
        <v>11</v>
      </c>
      <c r="B38" s="214">
        <v>32004</v>
      </c>
      <c r="C38" s="247">
        <f>Age(B38,I38,J38)</f>
        <v>37</v>
      </c>
      <c r="D38" s="151"/>
      <c r="E38" s="330">
        <v>19</v>
      </c>
      <c r="F38" s="390" t="s">
        <v>475</v>
      </c>
      <c r="G38" s="391" t="s">
        <v>888</v>
      </c>
      <c r="H38" s="331" t="s">
        <v>766</v>
      </c>
      <c r="I38" s="294" t="s">
        <v>27</v>
      </c>
      <c r="J38" s="321" t="s">
        <v>662</v>
      </c>
      <c r="K38" s="159" t="str">
        <f>Воз_группа(A38,C38)</f>
        <v>4</v>
      </c>
      <c r="L38" s="140"/>
      <c r="M38" s="157">
        <v>3</v>
      </c>
      <c r="N38" s="163"/>
      <c r="O38" s="299" t="e">
        <f>Баллы_за_упр($A38,$I38,$J38,$K38,M38,N38)</f>
        <v>#VALUE!</v>
      </c>
      <c r="P38" s="157">
        <v>34</v>
      </c>
      <c r="Q38" s="424"/>
      <c r="R38" s="299" t="e">
        <f>Баллы_за_упр($A38,$I38,$J38,$K38,P38,Q38)</f>
        <v>#VALUE!</v>
      </c>
      <c r="S38" s="300">
        <v>38</v>
      </c>
      <c r="T38" s="413"/>
      <c r="U38" s="301" t="e">
        <f>Баллы_за_упр($A38,$I38,$J38,$K38,S38,T38)</f>
        <v>#VALUE!</v>
      </c>
      <c r="V38" s="302" t="e">
        <f>Сумма_баллов($A38,$K38,O38,R38,U38)</f>
        <v>#VALUE!</v>
      </c>
      <c r="W38" s="303" t="e">
        <f>Оценка($A38,$K38,O38,R38,U38)</f>
        <v>#VALUE!</v>
      </c>
      <c r="X38" s="258"/>
      <c r="Y38" s="324"/>
      <c r="Z38" s="228"/>
    </row>
    <row r="39" spans="1:26" ht="17.25" customHeight="1" x14ac:dyDescent="0.25">
      <c r="A39" s="1594" t="s">
        <v>1</v>
      </c>
      <c r="B39" s="1594" t="s">
        <v>81</v>
      </c>
      <c r="C39" s="1594" t="s">
        <v>82</v>
      </c>
      <c r="D39" s="256"/>
      <c r="E39" s="1595" t="s">
        <v>2</v>
      </c>
      <c r="F39" s="1576" t="s">
        <v>73</v>
      </c>
      <c r="G39" s="1576" t="s">
        <v>73</v>
      </c>
      <c r="H39" s="1600" t="s">
        <v>765</v>
      </c>
      <c r="I39" s="1576" t="s">
        <v>3</v>
      </c>
      <c r="J39" s="1776" t="s">
        <v>4</v>
      </c>
      <c r="K39" s="1570" t="s">
        <v>5</v>
      </c>
      <c r="L39" s="1570" t="s">
        <v>6</v>
      </c>
      <c r="M39" s="1576" t="s">
        <v>180</v>
      </c>
      <c r="N39" s="1576"/>
      <c r="O39" s="1576"/>
      <c r="P39" s="1576"/>
      <c r="Q39" s="1576"/>
      <c r="R39" s="1576"/>
      <c r="S39" s="1576"/>
      <c r="T39" s="1576"/>
      <c r="U39" s="1576"/>
      <c r="V39" s="1577" t="s">
        <v>25</v>
      </c>
      <c r="W39" s="1570" t="s">
        <v>998</v>
      </c>
      <c r="X39" s="1570" t="s">
        <v>7</v>
      </c>
      <c r="Y39" s="1573" t="s">
        <v>285</v>
      </c>
    </row>
    <row r="40" spans="1:26" ht="15.75" x14ac:dyDescent="0.25">
      <c r="A40" s="1594"/>
      <c r="B40" s="1594"/>
      <c r="C40" s="1594"/>
      <c r="D40" s="256"/>
      <c r="E40" s="1596"/>
      <c r="F40" s="1598"/>
      <c r="G40" s="1598"/>
      <c r="H40" s="1601"/>
      <c r="I40" s="1598"/>
      <c r="J40" s="1605"/>
      <c r="K40" s="1571"/>
      <c r="L40" s="1626"/>
      <c r="M40" s="449"/>
      <c r="N40" s="471">
        <v>1</v>
      </c>
      <c r="O40" s="450"/>
      <c r="P40" s="1985">
        <v>2</v>
      </c>
      <c r="Q40" s="1985"/>
      <c r="R40" s="1948"/>
      <c r="S40" s="1986">
        <v>3</v>
      </c>
      <c r="T40" s="1987"/>
      <c r="U40" s="1988"/>
      <c r="V40" s="1578"/>
      <c r="W40" s="1571"/>
      <c r="X40" s="1571"/>
      <c r="Y40" s="1574"/>
    </row>
    <row r="41" spans="1:26" ht="77.25" customHeight="1" thickBot="1" x14ac:dyDescent="0.3">
      <c r="A41" s="1594"/>
      <c r="B41" s="1594"/>
      <c r="C41" s="1594"/>
      <c r="D41" s="256"/>
      <c r="E41" s="1597"/>
      <c r="F41" s="1599"/>
      <c r="G41" s="1599"/>
      <c r="H41" s="1602"/>
      <c r="I41" s="1599"/>
      <c r="J41" s="1777"/>
      <c r="K41" s="1572"/>
      <c r="L41" s="1572"/>
      <c r="M41" s="451" t="s">
        <v>8</v>
      </c>
      <c r="N41" s="451" t="s">
        <v>9</v>
      </c>
      <c r="O41" s="452" t="s">
        <v>10</v>
      </c>
      <c r="P41" s="470" t="s">
        <v>8</v>
      </c>
      <c r="Q41" s="470" t="s">
        <v>9</v>
      </c>
      <c r="R41" s="137" t="s">
        <v>10</v>
      </c>
      <c r="S41" s="470" t="s">
        <v>8</v>
      </c>
      <c r="T41" s="412" t="s">
        <v>9</v>
      </c>
      <c r="U41" s="137" t="s">
        <v>10</v>
      </c>
      <c r="V41" s="1579"/>
      <c r="W41" s="1572"/>
      <c r="X41" s="1572"/>
      <c r="Y41" s="1575"/>
    </row>
    <row r="42" spans="1:26" s="138" customFormat="1" ht="16.5" thickTop="1" x14ac:dyDescent="0.25">
      <c r="A42" s="173" t="s">
        <v>470</v>
      </c>
      <c r="B42" s="214">
        <v>32245</v>
      </c>
      <c r="C42" s="247">
        <f>Age(B42,I42,J42)</f>
        <v>36</v>
      </c>
      <c r="D42" s="151"/>
      <c r="E42" s="287">
        <v>20</v>
      </c>
      <c r="F42" s="170" t="s">
        <v>475</v>
      </c>
      <c r="G42" s="219" t="s">
        <v>888</v>
      </c>
      <c r="H42" s="236">
        <v>2</v>
      </c>
      <c r="I42" s="230" t="s">
        <v>564</v>
      </c>
      <c r="J42" s="232" t="s">
        <v>573</v>
      </c>
      <c r="K42" s="342" t="str">
        <f>Воз_группа(A42,C42)</f>
        <v>4</v>
      </c>
      <c r="L42" s="173"/>
      <c r="M42" s="247">
        <v>16</v>
      </c>
      <c r="N42" s="156"/>
      <c r="O42" s="202" t="e">
        <f>Баллы_за_упр($A42,$I42,$J42,$K42,M42,N42)</f>
        <v>#VALUE!</v>
      </c>
      <c r="P42" s="247"/>
      <c r="Q42" s="155"/>
      <c r="R42" s="202"/>
      <c r="S42" s="1">
        <v>37</v>
      </c>
      <c r="T42" s="409"/>
      <c r="U42" s="203" t="e">
        <f>Баллы_за_упр($A42,$I42,$J42,$K42,S42,T42)</f>
        <v>#VALUE!</v>
      </c>
      <c r="V42" s="56" t="e">
        <f>Сумма_баллов($A42,$K42,O42,R42,U42)</f>
        <v>#VALUE!</v>
      </c>
      <c r="W42" s="204" t="e">
        <f>Оценка($A42,$K42,O42,R42,U42)</f>
        <v>#VALUE!</v>
      </c>
      <c r="X42" s="257"/>
      <c r="Y42" s="292"/>
      <c r="Z42" s="228"/>
    </row>
    <row r="43" spans="1:26" s="138" customFormat="1" ht="15.75" x14ac:dyDescent="0.25">
      <c r="A43" s="173" t="s">
        <v>11</v>
      </c>
      <c r="B43" s="214">
        <v>34254</v>
      </c>
      <c r="C43" s="247">
        <f>Age(B43,I43,J43)</f>
        <v>31</v>
      </c>
      <c r="D43" s="151"/>
      <c r="E43" s="287">
        <v>21</v>
      </c>
      <c r="F43" s="170" t="s">
        <v>475</v>
      </c>
      <c r="G43" s="219" t="s">
        <v>888</v>
      </c>
      <c r="H43" s="236">
        <v>2</v>
      </c>
      <c r="I43" s="230" t="s">
        <v>564</v>
      </c>
      <c r="J43" s="232" t="s">
        <v>692</v>
      </c>
      <c r="K43" s="342" t="str">
        <f>Воз_группа(A43,C43)</f>
        <v>3</v>
      </c>
      <c r="L43" s="173"/>
      <c r="M43" s="247">
        <v>3</v>
      </c>
      <c r="N43" s="156"/>
      <c r="O43" s="202" t="e">
        <f>Баллы_за_упр($A43,$I43,$J43,$K43,M43,N43)</f>
        <v>#VALUE!</v>
      </c>
      <c r="P43" s="247">
        <v>34</v>
      </c>
      <c r="Q43" s="423"/>
      <c r="R43" s="202" t="e">
        <f>Баллы_за_упр($A43,$I43,$J43,$K43,P43,Q43)</f>
        <v>#VALUE!</v>
      </c>
      <c r="S43" s="1">
        <v>38</v>
      </c>
      <c r="T43" s="409"/>
      <c r="U43" s="203" t="e">
        <f>Баллы_за_упр($A43,$I43,$J43,$K43,S43,T43)</f>
        <v>#VALUE!</v>
      </c>
      <c r="V43" s="56" t="e">
        <f>Сумма_баллов($A43,$K43,O43,R43,U43)</f>
        <v>#VALUE!</v>
      </c>
      <c r="W43" s="204" t="e">
        <f>Оценка($A43,$K43,O43,R43,U43)</f>
        <v>#VALUE!</v>
      </c>
      <c r="X43" s="257"/>
      <c r="Y43" s="292"/>
      <c r="Z43" s="228"/>
    </row>
    <row r="44" spans="1:26" s="138" customFormat="1" ht="15.75" x14ac:dyDescent="0.25">
      <c r="A44" s="173"/>
      <c r="B44" s="249"/>
      <c r="C44" s="243"/>
      <c r="D44" s="151"/>
      <c r="E44" s="1584" t="s">
        <v>822</v>
      </c>
      <c r="F44" s="1585"/>
      <c r="G44" s="1585"/>
      <c r="H44" s="1585"/>
      <c r="I44" s="1585"/>
      <c r="J44" s="1585"/>
      <c r="K44" s="1585"/>
      <c r="L44" s="1585"/>
      <c r="M44" s="1585"/>
      <c r="N44" s="1585"/>
      <c r="O44" s="1585"/>
      <c r="P44" s="1585"/>
      <c r="Q44" s="1585"/>
      <c r="R44" s="1585"/>
      <c r="S44" s="1585"/>
      <c r="T44" s="1585"/>
      <c r="U44" s="1585"/>
      <c r="V44" s="1585"/>
      <c r="W44" s="1585"/>
      <c r="X44" s="1585"/>
      <c r="Y44" s="1586"/>
      <c r="Z44" s="228"/>
    </row>
    <row r="45" spans="1:26" s="138" customFormat="1" ht="15.75" x14ac:dyDescent="0.25">
      <c r="A45" s="173" t="s">
        <v>11</v>
      </c>
      <c r="B45" s="214">
        <v>30516</v>
      </c>
      <c r="C45" s="247">
        <f>Age(B45,I45,J45)</f>
        <v>41</v>
      </c>
      <c r="D45" s="151"/>
      <c r="E45" s="287">
        <v>22</v>
      </c>
      <c r="F45" s="170" t="s">
        <v>475</v>
      </c>
      <c r="G45" s="219" t="s">
        <v>889</v>
      </c>
      <c r="H45" s="236" t="s">
        <v>766</v>
      </c>
      <c r="I45" s="230" t="s">
        <v>26</v>
      </c>
      <c r="J45" s="232" t="s">
        <v>670</v>
      </c>
      <c r="K45" s="342" t="str">
        <f>Воз_группа(A45,C45)</f>
        <v>5</v>
      </c>
      <c r="L45" s="173"/>
      <c r="M45" s="247">
        <v>3</v>
      </c>
      <c r="N45" s="156"/>
      <c r="O45" s="202" t="e">
        <f>Баллы_за_упр($A45,$I45,$J45,$K45,M45,N45)</f>
        <v>#VALUE!</v>
      </c>
      <c r="P45" s="247">
        <v>34</v>
      </c>
      <c r="Q45" s="423"/>
      <c r="R45" s="202" t="e">
        <f>Баллы_за_упр($A45,$I45,$J45,$K45,P45,Q45)</f>
        <v>#VALUE!</v>
      </c>
      <c r="S45" s="1">
        <v>38</v>
      </c>
      <c r="T45" s="409"/>
      <c r="U45" s="203" t="e">
        <f>Баллы_за_упр($A45,$I45,$J45,$K45,S45,T45)</f>
        <v>#VALUE!</v>
      </c>
      <c r="V45" s="56" t="e">
        <f>Сумма_баллов($A45,$K45,O45,R45,U45)</f>
        <v>#VALUE!</v>
      </c>
      <c r="W45" s="204" t="e">
        <f>Оценка($A45,$K45,O45,R45,U45)</f>
        <v>#VALUE!</v>
      </c>
      <c r="X45" s="257"/>
      <c r="Y45" s="292"/>
      <c r="Z45" s="228"/>
    </row>
    <row r="46" spans="1:26" s="138" customFormat="1" ht="15.75" x14ac:dyDescent="0.25">
      <c r="A46" s="173" t="s">
        <v>470</v>
      </c>
      <c r="B46" s="214">
        <v>30545</v>
      </c>
      <c r="C46" s="247">
        <f>Age(B46,I46,J46)</f>
        <v>41</v>
      </c>
      <c r="D46" s="151"/>
      <c r="E46" s="287">
        <v>23</v>
      </c>
      <c r="F46" s="170" t="s">
        <v>475</v>
      </c>
      <c r="G46" s="219" t="s">
        <v>889</v>
      </c>
      <c r="H46" s="236">
        <v>2</v>
      </c>
      <c r="I46" s="230" t="s">
        <v>500</v>
      </c>
      <c r="J46" s="232" t="s">
        <v>668</v>
      </c>
      <c r="K46" s="342" t="str">
        <f>Воз_группа(A46,C46)</f>
        <v>5</v>
      </c>
      <c r="L46" s="173"/>
      <c r="M46" s="247">
        <v>16</v>
      </c>
      <c r="N46" s="156"/>
      <c r="O46" s="202" t="e">
        <f>Баллы_за_упр($A46,$I46,$J46,$K46,M46,N46)</f>
        <v>#VALUE!</v>
      </c>
      <c r="P46" s="247"/>
      <c r="Q46" s="155"/>
      <c r="R46" s="202"/>
      <c r="S46" s="1">
        <v>37</v>
      </c>
      <c r="T46" s="409"/>
      <c r="U46" s="203" t="e">
        <f>Баллы_за_упр($A46,$I46,$J46,$K46,S46,T46)</f>
        <v>#VALUE!</v>
      </c>
      <c r="V46" s="56" t="e">
        <f>Сумма_баллов($A46,$K46,O46,R46,U46)</f>
        <v>#VALUE!</v>
      </c>
      <c r="W46" s="204" t="e">
        <f>Оценка($A46,$K46,O46,R46,U46)</f>
        <v>#VALUE!</v>
      </c>
      <c r="X46" s="257"/>
      <c r="Y46" s="434"/>
      <c r="Z46" s="228"/>
    </row>
    <row r="47" spans="1:26" s="138" customFormat="1" ht="15.75" x14ac:dyDescent="0.25">
      <c r="A47" s="173" t="s">
        <v>470</v>
      </c>
      <c r="B47" s="214">
        <v>30090</v>
      </c>
      <c r="C47" s="247">
        <f>Age(B47,I47,J47)</f>
        <v>42</v>
      </c>
      <c r="D47" s="151"/>
      <c r="E47" s="287">
        <v>24</v>
      </c>
      <c r="F47" s="170" t="s">
        <v>475</v>
      </c>
      <c r="G47" s="219" t="s">
        <v>889</v>
      </c>
      <c r="H47" s="236">
        <v>1</v>
      </c>
      <c r="I47" s="230" t="s">
        <v>564</v>
      </c>
      <c r="J47" s="232" t="s">
        <v>572</v>
      </c>
      <c r="K47" s="342" t="str">
        <f>Воз_группа(A47,C47)</f>
        <v>5</v>
      </c>
      <c r="L47" s="173"/>
      <c r="M47" s="247">
        <v>16</v>
      </c>
      <c r="N47" s="156"/>
      <c r="O47" s="202" t="e">
        <f>Баллы_за_упр($A47,$I47,$J47,$K47,M47,N47)</f>
        <v>#VALUE!</v>
      </c>
      <c r="P47" s="247"/>
      <c r="Q47" s="155"/>
      <c r="R47" s="202"/>
      <c r="S47" s="1">
        <v>37</v>
      </c>
      <c r="T47" s="409"/>
      <c r="U47" s="203" t="e">
        <f>Баллы_за_упр($A47,$I47,$J47,$K47,S47,T47)</f>
        <v>#VALUE!</v>
      </c>
      <c r="V47" s="56" t="e">
        <f>Сумма_баллов($A47,$K47,O47,R47,U47)</f>
        <v>#VALUE!</v>
      </c>
      <c r="W47" s="204" t="e">
        <f>Оценка($A47,$K47,O47,R47,U47)</f>
        <v>#VALUE!</v>
      </c>
      <c r="X47" s="257"/>
      <c r="Y47" s="292"/>
      <c r="Z47" s="228" t="s">
        <v>984</v>
      </c>
    </row>
    <row r="48" spans="1:26" s="138" customFormat="1" ht="15.75" x14ac:dyDescent="0.25">
      <c r="A48" s="173" t="s">
        <v>470</v>
      </c>
      <c r="B48" s="214">
        <v>29727</v>
      </c>
      <c r="C48" s="247">
        <f>Age(B48,I48,J48)</f>
        <v>43</v>
      </c>
      <c r="D48" s="151"/>
      <c r="E48" s="287">
        <v>25</v>
      </c>
      <c r="F48" s="170" t="s">
        <v>475</v>
      </c>
      <c r="G48" s="219" t="s">
        <v>889</v>
      </c>
      <c r="H48" s="236">
        <v>3</v>
      </c>
      <c r="I48" s="230" t="s">
        <v>564</v>
      </c>
      <c r="J48" s="232" t="s">
        <v>981</v>
      </c>
      <c r="K48" s="342" t="str">
        <f>Воз_группа(A48,C48)</f>
        <v>5</v>
      </c>
      <c r="L48" s="173"/>
      <c r="M48" s="247">
        <v>16</v>
      </c>
      <c r="N48" s="156"/>
      <c r="O48" s="202" t="e">
        <f>Баллы_за_упр($A48,$I48,$J48,$K48,M48,N48)</f>
        <v>#VALUE!</v>
      </c>
      <c r="P48" s="247"/>
      <c r="Q48" s="155"/>
      <c r="R48" s="202"/>
      <c r="S48" s="1">
        <v>37</v>
      </c>
      <c r="T48" s="409"/>
      <c r="U48" s="203" t="e">
        <f>Баллы_за_упр($A48,$I48,$J48,$K48,S48,T48)</f>
        <v>#VALUE!</v>
      </c>
      <c r="V48" s="56" t="e">
        <f>Сумма_баллов($A48,$K48,O48,R48,U48)</f>
        <v>#VALUE!</v>
      </c>
      <c r="W48" s="204" t="e">
        <f>Оценка($A48,$K48,O48,R48,U48)</f>
        <v>#VALUE!</v>
      </c>
      <c r="X48" s="257"/>
      <c r="Y48" s="292"/>
      <c r="Z48" s="228"/>
    </row>
    <row r="49" spans="1:26" s="138" customFormat="1" ht="15.75" x14ac:dyDescent="0.25">
      <c r="A49" s="173" t="s">
        <v>11</v>
      </c>
      <c r="B49" s="214">
        <v>35212</v>
      </c>
      <c r="C49" s="247">
        <f>Age(B49,I49,J49)</f>
        <v>28</v>
      </c>
      <c r="D49" s="151"/>
      <c r="E49" s="287">
        <v>26</v>
      </c>
      <c r="F49" s="170" t="s">
        <v>475</v>
      </c>
      <c r="G49" s="219" t="s">
        <v>889</v>
      </c>
      <c r="H49" s="236">
        <v>3</v>
      </c>
      <c r="I49" s="230" t="s">
        <v>564</v>
      </c>
      <c r="J49" s="232" t="s">
        <v>702</v>
      </c>
      <c r="K49" s="342" t="str">
        <f>Воз_группа(A49,C49)</f>
        <v>2</v>
      </c>
      <c r="L49" s="173"/>
      <c r="M49" s="247">
        <v>3</v>
      </c>
      <c r="N49" s="156"/>
      <c r="O49" s="202" t="e">
        <f>Баллы_за_упр($A49,$I49,$J49,$K49,M49,N49)</f>
        <v>#VALUE!</v>
      </c>
      <c r="P49" s="247">
        <v>34</v>
      </c>
      <c r="Q49" s="423"/>
      <c r="R49" s="202" t="e">
        <f>Баллы_за_упр($A49,$I49,$J49,$K49,P49,Q49)</f>
        <v>#VALUE!</v>
      </c>
      <c r="S49" s="1">
        <v>38</v>
      </c>
      <c r="T49" s="409"/>
      <c r="U49" s="203" t="e">
        <f>Баллы_за_упр($A49,$I49,$J49,$K49,S49,T49)</f>
        <v>#VALUE!</v>
      </c>
      <c r="V49" s="56" t="e">
        <f>Сумма_баллов($A49,$K49,O49,R49,U49)</f>
        <v>#VALUE!</v>
      </c>
      <c r="W49" s="204" t="e">
        <f>Оценка($A49,$K49,O49,R49,U49)</f>
        <v>#VALUE!</v>
      </c>
      <c r="X49" s="257"/>
      <c r="Y49" s="292"/>
      <c r="Z49" s="228"/>
    </row>
    <row r="50" spans="1:26" s="138" customFormat="1" ht="15.75" x14ac:dyDescent="0.25">
      <c r="A50" s="173"/>
      <c r="B50" s="249"/>
      <c r="C50" s="243"/>
      <c r="D50" s="151"/>
      <c r="E50" s="1590" t="s">
        <v>776</v>
      </c>
      <c r="F50" s="1591"/>
      <c r="G50" s="1591"/>
      <c r="H50" s="1591"/>
      <c r="I50" s="1591"/>
      <c r="J50" s="1591"/>
      <c r="K50" s="1591"/>
      <c r="L50" s="1591"/>
      <c r="M50" s="1591"/>
      <c r="N50" s="1591"/>
      <c r="O50" s="1591"/>
      <c r="P50" s="1591"/>
      <c r="Q50" s="1591"/>
      <c r="R50" s="1591"/>
      <c r="S50" s="1591"/>
      <c r="T50" s="1591"/>
      <c r="U50" s="1591"/>
      <c r="V50" s="1591"/>
      <c r="W50" s="1591"/>
      <c r="X50" s="1591"/>
      <c r="Y50" s="1592"/>
      <c r="Z50" s="228"/>
    </row>
    <row r="51" spans="1:26" s="138" customFormat="1" ht="15.75" x14ac:dyDescent="0.25">
      <c r="A51" s="173" t="s">
        <v>11</v>
      </c>
      <c r="B51" s="214">
        <v>26479</v>
      </c>
      <c r="C51" s="247">
        <f>Age(B51,I51,J51)</f>
        <v>52</v>
      </c>
      <c r="D51" s="151"/>
      <c r="E51" s="287">
        <v>27</v>
      </c>
      <c r="F51" s="170" t="s">
        <v>475</v>
      </c>
      <c r="G51" s="219" t="s">
        <v>890</v>
      </c>
      <c r="H51" s="236" t="s">
        <v>766</v>
      </c>
      <c r="I51" s="230" t="s">
        <v>482</v>
      </c>
      <c r="J51" s="232" t="s">
        <v>658</v>
      </c>
      <c r="K51" s="342" t="str">
        <f>Воз_группа(A51,C51)</f>
        <v>7</v>
      </c>
      <c r="L51" s="173"/>
      <c r="M51" s="212">
        <v>3</v>
      </c>
      <c r="N51" s="156"/>
      <c r="O51" s="202" t="e">
        <f>Баллы_за_упр($A51,$I51,$J51,$K51,M51,N51)</f>
        <v>#VALUE!</v>
      </c>
      <c r="P51" s="247">
        <v>16</v>
      </c>
      <c r="Q51" s="155"/>
      <c r="R51" s="202" t="e">
        <f>Баллы_за_упр($A51,$I51,$J51,$K51,P51,Q51)</f>
        <v>#VALUE!</v>
      </c>
      <c r="S51" s="1">
        <v>37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292"/>
      <c r="Z51" s="228"/>
    </row>
    <row r="52" spans="1:26" s="138" customFormat="1" ht="15.75" x14ac:dyDescent="0.25">
      <c r="A52" s="173"/>
      <c r="B52" s="249"/>
      <c r="C52" s="243"/>
      <c r="D52" s="151"/>
      <c r="E52" s="1584" t="s">
        <v>823</v>
      </c>
      <c r="F52" s="1585"/>
      <c r="G52" s="1585"/>
      <c r="H52" s="1585"/>
      <c r="I52" s="1585"/>
      <c r="J52" s="1585"/>
      <c r="K52" s="1585"/>
      <c r="L52" s="1585"/>
      <c r="M52" s="1585"/>
      <c r="N52" s="1585"/>
      <c r="O52" s="1585"/>
      <c r="P52" s="1585"/>
      <c r="Q52" s="1585"/>
      <c r="R52" s="1585"/>
      <c r="S52" s="1585"/>
      <c r="T52" s="1585"/>
      <c r="U52" s="1585"/>
      <c r="V52" s="1585"/>
      <c r="W52" s="1585"/>
      <c r="X52" s="1585"/>
      <c r="Y52" s="1586"/>
      <c r="Z52" s="228"/>
    </row>
    <row r="53" spans="1:26" s="138" customFormat="1" ht="15.75" x14ac:dyDescent="0.25">
      <c r="A53" s="173" t="s">
        <v>11</v>
      </c>
      <c r="B53" s="440" t="s">
        <v>804</v>
      </c>
      <c r="C53" s="247">
        <f>Age(B53,I53,J53)</f>
        <v>58</v>
      </c>
      <c r="D53" s="151"/>
      <c r="E53" s="287">
        <v>28</v>
      </c>
      <c r="F53" s="170" t="s">
        <v>475</v>
      </c>
      <c r="G53" s="230" t="s">
        <v>891</v>
      </c>
      <c r="H53" s="236" t="s">
        <v>766</v>
      </c>
      <c r="I53" s="230" t="s">
        <v>482</v>
      </c>
      <c r="J53" s="232" t="s">
        <v>745</v>
      </c>
      <c r="K53" s="342" t="str">
        <f>Воз_группа(A53,C53)</f>
        <v>8</v>
      </c>
      <c r="L53" s="173"/>
      <c r="M53" s="212">
        <v>3</v>
      </c>
      <c r="N53" s="156"/>
      <c r="O53" s="202" t="e">
        <f>Баллы_за_упр($A53,$I53,$J53,$K53,M53,N53)</f>
        <v>#VALUE!</v>
      </c>
      <c r="P53" s="247">
        <v>16</v>
      </c>
      <c r="Q53" s="155"/>
      <c r="R53" s="202" t="e">
        <f>Баллы_за_упр($A53,$I53,$J53,$K53,P53,Q53)</f>
        <v>#VALUE!</v>
      </c>
      <c r="S53" s="1">
        <v>37</v>
      </c>
      <c r="T53" s="409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257"/>
      <c r="Y53" s="292"/>
      <c r="Z53" s="228"/>
    </row>
    <row r="54" spans="1:26" s="138" customFormat="1" ht="15.75" x14ac:dyDescent="0.25">
      <c r="A54" s="173" t="s">
        <v>11</v>
      </c>
      <c r="B54" s="214">
        <v>28108</v>
      </c>
      <c r="C54" s="247">
        <f>Age(B54,I54,J54)</f>
        <v>47</v>
      </c>
      <c r="D54" s="151"/>
      <c r="E54" s="287">
        <v>29</v>
      </c>
      <c r="F54" s="170" t="s">
        <v>475</v>
      </c>
      <c r="G54" s="230" t="s">
        <v>891</v>
      </c>
      <c r="H54" s="236" t="s">
        <v>766</v>
      </c>
      <c r="I54" s="230" t="s">
        <v>482</v>
      </c>
      <c r="J54" s="232" t="s">
        <v>802</v>
      </c>
      <c r="K54" s="342" t="str">
        <f>Воз_группа(A54,C54)</f>
        <v>6</v>
      </c>
      <c r="L54" s="173"/>
      <c r="M54" s="247">
        <v>3</v>
      </c>
      <c r="N54" s="156"/>
      <c r="O54" s="202" t="e">
        <f>Баллы_за_упр($A54,$I54,$J54,$K54,M54,N54)</f>
        <v>#VALUE!</v>
      </c>
      <c r="P54" s="247">
        <v>34</v>
      </c>
      <c r="Q54" s="423"/>
      <c r="R54" s="202" t="e">
        <f>Баллы_за_упр($A54,$I54,$J54,$K54,P54,Q54)</f>
        <v>#VALUE!</v>
      </c>
      <c r="S54" s="1">
        <v>38</v>
      </c>
      <c r="T54" s="409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257"/>
      <c r="Y54" s="292"/>
      <c r="Z54" s="228"/>
    </row>
    <row r="55" spans="1:26" s="138" customFormat="1" ht="15.75" x14ac:dyDescent="0.25">
      <c r="A55" s="173" t="s">
        <v>11</v>
      </c>
      <c r="B55" s="214">
        <v>26345</v>
      </c>
      <c r="C55" s="247">
        <f>Age(B55,I55,J55)</f>
        <v>52</v>
      </c>
      <c r="D55" s="151"/>
      <c r="E55" s="287">
        <v>30</v>
      </c>
      <c r="F55" s="170" t="s">
        <v>475</v>
      </c>
      <c r="G55" s="230" t="s">
        <v>891</v>
      </c>
      <c r="H55" s="236" t="s">
        <v>766</v>
      </c>
      <c r="I55" s="335" t="s">
        <v>482</v>
      </c>
      <c r="J55" s="571" t="s">
        <v>545</v>
      </c>
      <c r="K55" s="342" t="str">
        <f>Воз_группа(A55,C55)</f>
        <v>7</v>
      </c>
      <c r="L55" s="173"/>
      <c r="M55" s="212">
        <v>3</v>
      </c>
      <c r="N55" s="156"/>
      <c r="O55" s="202" t="e">
        <f>Баллы_за_упр($A55,$I55,$J55,$K55,M55,N55)</f>
        <v>#VALUE!</v>
      </c>
      <c r="P55" s="247">
        <v>16</v>
      </c>
      <c r="Q55" s="155"/>
      <c r="R55" s="202" t="e">
        <f>Баллы_за_упр($A55,$I55,$J55,$K55,P55,Q55)</f>
        <v>#VALUE!</v>
      </c>
      <c r="S55" s="1">
        <v>37</v>
      </c>
      <c r="T55" s="409"/>
      <c r="U55" s="203" t="e">
        <f>Баллы_за_упр($A55,$I55,$J55,$K55,S55,T55)</f>
        <v>#VALUE!</v>
      </c>
      <c r="V55" s="56" t="e">
        <f>Сумма_баллов($A55,$K55,O55,R55,U55)</f>
        <v>#VALUE!</v>
      </c>
      <c r="W55" s="204" t="e">
        <f>Оценка($A55,$K55,O55,R55,U55)</f>
        <v>#VALUE!</v>
      </c>
      <c r="X55" s="257"/>
      <c r="Y55" s="292"/>
      <c r="Z55" s="228"/>
    </row>
    <row r="56" spans="1:26" s="138" customFormat="1" ht="15.75" x14ac:dyDescent="0.25">
      <c r="A56" s="173" t="s">
        <v>11</v>
      </c>
      <c r="B56" s="214">
        <v>29861</v>
      </c>
      <c r="C56" s="247">
        <f>Age(B56,I56,J56)</f>
        <v>43</v>
      </c>
      <c r="D56" s="151"/>
      <c r="E56" s="287">
        <v>31</v>
      </c>
      <c r="F56" s="170" t="s">
        <v>475</v>
      </c>
      <c r="G56" s="230" t="s">
        <v>891</v>
      </c>
      <c r="H56" s="236" t="s">
        <v>766</v>
      </c>
      <c r="I56" s="230" t="s">
        <v>590</v>
      </c>
      <c r="J56" s="232" t="s">
        <v>803</v>
      </c>
      <c r="K56" s="342" t="str">
        <f>Воз_группа(A56,C56)</f>
        <v>5</v>
      </c>
      <c r="L56" s="173"/>
      <c r="M56" s="247">
        <v>3</v>
      </c>
      <c r="N56" s="156"/>
      <c r="O56" s="202" t="e">
        <f>Баллы_за_упр($A56,$I56,$J56,$K56,M56,N56)</f>
        <v>#VALUE!</v>
      </c>
      <c r="P56" s="247">
        <v>34</v>
      </c>
      <c r="Q56" s="423"/>
      <c r="R56" s="202" t="e">
        <f>Баллы_за_упр($A56,$I56,$J56,$K56,P56,Q56)</f>
        <v>#VALUE!</v>
      </c>
      <c r="S56" s="1">
        <v>38</v>
      </c>
      <c r="T56" s="409"/>
      <c r="U56" s="203" t="e">
        <f>Баллы_за_упр($A56,$I56,$J56,$K56,S56,T56)</f>
        <v>#VALUE!</v>
      </c>
      <c r="V56" s="56" t="e">
        <f>Сумма_баллов($A56,$K56,O56,R56,U56)</f>
        <v>#VALUE!</v>
      </c>
      <c r="W56" s="204" t="e">
        <f>Оценка($A56,$K56,O56,R56,U56)</f>
        <v>#VALUE!</v>
      </c>
      <c r="X56" s="257"/>
      <c r="Y56" s="292"/>
      <c r="Z56" s="228"/>
    </row>
    <row r="57" spans="1:26" s="138" customFormat="1" ht="15.75" x14ac:dyDescent="0.25">
      <c r="A57" s="173" t="s">
        <v>11</v>
      </c>
      <c r="B57" s="214">
        <v>27779</v>
      </c>
      <c r="C57" s="247">
        <f>Age(B57,I57,J57)</f>
        <v>48</v>
      </c>
      <c r="D57" s="151"/>
      <c r="E57" s="287">
        <v>32</v>
      </c>
      <c r="F57" s="170" t="s">
        <v>475</v>
      </c>
      <c r="G57" s="230" t="s">
        <v>891</v>
      </c>
      <c r="H57" s="236">
        <v>2</v>
      </c>
      <c r="I57" s="230" t="s">
        <v>590</v>
      </c>
      <c r="J57" s="232" t="s">
        <v>746</v>
      </c>
      <c r="K57" s="342" t="str">
        <f>Воз_группа(A57,C57)</f>
        <v>6</v>
      </c>
      <c r="L57" s="173"/>
      <c r="M57" s="247"/>
      <c r="N57" s="156"/>
      <c r="O57" s="202"/>
      <c r="P57" s="247"/>
      <c r="Q57" s="423"/>
      <c r="R57" s="202"/>
      <c r="S57" s="1"/>
      <c r="T57" s="409"/>
      <c r="U57" s="203"/>
      <c r="V57" s="56"/>
      <c r="W57" s="204"/>
      <c r="X57" s="257"/>
      <c r="Y57" s="292" t="s">
        <v>1004</v>
      </c>
      <c r="Z57" s="228" t="s">
        <v>1131</v>
      </c>
    </row>
    <row r="58" spans="1:26" s="138" customFormat="1" ht="15.75" x14ac:dyDescent="0.25">
      <c r="A58" s="173"/>
      <c r="B58" s="249"/>
      <c r="C58" s="243"/>
      <c r="D58" s="151"/>
      <c r="E58" s="1584" t="s">
        <v>805</v>
      </c>
      <c r="F58" s="1585"/>
      <c r="G58" s="1585"/>
      <c r="H58" s="1585"/>
      <c r="I58" s="1585"/>
      <c r="J58" s="1585"/>
      <c r="K58" s="1585"/>
      <c r="L58" s="1585"/>
      <c r="M58" s="1585"/>
      <c r="N58" s="1585"/>
      <c r="O58" s="1585"/>
      <c r="P58" s="1585"/>
      <c r="Q58" s="1585"/>
      <c r="R58" s="1585"/>
      <c r="S58" s="1585"/>
      <c r="T58" s="1585"/>
      <c r="U58" s="1585"/>
      <c r="V58" s="1585"/>
      <c r="W58" s="1585"/>
      <c r="X58" s="1585"/>
      <c r="Y58" s="1586"/>
      <c r="Z58" s="228"/>
    </row>
    <row r="59" spans="1:26" s="138" customFormat="1" ht="15.75" x14ac:dyDescent="0.25">
      <c r="A59" s="173" t="s">
        <v>11</v>
      </c>
      <c r="B59" s="214">
        <v>27494</v>
      </c>
      <c r="C59" s="247">
        <f t="shared" ref="C59:C64" si="0">Age(B59,I59,J59)</f>
        <v>49</v>
      </c>
      <c r="D59" s="151"/>
      <c r="E59" s="287">
        <v>33</v>
      </c>
      <c r="F59" s="170" t="s">
        <v>475</v>
      </c>
      <c r="G59" s="219" t="s">
        <v>892</v>
      </c>
      <c r="H59" s="236" t="s">
        <v>766</v>
      </c>
      <c r="I59" s="230" t="s">
        <v>482</v>
      </c>
      <c r="J59" s="232" t="s">
        <v>660</v>
      </c>
      <c r="K59" s="342" t="str">
        <f t="shared" ref="K59:K64" si="1">Воз_группа(A59,C59)</f>
        <v>6</v>
      </c>
      <c r="L59" s="173"/>
      <c r="M59" s="247">
        <v>3</v>
      </c>
      <c r="N59" s="156"/>
      <c r="O59" s="202" t="e">
        <f>Баллы_за_упр($A59,$I59,$J59,$K59,M59,N59)</f>
        <v>#VALUE!</v>
      </c>
      <c r="P59" s="247">
        <v>34</v>
      </c>
      <c r="Q59" s="423"/>
      <c r="R59" s="202" t="e">
        <f>Баллы_за_упр($A59,$I59,$J59,$K59,P59,Q59)</f>
        <v>#VALUE!</v>
      </c>
      <c r="S59" s="1">
        <v>38</v>
      </c>
      <c r="T59" s="409"/>
      <c r="U59" s="203" t="e">
        <f>Баллы_за_упр($A59,$I59,$J59,$K59,S59,T59)</f>
        <v>#VALUE!</v>
      </c>
      <c r="V59" s="56" t="e">
        <f>Сумма_баллов($A59,$K59,O59,R59,U59)</f>
        <v>#VALUE!</v>
      </c>
      <c r="W59" s="204" t="e">
        <f>Оценка($A59,$K59,O59,R59,U59)</f>
        <v>#VALUE!</v>
      </c>
      <c r="X59" s="257"/>
      <c r="Y59" s="292" t="s">
        <v>750</v>
      </c>
      <c r="Z59" s="228"/>
    </row>
    <row r="60" spans="1:26" s="138" customFormat="1" ht="15.75" x14ac:dyDescent="0.25">
      <c r="A60" s="173" t="s">
        <v>11</v>
      </c>
      <c r="B60" s="440" t="s">
        <v>824</v>
      </c>
      <c r="C60" s="247">
        <f t="shared" si="0"/>
        <v>47</v>
      </c>
      <c r="D60" s="151"/>
      <c r="E60" s="287">
        <v>34</v>
      </c>
      <c r="F60" s="170" t="s">
        <v>475</v>
      </c>
      <c r="G60" s="219" t="s">
        <v>892</v>
      </c>
      <c r="H60" s="236" t="s">
        <v>766</v>
      </c>
      <c r="I60" s="230" t="s">
        <v>482</v>
      </c>
      <c r="J60" s="232" t="s">
        <v>584</v>
      </c>
      <c r="K60" s="342" t="str">
        <f t="shared" si="1"/>
        <v>6</v>
      </c>
      <c r="L60" s="173"/>
      <c r="M60" s="247">
        <v>3</v>
      </c>
      <c r="N60" s="156"/>
      <c r="O60" s="202" t="e">
        <f>Баллы_за_упр($A60,$I60,$J60,$K60,M60,N60)</f>
        <v>#VALUE!</v>
      </c>
      <c r="P60" s="247">
        <v>34</v>
      </c>
      <c r="Q60" s="423"/>
      <c r="R60" s="202" t="e">
        <f>Баллы_за_упр($A60,$I60,$J60,$K60,P60,Q60)</f>
        <v>#VALUE!</v>
      </c>
      <c r="S60" s="1">
        <v>38</v>
      </c>
      <c r="T60" s="409"/>
      <c r="U60" s="203" t="e">
        <f>Баллы_за_упр($A60,$I60,$J60,$K60,S60,T60)</f>
        <v>#VALUE!</v>
      </c>
      <c r="V60" s="56" t="e">
        <f>Сумма_баллов($A60,$K60,O60,R60,U60)</f>
        <v>#VALUE!</v>
      </c>
      <c r="W60" s="204" t="e">
        <f>Оценка($A60,$K60,O60,R60,U60)</f>
        <v>#VALUE!</v>
      </c>
      <c r="X60" s="257"/>
      <c r="Y60" s="292"/>
      <c r="Z60" s="228"/>
    </row>
    <row r="61" spans="1:26" s="138" customFormat="1" ht="15.75" x14ac:dyDescent="0.25">
      <c r="A61" s="173" t="s">
        <v>470</v>
      </c>
      <c r="B61" s="214">
        <v>26984</v>
      </c>
      <c r="C61" s="247">
        <f t="shared" si="0"/>
        <v>50</v>
      </c>
      <c r="D61" s="151"/>
      <c r="E61" s="287">
        <v>35</v>
      </c>
      <c r="F61" s="170" t="s">
        <v>475</v>
      </c>
      <c r="G61" s="219" t="s">
        <v>892</v>
      </c>
      <c r="H61" s="236">
        <v>3</v>
      </c>
      <c r="I61" s="230" t="s">
        <v>590</v>
      </c>
      <c r="J61" s="232" t="s">
        <v>748</v>
      </c>
      <c r="K61" s="342" t="str">
        <f t="shared" si="1"/>
        <v>5</v>
      </c>
      <c r="L61" s="173"/>
      <c r="M61" s="247">
        <v>16</v>
      </c>
      <c r="N61" s="156"/>
      <c r="O61" s="202" t="e">
        <f>Баллы_за_упр($A61,$I61,$J61,$K61,M61,N61)</f>
        <v>#VALUE!</v>
      </c>
      <c r="P61" s="247"/>
      <c r="Q61" s="155"/>
      <c r="R61" s="202"/>
      <c r="S61" s="1">
        <v>37</v>
      </c>
      <c r="T61" s="409"/>
      <c r="U61" s="203" t="e">
        <f>Баллы_за_упр($A61,$I61,$J61,$K61,S61,T61)</f>
        <v>#VALUE!</v>
      </c>
      <c r="V61" s="56" t="e">
        <f>Сумма_баллов($A61,$K61,O61,R61,U61)</f>
        <v>#VALUE!</v>
      </c>
      <c r="W61" s="204" t="e">
        <f>Оценка($A61,$K61,O61,R61,U61)</f>
        <v>#VALUE!</v>
      </c>
      <c r="X61" s="257"/>
      <c r="Y61" s="292"/>
      <c r="Z61" s="228"/>
    </row>
    <row r="62" spans="1:26" s="138" customFormat="1" ht="15.75" x14ac:dyDescent="0.25">
      <c r="A62" s="173" t="s">
        <v>11</v>
      </c>
      <c r="B62" s="214">
        <v>24038</v>
      </c>
      <c r="C62" s="247">
        <f t="shared" si="0"/>
        <v>58</v>
      </c>
      <c r="D62" s="151"/>
      <c r="E62" s="287">
        <v>36</v>
      </c>
      <c r="F62" s="170" t="s">
        <v>475</v>
      </c>
      <c r="G62" s="219" t="s">
        <v>892</v>
      </c>
      <c r="H62" s="236" t="s">
        <v>766</v>
      </c>
      <c r="I62" s="230" t="s">
        <v>482</v>
      </c>
      <c r="J62" s="232" t="s">
        <v>659</v>
      </c>
      <c r="K62" s="342" t="str">
        <f t="shared" si="1"/>
        <v>8</v>
      </c>
      <c r="L62" s="173"/>
      <c r="M62" s="212"/>
      <c r="N62" s="156"/>
      <c r="O62" s="202"/>
      <c r="P62" s="247"/>
      <c r="Q62" s="155"/>
      <c r="R62" s="202"/>
      <c r="S62" s="1"/>
      <c r="T62" s="409"/>
      <c r="U62" s="203"/>
      <c r="V62" s="56"/>
      <c r="W62" s="204"/>
      <c r="X62" s="257"/>
      <c r="Y62" s="292"/>
      <c r="Z62" s="228"/>
    </row>
    <row r="63" spans="1:26" s="138" customFormat="1" ht="15.75" x14ac:dyDescent="0.25">
      <c r="A63" s="173" t="s">
        <v>470</v>
      </c>
      <c r="B63" s="214">
        <v>27284</v>
      </c>
      <c r="C63" s="247">
        <f t="shared" si="0"/>
        <v>50</v>
      </c>
      <c r="D63" s="151"/>
      <c r="E63" s="287">
        <v>37</v>
      </c>
      <c r="F63" s="170" t="s">
        <v>475</v>
      </c>
      <c r="G63" s="219" t="s">
        <v>892</v>
      </c>
      <c r="H63" s="236" t="s">
        <v>766</v>
      </c>
      <c r="I63" s="230" t="s">
        <v>26</v>
      </c>
      <c r="J63" s="232" t="s">
        <v>476</v>
      </c>
      <c r="K63" s="342" t="str">
        <f t="shared" si="1"/>
        <v>5</v>
      </c>
      <c r="L63" s="173"/>
      <c r="M63" s="247">
        <v>16</v>
      </c>
      <c r="N63" s="156"/>
      <c r="O63" s="202" t="e">
        <f>Баллы_за_упр($A63,$I63,$J63,$K63,M63,N63)</f>
        <v>#VALUE!</v>
      </c>
      <c r="P63" s="247"/>
      <c r="Q63" s="155"/>
      <c r="R63" s="202"/>
      <c r="S63" s="1">
        <v>37</v>
      </c>
      <c r="T63" s="409"/>
      <c r="U63" s="203" t="e">
        <f>Баллы_за_упр($A63,$I63,$J63,$K63,S63,T63)</f>
        <v>#VALUE!</v>
      </c>
      <c r="V63" s="56" t="e">
        <f>Сумма_баллов($A63,$K63,O63,R63,U63)</f>
        <v>#VALUE!</v>
      </c>
      <c r="W63" s="204" t="e">
        <f>Оценка($A63,$K63,O63,R63,U63)</f>
        <v>#VALUE!</v>
      </c>
      <c r="X63" s="257"/>
      <c r="Y63" s="292"/>
      <c r="Z63" s="228"/>
    </row>
    <row r="64" spans="1:26" s="138" customFormat="1" ht="15.75" x14ac:dyDescent="0.25">
      <c r="A64" s="173" t="s">
        <v>470</v>
      </c>
      <c r="B64" s="441"/>
      <c r="C64" s="247">
        <f t="shared" si="0"/>
        <v>124</v>
      </c>
      <c r="D64" s="151"/>
      <c r="E64" s="287">
        <v>38</v>
      </c>
      <c r="F64" s="170" t="s">
        <v>475</v>
      </c>
      <c r="G64" s="219" t="s">
        <v>892</v>
      </c>
      <c r="H64" s="236" t="s">
        <v>766</v>
      </c>
      <c r="I64" s="232" t="s">
        <v>590</v>
      </c>
      <c r="J64" s="232" t="s">
        <v>806</v>
      </c>
      <c r="K64" s="342" t="str">
        <f t="shared" si="1"/>
        <v>5</v>
      </c>
      <c r="L64" s="173"/>
      <c r="M64" s="247">
        <v>16</v>
      </c>
      <c r="N64" s="156"/>
      <c r="O64" s="202" t="e">
        <f>Баллы_за_упр($A64,$I64,$J64,$K64,M64,N64)</f>
        <v>#VALUE!</v>
      </c>
      <c r="P64" s="247"/>
      <c r="Q64" s="155"/>
      <c r="R64" s="202"/>
      <c r="S64" s="1">
        <v>37</v>
      </c>
      <c r="T64" s="409"/>
      <c r="U64" s="203" t="e">
        <f>Баллы_за_упр($A64,$I64,$J64,$K64,S64,T64)</f>
        <v>#VALUE!</v>
      </c>
      <c r="V64" s="56" t="e">
        <f>Сумма_баллов($A64,$K64,O64,R64,U64)</f>
        <v>#VALUE!</v>
      </c>
      <c r="W64" s="204" t="e">
        <f>Оценка($A64,$K64,O64,R64,U64)</f>
        <v>#VALUE!</v>
      </c>
      <c r="X64" s="257"/>
      <c r="Y64" s="292"/>
      <c r="Z64" s="228"/>
    </row>
    <row r="65" spans="1:26" s="138" customFormat="1" ht="15.75" x14ac:dyDescent="0.25">
      <c r="A65" s="173"/>
      <c r="B65" s="249"/>
      <c r="C65" s="243"/>
      <c r="D65" s="151"/>
      <c r="E65" s="1584" t="s">
        <v>825</v>
      </c>
      <c r="F65" s="1585"/>
      <c r="G65" s="1585"/>
      <c r="H65" s="1585"/>
      <c r="I65" s="1585"/>
      <c r="J65" s="1585"/>
      <c r="K65" s="1585"/>
      <c r="L65" s="1585"/>
      <c r="M65" s="1585"/>
      <c r="N65" s="1585"/>
      <c r="O65" s="1585"/>
      <c r="P65" s="1585"/>
      <c r="Q65" s="1585"/>
      <c r="R65" s="1585"/>
      <c r="S65" s="1585"/>
      <c r="T65" s="1585"/>
      <c r="U65" s="1585"/>
      <c r="V65" s="1585"/>
      <c r="W65" s="1585"/>
      <c r="X65" s="1585"/>
      <c r="Y65" s="1586"/>
      <c r="Z65" s="228"/>
    </row>
    <row r="66" spans="1:26" s="138" customFormat="1" ht="15.75" x14ac:dyDescent="0.25">
      <c r="A66" s="173" t="s">
        <v>470</v>
      </c>
      <c r="B66" s="214">
        <v>33746</v>
      </c>
      <c r="C66" s="247">
        <f>Age(B66,I66,J66)</f>
        <v>32</v>
      </c>
      <c r="D66" s="151"/>
      <c r="E66" s="287">
        <v>39</v>
      </c>
      <c r="F66" s="170" t="s">
        <v>475</v>
      </c>
      <c r="G66" s="219" t="s">
        <v>893</v>
      </c>
      <c r="H66" s="236">
        <v>1</v>
      </c>
      <c r="I66" s="230" t="s">
        <v>742</v>
      </c>
      <c r="J66" s="232" t="s">
        <v>733</v>
      </c>
      <c r="K66" s="342" t="str">
        <f>Воз_группа(A66,C66)</f>
        <v>3</v>
      </c>
      <c r="L66" s="173"/>
      <c r="M66" s="247">
        <v>16</v>
      </c>
      <c r="N66" s="156"/>
      <c r="O66" s="202" t="e">
        <f>Баллы_за_упр($A66,$I66,$J66,$K66,M66,N66)</f>
        <v>#VALUE!</v>
      </c>
      <c r="P66" s="247">
        <v>34</v>
      </c>
      <c r="Q66" s="155"/>
      <c r="R66" s="202" t="e">
        <f>Баллы_за_упр($A66,$I66,$J66,$K66,P66,Q66)</f>
        <v>#VALUE!</v>
      </c>
      <c r="S66" s="1">
        <v>37</v>
      </c>
      <c r="T66" s="409"/>
      <c r="U66" s="203" t="e">
        <f>Баллы_за_упр($A66,$I66,$J66,$K66,S66,T66)</f>
        <v>#VALUE!</v>
      </c>
      <c r="V66" s="56" t="e">
        <f>Сумма_баллов($A66,$K66,O66,R66,U66)</f>
        <v>#VALUE!</v>
      </c>
      <c r="W66" s="204" t="e">
        <f>Оценка($A66,$K66,O66,R66,U66)</f>
        <v>#VALUE!</v>
      </c>
      <c r="X66" s="257"/>
      <c r="Y66" s="292"/>
      <c r="Z66" s="228"/>
    </row>
    <row r="67" spans="1:26" s="138" customFormat="1" ht="15.75" x14ac:dyDescent="0.25">
      <c r="A67" s="173" t="s">
        <v>470</v>
      </c>
      <c r="B67" s="214">
        <v>26628</v>
      </c>
      <c r="C67" s="247">
        <f>Age(B67,I67,J67)</f>
        <v>51</v>
      </c>
      <c r="D67" s="151"/>
      <c r="E67" s="287">
        <v>40</v>
      </c>
      <c r="F67" s="170" t="s">
        <v>475</v>
      </c>
      <c r="G67" s="219" t="s">
        <v>893</v>
      </c>
      <c r="H67" s="242"/>
      <c r="I67" s="369" t="s">
        <v>26</v>
      </c>
      <c r="J67" s="349" t="s">
        <v>1033</v>
      </c>
      <c r="K67" s="342" t="str">
        <f>Воз_группа(A67,C67)</f>
        <v>5</v>
      </c>
      <c r="L67" s="173"/>
      <c r="M67" s="247"/>
      <c r="N67" s="156"/>
      <c r="O67" s="202"/>
      <c r="P67" s="247"/>
      <c r="Q67" s="155"/>
      <c r="R67" s="202"/>
      <c r="S67" s="1"/>
      <c r="T67" s="409"/>
      <c r="U67" s="203"/>
      <c r="V67" s="56"/>
      <c r="W67" s="204"/>
      <c r="X67" s="257"/>
      <c r="Y67" s="292"/>
      <c r="Z67" s="228"/>
    </row>
    <row r="68" spans="1:26" s="138" customFormat="1" ht="15.75" x14ac:dyDescent="0.25">
      <c r="A68" s="173" t="s">
        <v>11</v>
      </c>
      <c r="B68" s="214">
        <v>30736</v>
      </c>
      <c r="C68" s="247">
        <f>Age(B68,I68,J68)</f>
        <v>40</v>
      </c>
      <c r="D68" s="151"/>
      <c r="E68" s="287">
        <v>41</v>
      </c>
      <c r="F68" s="170" t="s">
        <v>475</v>
      </c>
      <c r="G68" s="219" t="s">
        <v>893</v>
      </c>
      <c r="H68" s="237">
        <v>1</v>
      </c>
      <c r="I68" s="230" t="s">
        <v>26</v>
      </c>
      <c r="J68" s="232" t="s">
        <v>826</v>
      </c>
      <c r="K68" s="342" t="str">
        <f>Воз_группа(A68,C68)</f>
        <v>5</v>
      </c>
      <c r="L68" s="173"/>
      <c r="M68" s="247">
        <v>3</v>
      </c>
      <c r="N68" s="156"/>
      <c r="O68" s="202" t="e">
        <f>Баллы_за_упр($A68,$I68,$J68,$K68,M68,N68)</f>
        <v>#VALUE!</v>
      </c>
      <c r="P68" s="247">
        <v>34</v>
      </c>
      <c r="Q68" s="423"/>
      <c r="R68" s="202" t="e">
        <f>Баллы_за_упр($A68,$I68,$J68,$K68,P68,Q68)</f>
        <v>#VALUE!</v>
      </c>
      <c r="S68" s="1">
        <v>38</v>
      </c>
      <c r="T68" s="409"/>
      <c r="U68" s="203" t="e">
        <f>Баллы_за_упр($A68,$I68,$J68,$K68,S68,T68)</f>
        <v>#VALUE!</v>
      </c>
      <c r="V68" s="56" t="e">
        <f>Сумма_баллов($A68,$K68,O68,R68,U68)</f>
        <v>#VALUE!</v>
      </c>
      <c r="W68" s="204" t="e">
        <f>Оценка($A68,$K68,O68,R68,U68)</f>
        <v>#VALUE!</v>
      </c>
      <c r="X68" s="257"/>
      <c r="Y68" s="292"/>
      <c r="Z68" s="228"/>
    </row>
    <row r="69" spans="1:26" s="138" customFormat="1" ht="15.75" x14ac:dyDescent="0.25">
      <c r="A69" s="173"/>
      <c r="B69" s="249"/>
      <c r="C69" s="243"/>
      <c r="D69" s="151"/>
      <c r="E69" s="1584" t="s">
        <v>807</v>
      </c>
      <c r="F69" s="1585"/>
      <c r="G69" s="1585"/>
      <c r="H69" s="1585"/>
      <c r="I69" s="1585"/>
      <c r="J69" s="1585"/>
      <c r="K69" s="1585"/>
      <c r="L69" s="1585"/>
      <c r="M69" s="1585"/>
      <c r="N69" s="1585"/>
      <c r="O69" s="1585"/>
      <c r="P69" s="1585"/>
      <c r="Q69" s="1585"/>
      <c r="R69" s="1585"/>
      <c r="S69" s="1585"/>
      <c r="T69" s="1585"/>
      <c r="U69" s="1585"/>
      <c r="V69" s="1585"/>
      <c r="W69" s="1585"/>
      <c r="X69" s="1585"/>
      <c r="Y69" s="1586"/>
      <c r="Z69" s="228"/>
    </row>
    <row r="70" spans="1:26" s="138" customFormat="1" ht="15.75" x14ac:dyDescent="0.25">
      <c r="A70" s="173" t="s">
        <v>11</v>
      </c>
      <c r="B70" s="214">
        <v>25843</v>
      </c>
      <c r="C70" s="247">
        <f>Age(B70,I70,J70)</f>
        <v>54</v>
      </c>
      <c r="D70" s="151"/>
      <c r="E70" s="288">
        <v>42</v>
      </c>
      <c r="F70" s="170" t="s">
        <v>475</v>
      </c>
      <c r="G70" s="230" t="s">
        <v>1034</v>
      </c>
      <c r="H70" s="277"/>
      <c r="I70" s="161" t="s">
        <v>482</v>
      </c>
      <c r="J70" s="349" t="s">
        <v>517</v>
      </c>
      <c r="K70" s="342" t="str">
        <f>Воз_группа(A70,C70)</f>
        <v>7</v>
      </c>
      <c r="L70" s="173"/>
      <c r="M70" s="212">
        <v>3</v>
      </c>
      <c r="N70" s="156"/>
      <c r="O70" s="202" t="e">
        <f>Баллы_за_упр($A70,$I70,$J70,$K70,M70,N70)</f>
        <v>#VALUE!</v>
      </c>
      <c r="P70" s="247">
        <v>16</v>
      </c>
      <c r="Q70" s="155"/>
      <c r="R70" s="202" t="e">
        <f>Баллы_за_упр($A70,$I70,$J70,$K70,P70,Q70)</f>
        <v>#VALUE!</v>
      </c>
      <c r="S70" s="1">
        <v>37</v>
      </c>
      <c r="T70" s="409"/>
      <c r="U70" s="203" t="e">
        <f>Баллы_за_упр($A70,$I70,$J70,$K70,S70,T70)</f>
        <v>#VALUE!</v>
      </c>
      <c r="V70" s="56" t="e">
        <f>Сумма_баллов($A70,$K70,O70,R70,U70)</f>
        <v>#VALUE!</v>
      </c>
      <c r="W70" s="204" t="e">
        <f>Оценка($A70,$K70,O70,R70,U70)</f>
        <v>#VALUE!</v>
      </c>
      <c r="X70" s="469"/>
      <c r="Y70" s="292"/>
      <c r="Z70" s="228"/>
    </row>
    <row r="71" spans="1:26" s="138" customFormat="1" ht="15.75" x14ac:dyDescent="0.25">
      <c r="A71" s="173"/>
      <c r="B71" s="249"/>
      <c r="C71" s="243"/>
      <c r="D71" s="151"/>
      <c r="E71" s="1584" t="s">
        <v>827</v>
      </c>
      <c r="F71" s="1585"/>
      <c r="G71" s="1585"/>
      <c r="H71" s="1585"/>
      <c r="I71" s="1585"/>
      <c r="J71" s="1585"/>
      <c r="K71" s="1585"/>
      <c r="L71" s="1585"/>
      <c r="M71" s="1585"/>
      <c r="N71" s="1585"/>
      <c r="O71" s="1585"/>
      <c r="P71" s="1585"/>
      <c r="Q71" s="1585"/>
      <c r="R71" s="1585"/>
      <c r="S71" s="1585"/>
      <c r="T71" s="1585"/>
      <c r="U71" s="1585"/>
      <c r="V71" s="1585"/>
      <c r="W71" s="1585"/>
      <c r="X71" s="1585"/>
      <c r="Y71" s="1586"/>
      <c r="Z71" s="228"/>
    </row>
    <row r="72" spans="1:26" s="138" customFormat="1" ht="15.75" x14ac:dyDescent="0.25">
      <c r="A72" s="173" t="s">
        <v>11</v>
      </c>
      <c r="B72" s="214">
        <v>28896</v>
      </c>
      <c r="C72" s="247">
        <f>Age(B72,I72,J72)</f>
        <v>45</v>
      </c>
      <c r="D72" s="151"/>
      <c r="E72" s="287">
        <v>43</v>
      </c>
      <c r="F72" s="170" t="s">
        <v>475</v>
      </c>
      <c r="G72" s="219" t="s">
        <v>894</v>
      </c>
      <c r="H72" s="236" t="s">
        <v>766</v>
      </c>
      <c r="I72" s="230" t="s">
        <v>664</v>
      </c>
      <c r="J72" s="232" t="s">
        <v>808</v>
      </c>
      <c r="K72" s="342" t="str">
        <f>Воз_группа(A72,C72)</f>
        <v>6</v>
      </c>
      <c r="L72" s="173"/>
      <c r="M72" s="247">
        <v>3</v>
      </c>
      <c r="N72" s="156"/>
      <c r="O72" s="202" t="e">
        <f>Баллы_за_упр($A72,$I72,$J72,$K72,M72,N72)</f>
        <v>#VALUE!</v>
      </c>
      <c r="P72" s="247">
        <v>34</v>
      </c>
      <c r="Q72" s="423"/>
      <c r="R72" s="202" t="e">
        <f>Баллы_за_упр($A72,$I72,$J72,$K72,P72,Q72)</f>
        <v>#VALUE!</v>
      </c>
      <c r="S72" s="1">
        <v>38</v>
      </c>
      <c r="T72" s="409"/>
      <c r="U72" s="203" t="e">
        <f>Баллы_за_упр($A72,$I72,$J72,$K72,S72,T72)</f>
        <v>#VALUE!</v>
      </c>
      <c r="V72" s="56" t="e">
        <f>Сумма_баллов($A72,$K72,O72,R72,U72)</f>
        <v>#VALUE!</v>
      </c>
      <c r="W72" s="204" t="e">
        <f>Оценка($A72,$K72,O72,R72,U72)</f>
        <v>#VALUE!</v>
      </c>
      <c r="X72" s="257"/>
      <c r="Y72" s="292"/>
      <c r="Z72" s="283"/>
    </row>
    <row r="73" spans="1:26" s="138" customFormat="1" ht="15.75" x14ac:dyDescent="0.25">
      <c r="A73" s="173" t="s">
        <v>11</v>
      </c>
      <c r="B73" s="214">
        <v>26607</v>
      </c>
      <c r="C73" s="247">
        <f>Age(B73,I73,J73)</f>
        <v>51</v>
      </c>
      <c r="D73" s="151"/>
      <c r="E73" s="287">
        <v>44</v>
      </c>
      <c r="F73" s="170" t="s">
        <v>475</v>
      </c>
      <c r="G73" s="219" t="s">
        <v>894</v>
      </c>
      <c r="H73" s="236">
        <v>1</v>
      </c>
      <c r="I73" s="230" t="s">
        <v>590</v>
      </c>
      <c r="J73" s="232" t="s">
        <v>562</v>
      </c>
      <c r="K73" s="342" t="str">
        <f>Воз_группа(A73,C73)</f>
        <v>7</v>
      </c>
      <c r="L73" s="173"/>
      <c r="M73" s="212">
        <v>3</v>
      </c>
      <c r="N73" s="156"/>
      <c r="O73" s="202"/>
      <c r="P73" s="247"/>
      <c r="Q73" s="155"/>
      <c r="R73" s="202"/>
      <c r="S73" s="1"/>
      <c r="T73" s="409"/>
      <c r="U73" s="203"/>
      <c r="V73" s="56"/>
      <c r="W73" s="204"/>
      <c r="X73" s="257"/>
      <c r="Y73" s="292"/>
      <c r="Z73" s="247"/>
    </row>
    <row r="74" spans="1:26" s="138" customFormat="1" ht="15.75" x14ac:dyDescent="0.25">
      <c r="A74" s="173" t="s">
        <v>11</v>
      </c>
      <c r="B74" s="214">
        <v>25370</v>
      </c>
      <c r="C74" s="247">
        <f>Age(B74,I74,J74)</f>
        <v>55</v>
      </c>
      <c r="D74" s="151"/>
      <c r="E74" s="287">
        <v>45</v>
      </c>
      <c r="F74" s="170" t="s">
        <v>475</v>
      </c>
      <c r="G74" s="219" t="s">
        <v>894</v>
      </c>
      <c r="H74" s="236" t="s">
        <v>766</v>
      </c>
      <c r="I74" s="230" t="s">
        <v>482</v>
      </c>
      <c r="J74" s="232" t="s">
        <v>497</v>
      </c>
      <c r="K74" s="342" t="str">
        <f>Воз_группа(A74,C74)</f>
        <v>8</v>
      </c>
      <c r="L74" s="173"/>
      <c r="M74" s="212"/>
      <c r="N74" s="156"/>
      <c r="O74" s="202"/>
      <c r="P74" s="247"/>
      <c r="Q74" s="155"/>
      <c r="R74" s="202"/>
      <c r="S74" s="1"/>
      <c r="T74" s="409"/>
      <c r="U74" s="203"/>
      <c r="V74" s="56"/>
      <c r="W74" s="204"/>
      <c r="X74" s="257"/>
      <c r="Y74" s="292" t="s">
        <v>750</v>
      </c>
      <c r="Z74" s="228" t="s">
        <v>1131</v>
      </c>
    </row>
    <row r="75" spans="1:26" s="138" customFormat="1" ht="16.5" thickBot="1" x14ac:dyDescent="0.3">
      <c r="A75" s="173" t="s">
        <v>11</v>
      </c>
      <c r="B75" s="214">
        <v>28377</v>
      </c>
      <c r="C75" s="247">
        <f>Age(B75,I75,J75)</f>
        <v>47</v>
      </c>
      <c r="D75" s="151"/>
      <c r="E75" s="330">
        <v>46</v>
      </c>
      <c r="F75" s="390" t="s">
        <v>475</v>
      </c>
      <c r="G75" s="391" t="s">
        <v>894</v>
      </c>
      <c r="H75" s="448"/>
      <c r="I75" s="294" t="s">
        <v>590</v>
      </c>
      <c r="J75" s="321" t="s">
        <v>1035</v>
      </c>
      <c r="K75" s="159" t="str">
        <f>Воз_группа(A75,C75)</f>
        <v>6</v>
      </c>
      <c r="L75" s="140"/>
      <c r="M75" s="157">
        <v>3</v>
      </c>
      <c r="N75" s="163"/>
      <c r="O75" s="299" t="e">
        <f>Баллы_за_упр($A75,$I75,$J75,$K75,M75,N75)</f>
        <v>#VALUE!</v>
      </c>
      <c r="P75" s="157">
        <v>34</v>
      </c>
      <c r="Q75" s="424"/>
      <c r="R75" s="299" t="e">
        <f>Баллы_за_упр($A75,$I75,$J75,$K75,P75,Q75)</f>
        <v>#VALUE!</v>
      </c>
      <c r="S75" s="300">
        <v>38</v>
      </c>
      <c r="T75" s="413"/>
      <c r="U75" s="301" t="e">
        <f>Баллы_за_упр($A75,$I75,$J75,$K75,S75,T75)</f>
        <v>#VALUE!</v>
      </c>
      <c r="V75" s="302" t="e">
        <f>Сумма_баллов($A75,$K75,O75,R75,U75)</f>
        <v>#VALUE!</v>
      </c>
      <c r="W75" s="303" t="e">
        <f>Оценка($A75,$K75,O75,R75,U75)</f>
        <v>#VALUE!</v>
      </c>
      <c r="X75" s="258"/>
      <c r="Y75" s="324"/>
      <c r="Z75" s="247"/>
    </row>
    <row r="76" spans="1:26" ht="17.25" customHeight="1" x14ac:dyDescent="0.25">
      <c r="A76" s="1594" t="s">
        <v>1</v>
      </c>
      <c r="B76" s="1594" t="s">
        <v>81</v>
      </c>
      <c r="C76" s="1594" t="s">
        <v>82</v>
      </c>
      <c r="D76" s="256"/>
      <c r="E76" s="1595" t="s">
        <v>2</v>
      </c>
      <c r="F76" s="1576" t="s">
        <v>73</v>
      </c>
      <c r="G76" s="1576" t="s">
        <v>73</v>
      </c>
      <c r="H76" s="1600" t="s">
        <v>765</v>
      </c>
      <c r="I76" s="1576" t="s">
        <v>3</v>
      </c>
      <c r="J76" s="1776" t="s">
        <v>4</v>
      </c>
      <c r="K76" s="1570" t="s">
        <v>5</v>
      </c>
      <c r="L76" s="1570" t="s">
        <v>6</v>
      </c>
      <c r="M76" s="1576" t="s">
        <v>180</v>
      </c>
      <c r="N76" s="1576"/>
      <c r="O76" s="1576"/>
      <c r="P76" s="1576"/>
      <c r="Q76" s="1576"/>
      <c r="R76" s="1576"/>
      <c r="S76" s="1576"/>
      <c r="T76" s="1576"/>
      <c r="U76" s="1576"/>
      <c r="V76" s="1577" t="s">
        <v>25</v>
      </c>
      <c r="W76" s="1570" t="s">
        <v>998</v>
      </c>
      <c r="X76" s="1570" t="s">
        <v>7</v>
      </c>
      <c r="Y76" s="1573" t="s">
        <v>285</v>
      </c>
    </row>
    <row r="77" spans="1:26" ht="15.75" x14ac:dyDescent="0.25">
      <c r="A77" s="1594"/>
      <c r="B77" s="1594"/>
      <c r="C77" s="1594"/>
      <c r="D77" s="256"/>
      <c r="E77" s="1596"/>
      <c r="F77" s="1598"/>
      <c r="G77" s="1598"/>
      <c r="H77" s="1601"/>
      <c r="I77" s="1598"/>
      <c r="J77" s="1605"/>
      <c r="K77" s="1571"/>
      <c r="L77" s="1571"/>
      <c r="M77" s="449"/>
      <c r="N77" s="471">
        <v>1</v>
      </c>
      <c r="O77" s="450"/>
      <c r="P77" s="1975">
        <v>2</v>
      </c>
      <c r="Q77" s="1976"/>
      <c r="R77" s="1977"/>
      <c r="S77" s="1978">
        <v>3</v>
      </c>
      <c r="T77" s="1979"/>
      <c r="U77" s="1980"/>
      <c r="V77" s="1578"/>
      <c r="W77" s="1571"/>
      <c r="X77" s="1571"/>
      <c r="Y77" s="1574"/>
    </row>
    <row r="78" spans="1:26" ht="77.25" customHeight="1" thickBot="1" x14ac:dyDescent="0.3">
      <c r="A78" s="1594"/>
      <c r="B78" s="1594"/>
      <c r="C78" s="1594"/>
      <c r="D78" s="256"/>
      <c r="E78" s="1597"/>
      <c r="F78" s="1599"/>
      <c r="G78" s="1599"/>
      <c r="H78" s="1602"/>
      <c r="I78" s="1599"/>
      <c r="J78" s="1777"/>
      <c r="K78" s="1572"/>
      <c r="L78" s="1572"/>
      <c r="M78" s="470" t="s">
        <v>8</v>
      </c>
      <c r="N78" s="470" t="s">
        <v>9</v>
      </c>
      <c r="O78" s="137" t="s">
        <v>10</v>
      </c>
      <c r="P78" s="470" t="s">
        <v>8</v>
      </c>
      <c r="Q78" s="470" t="s">
        <v>9</v>
      </c>
      <c r="R78" s="137" t="s">
        <v>10</v>
      </c>
      <c r="S78" s="470" t="s">
        <v>8</v>
      </c>
      <c r="T78" s="412" t="s">
        <v>9</v>
      </c>
      <c r="U78" s="137" t="s">
        <v>10</v>
      </c>
      <c r="V78" s="1579"/>
      <c r="W78" s="1572"/>
      <c r="X78" s="1572"/>
      <c r="Y78" s="1575"/>
    </row>
    <row r="79" spans="1:26" s="138" customFormat="1" ht="16.5" thickTop="1" x14ac:dyDescent="0.25">
      <c r="A79" s="173"/>
      <c r="B79" s="249"/>
      <c r="C79" s="243"/>
      <c r="D79" s="151"/>
      <c r="E79" s="1584" t="s">
        <v>828</v>
      </c>
      <c r="F79" s="1585"/>
      <c r="G79" s="1585"/>
      <c r="H79" s="1585"/>
      <c r="I79" s="1585"/>
      <c r="J79" s="1585"/>
      <c r="K79" s="1585"/>
      <c r="L79" s="1585"/>
      <c r="M79" s="1585"/>
      <c r="N79" s="1585"/>
      <c r="O79" s="1585"/>
      <c r="P79" s="1585"/>
      <c r="Q79" s="1585"/>
      <c r="R79" s="1585"/>
      <c r="S79" s="1585"/>
      <c r="T79" s="1585"/>
      <c r="U79" s="1585"/>
      <c r="V79" s="1585"/>
      <c r="W79" s="1585"/>
      <c r="X79" s="1585"/>
      <c r="Y79" s="1586"/>
      <c r="Z79" s="228"/>
    </row>
    <row r="80" spans="1:26" s="138" customFormat="1" ht="15.75" x14ac:dyDescent="0.25">
      <c r="A80" s="173" t="s">
        <v>11</v>
      </c>
      <c r="B80" s="214">
        <v>27543</v>
      </c>
      <c r="C80" s="247">
        <f t="shared" ref="C80:C88" si="2">Age(B80,I80,J80)</f>
        <v>49</v>
      </c>
      <c r="D80" s="151"/>
      <c r="E80" s="287">
        <v>47</v>
      </c>
      <c r="F80" s="170" t="s">
        <v>475</v>
      </c>
      <c r="G80" s="219" t="s">
        <v>895</v>
      </c>
      <c r="H80" s="236" t="s">
        <v>766</v>
      </c>
      <c r="I80" s="230" t="s">
        <v>590</v>
      </c>
      <c r="J80" s="232" t="s">
        <v>747</v>
      </c>
      <c r="K80" s="342" t="str">
        <f t="shared" ref="K80:K88" si="3">Воз_группа(A80,C80)</f>
        <v>6</v>
      </c>
      <c r="L80" s="173"/>
      <c r="M80" s="247"/>
      <c r="N80" s="156"/>
      <c r="O80" s="202"/>
      <c r="P80" s="247"/>
      <c r="Q80" s="423"/>
      <c r="R80" s="202"/>
      <c r="S80" s="1"/>
      <c r="T80" s="409"/>
      <c r="U80" s="203"/>
      <c r="V80" s="56"/>
      <c r="W80" s="204"/>
      <c r="X80" s="257"/>
      <c r="Y80" s="292" t="s">
        <v>750</v>
      </c>
      <c r="Z80" s="228"/>
    </row>
    <row r="81" spans="1:26" s="138" customFormat="1" ht="15.75" x14ac:dyDescent="0.25">
      <c r="A81" s="173" t="s">
        <v>11</v>
      </c>
      <c r="B81" s="214">
        <v>28943</v>
      </c>
      <c r="C81" s="247">
        <f t="shared" si="2"/>
        <v>45</v>
      </c>
      <c r="D81" s="151"/>
      <c r="E81" s="287">
        <v>48</v>
      </c>
      <c r="F81" s="170" t="s">
        <v>475</v>
      </c>
      <c r="G81" s="219" t="s">
        <v>895</v>
      </c>
      <c r="H81" s="236">
        <v>2</v>
      </c>
      <c r="I81" s="230" t="s">
        <v>26</v>
      </c>
      <c r="J81" s="232" t="s">
        <v>666</v>
      </c>
      <c r="K81" s="342" t="str">
        <f t="shared" si="3"/>
        <v>6</v>
      </c>
      <c r="L81" s="173"/>
      <c r="M81" s="247">
        <v>3</v>
      </c>
      <c r="N81" s="156"/>
      <c r="O81" s="202" t="e">
        <f>Баллы_за_упр($A81,$I81,$J81,$K81,M81,N81)</f>
        <v>#VALUE!</v>
      </c>
      <c r="P81" s="247">
        <v>34</v>
      </c>
      <c r="Q81" s="423"/>
      <c r="R81" s="202" t="e">
        <f>Баллы_за_упр($A81,$I81,$J81,$K81,P81,Q81)</f>
        <v>#VALUE!</v>
      </c>
      <c r="S81" s="1">
        <v>37</v>
      </c>
      <c r="T81" s="409"/>
      <c r="U81" s="203" t="e">
        <f>Баллы_за_упр($A81,$I81,$J81,$K81,S81,T81)</f>
        <v>#VALUE!</v>
      </c>
      <c r="V81" s="56" t="e">
        <f>Сумма_баллов($A81,$K81,O81,R81,U81)</f>
        <v>#VALUE!</v>
      </c>
      <c r="W81" s="204" t="e">
        <f>Оценка($A81,$K81,O81,R81,U81)</f>
        <v>#VALUE!</v>
      </c>
      <c r="X81" s="257"/>
      <c r="Y81" s="292" t="s">
        <v>750</v>
      </c>
      <c r="Z81" s="228" t="s">
        <v>1130</v>
      </c>
    </row>
    <row r="82" spans="1:26" s="138" customFormat="1" ht="15.75" x14ac:dyDescent="0.25">
      <c r="A82" s="344" t="s">
        <v>11</v>
      </c>
      <c r="B82" s="214">
        <v>29721</v>
      </c>
      <c r="C82" s="247">
        <f t="shared" si="2"/>
        <v>43</v>
      </c>
      <c r="D82" s="224"/>
      <c r="E82" s="287">
        <v>49</v>
      </c>
      <c r="F82" s="170" t="s">
        <v>475</v>
      </c>
      <c r="G82" s="219" t="s">
        <v>895</v>
      </c>
      <c r="H82" s="236" t="s">
        <v>766</v>
      </c>
      <c r="I82" s="213" t="s">
        <v>590</v>
      </c>
      <c r="J82" s="246" t="s">
        <v>999</v>
      </c>
      <c r="K82" s="342" t="str">
        <f t="shared" si="3"/>
        <v>5</v>
      </c>
      <c r="L82" s="173"/>
      <c r="M82" s="247"/>
      <c r="N82" s="156"/>
      <c r="O82" s="202"/>
      <c r="P82" s="247"/>
      <c r="Q82" s="423"/>
      <c r="R82" s="202"/>
      <c r="S82" s="1"/>
      <c r="T82" s="409"/>
      <c r="U82" s="203"/>
      <c r="V82" s="56"/>
      <c r="W82" s="204"/>
      <c r="X82" s="257"/>
      <c r="Y82" s="395"/>
      <c r="Z82" s="228"/>
    </row>
    <row r="83" spans="1:26" s="138" customFormat="1" ht="15.75" x14ac:dyDescent="0.25">
      <c r="A83" s="173" t="s">
        <v>11</v>
      </c>
      <c r="B83" s="220">
        <v>28622</v>
      </c>
      <c r="C83" s="247">
        <f t="shared" si="2"/>
        <v>46</v>
      </c>
      <c r="D83" s="151"/>
      <c r="E83" s="287">
        <v>50</v>
      </c>
      <c r="F83" s="170" t="s">
        <v>475</v>
      </c>
      <c r="G83" s="219" t="s">
        <v>895</v>
      </c>
      <c r="H83" s="236" t="s">
        <v>766</v>
      </c>
      <c r="I83" s="230" t="s">
        <v>27</v>
      </c>
      <c r="J83" s="232" t="s">
        <v>829</v>
      </c>
      <c r="K83" s="342" t="str">
        <f t="shared" si="3"/>
        <v>6</v>
      </c>
      <c r="L83" s="173"/>
      <c r="M83" s="247">
        <v>3</v>
      </c>
      <c r="N83" s="156"/>
      <c r="O83" s="202" t="e">
        <f t="shared" ref="O83:O88" si="4">Баллы_за_упр($A83,$I83,$J83,$K83,M83,N83)</f>
        <v>#VALUE!</v>
      </c>
      <c r="P83" s="247">
        <v>34</v>
      </c>
      <c r="Q83" s="423"/>
      <c r="R83" s="202" t="e">
        <f>Баллы_за_упр($A83,$I83,$J83,$K83,P83,Q83)</f>
        <v>#VALUE!</v>
      </c>
      <c r="S83" s="1">
        <v>38</v>
      </c>
      <c r="T83" s="409"/>
      <c r="U83" s="203" t="e">
        <f t="shared" ref="U83:U88" si="5">Баллы_за_упр($A83,$I83,$J83,$K83,S83,T83)</f>
        <v>#VALUE!</v>
      </c>
      <c r="V83" s="56" t="e">
        <f t="shared" ref="V83:V88" si="6">Сумма_баллов($A83,$K83,O83,R83,U83)</f>
        <v>#VALUE!</v>
      </c>
      <c r="W83" s="204" t="e">
        <f t="shared" ref="W83:W88" si="7">Оценка($A83,$K83,O83,R83,U83)</f>
        <v>#VALUE!</v>
      </c>
      <c r="X83" s="257"/>
      <c r="Y83" s="292"/>
      <c r="Z83" s="228"/>
    </row>
    <row r="84" spans="1:26" s="138" customFormat="1" ht="15.75" x14ac:dyDescent="0.25">
      <c r="A84" s="173" t="s">
        <v>11</v>
      </c>
      <c r="B84" s="214">
        <v>30786</v>
      </c>
      <c r="C84" s="247">
        <f t="shared" si="2"/>
        <v>40</v>
      </c>
      <c r="D84" s="151"/>
      <c r="E84" s="287">
        <v>51</v>
      </c>
      <c r="F84" s="170" t="s">
        <v>475</v>
      </c>
      <c r="G84" s="219" t="s">
        <v>895</v>
      </c>
      <c r="H84" s="236">
        <v>1</v>
      </c>
      <c r="I84" s="230" t="s">
        <v>26</v>
      </c>
      <c r="J84" s="232" t="s">
        <v>739</v>
      </c>
      <c r="K84" s="342" t="str">
        <f t="shared" si="3"/>
        <v>5</v>
      </c>
      <c r="L84" s="173"/>
      <c r="M84" s="247">
        <v>3</v>
      </c>
      <c r="N84" s="156"/>
      <c r="O84" s="202" t="e">
        <f t="shared" si="4"/>
        <v>#VALUE!</v>
      </c>
      <c r="P84" s="247">
        <v>34</v>
      </c>
      <c r="Q84" s="423"/>
      <c r="R84" s="202" t="e">
        <f>Баллы_за_упр($A84,$I84,$J84,$K84,P84,Q84)</f>
        <v>#VALUE!</v>
      </c>
      <c r="S84" s="1">
        <v>38</v>
      </c>
      <c r="T84" s="409"/>
      <c r="U84" s="203" t="e">
        <f t="shared" si="5"/>
        <v>#VALUE!</v>
      </c>
      <c r="V84" s="56" t="e">
        <f t="shared" si="6"/>
        <v>#VALUE!</v>
      </c>
      <c r="W84" s="204" t="e">
        <f t="shared" si="7"/>
        <v>#VALUE!</v>
      </c>
      <c r="X84" s="257"/>
      <c r="Y84" s="292"/>
      <c r="Z84" s="247"/>
    </row>
    <row r="85" spans="1:26" s="138" customFormat="1" ht="15.75" x14ac:dyDescent="0.25">
      <c r="A85" s="173" t="s">
        <v>11</v>
      </c>
      <c r="B85" s="214">
        <v>29048</v>
      </c>
      <c r="C85" s="247">
        <f t="shared" si="2"/>
        <v>45</v>
      </c>
      <c r="D85" s="151"/>
      <c r="E85" s="287">
        <v>52</v>
      </c>
      <c r="F85" s="170" t="s">
        <v>475</v>
      </c>
      <c r="G85" s="219" t="s">
        <v>895</v>
      </c>
      <c r="H85" s="370" t="s">
        <v>766</v>
      </c>
      <c r="I85" s="161" t="s">
        <v>590</v>
      </c>
      <c r="J85" s="349" t="s">
        <v>1036</v>
      </c>
      <c r="K85" s="342" t="str">
        <f t="shared" si="3"/>
        <v>6</v>
      </c>
      <c r="L85" s="173"/>
      <c r="M85" s="247">
        <v>3</v>
      </c>
      <c r="N85" s="156"/>
      <c r="O85" s="202" t="e">
        <f t="shared" si="4"/>
        <v>#VALUE!</v>
      </c>
      <c r="P85" s="247">
        <v>34</v>
      </c>
      <c r="Q85" s="423"/>
      <c r="R85" s="202" t="e">
        <f>Баллы_за_упр($A85,$I85,$J85,$K85,P85,Q85)</f>
        <v>#VALUE!</v>
      </c>
      <c r="S85" s="1">
        <v>38</v>
      </c>
      <c r="T85" s="409"/>
      <c r="U85" s="203" t="e">
        <f t="shared" si="5"/>
        <v>#VALUE!</v>
      </c>
      <c r="V85" s="56" t="e">
        <f t="shared" si="6"/>
        <v>#VALUE!</v>
      </c>
      <c r="W85" s="204" t="e">
        <f t="shared" si="7"/>
        <v>#VALUE!</v>
      </c>
      <c r="X85" s="257"/>
      <c r="Y85" s="292"/>
      <c r="Z85" s="247"/>
    </row>
    <row r="86" spans="1:26" s="138" customFormat="1" ht="15.75" x14ac:dyDescent="0.25">
      <c r="A86" s="173" t="s">
        <v>470</v>
      </c>
      <c r="B86" s="214">
        <v>29566</v>
      </c>
      <c r="C86" s="247">
        <f t="shared" si="2"/>
        <v>43</v>
      </c>
      <c r="D86" s="151"/>
      <c r="E86" s="287">
        <v>53</v>
      </c>
      <c r="F86" s="170" t="s">
        <v>475</v>
      </c>
      <c r="G86" s="219" t="s">
        <v>895</v>
      </c>
      <c r="H86" s="236">
        <v>1</v>
      </c>
      <c r="I86" s="230" t="s">
        <v>603</v>
      </c>
      <c r="J86" s="232" t="s">
        <v>667</v>
      </c>
      <c r="K86" s="342" t="str">
        <f t="shared" si="3"/>
        <v>5</v>
      </c>
      <c r="L86" s="173"/>
      <c r="M86" s="247">
        <v>16</v>
      </c>
      <c r="N86" s="156"/>
      <c r="O86" s="202" t="e">
        <f t="shared" si="4"/>
        <v>#VALUE!</v>
      </c>
      <c r="P86" s="247"/>
      <c r="Q86" s="155"/>
      <c r="R86" s="202"/>
      <c r="S86" s="1">
        <v>37</v>
      </c>
      <c r="T86" s="409"/>
      <c r="U86" s="203" t="e">
        <f t="shared" si="5"/>
        <v>#VALUE!</v>
      </c>
      <c r="V86" s="56" t="e">
        <f t="shared" si="6"/>
        <v>#VALUE!</v>
      </c>
      <c r="W86" s="204" t="e">
        <f t="shared" si="7"/>
        <v>#VALUE!</v>
      </c>
      <c r="X86" s="257"/>
      <c r="Y86" s="292"/>
      <c r="Z86" s="247"/>
    </row>
    <row r="87" spans="1:26" s="138" customFormat="1" ht="15.75" x14ac:dyDescent="0.25">
      <c r="A87" s="173" t="s">
        <v>11</v>
      </c>
      <c r="B87" s="214">
        <v>34624</v>
      </c>
      <c r="C87" s="247">
        <f t="shared" si="2"/>
        <v>30</v>
      </c>
      <c r="D87" s="151"/>
      <c r="E87" s="287">
        <v>54</v>
      </c>
      <c r="F87" s="170" t="s">
        <v>475</v>
      </c>
      <c r="G87" s="219" t="s">
        <v>895</v>
      </c>
      <c r="H87" s="236">
        <v>2</v>
      </c>
      <c r="I87" s="230" t="s">
        <v>500</v>
      </c>
      <c r="J87" s="232" t="s">
        <v>830</v>
      </c>
      <c r="K87" s="342" t="str">
        <f t="shared" si="3"/>
        <v>3</v>
      </c>
      <c r="L87" s="173"/>
      <c r="M87" s="247">
        <v>3</v>
      </c>
      <c r="N87" s="156"/>
      <c r="O87" s="202" t="e">
        <f t="shared" si="4"/>
        <v>#VALUE!</v>
      </c>
      <c r="P87" s="247">
        <v>34</v>
      </c>
      <c r="Q87" s="423"/>
      <c r="R87" s="202" t="e">
        <f>Баллы_за_упр($A87,$I87,$J87,$K87,P87,Q87)</f>
        <v>#VALUE!</v>
      </c>
      <c r="S87" s="1">
        <v>38</v>
      </c>
      <c r="T87" s="409"/>
      <c r="U87" s="203" t="e">
        <f t="shared" si="5"/>
        <v>#VALUE!</v>
      </c>
      <c r="V87" s="56" t="e">
        <f t="shared" si="6"/>
        <v>#VALUE!</v>
      </c>
      <c r="W87" s="204" t="e">
        <f t="shared" si="7"/>
        <v>#VALUE!</v>
      </c>
      <c r="X87" s="257"/>
      <c r="Y87" s="292"/>
      <c r="Z87" s="247"/>
    </row>
    <row r="88" spans="1:26" s="138" customFormat="1" ht="15.75" x14ac:dyDescent="0.25">
      <c r="A88" s="173" t="s">
        <v>11</v>
      </c>
      <c r="B88" s="214">
        <v>32016</v>
      </c>
      <c r="C88" s="247">
        <f t="shared" si="2"/>
        <v>37</v>
      </c>
      <c r="D88" s="151"/>
      <c r="E88" s="287">
        <v>55</v>
      </c>
      <c r="F88" s="170" t="s">
        <v>475</v>
      </c>
      <c r="G88" s="219" t="s">
        <v>895</v>
      </c>
      <c r="H88" s="236">
        <v>2</v>
      </c>
      <c r="I88" s="230" t="s">
        <v>564</v>
      </c>
      <c r="J88" s="232" t="s">
        <v>576</v>
      </c>
      <c r="K88" s="342" t="str">
        <f t="shared" si="3"/>
        <v>4</v>
      </c>
      <c r="L88" s="173"/>
      <c r="M88" s="247">
        <v>3</v>
      </c>
      <c r="N88" s="156"/>
      <c r="O88" s="202" t="e">
        <f t="shared" si="4"/>
        <v>#VALUE!</v>
      </c>
      <c r="P88" s="247">
        <v>34</v>
      </c>
      <c r="Q88" s="423"/>
      <c r="R88" s="202" t="e">
        <f>Баллы_за_упр($A88,$I88,$J88,$K88,P88,Q88)</f>
        <v>#VALUE!</v>
      </c>
      <c r="S88" s="1">
        <v>38</v>
      </c>
      <c r="T88" s="409"/>
      <c r="U88" s="203" t="e">
        <f t="shared" si="5"/>
        <v>#VALUE!</v>
      </c>
      <c r="V88" s="56" t="e">
        <f t="shared" si="6"/>
        <v>#VALUE!</v>
      </c>
      <c r="W88" s="204" t="e">
        <f t="shared" si="7"/>
        <v>#VALUE!</v>
      </c>
      <c r="X88" s="257"/>
      <c r="Y88" s="292"/>
      <c r="Z88" s="228"/>
    </row>
    <row r="89" spans="1:26" s="138" customFormat="1" ht="15.75" x14ac:dyDescent="0.25">
      <c r="A89" s="173"/>
      <c r="B89" s="249"/>
      <c r="C89" s="243"/>
      <c r="D89" s="151"/>
      <c r="E89" s="1584" t="s">
        <v>783</v>
      </c>
      <c r="F89" s="1585"/>
      <c r="G89" s="1585"/>
      <c r="H89" s="1585"/>
      <c r="I89" s="1585"/>
      <c r="J89" s="1585"/>
      <c r="K89" s="1585"/>
      <c r="L89" s="1585"/>
      <c r="M89" s="1585"/>
      <c r="N89" s="1585"/>
      <c r="O89" s="1585"/>
      <c r="P89" s="1585"/>
      <c r="Q89" s="1585"/>
      <c r="R89" s="1585"/>
      <c r="S89" s="1585"/>
      <c r="T89" s="1585"/>
      <c r="U89" s="1585"/>
      <c r="V89" s="1585"/>
      <c r="W89" s="1585"/>
      <c r="X89" s="1585"/>
      <c r="Y89" s="1586"/>
      <c r="Z89" s="228"/>
    </row>
    <row r="90" spans="1:26" s="138" customFormat="1" ht="15.75" x14ac:dyDescent="0.25">
      <c r="A90" s="173" t="s">
        <v>11</v>
      </c>
      <c r="B90" s="214">
        <v>31637</v>
      </c>
      <c r="C90" s="247">
        <f>Age(B90,I90,J90)</f>
        <v>38</v>
      </c>
      <c r="D90" s="151"/>
      <c r="E90" s="287">
        <v>56</v>
      </c>
      <c r="F90" s="170" t="s">
        <v>475</v>
      </c>
      <c r="G90" s="219" t="s">
        <v>896</v>
      </c>
      <c r="H90" s="236">
        <v>2</v>
      </c>
      <c r="I90" s="230" t="s">
        <v>742</v>
      </c>
      <c r="J90" s="232" t="s">
        <v>703</v>
      </c>
      <c r="K90" s="342" t="str">
        <f>Воз_группа(A90,C90)</f>
        <v>4</v>
      </c>
      <c r="L90" s="173"/>
      <c r="M90" s="247">
        <v>3</v>
      </c>
      <c r="N90" s="156"/>
      <c r="O90" s="202" t="e">
        <f>Баллы_за_упр($A90,$I90,$J90,$K90,M90,N90)</f>
        <v>#VALUE!</v>
      </c>
      <c r="P90" s="247">
        <v>34</v>
      </c>
      <c r="Q90" s="423"/>
      <c r="R90" s="202" t="e">
        <f>Баллы_за_упр($A90,$I90,$J90,$K90,P90,Q90)</f>
        <v>#VALUE!</v>
      </c>
      <c r="S90" s="1">
        <v>38</v>
      </c>
      <c r="T90" s="409"/>
      <c r="U90" s="203" t="e">
        <f>Баллы_за_упр($A90,$I90,$J90,$K90,S90,T90)</f>
        <v>#VALUE!</v>
      </c>
      <c r="V90" s="56" t="e">
        <f>Сумма_баллов($A90,$K90,O90,R90,U90)</f>
        <v>#VALUE!</v>
      </c>
      <c r="W90" s="204" t="e">
        <f>Оценка($A90,$K90,O90,R90,U90)</f>
        <v>#VALUE!</v>
      </c>
      <c r="X90" s="257"/>
      <c r="Y90" s="292"/>
      <c r="Z90" s="228"/>
    </row>
    <row r="91" spans="1:26" s="138" customFormat="1" ht="16.5" thickBot="1" x14ac:dyDescent="0.3">
      <c r="A91" s="173" t="s">
        <v>11</v>
      </c>
      <c r="B91" s="214">
        <v>31079</v>
      </c>
      <c r="C91" s="247">
        <f>Age(B91,I91,J91)</f>
        <v>39</v>
      </c>
      <c r="D91" s="151"/>
      <c r="E91" s="330">
        <v>57</v>
      </c>
      <c r="F91" s="390" t="s">
        <v>475</v>
      </c>
      <c r="G91" s="391" t="s">
        <v>896</v>
      </c>
      <c r="H91" s="331">
        <v>2</v>
      </c>
      <c r="I91" s="294" t="s">
        <v>500</v>
      </c>
      <c r="J91" s="321" t="s">
        <v>831</v>
      </c>
      <c r="K91" s="159" t="str">
        <f>Воз_группа(A91,C91)</f>
        <v>4</v>
      </c>
      <c r="L91" s="140"/>
      <c r="M91" s="157">
        <v>3</v>
      </c>
      <c r="N91" s="163"/>
      <c r="O91" s="299" t="e">
        <f>Баллы_за_упр($A91,$I91,$J91,$K91,M91,N91)</f>
        <v>#VALUE!</v>
      </c>
      <c r="P91" s="157">
        <v>34</v>
      </c>
      <c r="Q91" s="424"/>
      <c r="R91" s="299" t="e">
        <f>Баллы_за_упр($A91,$I91,$J91,$K91,P91,Q91)</f>
        <v>#VALUE!</v>
      </c>
      <c r="S91" s="300">
        <v>38</v>
      </c>
      <c r="T91" s="413"/>
      <c r="U91" s="301" t="e">
        <f>Баллы_за_упр($A91,$I91,$J91,$K91,S91,T91)</f>
        <v>#VALUE!</v>
      </c>
      <c r="V91" s="56" t="e">
        <f>Сумма_баллов($A91,$K91,O91,R91,U91)</f>
        <v>#VALUE!</v>
      </c>
      <c r="W91" s="303" t="e">
        <f>Оценка($A91,$K91,O91,R91,U91)</f>
        <v>#VALUE!</v>
      </c>
      <c r="X91" s="258"/>
      <c r="Y91" s="324"/>
      <c r="Z91" s="228"/>
    </row>
    <row r="92" spans="1:26" ht="15.75" x14ac:dyDescent="0.25">
      <c r="A92" s="259"/>
      <c r="B92" s="260"/>
      <c r="C92" s="260"/>
      <c r="D92" s="260"/>
      <c r="E92" s="171"/>
      <c r="F92" s="171"/>
      <c r="G92" s="171"/>
      <c r="H92" s="171"/>
      <c r="I92" s="171"/>
      <c r="J92" s="567"/>
      <c r="K92" s="172"/>
      <c r="L92" s="172"/>
      <c r="M92" s="172"/>
      <c r="N92" s="172"/>
      <c r="O92" s="172"/>
      <c r="P92" s="172"/>
      <c r="Q92" s="172"/>
      <c r="R92" s="172"/>
      <c r="S92" s="172"/>
      <c r="T92" s="418"/>
      <c r="U92" s="172"/>
      <c r="V92" s="172"/>
      <c r="W92" s="172"/>
      <c r="X92" s="172"/>
      <c r="Y92" s="437"/>
    </row>
    <row r="93" spans="1:26" ht="21.75" customHeight="1" thickBot="1" x14ac:dyDescent="0.3">
      <c r="A93" s="260"/>
      <c r="B93" s="136"/>
      <c r="C93" s="136"/>
      <c r="D93" s="136"/>
      <c r="E93" s="442"/>
      <c r="F93" s="442"/>
      <c r="G93" s="442"/>
      <c r="H93" s="270"/>
      <c r="I93" s="1663" t="s">
        <v>1071</v>
      </c>
      <c r="J93" s="1663"/>
      <c r="K93" s="1981"/>
      <c r="L93" s="1981"/>
      <c r="M93" s="1981"/>
      <c r="N93" s="1981"/>
      <c r="O93" s="1981"/>
      <c r="P93" s="1981"/>
      <c r="Q93" s="1981"/>
      <c r="R93" s="1981"/>
      <c r="S93" s="1981"/>
      <c r="T93" s="1981"/>
      <c r="U93" s="1981"/>
      <c r="V93" s="51"/>
      <c r="W93" s="51"/>
      <c r="X93" s="136"/>
    </row>
    <row r="94" spans="1:26" ht="16.5" thickTop="1" x14ac:dyDescent="0.25">
      <c r="A94" s="136"/>
      <c r="B94" s="136"/>
      <c r="C94" s="136"/>
      <c r="D94" s="136"/>
      <c r="E94" s="442"/>
      <c r="F94" s="442"/>
      <c r="G94" s="442"/>
      <c r="H94" s="270"/>
      <c r="I94" s="209"/>
      <c r="J94" s="458"/>
      <c r="K94" s="209"/>
      <c r="L94" s="209"/>
      <c r="M94" s="209"/>
      <c r="N94" s="209"/>
      <c r="O94" s="209"/>
      <c r="P94" s="209"/>
      <c r="Q94" s="209"/>
      <c r="R94" s="209"/>
      <c r="S94" s="51"/>
      <c r="T94" s="420"/>
      <c r="U94" s="142"/>
      <c r="V94" s="51"/>
      <c r="W94" s="51"/>
      <c r="X94" s="136"/>
    </row>
    <row r="95" spans="1:26" ht="15.75" x14ac:dyDescent="0.25">
      <c r="A95" s="136"/>
      <c r="B95" s="136"/>
      <c r="C95" s="136"/>
      <c r="D95" s="136"/>
      <c r="E95" s="178"/>
      <c r="F95" s="178"/>
      <c r="G95" s="178"/>
      <c r="H95" s="271"/>
      <c r="I95" s="1593" t="s">
        <v>12</v>
      </c>
      <c r="J95" s="1593"/>
      <c r="K95" s="205">
        <f>O95-K105</f>
        <v>57</v>
      </c>
      <c r="L95" s="51" t="s">
        <v>13</v>
      </c>
      <c r="M95" s="51"/>
      <c r="N95" s="51"/>
      <c r="O95" s="192">
        <f>COUNT(E$12:E91)</f>
        <v>57</v>
      </c>
      <c r="P95" s="51"/>
      <c r="Q95" s="51"/>
      <c r="R95" s="51"/>
      <c r="S95" s="51"/>
      <c r="T95" s="420"/>
      <c r="U95" s="51"/>
      <c r="V95" s="136"/>
      <c r="W95" s="136"/>
      <c r="X95" s="136"/>
    </row>
    <row r="96" spans="1:26" ht="15.75" x14ac:dyDescent="0.25">
      <c r="A96" s="136"/>
      <c r="B96" s="136"/>
      <c r="C96" s="136"/>
      <c r="D96" s="136"/>
      <c r="E96" s="178"/>
      <c r="F96" s="178"/>
      <c r="G96" s="178"/>
      <c r="H96" s="271"/>
      <c r="I96" s="1593" t="s">
        <v>14</v>
      </c>
      <c r="J96" s="1593"/>
      <c r="K96" s="206">
        <f>COUNT($M$12:M91)</f>
        <v>48</v>
      </c>
      <c r="L96" s="51" t="s">
        <v>13</v>
      </c>
      <c r="M96" s="184">
        <f>ROUND($K$96/$K$95*100,1)</f>
        <v>84.2</v>
      </c>
      <c r="N96" s="143" t="s">
        <v>15</v>
      </c>
      <c r="O96" s="200"/>
      <c r="P96" s="51"/>
      <c r="Q96" s="1652"/>
      <c r="R96" s="1652"/>
      <c r="S96" s="1652"/>
      <c r="T96" s="1652"/>
      <c r="U96" s="136"/>
      <c r="V96" s="136"/>
      <c r="W96" s="136"/>
    </row>
    <row r="97" spans="1:25" ht="11.25" customHeight="1" x14ac:dyDescent="0.25">
      <c r="A97" s="136"/>
      <c r="B97" s="136"/>
      <c r="C97" s="136"/>
      <c r="D97" s="136"/>
      <c r="E97" s="178"/>
      <c r="F97" s="178"/>
      <c r="G97" s="178"/>
      <c r="H97" s="271"/>
      <c r="I97" s="179"/>
      <c r="J97" s="568"/>
      <c r="K97" s="446"/>
      <c r="L97" s="136"/>
      <c r="M97" s="185"/>
      <c r="N97" s="136"/>
      <c r="O97" s="200"/>
      <c r="P97" s="51"/>
      <c r="Q97" s="136"/>
      <c r="R97" s="136"/>
      <c r="S97" s="136"/>
    </row>
    <row r="98" spans="1:25" ht="15.75" x14ac:dyDescent="0.25">
      <c r="A98" s="136"/>
      <c r="B98" s="136"/>
      <c r="C98" s="136"/>
      <c r="D98" s="136"/>
      <c r="E98" s="178"/>
      <c r="F98" s="178"/>
      <c r="G98" s="178"/>
      <c r="H98" s="271"/>
      <c r="I98" s="1582" t="s">
        <v>16</v>
      </c>
      <c r="J98" s="1582"/>
      <c r="K98" s="446"/>
      <c r="L98" s="51"/>
      <c r="M98" s="185"/>
      <c r="N98" s="51"/>
      <c r="P98" s="51"/>
      <c r="Q98" s="136"/>
      <c r="R98" s="136"/>
      <c r="S98" s="136"/>
    </row>
    <row r="99" spans="1:25" ht="15.75" x14ac:dyDescent="0.25">
      <c r="A99" s="136"/>
      <c r="B99" s="136"/>
      <c r="C99" s="136"/>
      <c r="D99" s="136"/>
      <c r="E99" s="178"/>
      <c r="F99" s="178"/>
      <c r="G99" s="1582" t="s">
        <v>17</v>
      </c>
      <c r="H99" s="1582"/>
      <c r="I99" s="1582"/>
      <c r="J99" s="1582"/>
      <c r="K99" s="181">
        <f>COUNTIF(W$12:W91,5)</f>
        <v>0</v>
      </c>
      <c r="L99" s="51" t="s">
        <v>13</v>
      </c>
      <c r="M99" s="184" t="e">
        <f>ROUND(K99/$K$488*100,1)</f>
        <v>#DIV/0!</v>
      </c>
      <c r="N99" s="143" t="s">
        <v>15</v>
      </c>
      <c r="P99" s="144"/>
      <c r="Q99" s="136"/>
      <c r="R99" s="136"/>
      <c r="S99" s="136"/>
    </row>
    <row r="100" spans="1:25" ht="15.75" x14ac:dyDescent="0.25">
      <c r="A100" s="136"/>
      <c r="B100" s="136"/>
      <c r="C100" s="136"/>
      <c r="D100" s="136"/>
      <c r="E100" s="178"/>
      <c r="F100" s="178"/>
      <c r="G100" s="1582" t="s">
        <v>18</v>
      </c>
      <c r="H100" s="1582"/>
      <c r="I100" s="1582"/>
      <c r="J100" s="1582"/>
      <c r="K100" s="181">
        <f>COUNTIF(W$12:W91,4)</f>
        <v>0</v>
      </c>
      <c r="L100" s="51" t="s">
        <v>13</v>
      </c>
      <c r="M100" s="186" t="e">
        <f>ROUND(K100/$K$488*100,1)</f>
        <v>#DIV/0!</v>
      </c>
      <c r="N100" s="143" t="s">
        <v>15</v>
      </c>
      <c r="P100" s="144"/>
      <c r="Q100" s="136"/>
      <c r="R100" s="136"/>
      <c r="S100" s="136"/>
    </row>
    <row r="101" spans="1:25" ht="15.75" x14ac:dyDescent="0.25">
      <c r="A101" s="136"/>
      <c r="B101" s="136"/>
      <c r="C101" s="136"/>
      <c r="D101" s="136"/>
      <c r="E101" s="178"/>
      <c r="F101" s="178"/>
      <c r="G101" s="1582" t="s">
        <v>19</v>
      </c>
      <c r="H101" s="1582"/>
      <c r="I101" s="1582"/>
      <c r="J101" s="1582"/>
      <c r="K101" s="181">
        <f>COUNTIF(W$12:W91,3)</f>
        <v>0</v>
      </c>
      <c r="L101" s="51" t="s">
        <v>13</v>
      </c>
      <c r="M101" s="186" t="e">
        <f>ROUND(K101/$K$488*100,1)</f>
        <v>#DIV/0!</v>
      </c>
      <c r="N101" s="143" t="s">
        <v>15</v>
      </c>
      <c r="P101" s="144"/>
      <c r="Q101" s="136"/>
      <c r="R101" s="136"/>
      <c r="S101" s="136"/>
    </row>
    <row r="102" spans="1:25" ht="15.75" x14ac:dyDescent="0.25">
      <c r="A102" s="136"/>
      <c r="B102" s="136"/>
      <c r="C102" s="136"/>
      <c r="D102" s="136"/>
      <c r="E102" s="178"/>
      <c r="F102" s="178"/>
      <c r="G102" s="1582" t="s">
        <v>20</v>
      </c>
      <c r="H102" s="1582"/>
      <c r="I102" s="1582"/>
      <c r="J102" s="1582"/>
      <c r="K102" s="181">
        <f>COUNTIF(W$12:W91,2)</f>
        <v>0</v>
      </c>
      <c r="L102" s="51" t="s">
        <v>13</v>
      </c>
      <c r="M102" s="186" t="e">
        <f>K102/$K$488*100</f>
        <v>#DIV/0!</v>
      </c>
      <c r="N102" s="143" t="s">
        <v>15</v>
      </c>
      <c r="P102" s="51"/>
      <c r="Q102" s="136"/>
      <c r="R102" s="136"/>
      <c r="S102" s="136"/>
    </row>
    <row r="103" spans="1:25" ht="15.75" x14ac:dyDescent="0.25">
      <c r="A103" s="136"/>
      <c r="B103" s="136"/>
      <c r="C103" s="136"/>
      <c r="D103" s="136"/>
      <c r="E103" s="1582" t="s">
        <v>21</v>
      </c>
      <c r="F103" s="1582"/>
      <c r="G103" s="1582"/>
      <c r="H103" s="1582"/>
      <c r="I103" s="1582"/>
      <c r="J103" s="1582"/>
      <c r="K103" s="182">
        <f>SUM(K99:K101)</f>
        <v>0</v>
      </c>
      <c r="L103" s="51" t="s">
        <v>13</v>
      </c>
      <c r="M103" s="186" t="e">
        <f>ROUND(K103/$K$488*100,1)</f>
        <v>#DIV/0!</v>
      </c>
      <c r="N103" s="143" t="s">
        <v>15</v>
      </c>
      <c r="P103" s="51"/>
      <c r="Q103" s="136"/>
      <c r="R103" s="136"/>
      <c r="S103" s="136"/>
      <c r="X103" s="136"/>
    </row>
    <row r="104" spans="1:25" ht="18.75" customHeight="1" x14ac:dyDescent="0.3">
      <c r="A104" s="136"/>
      <c r="B104" s="136"/>
      <c r="C104" s="136"/>
      <c r="D104" s="136"/>
      <c r="E104" s="1582" t="s">
        <v>772</v>
      </c>
      <c r="F104" s="1582"/>
      <c r="G104" s="1582"/>
      <c r="H104" s="1582"/>
      <c r="I104" s="1582"/>
      <c r="J104" s="1582"/>
      <c r="K104" s="183">
        <f>COUNTIF(Y$12:Y91,"*ЛФК*")+COUNTIF(Y$12:Y91,"*освоб.*")+COUNTIF(Y$12:Y91,"*справка*")</f>
        <v>7</v>
      </c>
      <c r="L104" s="51" t="s">
        <v>13</v>
      </c>
      <c r="M104" s="186">
        <f>K104/$K$95*100</f>
        <v>12.280701754385964</v>
      </c>
      <c r="N104" s="143" t="s">
        <v>15</v>
      </c>
      <c r="P104" s="1653" t="s">
        <v>22</v>
      </c>
      <c r="Q104" s="1653"/>
      <c r="R104" s="1653"/>
      <c r="S104" s="1653"/>
      <c r="T104" s="1654" t="e">
        <f>Оценка_подр(M96,M103,M99,M100)</f>
        <v>#VALUE!</v>
      </c>
      <c r="U104" s="1654"/>
      <c r="V104" s="1654"/>
      <c r="W104" s="1654"/>
      <c r="X104" s="147"/>
      <c r="Y104" s="439"/>
    </row>
    <row r="105" spans="1:25" ht="17.25" customHeight="1" x14ac:dyDescent="0.3">
      <c r="A105" s="136"/>
      <c r="B105" s="136"/>
      <c r="C105" s="136"/>
      <c r="D105" s="136"/>
      <c r="E105" s="1582" t="s">
        <v>775</v>
      </c>
      <c r="F105" s="1582"/>
      <c r="G105" s="1582"/>
      <c r="H105" s="1582"/>
      <c r="I105" s="1582"/>
      <c r="J105" s="1582"/>
      <c r="K105" s="183">
        <f>COUNTIF(Y$12:Y91,"*ком-ка*")+COUNTIF(Y$12:Y91,"*декрет*")+COUNTIF(Y$12:Y91,"*уч.отпуск*")</f>
        <v>0</v>
      </c>
      <c r="L105" s="51" t="s">
        <v>768</v>
      </c>
      <c r="M105" s="191"/>
      <c r="N105" s="143"/>
      <c r="P105" s="187"/>
      <c r="Q105" s="187"/>
      <c r="R105" s="187"/>
      <c r="S105" s="187"/>
      <c r="T105" s="422"/>
      <c r="U105" s="148"/>
      <c r="V105" s="148"/>
      <c r="W105" s="148"/>
      <c r="X105" s="51"/>
      <c r="Y105" s="438"/>
    </row>
    <row r="106" spans="1:25" ht="18" customHeight="1" x14ac:dyDescent="0.3">
      <c r="A106" s="136"/>
      <c r="B106" s="136"/>
      <c r="C106" s="136"/>
      <c r="D106" s="136"/>
      <c r="E106" s="1582"/>
      <c r="F106" s="1582"/>
      <c r="G106" s="1582"/>
      <c r="H106" s="1582"/>
      <c r="I106" s="1582"/>
      <c r="J106" s="1582"/>
      <c r="K106" s="208"/>
      <c r="L106" s="51"/>
      <c r="M106" s="190"/>
      <c r="N106" s="177" t="s">
        <v>15</v>
      </c>
      <c r="O106" s="176">
        <f>SUM(K99:K102)</f>
        <v>0</v>
      </c>
      <c r="P106" s="188"/>
      <c r="Q106" s="474"/>
      <c r="R106" s="474"/>
      <c r="S106" s="474"/>
      <c r="T106" s="475"/>
      <c r="U106" s="475"/>
      <c r="V106" s="475"/>
      <c r="W106" s="475"/>
      <c r="X106" s="475"/>
      <c r="Y106" s="585"/>
    </row>
    <row r="107" spans="1:25" ht="18.75" customHeight="1" thickBot="1" x14ac:dyDescent="0.35">
      <c r="A107" s="136"/>
      <c r="B107" s="136"/>
      <c r="C107" s="136"/>
      <c r="D107" s="136"/>
      <c r="E107" s="209"/>
      <c r="F107" s="209"/>
      <c r="G107" s="209"/>
      <c r="H107" s="272"/>
      <c r="I107" s="209"/>
      <c r="J107" s="458"/>
      <c r="K107" s="174"/>
      <c r="L107" s="51"/>
      <c r="M107" s="190"/>
      <c r="N107" s="143"/>
      <c r="P107" s="188"/>
      <c r="Q107" s="189"/>
      <c r="R107" s="189"/>
      <c r="S107" s="189" t="s">
        <v>1127</v>
      </c>
      <c r="T107" s="1581" t="s">
        <v>1128</v>
      </c>
      <c r="U107" s="1581"/>
      <c r="V107" s="1581"/>
      <c r="W107" s="1581"/>
      <c r="X107" s="1581"/>
      <c r="Y107" s="1581"/>
    </row>
    <row r="108" spans="1:25" ht="16.5" thickTop="1" x14ac:dyDescent="0.25">
      <c r="A108" s="136"/>
      <c r="B108" s="136"/>
      <c r="C108" s="136"/>
      <c r="D108" s="136"/>
      <c r="E108" s="473"/>
      <c r="F108" s="473"/>
      <c r="G108" s="473"/>
      <c r="H108" s="270"/>
      <c r="I108" s="1661"/>
      <c r="J108" s="1661"/>
      <c r="K108" s="51"/>
      <c r="L108" s="51"/>
      <c r="M108" s="438"/>
      <c r="N108" s="51"/>
      <c r="O108" s="51"/>
      <c r="P108" s="145"/>
      <c r="Q108" s="51"/>
      <c r="R108" s="51"/>
      <c r="S108" s="51"/>
      <c r="T108" s="420"/>
      <c r="U108" s="51"/>
      <c r="V108" s="136"/>
      <c r="W108" s="136"/>
      <c r="X108" s="136"/>
    </row>
  </sheetData>
  <mergeCells count="96">
    <mergeCell ref="T107:Y107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E37:Y37"/>
    <mergeCell ref="E12:Y12"/>
    <mergeCell ref="E16:Y16"/>
    <mergeCell ref="H39:H41"/>
    <mergeCell ref="I39:I41"/>
    <mergeCell ref="J39:J41"/>
    <mergeCell ref="K39:K41"/>
    <mergeCell ref="L39:L41"/>
    <mergeCell ref="M39:U39"/>
    <mergeCell ref="V39:V41"/>
    <mergeCell ref="W39:W41"/>
    <mergeCell ref="E20:Y20"/>
    <mergeCell ref="E22:Y22"/>
    <mergeCell ref="E26:Y26"/>
    <mergeCell ref="E30:Y30"/>
    <mergeCell ref="E33:Y33"/>
    <mergeCell ref="E79:Y79"/>
    <mergeCell ref="E89:Y89"/>
    <mergeCell ref="G76:G78"/>
    <mergeCell ref="H76:H78"/>
    <mergeCell ref="I76:I78"/>
    <mergeCell ref="J76:J78"/>
    <mergeCell ref="K76:K78"/>
    <mergeCell ref="L76:L78"/>
    <mergeCell ref="M76:U76"/>
    <mergeCell ref="V76:V78"/>
    <mergeCell ref="X39:X41"/>
    <mergeCell ref="Y39:Y41"/>
    <mergeCell ref="P40:R40"/>
    <mergeCell ref="S40:U40"/>
    <mergeCell ref="E71:Y71"/>
    <mergeCell ref="E103:J103"/>
    <mergeCell ref="I93:J93"/>
    <mergeCell ref="K93:U93"/>
    <mergeCell ref="I95:J95"/>
    <mergeCell ref="I96:J96"/>
    <mergeCell ref="Q96:T96"/>
    <mergeCell ref="I98:J98"/>
    <mergeCell ref="G99:J99"/>
    <mergeCell ref="G100:J100"/>
    <mergeCell ref="G101:J101"/>
    <mergeCell ref="G102:J102"/>
    <mergeCell ref="I108:J108"/>
    <mergeCell ref="M10:O10"/>
    <mergeCell ref="P10:R10"/>
    <mergeCell ref="S10:U10"/>
    <mergeCell ref="A39:A41"/>
    <mergeCell ref="B39:B41"/>
    <mergeCell ref="C39:C41"/>
    <mergeCell ref="E39:E41"/>
    <mergeCell ref="F39:F41"/>
    <mergeCell ref="G39:G41"/>
    <mergeCell ref="E104:J104"/>
    <mergeCell ref="P104:S104"/>
    <mergeCell ref="T104:W104"/>
    <mergeCell ref="E105:J105"/>
    <mergeCell ref="E106:J106"/>
    <mergeCell ref="A76:A78"/>
    <mergeCell ref="B76:B78"/>
    <mergeCell ref="C76:C78"/>
    <mergeCell ref="E76:E78"/>
    <mergeCell ref="F76:F78"/>
    <mergeCell ref="E44:Y44"/>
    <mergeCell ref="E50:Y50"/>
    <mergeCell ref="E52:Y52"/>
    <mergeCell ref="E58:Y58"/>
    <mergeCell ref="E65:Y65"/>
    <mergeCell ref="E69:Y69"/>
    <mergeCell ref="W76:W78"/>
    <mergeCell ref="X76:X78"/>
    <mergeCell ref="Y76:Y78"/>
    <mergeCell ref="P77:R77"/>
    <mergeCell ref="S77:U7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rowBreaks count="2" manualBreakCount="2">
    <brk id="38" min="3" max="24" man="1"/>
    <brk id="75" min="3" max="24" man="1"/>
  </rowBreaks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6">
    <tabColor rgb="FF92D050"/>
  </sheetPr>
  <dimension ref="A1:Z80"/>
  <sheetViews>
    <sheetView view="pageBreakPreview" topLeftCell="B10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1134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5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598"/>
      <c r="K10" s="1571"/>
      <c r="L10" s="1571"/>
      <c r="M10" s="455"/>
      <c r="N10" s="471">
        <v>1</v>
      </c>
      <c r="O10" s="450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9.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599"/>
      <c r="K11" s="1572"/>
      <c r="L11" s="1572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247"/>
      <c r="B12" s="168"/>
      <c r="C12" s="247"/>
      <c r="D12" s="160"/>
      <c r="E12" s="1612" t="s">
        <v>989</v>
      </c>
      <c r="F12" s="1613"/>
      <c r="G12" s="1613"/>
      <c r="H12" s="1613"/>
      <c r="I12" s="1613"/>
      <c r="J12" s="1613"/>
      <c r="K12" s="1613"/>
      <c r="L12" s="1613"/>
      <c r="M12" s="1613"/>
      <c r="N12" s="1613"/>
      <c r="O12" s="1613"/>
      <c r="P12" s="1613"/>
      <c r="Q12" s="1613"/>
      <c r="R12" s="1613"/>
      <c r="S12" s="1613"/>
      <c r="T12" s="1613"/>
      <c r="U12" s="1613"/>
      <c r="V12" s="1613"/>
      <c r="W12" s="1613"/>
      <c r="X12" s="1613"/>
      <c r="Y12" s="1614"/>
      <c r="Z12" s="228"/>
    </row>
    <row r="13" spans="1:26" s="138" customFormat="1" ht="15.75" x14ac:dyDescent="0.25">
      <c r="A13" s="173" t="s">
        <v>11</v>
      </c>
      <c r="B13" s="214">
        <v>27299</v>
      </c>
      <c r="C13" s="247">
        <f>Age(B13,I13,J13)</f>
        <v>50</v>
      </c>
      <c r="D13" s="151"/>
      <c r="E13" s="288">
        <v>1</v>
      </c>
      <c r="F13" s="223" t="s">
        <v>478</v>
      </c>
      <c r="G13" s="170" t="s">
        <v>989</v>
      </c>
      <c r="H13" s="236" t="s">
        <v>766</v>
      </c>
      <c r="I13" s="230" t="s">
        <v>482</v>
      </c>
      <c r="J13" s="230" t="s">
        <v>787</v>
      </c>
      <c r="K13" s="342" t="str">
        <f>Воз_группа(A13,C13)</f>
        <v>7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92"/>
      <c r="Z13" s="228"/>
    </row>
    <row r="14" spans="1:26" s="138" customFormat="1" ht="15.75" x14ac:dyDescent="0.25">
      <c r="A14" s="344" t="s">
        <v>11</v>
      </c>
      <c r="B14" s="214">
        <v>26308</v>
      </c>
      <c r="C14" s="247">
        <f>Age(B14,I14,J14)</f>
        <v>52</v>
      </c>
      <c r="D14" s="224"/>
      <c r="E14" s="290">
        <v>2</v>
      </c>
      <c r="F14" s="223" t="s">
        <v>478</v>
      </c>
      <c r="G14" s="170" t="s">
        <v>989</v>
      </c>
      <c r="H14" s="236" t="s">
        <v>766</v>
      </c>
      <c r="I14" s="230" t="s">
        <v>482</v>
      </c>
      <c r="J14" s="232" t="s">
        <v>514</v>
      </c>
      <c r="K14" s="342" t="str">
        <f>Воз_группа(A14,C14)</f>
        <v>7</v>
      </c>
      <c r="L14" s="173"/>
      <c r="M14" s="212"/>
      <c r="N14" s="156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395" t="s">
        <v>750</v>
      </c>
      <c r="Z14" s="228"/>
    </row>
    <row r="15" spans="1:26" s="138" customFormat="1" ht="15.75" x14ac:dyDescent="0.25">
      <c r="A15" s="247" t="s">
        <v>11</v>
      </c>
      <c r="B15" s="220">
        <v>26809</v>
      </c>
      <c r="C15" s="247">
        <f>Age(B15,I15,J15)</f>
        <v>51</v>
      </c>
      <c r="D15" s="160"/>
      <c r="E15" s="288">
        <v>3</v>
      </c>
      <c r="F15" s="223" t="s">
        <v>478</v>
      </c>
      <c r="G15" s="170" t="s">
        <v>989</v>
      </c>
      <c r="H15" s="354"/>
      <c r="I15" s="223" t="s">
        <v>590</v>
      </c>
      <c r="J15" s="223" t="s">
        <v>1024</v>
      </c>
      <c r="K15" s="342" t="str">
        <f>Воз_группа(A15,C15)</f>
        <v>7</v>
      </c>
      <c r="L15" s="173"/>
      <c r="M15" s="212">
        <v>3</v>
      </c>
      <c r="N15" s="156"/>
      <c r="O15" s="202" t="e">
        <f>Баллы_за_упр($A15,$I15,$J15,$K15,M15,N15)</f>
        <v>#VALUE!</v>
      </c>
      <c r="P15" s="247">
        <v>16</v>
      </c>
      <c r="Q15" s="155"/>
      <c r="R15" s="202" t="e">
        <f>Баллы_за_упр($A15,$I15,$J15,$K15,P15,Q15)</f>
        <v>#VALUE!</v>
      </c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86" t="s">
        <v>750</v>
      </c>
      <c r="Z15" s="228" t="s">
        <v>1130</v>
      </c>
    </row>
    <row r="16" spans="1:26" s="138" customFormat="1" ht="15.75" x14ac:dyDescent="0.25">
      <c r="A16" s="247" t="s">
        <v>470</v>
      </c>
      <c r="B16" s="220">
        <v>33122</v>
      </c>
      <c r="C16" s="247">
        <f>Age(B16,I16,J16)</f>
        <v>34</v>
      </c>
      <c r="D16" s="160"/>
      <c r="E16" s="290">
        <v>4</v>
      </c>
      <c r="F16" s="223" t="s">
        <v>478</v>
      </c>
      <c r="G16" s="170" t="s">
        <v>989</v>
      </c>
      <c r="H16" s="156" t="s">
        <v>23</v>
      </c>
      <c r="I16" s="223" t="s">
        <v>564</v>
      </c>
      <c r="J16" s="223" t="s">
        <v>605</v>
      </c>
      <c r="K16" s="342" t="str">
        <f>Воз_группа(A16,C16)</f>
        <v>3</v>
      </c>
      <c r="L16" s="173"/>
      <c r="M16" s="212">
        <v>16</v>
      </c>
      <c r="N16" s="156"/>
      <c r="O16" s="202" t="e">
        <f>Баллы_за_упр($A16,$I16,$J16,$K16,M16,N16)</f>
        <v>#VALUE!</v>
      </c>
      <c r="P16" s="247"/>
      <c r="Q16" s="155"/>
      <c r="R16" s="202"/>
      <c r="S16" s="1">
        <v>37</v>
      </c>
      <c r="T16" s="409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257"/>
      <c r="Y16" s="292"/>
      <c r="Z16" s="228"/>
    </row>
    <row r="17" spans="1:26" s="138" customFormat="1" ht="15.75" x14ac:dyDescent="0.25">
      <c r="A17" s="247"/>
      <c r="B17" s="168"/>
      <c r="C17" s="247"/>
      <c r="D17" s="160"/>
      <c r="E17" s="1584" t="s">
        <v>834</v>
      </c>
      <c r="F17" s="1585"/>
      <c r="G17" s="1585"/>
      <c r="H17" s="1585"/>
      <c r="I17" s="1585"/>
      <c r="J17" s="1585"/>
      <c r="K17" s="1585"/>
      <c r="L17" s="1585"/>
      <c r="M17" s="1585"/>
      <c r="N17" s="1585"/>
      <c r="O17" s="1585"/>
      <c r="P17" s="1585"/>
      <c r="Q17" s="1585"/>
      <c r="R17" s="1585"/>
      <c r="S17" s="1585"/>
      <c r="T17" s="1585"/>
      <c r="U17" s="1585"/>
      <c r="V17" s="1585"/>
      <c r="W17" s="1585"/>
      <c r="X17" s="1585"/>
      <c r="Y17" s="1586"/>
      <c r="Z17" s="228"/>
    </row>
    <row r="18" spans="1:26" s="138" customFormat="1" ht="15.75" x14ac:dyDescent="0.25">
      <c r="A18" s="247" t="s">
        <v>11</v>
      </c>
      <c r="B18" s="220">
        <v>25176</v>
      </c>
      <c r="C18" s="247">
        <f t="shared" ref="C18:C27" si="0">Age(B18,I18,J18)</f>
        <v>55</v>
      </c>
      <c r="D18" s="160"/>
      <c r="E18" s="288">
        <v>5</v>
      </c>
      <c r="F18" s="223" t="s">
        <v>478</v>
      </c>
      <c r="G18" s="170" t="s">
        <v>902</v>
      </c>
      <c r="H18" s="139" t="s">
        <v>766</v>
      </c>
      <c r="I18" s="223" t="s">
        <v>482</v>
      </c>
      <c r="J18" s="223" t="s">
        <v>546</v>
      </c>
      <c r="K18" s="342" t="str">
        <f t="shared" ref="K18:K27" si="1">Воз_группа(A18,C18)</f>
        <v>8</v>
      </c>
      <c r="L18" s="173"/>
      <c r="M18" s="212">
        <v>3</v>
      </c>
      <c r="N18" s="156"/>
      <c r="O18" s="202" t="e">
        <f t="shared" ref="O18:O27" si="2">Баллы_за_упр($A18,$I18,$J18,$K18,M18,N18)</f>
        <v>#VALUE!</v>
      </c>
      <c r="P18" s="247">
        <v>16</v>
      </c>
      <c r="Q18" s="155"/>
      <c r="R18" s="202" t="e">
        <f t="shared" ref="R18:R27" si="3">Баллы_за_упр($A18,$I18,$J18,$K18,P18,Q18)</f>
        <v>#VALUE!</v>
      </c>
      <c r="S18" s="1">
        <v>37</v>
      </c>
      <c r="T18" s="409"/>
      <c r="U18" s="203" t="e">
        <f t="shared" ref="U18:U27" si="4">Баллы_за_упр($A18,$I18,$J18,$K18,S18,T18)</f>
        <v>#VALUE!</v>
      </c>
      <c r="V18" s="56" t="e">
        <f t="shared" ref="V18:V27" si="5">Сумма_баллов($A18,$K18,O18,R18,U18)</f>
        <v>#VALUE!</v>
      </c>
      <c r="W18" s="204" t="e">
        <f t="shared" ref="W18:W27" si="6">Оценка($A18,$K18,O18,R18,U18)</f>
        <v>#VALUE!</v>
      </c>
      <c r="X18" s="257"/>
      <c r="Y18" s="286" t="s">
        <v>750</v>
      </c>
      <c r="Z18" s="228" t="s">
        <v>1131</v>
      </c>
    </row>
    <row r="19" spans="1:26" s="138" customFormat="1" ht="15.75" x14ac:dyDescent="0.25">
      <c r="A19" s="247" t="s">
        <v>11</v>
      </c>
      <c r="B19" s="220">
        <v>27258</v>
      </c>
      <c r="C19" s="247">
        <f>Age(B19,I19,J19)</f>
        <v>50</v>
      </c>
      <c r="D19" s="160"/>
      <c r="E19" s="288">
        <v>6</v>
      </c>
      <c r="F19" s="223" t="s">
        <v>478</v>
      </c>
      <c r="G19" s="170" t="s">
        <v>902</v>
      </c>
      <c r="H19" s="139" t="s">
        <v>766</v>
      </c>
      <c r="I19" s="223" t="s">
        <v>482</v>
      </c>
      <c r="J19" s="223" t="s">
        <v>550</v>
      </c>
      <c r="K19" s="342" t="str">
        <f>Воз_группа(A19,C19)</f>
        <v>7</v>
      </c>
      <c r="L19" s="173"/>
      <c r="M19" s="212">
        <v>3</v>
      </c>
      <c r="N19" s="156"/>
      <c r="O19" s="202" t="e">
        <f t="shared" si="2"/>
        <v>#VALUE!</v>
      </c>
      <c r="P19" s="247">
        <v>16</v>
      </c>
      <c r="Q19" s="155"/>
      <c r="R19" s="202" t="e">
        <f t="shared" si="3"/>
        <v>#VALUE!</v>
      </c>
      <c r="S19" s="1">
        <v>37</v>
      </c>
      <c r="T19" s="409"/>
      <c r="U19" s="203" t="e">
        <f t="shared" si="4"/>
        <v>#VALUE!</v>
      </c>
      <c r="V19" s="56" t="e">
        <f t="shared" si="5"/>
        <v>#VALUE!</v>
      </c>
      <c r="W19" s="204" t="e">
        <f t="shared" si="6"/>
        <v>#VALUE!</v>
      </c>
      <c r="X19" s="257"/>
      <c r="Y19" s="286" t="s">
        <v>750</v>
      </c>
      <c r="Z19" s="228" t="s">
        <v>1132</v>
      </c>
    </row>
    <row r="20" spans="1:26" s="138" customFormat="1" ht="15.75" x14ac:dyDescent="0.25">
      <c r="A20" s="247" t="s">
        <v>11</v>
      </c>
      <c r="B20" s="220">
        <v>28028</v>
      </c>
      <c r="C20" s="247">
        <f t="shared" si="0"/>
        <v>48</v>
      </c>
      <c r="D20" s="160"/>
      <c r="E20" s="288">
        <v>7</v>
      </c>
      <c r="F20" s="223" t="s">
        <v>478</v>
      </c>
      <c r="G20" s="170" t="s">
        <v>902</v>
      </c>
      <c r="H20" s="139" t="s">
        <v>766</v>
      </c>
      <c r="I20" s="223" t="s">
        <v>482</v>
      </c>
      <c r="J20" s="223" t="s">
        <v>548</v>
      </c>
      <c r="K20" s="342" t="str">
        <f t="shared" si="1"/>
        <v>6</v>
      </c>
      <c r="L20" s="173"/>
      <c r="M20" s="212">
        <v>3</v>
      </c>
      <c r="N20" s="156"/>
      <c r="O20" s="202" t="e">
        <f t="shared" si="2"/>
        <v>#VALUE!</v>
      </c>
      <c r="P20" s="247">
        <v>34</v>
      </c>
      <c r="Q20" s="155"/>
      <c r="R20" s="202" t="e">
        <f t="shared" si="3"/>
        <v>#VALUE!</v>
      </c>
      <c r="S20" s="1">
        <v>38</v>
      </c>
      <c r="T20" s="409"/>
      <c r="U20" s="203" t="e">
        <f t="shared" si="4"/>
        <v>#VALUE!</v>
      </c>
      <c r="V20" s="56" t="e">
        <f t="shared" si="5"/>
        <v>#VALUE!</v>
      </c>
      <c r="W20" s="204" t="e">
        <f t="shared" si="6"/>
        <v>#VALUE!</v>
      </c>
      <c r="X20" s="257"/>
      <c r="Y20" s="286"/>
      <c r="Z20" s="228"/>
    </row>
    <row r="21" spans="1:26" s="138" customFormat="1" ht="15.75" x14ac:dyDescent="0.25">
      <c r="A21" s="247" t="s">
        <v>11</v>
      </c>
      <c r="B21" s="220">
        <v>27355</v>
      </c>
      <c r="C21" s="247">
        <f t="shared" si="0"/>
        <v>49</v>
      </c>
      <c r="D21" s="160"/>
      <c r="E21" s="288">
        <v>8</v>
      </c>
      <c r="F21" s="223" t="s">
        <v>478</v>
      </c>
      <c r="G21" s="170" t="s">
        <v>902</v>
      </c>
      <c r="H21" s="139" t="s">
        <v>766</v>
      </c>
      <c r="I21" s="223" t="s">
        <v>482</v>
      </c>
      <c r="J21" s="223" t="s">
        <v>547</v>
      </c>
      <c r="K21" s="342" t="str">
        <f t="shared" si="1"/>
        <v>6</v>
      </c>
      <c r="L21" s="173"/>
      <c r="M21" s="212">
        <v>3</v>
      </c>
      <c r="N21" s="156"/>
      <c r="O21" s="202" t="e">
        <f t="shared" si="2"/>
        <v>#VALUE!</v>
      </c>
      <c r="P21" s="247">
        <v>34</v>
      </c>
      <c r="Q21" s="155"/>
      <c r="R21" s="202" t="e">
        <f t="shared" si="3"/>
        <v>#VALUE!</v>
      </c>
      <c r="S21" s="1">
        <v>38</v>
      </c>
      <c r="T21" s="409"/>
      <c r="U21" s="203" t="e">
        <f t="shared" si="4"/>
        <v>#VALUE!</v>
      </c>
      <c r="V21" s="56" t="e">
        <f t="shared" si="5"/>
        <v>#VALUE!</v>
      </c>
      <c r="W21" s="204" t="e">
        <f t="shared" si="6"/>
        <v>#VALUE!</v>
      </c>
      <c r="X21" s="257"/>
      <c r="Y21" s="286"/>
      <c r="Z21" s="228"/>
    </row>
    <row r="22" spans="1:26" s="138" customFormat="1" ht="15.75" x14ac:dyDescent="0.25">
      <c r="A22" s="247" t="s">
        <v>11</v>
      </c>
      <c r="B22" s="220">
        <v>28031</v>
      </c>
      <c r="C22" s="247">
        <f t="shared" si="0"/>
        <v>48</v>
      </c>
      <c r="D22" s="160"/>
      <c r="E22" s="288">
        <v>9</v>
      </c>
      <c r="F22" s="223" t="s">
        <v>478</v>
      </c>
      <c r="G22" s="170" t="s">
        <v>902</v>
      </c>
      <c r="H22" s="139">
        <v>1</v>
      </c>
      <c r="I22" s="223" t="s">
        <v>482</v>
      </c>
      <c r="J22" s="223" t="s">
        <v>549</v>
      </c>
      <c r="K22" s="342" t="str">
        <f t="shared" si="1"/>
        <v>6</v>
      </c>
      <c r="L22" s="173"/>
      <c r="M22" s="212">
        <v>3</v>
      </c>
      <c r="N22" s="156"/>
      <c r="O22" s="202" t="e">
        <f t="shared" si="2"/>
        <v>#VALUE!</v>
      </c>
      <c r="P22" s="247">
        <v>34</v>
      </c>
      <c r="Q22" s="155"/>
      <c r="R22" s="202" t="e">
        <f t="shared" si="3"/>
        <v>#VALUE!</v>
      </c>
      <c r="S22" s="1">
        <v>38</v>
      </c>
      <c r="T22" s="409"/>
      <c r="U22" s="203" t="e">
        <f t="shared" si="4"/>
        <v>#VALUE!</v>
      </c>
      <c r="V22" s="56" t="e">
        <f t="shared" si="5"/>
        <v>#VALUE!</v>
      </c>
      <c r="W22" s="204" t="e">
        <f t="shared" si="6"/>
        <v>#VALUE!</v>
      </c>
      <c r="X22" s="257"/>
      <c r="Y22" s="286"/>
      <c r="Z22" s="228"/>
    </row>
    <row r="23" spans="1:26" s="138" customFormat="1" ht="15.75" x14ac:dyDescent="0.25">
      <c r="A23" s="247" t="s">
        <v>11</v>
      </c>
      <c r="B23" s="220">
        <v>26268</v>
      </c>
      <c r="C23" s="247">
        <f t="shared" si="0"/>
        <v>52</v>
      </c>
      <c r="D23" s="160"/>
      <c r="E23" s="288">
        <v>10</v>
      </c>
      <c r="F23" s="223" t="s">
        <v>478</v>
      </c>
      <c r="G23" s="170" t="s">
        <v>902</v>
      </c>
      <c r="H23" s="139">
        <v>1</v>
      </c>
      <c r="I23" s="223" t="s">
        <v>482</v>
      </c>
      <c r="J23" s="223" t="s">
        <v>551</v>
      </c>
      <c r="K23" s="342" t="str">
        <f t="shared" si="1"/>
        <v>7</v>
      </c>
      <c r="L23" s="173"/>
      <c r="M23" s="212">
        <v>3</v>
      </c>
      <c r="N23" s="156">
        <v>10</v>
      </c>
      <c r="O23" s="202">
        <f t="shared" si="2"/>
        <v>100</v>
      </c>
      <c r="P23" s="247">
        <v>16</v>
      </c>
      <c r="Q23" s="155"/>
      <c r="R23" s="202" t="e">
        <f t="shared" si="3"/>
        <v>#VALUE!</v>
      </c>
      <c r="S23" s="1">
        <v>37</v>
      </c>
      <c r="T23" s="409"/>
      <c r="U23" s="203" t="e">
        <f t="shared" si="4"/>
        <v>#VALUE!</v>
      </c>
      <c r="V23" s="56" t="e">
        <f t="shared" si="5"/>
        <v>#VALUE!</v>
      </c>
      <c r="W23" s="204" t="e">
        <f t="shared" si="6"/>
        <v>#VALUE!</v>
      </c>
      <c r="X23" s="257"/>
      <c r="Y23" s="286" t="s">
        <v>1003</v>
      </c>
      <c r="Z23" s="228"/>
    </row>
    <row r="24" spans="1:26" s="138" customFormat="1" ht="15.75" x14ac:dyDescent="0.25">
      <c r="A24" s="247" t="s">
        <v>11</v>
      </c>
      <c r="B24" s="220">
        <v>26691</v>
      </c>
      <c r="C24" s="247">
        <f t="shared" si="0"/>
        <v>51</v>
      </c>
      <c r="D24" s="160"/>
      <c r="E24" s="288">
        <v>11</v>
      </c>
      <c r="F24" s="223" t="s">
        <v>478</v>
      </c>
      <c r="G24" s="170" t="s">
        <v>902</v>
      </c>
      <c r="H24" s="354"/>
      <c r="I24" s="223" t="s">
        <v>590</v>
      </c>
      <c r="J24" s="223" t="s">
        <v>1025</v>
      </c>
      <c r="K24" s="342" t="str">
        <f t="shared" si="1"/>
        <v>7</v>
      </c>
      <c r="L24" s="173"/>
      <c r="M24" s="212">
        <v>3</v>
      </c>
      <c r="N24" s="156"/>
      <c r="O24" s="202" t="e">
        <f t="shared" si="2"/>
        <v>#VALUE!</v>
      </c>
      <c r="P24" s="247">
        <v>16</v>
      </c>
      <c r="Q24" s="155"/>
      <c r="R24" s="202" t="e">
        <f t="shared" si="3"/>
        <v>#VALUE!</v>
      </c>
      <c r="S24" s="1">
        <v>37</v>
      </c>
      <c r="T24" s="409"/>
      <c r="U24" s="203" t="e">
        <f t="shared" si="4"/>
        <v>#VALUE!</v>
      </c>
      <c r="V24" s="56" t="e">
        <f t="shared" si="5"/>
        <v>#VALUE!</v>
      </c>
      <c r="W24" s="204" t="e">
        <f t="shared" si="6"/>
        <v>#VALUE!</v>
      </c>
      <c r="X24" s="257"/>
      <c r="Y24" s="286"/>
      <c r="Z24" s="228"/>
    </row>
    <row r="25" spans="1:26" s="138" customFormat="1" ht="15.75" x14ac:dyDescent="0.25">
      <c r="A25" s="247" t="s">
        <v>11</v>
      </c>
      <c r="B25" s="220">
        <v>27721</v>
      </c>
      <c r="C25" s="247">
        <f t="shared" si="0"/>
        <v>48</v>
      </c>
      <c r="D25" s="160"/>
      <c r="E25" s="288">
        <v>12</v>
      </c>
      <c r="F25" s="223" t="s">
        <v>478</v>
      </c>
      <c r="G25" s="170" t="s">
        <v>902</v>
      </c>
      <c r="H25" s="139">
        <v>1</v>
      </c>
      <c r="I25" s="223" t="s">
        <v>590</v>
      </c>
      <c r="J25" s="223" t="s">
        <v>976</v>
      </c>
      <c r="K25" s="342" t="str">
        <f t="shared" si="1"/>
        <v>6</v>
      </c>
      <c r="L25" s="173"/>
      <c r="M25" s="212">
        <v>3</v>
      </c>
      <c r="N25" s="156"/>
      <c r="O25" s="202" t="e">
        <f t="shared" si="2"/>
        <v>#VALUE!</v>
      </c>
      <c r="P25" s="247">
        <v>34</v>
      </c>
      <c r="Q25" s="155"/>
      <c r="R25" s="202" t="e">
        <f t="shared" si="3"/>
        <v>#VALUE!</v>
      </c>
      <c r="S25" s="1">
        <v>38</v>
      </c>
      <c r="T25" s="409"/>
      <c r="U25" s="203" t="e">
        <f t="shared" si="4"/>
        <v>#VALUE!</v>
      </c>
      <c r="V25" s="56" t="e">
        <f t="shared" si="5"/>
        <v>#VALUE!</v>
      </c>
      <c r="W25" s="204" t="e">
        <f t="shared" si="6"/>
        <v>#VALUE!</v>
      </c>
      <c r="X25" s="257"/>
      <c r="Y25" s="286" t="s">
        <v>750</v>
      </c>
      <c r="Z25" s="228" t="s">
        <v>1130</v>
      </c>
    </row>
    <row r="26" spans="1:26" s="138" customFormat="1" ht="15.75" x14ac:dyDescent="0.25">
      <c r="A26" s="247" t="s">
        <v>11</v>
      </c>
      <c r="B26" s="220">
        <v>28200</v>
      </c>
      <c r="C26" s="247">
        <f>Age(B26,I26,J26)</f>
        <v>47</v>
      </c>
      <c r="D26" s="160"/>
      <c r="E26" s="288">
        <v>13</v>
      </c>
      <c r="F26" s="223" t="s">
        <v>478</v>
      </c>
      <c r="G26" s="170" t="s">
        <v>903</v>
      </c>
      <c r="H26" s="139" t="s">
        <v>766</v>
      </c>
      <c r="I26" s="223" t="s">
        <v>590</v>
      </c>
      <c r="J26" s="223" t="s">
        <v>552</v>
      </c>
      <c r="K26" s="342" t="str">
        <f>Воз_группа(A26,C26)</f>
        <v>6</v>
      </c>
      <c r="L26" s="173"/>
      <c r="M26" s="212">
        <v>3</v>
      </c>
      <c r="N26" s="156"/>
      <c r="O26" s="202" t="e">
        <f t="shared" si="2"/>
        <v>#VALUE!</v>
      </c>
      <c r="P26" s="247">
        <v>34</v>
      </c>
      <c r="Q26" s="155"/>
      <c r="R26" s="202" t="e">
        <f t="shared" si="3"/>
        <v>#VALUE!</v>
      </c>
      <c r="S26" s="1">
        <v>38</v>
      </c>
      <c r="T26" s="409"/>
      <c r="U26" s="203" t="e">
        <f t="shared" si="4"/>
        <v>#VALUE!</v>
      </c>
      <c r="V26" s="56" t="e">
        <f t="shared" si="5"/>
        <v>#VALUE!</v>
      </c>
      <c r="W26" s="204" t="e">
        <f t="shared" si="6"/>
        <v>#VALUE!</v>
      </c>
      <c r="X26" s="257"/>
      <c r="Y26" s="292"/>
      <c r="Z26" s="228"/>
    </row>
    <row r="27" spans="1:26" s="138" customFormat="1" ht="15.75" x14ac:dyDescent="0.25">
      <c r="A27" s="247" t="s">
        <v>11</v>
      </c>
      <c r="B27" s="220">
        <v>35052</v>
      </c>
      <c r="C27" s="247">
        <f t="shared" si="0"/>
        <v>28</v>
      </c>
      <c r="D27" s="160"/>
      <c r="E27" s="288">
        <v>14</v>
      </c>
      <c r="F27" s="223" t="s">
        <v>478</v>
      </c>
      <c r="G27" s="170" t="s">
        <v>902</v>
      </c>
      <c r="H27" s="354"/>
      <c r="I27" s="223" t="s">
        <v>731</v>
      </c>
      <c r="J27" s="223" t="s">
        <v>1027</v>
      </c>
      <c r="K27" s="342" t="str">
        <f t="shared" si="1"/>
        <v>2</v>
      </c>
      <c r="L27" s="173"/>
      <c r="M27" s="212">
        <v>3</v>
      </c>
      <c r="N27" s="156"/>
      <c r="O27" s="202" t="e">
        <f t="shared" si="2"/>
        <v>#VALUE!</v>
      </c>
      <c r="P27" s="247">
        <v>34</v>
      </c>
      <c r="Q27" s="155"/>
      <c r="R27" s="202" t="e">
        <f t="shared" si="3"/>
        <v>#VALUE!</v>
      </c>
      <c r="S27" s="1">
        <v>38</v>
      </c>
      <c r="T27" s="409"/>
      <c r="U27" s="203" t="e">
        <f t="shared" si="4"/>
        <v>#VALUE!</v>
      </c>
      <c r="V27" s="56" t="e">
        <f t="shared" si="5"/>
        <v>#VALUE!</v>
      </c>
      <c r="W27" s="204" t="e">
        <f t="shared" si="6"/>
        <v>#VALUE!</v>
      </c>
      <c r="X27" s="257"/>
      <c r="Y27" s="286"/>
      <c r="Z27" s="228"/>
    </row>
    <row r="28" spans="1:26" s="138" customFormat="1" ht="15.75" x14ac:dyDescent="0.25">
      <c r="A28" s="247"/>
      <c r="B28" s="168"/>
      <c r="C28" s="247"/>
      <c r="D28" s="160"/>
      <c r="E28" s="1584" t="s">
        <v>835</v>
      </c>
      <c r="F28" s="1585"/>
      <c r="G28" s="1585"/>
      <c r="H28" s="1585"/>
      <c r="I28" s="1585"/>
      <c r="J28" s="1585"/>
      <c r="K28" s="1585"/>
      <c r="L28" s="1585"/>
      <c r="M28" s="1585"/>
      <c r="N28" s="1585"/>
      <c r="O28" s="1585"/>
      <c r="P28" s="1585"/>
      <c r="Q28" s="1585"/>
      <c r="R28" s="1585"/>
      <c r="S28" s="1585"/>
      <c r="T28" s="1585"/>
      <c r="U28" s="1585"/>
      <c r="V28" s="1585"/>
      <c r="W28" s="1585"/>
      <c r="X28" s="1585"/>
      <c r="Y28" s="1586"/>
      <c r="Z28" s="228"/>
    </row>
    <row r="29" spans="1:26" s="138" customFormat="1" ht="15.75" x14ac:dyDescent="0.25">
      <c r="A29" s="247" t="s">
        <v>11</v>
      </c>
      <c r="B29" s="220">
        <v>25669</v>
      </c>
      <c r="C29" s="247">
        <f t="shared" ref="C29:C36" si="7">Age(B29,I29,J29)</f>
        <v>54</v>
      </c>
      <c r="D29" s="160"/>
      <c r="E29" s="288">
        <v>15</v>
      </c>
      <c r="F29" s="223" t="s">
        <v>478</v>
      </c>
      <c r="G29" s="170" t="s">
        <v>903</v>
      </c>
      <c r="H29" s="139" t="s">
        <v>766</v>
      </c>
      <c r="I29" s="223" t="s">
        <v>482</v>
      </c>
      <c r="J29" s="223" t="s">
        <v>554</v>
      </c>
      <c r="K29" s="342" t="str">
        <f t="shared" ref="K29:K36" si="8">Воз_группа(A29,C29)</f>
        <v>7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16</v>
      </c>
      <c r="Q29" s="155"/>
      <c r="R29" s="202" t="e">
        <f>Баллы_за_упр($A29,$I29,$J29,$K29,P29,Q29)</f>
        <v>#VALUE!</v>
      </c>
      <c r="S29" s="1">
        <v>37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286" t="s">
        <v>750</v>
      </c>
      <c r="Z29" s="228"/>
    </row>
    <row r="30" spans="1:26" s="138" customFormat="1" ht="15.75" x14ac:dyDescent="0.25">
      <c r="A30" s="247" t="s">
        <v>11</v>
      </c>
      <c r="B30" s="220">
        <v>26646</v>
      </c>
      <c r="C30" s="247">
        <f t="shared" si="7"/>
        <v>51</v>
      </c>
      <c r="D30" s="160"/>
      <c r="E30" s="288">
        <v>16</v>
      </c>
      <c r="F30" s="223" t="s">
        <v>478</v>
      </c>
      <c r="G30" s="170" t="s">
        <v>903</v>
      </c>
      <c r="H30" s="139" t="s">
        <v>766</v>
      </c>
      <c r="I30" s="223" t="s">
        <v>482</v>
      </c>
      <c r="J30" s="223" t="s">
        <v>836</v>
      </c>
      <c r="K30" s="342" t="str">
        <f t="shared" si="8"/>
        <v>7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16</v>
      </c>
      <c r="Q30" s="155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292"/>
      <c r="Z30" s="228"/>
    </row>
    <row r="31" spans="1:26" s="138" customFormat="1" ht="15.75" x14ac:dyDescent="0.25">
      <c r="A31" s="247" t="s">
        <v>11</v>
      </c>
      <c r="B31" s="220">
        <v>25732</v>
      </c>
      <c r="C31" s="247">
        <f t="shared" si="7"/>
        <v>54</v>
      </c>
      <c r="D31" s="160"/>
      <c r="E31" s="288">
        <v>17</v>
      </c>
      <c r="F31" s="223" t="s">
        <v>478</v>
      </c>
      <c r="G31" s="170" t="s">
        <v>903</v>
      </c>
      <c r="H31" s="139" t="s">
        <v>766</v>
      </c>
      <c r="I31" s="223" t="s">
        <v>482</v>
      </c>
      <c r="J31" s="223" t="s">
        <v>499</v>
      </c>
      <c r="K31" s="342" t="str">
        <f t="shared" si="8"/>
        <v>7</v>
      </c>
      <c r="L31" s="173"/>
      <c r="M31" s="212"/>
      <c r="N31" s="156"/>
      <c r="O31" s="202"/>
      <c r="P31" s="247"/>
      <c r="Q31" s="155"/>
      <c r="R31" s="202"/>
      <c r="S31" s="1"/>
      <c r="T31" s="409"/>
      <c r="U31" s="203"/>
      <c r="V31" s="56"/>
      <c r="W31" s="204"/>
      <c r="X31" s="257"/>
      <c r="Y31" s="292" t="s">
        <v>750</v>
      </c>
      <c r="Z31" s="228"/>
    </row>
    <row r="32" spans="1:26" s="138" customFormat="1" ht="15.75" x14ac:dyDescent="0.25">
      <c r="A32" s="247" t="s">
        <v>11</v>
      </c>
      <c r="B32" s="220">
        <v>27704</v>
      </c>
      <c r="C32" s="247">
        <f t="shared" si="7"/>
        <v>48</v>
      </c>
      <c r="D32" s="160"/>
      <c r="E32" s="288">
        <v>18</v>
      </c>
      <c r="F32" s="223" t="s">
        <v>478</v>
      </c>
      <c r="G32" s="170" t="s">
        <v>903</v>
      </c>
      <c r="H32" s="139" t="s">
        <v>766</v>
      </c>
      <c r="I32" s="223" t="s">
        <v>482</v>
      </c>
      <c r="J32" s="223" t="s">
        <v>556</v>
      </c>
      <c r="K32" s="342" t="str">
        <f t="shared" si="8"/>
        <v>6</v>
      </c>
      <c r="L32" s="173"/>
      <c r="M32" s="212"/>
      <c r="N32" s="156"/>
      <c r="O32" s="202"/>
      <c r="P32" s="247"/>
      <c r="Q32" s="155"/>
      <c r="R32" s="202"/>
      <c r="S32" s="1"/>
      <c r="T32" s="409"/>
      <c r="U32" s="203"/>
      <c r="V32" s="56"/>
      <c r="W32" s="204"/>
      <c r="X32" s="257"/>
      <c r="Y32" s="292" t="s">
        <v>750</v>
      </c>
      <c r="Z32" s="228"/>
    </row>
    <row r="33" spans="1:26" s="138" customFormat="1" ht="15.75" x14ac:dyDescent="0.25">
      <c r="A33" s="247" t="s">
        <v>11</v>
      </c>
      <c r="B33" s="220">
        <v>29061</v>
      </c>
      <c r="C33" s="247">
        <f t="shared" si="7"/>
        <v>45</v>
      </c>
      <c r="D33" s="160"/>
      <c r="E33" s="291">
        <v>19</v>
      </c>
      <c r="F33" s="232" t="s">
        <v>478</v>
      </c>
      <c r="G33" s="353" t="s">
        <v>903</v>
      </c>
      <c r="H33" s="1" t="s">
        <v>766</v>
      </c>
      <c r="I33" s="232" t="s">
        <v>590</v>
      </c>
      <c r="J33" s="232" t="s">
        <v>490</v>
      </c>
      <c r="K33" s="234" t="str">
        <f t="shared" si="8"/>
        <v>6</v>
      </c>
      <c r="L33" s="204"/>
      <c r="M33" s="212"/>
      <c r="N33" s="156"/>
      <c r="O33" s="202"/>
      <c r="P33" s="247"/>
      <c r="Q33" s="155"/>
      <c r="R33" s="202"/>
      <c r="S33" s="1"/>
      <c r="T33" s="392"/>
      <c r="U33" s="203"/>
      <c r="V33" s="56"/>
      <c r="W33" s="204"/>
      <c r="X33" s="56"/>
      <c r="Y33" s="292"/>
      <c r="Z33" s="228"/>
    </row>
    <row r="34" spans="1:26" s="138" customFormat="1" ht="15.75" x14ac:dyDescent="0.25">
      <c r="A34" s="247" t="s">
        <v>11</v>
      </c>
      <c r="B34" s="214">
        <v>28200</v>
      </c>
      <c r="C34" s="247">
        <f t="shared" si="7"/>
        <v>47</v>
      </c>
      <c r="D34" s="160"/>
      <c r="E34" s="291">
        <v>20</v>
      </c>
      <c r="F34" s="232" t="s">
        <v>478</v>
      </c>
      <c r="G34" s="353" t="s">
        <v>903</v>
      </c>
      <c r="H34" s="1" t="s">
        <v>766</v>
      </c>
      <c r="I34" s="232" t="s">
        <v>590</v>
      </c>
      <c r="J34" s="232" t="s">
        <v>557</v>
      </c>
      <c r="K34" s="234" t="str">
        <f t="shared" si="8"/>
        <v>6</v>
      </c>
      <c r="L34" s="204"/>
      <c r="M34" s="212"/>
      <c r="N34" s="156"/>
      <c r="O34" s="202"/>
      <c r="P34" s="247"/>
      <c r="Q34" s="155"/>
      <c r="R34" s="202"/>
      <c r="S34" s="1"/>
      <c r="T34" s="392"/>
      <c r="U34" s="203"/>
      <c r="V34" s="56"/>
      <c r="W34" s="204"/>
      <c r="X34" s="56"/>
      <c r="Y34" s="292" t="s">
        <v>750</v>
      </c>
      <c r="Z34" s="228"/>
    </row>
    <row r="35" spans="1:26" s="138" customFormat="1" ht="15.75" x14ac:dyDescent="0.25">
      <c r="A35" s="247" t="s">
        <v>11</v>
      </c>
      <c r="B35" s="214">
        <v>25450</v>
      </c>
      <c r="C35" s="247">
        <f t="shared" si="7"/>
        <v>55</v>
      </c>
      <c r="D35" s="160"/>
      <c r="E35" s="291">
        <v>21</v>
      </c>
      <c r="F35" s="232" t="s">
        <v>478</v>
      </c>
      <c r="G35" s="353" t="s">
        <v>903</v>
      </c>
      <c r="H35" s="400"/>
      <c r="I35" s="232" t="s">
        <v>590</v>
      </c>
      <c r="J35" s="232" t="s">
        <v>1026</v>
      </c>
      <c r="K35" s="234" t="str">
        <f t="shared" si="8"/>
        <v>8</v>
      </c>
      <c r="L35" s="204"/>
      <c r="M35" s="212">
        <v>3</v>
      </c>
      <c r="N35" s="156"/>
      <c r="O35" s="202" t="e">
        <f>Баллы_за_упр($A35,$I35,$J35,$K35,M35,N35)</f>
        <v>#VALUE!</v>
      </c>
      <c r="P35" s="247">
        <v>16</v>
      </c>
      <c r="Q35" s="155"/>
      <c r="R35" s="202" t="e">
        <f>Баллы_за_упр($A35,$I35,$J35,$K35,P35,Q35)</f>
        <v>#VALUE!</v>
      </c>
      <c r="S35" s="1">
        <v>37</v>
      </c>
      <c r="T35" s="392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56"/>
      <c r="Y35" s="292"/>
      <c r="Z35" s="228"/>
    </row>
    <row r="36" spans="1:26" s="138" customFormat="1" ht="16.5" thickBot="1" x14ac:dyDescent="0.3">
      <c r="A36" s="247" t="s">
        <v>470</v>
      </c>
      <c r="B36" s="214">
        <v>32415</v>
      </c>
      <c r="C36" s="247">
        <f t="shared" si="7"/>
        <v>36</v>
      </c>
      <c r="D36" s="160"/>
      <c r="E36" s="320">
        <v>22</v>
      </c>
      <c r="F36" s="321" t="s">
        <v>478</v>
      </c>
      <c r="G36" s="377" t="s">
        <v>903</v>
      </c>
      <c r="H36" s="380" t="s">
        <v>23</v>
      </c>
      <c r="I36" s="321" t="s">
        <v>564</v>
      </c>
      <c r="J36" s="321" t="s">
        <v>633</v>
      </c>
      <c r="K36" s="379" t="str">
        <f t="shared" si="8"/>
        <v>4</v>
      </c>
      <c r="L36" s="302" t="s">
        <v>23</v>
      </c>
      <c r="M36" s="302" t="s">
        <v>23</v>
      </c>
      <c r="N36" s="302" t="s">
        <v>23</v>
      </c>
      <c r="O36" s="302" t="s">
        <v>23</v>
      </c>
      <c r="P36" s="302" t="s">
        <v>23</v>
      </c>
      <c r="Q36" s="302" t="s">
        <v>23</v>
      </c>
      <c r="R36" s="302" t="s">
        <v>23</v>
      </c>
      <c r="S36" s="302" t="s">
        <v>23</v>
      </c>
      <c r="T36" s="302" t="s">
        <v>23</v>
      </c>
      <c r="U36" s="302" t="s">
        <v>23</v>
      </c>
      <c r="V36" s="302" t="s">
        <v>23</v>
      </c>
      <c r="W36" s="302" t="s">
        <v>23</v>
      </c>
      <c r="X36" s="302" t="s">
        <v>23</v>
      </c>
      <c r="Y36" s="324" t="s">
        <v>754</v>
      </c>
      <c r="Z36" s="228"/>
    </row>
    <row r="37" spans="1:26" ht="17.25" customHeight="1" x14ac:dyDescent="0.25">
      <c r="A37" s="1594" t="s">
        <v>1</v>
      </c>
      <c r="B37" s="1594" t="s">
        <v>81</v>
      </c>
      <c r="C37" s="1594" t="s">
        <v>82</v>
      </c>
      <c r="D37" s="256"/>
      <c r="E37" s="1595" t="s">
        <v>2</v>
      </c>
      <c r="F37" s="1576" t="s">
        <v>73</v>
      </c>
      <c r="G37" s="1576" t="s">
        <v>73</v>
      </c>
      <c r="H37" s="1600" t="s">
        <v>765</v>
      </c>
      <c r="I37" s="1576" t="s">
        <v>3</v>
      </c>
      <c r="J37" s="1576" t="s">
        <v>4</v>
      </c>
      <c r="K37" s="1570" t="s">
        <v>5</v>
      </c>
      <c r="L37" s="1570" t="s">
        <v>6</v>
      </c>
      <c r="M37" s="1576" t="s">
        <v>180</v>
      </c>
      <c r="N37" s="1576"/>
      <c r="O37" s="1576"/>
      <c r="P37" s="1576"/>
      <c r="Q37" s="1576"/>
      <c r="R37" s="1576"/>
      <c r="S37" s="1576"/>
      <c r="T37" s="1576"/>
      <c r="U37" s="1576"/>
      <c r="V37" s="1577" t="s">
        <v>25</v>
      </c>
      <c r="W37" s="1570" t="s">
        <v>998</v>
      </c>
      <c r="X37" s="1570" t="s">
        <v>7</v>
      </c>
      <c r="Y37" s="1573" t="s">
        <v>285</v>
      </c>
    </row>
    <row r="38" spans="1:26" ht="15.75" x14ac:dyDescent="0.25">
      <c r="A38" s="1594"/>
      <c r="B38" s="1594"/>
      <c r="C38" s="1594"/>
      <c r="D38" s="256"/>
      <c r="E38" s="1596"/>
      <c r="F38" s="1598"/>
      <c r="G38" s="1598"/>
      <c r="H38" s="1601"/>
      <c r="I38" s="1598"/>
      <c r="J38" s="1598"/>
      <c r="K38" s="1571"/>
      <c r="L38" s="1571"/>
      <c r="M38" s="455"/>
      <c r="N38" s="471">
        <v>1</v>
      </c>
      <c r="O38" s="450"/>
      <c r="P38" s="1975">
        <v>2</v>
      </c>
      <c r="Q38" s="1976"/>
      <c r="R38" s="1977"/>
      <c r="S38" s="1978">
        <v>3</v>
      </c>
      <c r="T38" s="1979"/>
      <c r="U38" s="1980"/>
      <c r="V38" s="1578"/>
      <c r="W38" s="1571"/>
      <c r="X38" s="1571"/>
      <c r="Y38" s="1574"/>
    </row>
    <row r="39" spans="1:26" ht="79.5" customHeight="1" thickBot="1" x14ac:dyDescent="0.3">
      <c r="A39" s="1594"/>
      <c r="B39" s="1594"/>
      <c r="C39" s="1594"/>
      <c r="D39" s="256"/>
      <c r="E39" s="1597"/>
      <c r="F39" s="1599"/>
      <c r="G39" s="1599"/>
      <c r="H39" s="1602"/>
      <c r="I39" s="1599"/>
      <c r="J39" s="1599"/>
      <c r="K39" s="1572"/>
      <c r="L39" s="1572"/>
      <c r="M39" s="472" t="s">
        <v>8</v>
      </c>
      <c r="N39" s="470" t="s">
        <v>9</v>
      </c>
      <c r="O39" s="137" t="s">
        <v>10</v>
      </c>
      <c r="P39" s="470" t="s">
        <v>8</v>
      </c>
      <c r="Q39" s="470" t="s">
        <v>9</v>
      </c>
      <c r="R39" s="137" t="s">
        <v>10</v>
      </c>
      <c r="S39" s="470" t="s">
        <v>8</v>
      </c>
      <c r="T39" s="412" t="s">
        <v>9</v>
      </c>
      <c r="U39" s="137" t="s">
        <v>10</v>
      </c>
      <c r="V39" s="1579"/>
      <c r="W39" s="1572"/>
      <c r="X39" s="1572"/>
      <c r="Y39" s="1575"/>
    </row>
    <row r="40" spans="1:26" s="138" customFormat="1" ht="16.5" thickTop="1" x14ac:dyDescent="0.25">
      <c r="A40" s="247"/>
      <c r="B40" s="168"/>
      <c r="C40" s="247"/>
      <c r="D40" s="160"/>
      <c r="E40" s="1590" t="s">
        <v>837</v>
      </c>
      <c r="F40" s="1591"/>
      <c r="G40" s="1591"/>
      <c r="H40" s="1591"/>
      <c r="I40" s="1591"/>
      <c r="J40" s="1591"/>
      <c r="K40" s="1591"/>
      <c r="L40" s="1591"/>
      <c r="M40" s="1591"/>
      <c r="N40" s="1591"/>
      <c r="O40" s="1591"/>
      <c r="P40" s="1591"/>
      <c r="Q40" s="1591"/>
      <c r="R40" s="1591"/>
      <c r="S40" s="1591"/>
      <c r="T40" s="1591"/>
      <c r="U40" s="1591"/>
      <c r="V40" s="1591"/>
      <c r="W40" s="1591"/>
      <c r="X40" s="1591"/>
      <c r="Y40" s="1592"/>
      <c r="Z40" s="228"/>
    </row>
    <row r="41" spans="1:26" s="138" customFormat="1" ht="15.75" x14ac:dyDescent="0.25">
      <c r="A41" s="247" t="s">
        <v>11</v>
      </c>
      <c r="B41" s="220">
        <v>28411</v>
      </c>
      <c r="C41" s="247">
        <f>Age(B41,I41,J41)</f>
        <v>47</v>
      </c>
      <c r="D41" s="160"/>
      <c r="E41" s="291">
        <v>23</v>
      </c>
      <c r="F41" s="232" t="s">
        <v>478</v>
      </c>
      <c r="G41" s="353" t="s">
        <v>904</v>
      </c>
      <c r="H41" s="1">
        <v>1</v>
      </c>
      <c r="I41" s="232" t="s">
        <v>590</v>
      </c>
      <c r="J41" s="232" t="s">
        <v>487</v>
      </c>
      <c r="K41" s="234" t="str">
        <f>Воз_группа(A41,C41)</f>
        <v>6</v>
      </c>
      <c r="L41" s="204"/>
      <c r="M41" s="212">
        <v>3</v>
      </c>
      <c r="N41" s="156"/>
      <c r="O41" s="202" t="e">
        <f>Баллы_за_упр($A41,$I41,$J41,$K41,M41,N41)</f>
        <v>#VALUE!</v>
      </c>
      <c r="P41" s="247">
        <v>34</v>
      </c>
      <c r="Q41" s="155"/>
      <c r="R41" s="202" t="e">
        <f>Баллы_за_упр($A41,$I41,$J41,$K41,P41,Q41)</f>
        <v>#VALUE!</v>
      </c>
      <c r="S41" s="1">
        <v>38</v>
      </c>
      <c r="T41" s="392"/>
      <c r="U41" s="203" t="e">
        <f>Баллы_за_упр($A41,$I41,$J41,$K41,S41,T41)</f>
        <v>#VALUE!</v>
      </c>
      <c r="V41" s="56" t="e">
        <f>Сумма_баллов($A41,$K41,O41,R41,U41)</f>
        <v>#VALUE!</v>
      </c>
      <c r="W41" s="204" t="e">
        <f>Оценка($A41,$K41,O41,R41,U41)</f>
        <v>#VALUE!</v>
      </c>
      <c r="X41" s="56"/>
      <c r="Y41" s="286"/>
      <c r="Z41" s="228"/>
    </row>
    <row r="42" spans="1:26" s="138" customFormat="1" ht="15.75" x14ac:dyDescent="0.25">
      <c r="A42" s="247" t="s">
        <v>11</v>
      </c>
      <c r="B42" s="220">
        <v>26561</v>
      </c>
      <c r="C42" s="247">
        <f t="shared" ref="C42:C48" si="9">Age(B42,I42,J42)</f>
        <v>52</v>
      </c>
      <c r="D42" s="160"/>
      <c r="E42" s="291">
        <v>24</v>
      </c>
      <c r="F42" s="232" t="s">
        <v>478</v>
      </c>
      <c r="G42" s="353" t="s">
        <v>904</v>
      </c>
      <c r="H42" s="1" t="s">
        <v>766</v>
      </c>
      <c r="I42" s="232" t="s">
        <v>482</v>
      </c>
      <c r="J42" s="232" t="s">
        <v>541</v>
      </c>
      <c r="K42" s="234" t="str">
        <f t="shared" ref="K42:K48" si="10">Воз_группа(A42,C42)</f>
        <v>7</v>
      </c>
      <c r="L42" s="204"/>
      <c r="M42" s="212">
        <v>3</v>
      </c>
      <c r="N42" s="156"/>
      <c r="O42" s="202" t="e">
        <f>Баллы_за_упр($A42,$I42,$J42,$K42,M42,N42)</f>
        <v>#VALUE!</v>
      </c>
      <c r="P42" s="247">
        <v>16</v>
      </c>
      <c r="Q42" s="155"/>
      <c r="R42" s="202" t="e">
        <f>Баллы_за_упр($A42,$I42,$J42,$K42,P42,Q42)</f>
        <v>#VALUE!</v>
      </c>
      <c r="S42" s="1">
        <v>37</v>
      </c>
      <c r="T42" s="392"/>
      <c r="U42" s="203" t="e">
        <f>Баллы_за_упр($A42,$I42,$J42,$K42,S42,T42)</f>
        <v>#VALUE!</v>
      </c>
      <c r="V42" s="56" t="e">
        <f>Сумма_баллов($A42,$K42,O42,R42,U42)</f>
        <v>#VALUE!</v>
      </c>
      <c r="W42" s="204" t="e">
        <f>Оценка($A42,$K42,O42,R42,U42)</f>
        <v>#VALUE!</v>
      </c>
      <c r="X42" s="56"/>
      <c r="Y42" s="286"/>
      <c r="Z42" s="228"/>
    </row>
    <row r="43" spans="1:26" s="138" customFormat="1" ht="15.75" x14ac:dyDescent="0.25">
      <c r="A43" s="247" t="s">
        <v>11</v>
      </c>
      <c r="B43" s="214">
        <v>28890</v>
      </c>
      <c r="C43" s="247">
        <f t="shared" si="9"/>
        <v>45</v>
      </c>
      <c r="D43" s="160"/>
      <c r="E43" s="291">
        <v>25</v>
      </c>
      <c r="F43" s="232" t="s">
        <v>478</v>
      </c>
      <c r="G43" s="353" t="s">
        <v>904</v>
      </c>
      <c r="H43" s="1" t="s">
        <v>766</v>
      </c>
      <c r="I43" s="232" t="s">
        <v>482</v>
      </c>
      <c r="J43" s="232" t="s">
        <v>486</v>
      </c>
      <c r="K43" s="234" t="str">
        <f t="shared" si="10"/>
        <v>6</v>
      </c>
      <c r="L43" s="204"/>
      <c r="M43" s="212">
        <v>3</v>
      </c>
      <c r="N43" s="156"/>
      <c r="O43" s="202" t="e">
        <f>Баллы_за_упр($A43,$I43,$J43,$K43,M43,N43)</f>
        <v>#VALUE!</v>
      </c>
      <c r="P43" s="247">
        <v>34</v>
      </c>
      <c r="Q43" s="155"/>
      <c r="R43" s="202" t="e">
        <f>Баллы_за_упр($A43,$I43,$J43,$K43,P43,Q43)</f>
        <v>#VALUE!</v>
      </c>
      <c r="S43" s="1">
        <v>38</v>
      </c>
      <c r="T43" s="392"/>
      <c r="U43" s="203" t="e">
        <f>Баллы_за_упр($A43,$I43,$J43,$K43,S43,T43)</f>
        <v>#VALUE!</v>
      </c>
      <c r="V43" s="56" t="e">
        <f>Сумма_баллов($A43,$K43,O43,R43,U43)</f>
        <v>#VALUE!</v>
      </c>
      <c r="W43" s="204" t="e">
        <f>Оценка($A43,$K43,O43,R43,U43)</f>
        <v>#VALUE!</v>
      </c>
      <c r="X43" s="56"/>
      <c r="Y43" s="286" t="s">
        <v>750</v>
      </c>
      <c r="Z43" s="228"/>
    </row>
    <row r="44" spans="1:26" s="138" customFormat="1" ht="15.75" x14ac:dyDescent="0.25">
      <c r="A44" s="247" t="s">
        <v>11</v>
      </c>
      <c r="B44" s="214">
        <v>26458</v>
      </c>
      <c r="C44" s="247">
        <f t="shared" si="9"/>
        <v>52</v>
      </c>
      <c r="D44" s="160"/>
      <c r="E44" s="291">
        <v>26</v>
      </c>
      <c r="F44" s="232" t="s">
        <v>478</v>
      </c>
      <c r="G44" s="353" t="s">
        <v>904</v>
      </c>
      <c r="H44" s="1" t="s">
        <v>766</v>
      </c>
      <c r="I44" s="232" t="s">
        <v>482</v>
      </c>
      <c r="J44" s="232" t="s">
        <v>838</v>
      </c>
      <c r="K44" s="234" t="str">
        <f t="shared" si="10"/>
        <v>7</v>
      </c>
      <c r="L44" s="204"/>
      <c r="M44" s="212"/>
      <c r="N44" s="156"/>
      <c r="O44" s="202"/>
      <c r="P44" s="247"/>
      <c r="Q44" s="155"/>
      <c r="R44" s="202"/>
      <c r="S44" s="1"/>
      <c r="T44" s="392"/>
      <c r="U44" s="203"/>
      <c r="V44" s="56"/>
      <c r="W44" s="204"/>
      <c r="X44" s="56"/>
      <c r="Y44" s="286" t="s">
        <v>750</v>
      </c>
      <c r="Z44" s="228" t="s">
        <v>1132</v>
      </c>
    </row>
    <row r="45" spans="1:26" s="138" customFormat="1" ht="15.75" x14ac:dyDescent="0.25">
      <c r="A45" s="247" t="s">
        <v>11</v>
      </c>
      <c r="B45" s="214">
        <v>28206</v>
      </c>
      <c r="C45" s="247">
        <f t="shared" si="9"/>
        <v>47</v>
      </c>
      <c r="D45" s="160"/>
      <c r="E45" s="291">
        <v>27</v>
      </c>
      <c r="F45" s="232" t="s">
        <v>478</v>
      </c>
      <c r="G45" s="353" t="s">
        <v>904</v>
      </c>
      <c r="H45" s="1">
        <v>2</v>
      </c>
      <c r="I45" s="232" t="s">
        <v>482</v>
      </c>
      <c r="J45" s="232" t="s">
        <v>542</v>
      </c>
      <c r="K45" s="234" t="str">
        <f t="shared" si="10"/>
        <v>6</v>
      </c>
      <c r="L45" s="204"/>
      <c r="M45" s="212">
        <v>3</v>
      </c>
      <c r="N45" s="156"/>
      <c r="O45" s="202" t="e">
        <f>Баллы_за_упр($A45,$I45,$J45,$K45,M45,N45)</f>
        <v>#VALUE!</v>
      </c>
      <c r="P45" s="247">
        <v>34</v>
      </c>
      <c r="Q45" s="155"/>
      <c r="R45" s="202" t="e">
        <f>Баллы_за_упр($A45,$I45,$J45,$K45,P45,Q45)</f>
        <v>#VALUE!</v>
      </c>
      <c r="S45" s="1">
        <v>38</v>
      </c>
      <c r="T45" s="392"/>
      <c r="U45" s="203" t="e">
        <f>Баллы_за_упр($A45,$I45,$J45,$K45,S45,T45)</f>
        <v>#VALUE!</v>
      </c>
      <c r="V45" s="56" t="e">
        <f>Сумма_баллов($A45,$K45,O45,R45,U45)</f>
        <v>#VALUE!</v>
      </c>
      <c r="W45" s="204" t="e">
        <f>Оценка($A45,$K45,O45,R45,U45)</f>
        <v>#VALUE!</v>
      </c>
      <c r="X45" s="56"/>
      <c r="Y45" s="286"/>
      <c r="Z45" s="228"/>
    </row>
    <row r="46" spans="1:26" s="138" customFormat="1" ht="15.75" x14ac:dyDescent="0.25">
      <c r="A46" s="247" t="s">
        <v>11</v>
      </c>
      <c r="B46" s="220">
        <v>27703</v>
      </c>
      <c r="C46" s="247">
        <f t="shared" si="9"/>
        <v>48</v>
      </c>
      <c r="D46" s="160"/>
      <c r="E46" s="288">
        <v>28</v>
      </c>
      <c r="F46" s="223" t="s">
        <v>478</v>
      </c>
      <c r="G46" s="170" t="s">
        <v>904</v>
      </c>
      <c r="H46" s="139" t="s">
        <v>766</v>
      </c>
      <c r="I46" s="223" t="s">
        <v>482</v>
      </c>
      <c r="J46" s="223" t="s">
        <v>544</v>
      </c>
      <c r="K46" s="342" t="str">
        <f t="shared" si="10"/>
        <v>6</v>
      </c>
      <c r="L46" s="173"/>
      <c r="M46" s="212">
        <v>3</v>
      </c>
      <c r="N46" s="156"/>
      <c r="O46" s="202" t="e">
        <f>Баллы_за_упр($A46,$I46,$J46,$K46,M46,N46)</f>
        <v>#VALUE!</v>
      </c>
      <c r="P46" s="247">
        <v>34</v>
      </c>
      <c r="Q46" s="155"/>
      <c r="R46" s="202" t="e">
        <f>Баллы_за_упр($A46,$I46,$J46,$K46,P46,Q46)</f>
        <v>#VALUE!</v>
      </c>
      <c r="S46" s="1">
        <v>38</v>
      </c>
      <c r="T46" s="409"/>
      <c r="U46" s="203" t="e">
        <f>Баллы_за_упр($A46,$I46,$J46,$K46,S46,T46)</f>
        <v>#VALUE!</v>
      </c>
      <c r="V46" s="56" t="e">
        <f>Сумма_баллов($A46,$K46,O46,R46,U46)</f>
        <v>#VALUE!</v>
      </c>
      <c r="W46" s="204" t="e">
        <f>Оценка($A46,$K46,O46,R46,U46)</f>
        <v>#VALUE!</v>
      </c>
      <c r="X46" s="257"/>
      <c r="Y46" s="286"/>
      <c r="Z46" s="228"/>
    </row>
    <row r="47" spans="1:26" s="138" customFormat="1" ht="15.75" x14ac:dyDescent="0.25">
      <c r="A47" s="247" t="s">
        <v>11</v>
      </c>
      <c r="B47" s="220">
        <v>28165</v>
      </c>
      <c r="C47" s="247">
        <f t="shared" si="9"/>
        <v>47</v>
      </c>
      <c r="D47" s="160"/>
      <c r="E47" s="288">
        <v>29</v>
      </c>
      <c r="F47" s="223" t="s">
        <v>478</v>
      </c>
      <c r="G47" s="170" t="s">
        <v>904</v>
      </c>
      <c r="H47" s="139" t="s">
        <v>766</v>
      </c>
      <c r="I47" s="223" t="s">
        <v>590</v>
      </c>
      <c r="J47" s="223" t="s">
        <v>543</v>
      </c>
      <c r="K47" s="342" t="str">
        <f t="shared" si="10"/>
        <v>6</v>
      </c>
      <c r="L47" s="173"/>
      <c r="M47" s="212">
        <v>3</v>
      </c>
      <c r="N47" s="156"/>
      <c r="O47" s="202" t="e">
        <f>Баллы_за_упр($A47,$I47,$J47,$K47,M47,N47)</f>
        <v>#VALUE!</v>
      </c>
      <c r="P47" s="247">
        <v>34</v>
      </c>
      <c r="Q47" s="155"/>
      <c r="R47" s="202" t="e">
        <f>Баллы_за_упр($A47,$I47,$J47,$K47,P47,Q47)</f>
        <v>#VALUE!</v>
      </c>
      <c r="S47" s="1">
        <v>38</v>
      </c>
      <c r="T47" s="409"/>
      <c r="U47" s="203" t="e">
        <f>Баллы_за_упр($A47,$I47,$J47,$K47,S47,T47)</f>
        <v>#VALUE!</v>
      </c>
      <c r="V47" s="56" t="e">
        <f>Сумма_баллов($A47,$K47,O47,R47,U47)</f>
        <v>#VALUE!</v>
      </c>
      <c r="W47" s="204" t="e">
        <f>Оценка($A47,$K47,O47,R47,U47)</f>
        <v>#VALUE!</v>
      </c>
      <c r="X47" s="257"/>
      <c r="Y47" s="286"/>
      <c r="Z47" s="228"/>
    </row>
    <row r="48" spans="1:26" s="138" customFormat="1" ht="15.75" x14ac:dyDescent="0.25">
      <c r="A48" s="247" t="s">
        <v>470</v>
      </c>
      <c r="B48" s="220">
        <v>34808</v>
      </c>
      <c r="C48" s="247">
        <f t="shared" si="9"/>
        <v>29</v>
      </c>
      <c r="D48" s="160"/>
      <c r="E48" s="288">
        <v>30</v>
      </c>
      <c r="F48" s="223" t="s">
        <v>478</v>
      </c>
      <c r="G48" s="170" t="s">
        <v>904</v>
      </c>
      <c r="H48" s="139">
        <v>2</v>
      </c>
      <c r="I48" s="223" t="s">
        <v>564</v>
      </c>
      <c r="J48" s="223" t="s">
        <v>574</v>
      </c>
      <c r="K48" s="342" t="str">
        <f t="shared" si="10"/>
        <v>2</v>
      </c>
      <c r="L48" s="173"/>
      <c r="M48" s="212">
        <v>16</v>
      </c>
      <c r="N48" s="156"/>
      <c r="O48" s="202" t="e">
        <f>Баллы_за_упр($A48,$I48,$J48,$K48,M48,N48)</f>
        <v>#VALUE!</v>
      </c>
      <c r="P48" s="247">
        <v>34</v>
      </c>
      <c r="Q48" s="155"/>
      <c r="R48" s="202" t="e">
        <f>Баллы_за_упр($A48,$I48,$J48,$K48,P48,Q48)</f>
        <v>#VALUE!</v>
      </c>
      <c r="S48" s="1">
        <v>37</v>
      </c>
      <c r="T48" s="409"/>
      <c r="U48" s="203" t="e">
        <f>Баллы_за_упр($A48,$I48,$J48,$K48,S48,T48)</f>
        <v>#VALUE!</v>
      </c>
      <c r="V48" s="56" t="e">
        <f>Сумма_баллов($A48,$K48,O48,R48,U48)</f>
        <v>#VALUE!</v>
      </c>
      <c r="W48" s="204" t="e">
        <f>Оценка($A48,$K48,O48,R48,U48)</f>
        <v>#VALUE!</v>
      </c>
      <c r="X48" s="257"/>
      <c r="Y48" s="286"/>
      <c r="Z48" s="228"/>
    </row>
    <row r="49" spans="1:26" s="138" customFormat="1" ht="15.75" x14ac:dyDescent="0.25">
      <c r="A49" s="247"/>
      <c r="B49" s="168"/>
      <c r="C49" s="247"/>
      <c r="D49" s="160"/>
      <c r="E49" s="1584" t="s">
        <v>839</v>
      </c>
      <c r="F49" s="1585"/>
      <c r="G49" s="1585"/>
      <c r="H49" s="1585"/>
      <c r="I49" s="1585"/>
      <c r="J49" s="1585"/>
      <c r="K49" s="1585"/>
      <c r="L49" s="1585"/>
      <c r="M49" s="1585"/>
      <c r="N49" s="1585"/>
      <c r="O49" s="1585"/>
      <c r="P49" s="1585"/>
      <c r="Q49" s="1585"/>
      <c r="R49" s="1585"/>
      <c r="S49" s="1585"/>
      <c r="T49" s="1585"/>
      <c r="U49" s="1585"/>
      <c r="V49" s="1585"/>
      <c r="W49" s="1585"/>
      <c r="X49" s="1585"/>
      <c r="Y49" s="1586"/>
      <c r="Z49" s="228"/>
    </row>
    <row r="50" spans="1:26" s="138" customFormat="1" ht="15.75" x14ac:dyDescent="0.25">
      <c r="A50" s="247" t="s">
        <v>11</v>
      </c>
      <c r="B50" s="220">
        <v>27022</v>
      </c>
      <c r="C50" s="247">
        <f>Age(B50,I50,J50)</f>
        <v>50</v>
      </c>
      <c r="D50" s="160"/>
      <c r="E50" s="288">
        <v>31</v>
      </c>
      <c r="F50" s="223" t="s">
        <v>478</v>
      </c>
      <c r="G50" s="170" t="s">
        <v>905</v>
      </c>
      <c r="H50" s="139" t="s">
        <v>766</v>
      </c>
      <c r="I50" s="223" t="s">
        <v>482</v>
      </c>
      <c r="J50" s="223" t="s">
        <v>558</v>
      </c>
      <c r="K50" s="342" t="str">
        <f>Воз_группа(A50,C50)</f>
        <v>7</v>
      </c>
      <c r="L50" s="173"/>
      <c r="M50" s="212">
        <v>3</v>
      </c>
      <c r="N50" s="156"/>
      <c r="O50" s="202" t="e">
        <f>Баллы_за_упр($A50,$I50,$J50,$K50,M50,N50)</f>
        <v>#VALUE!</v>
      </c>
      <c r="P50" s="247">
        <v>16</v>
      </c>
      <c r="Q50" s="155"/>
      <c r="R50" s="202" t="e">
        <f>Баллы_за_упр($A50,$I50,$J50,$K50,P50,Q50)</f>
        <v>#VALUE!</v>
      </c>
      <c r="S50" s="1">
        <v>37</v>
      </c>
      <c r="T50" s="409"/>
      <c r="U50" s="203" t="e">
        <f>Баллы_за_упр($A50,$I50,$J50,$K50,S50,T50)</f>
        <v>#VALUE!</v>
      </c>
      <c r="V50" s="56" t="e">
        <f>Сумма_баллов($A50,$K50,O50,R50,U50)</f>
        <v>#VALUE!</v>
      </c>
      <c r="W50" s="204" t="e">
        <f>Оценка($A50,$K50,O50,R50,U50)</f>
        <v>#VALUE!</v>
      </c>
      <c r="X50" s="257"/>
      <c r="Y50" s="292"/>
      <c r="Z50" s="228"/>
    </row>
    <row r="51" spans="1:26" s="138" customFormat="1" ht="15.75" x14ac:dyDescent="0.25">
      <c r="A51" s="247" t="s">
        <v>11</v>
      </c>
      <c r="B51" s="220">
        <v>27304</v>
      </c>
      <c r="C51" s="247">
        <f>Age(B51,I51,J51)</f>
        <v>50</v>
      </c>
      <c r="D51" s="160"/>
      <c r="E51" s="288">
        <v>32</v>
      </c>
      <c r="F51" s="223" t="s">
        <v>478</v>
      </c>
      <c r="G51" s="170" t="s">
        <v>905</v>
      </c>
      <c r="H51" s="139" t="s">
        <v>766</v>
      </c>
      <c r="I51" s="223" t="s">
        <v>590</v>
      </c>
      <c r="J51" s="223" t="s">
        <v>559</v>
      </c>
      <c r="K51" s="342" t="str">
        <f>Воз_группа(A51,C51)</f>
        <v>7</v>
      </c>
      <c r="L51" s="173"/>
      <c r="M51" s="212">
        <v>3</v>
      </c>
      <c r="N51" s="156"/>
      <c r="O51" s="202" t="e">
        <f>Баллы_за_упр($A51,$I51,$J51,$K51,M51,N51)</f>
        <v>#VALUE!</v>
      </c>
      <c r="P51" s="247">
        <v>16</v>
      </c>
      <c r="Q51" s="155"/>
      <c r="R51" s="202" t="e">
        <f>Баллы_за_упр($A51,$I51,$J51,$K51,P51,Q51)</f>
        <v>#VALUE!</v>
      </c>
      <c r="S51" s="1">
        <v>37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292"/>
      <c r="Z51" s="228"/>
    </row>
    <row r="52" spans="1:26" s="138" customFormat="1" ht="15.75" x14ac:dyDescent="0.25">
      <c r="A52" s="247" t="s">
        <v>11</v>
      </c>
      <c r="B52" s="220">
        <v>25871</v>
      </c>
      <c r="C52" s="247">
        <f>Age(B52,I52,J52)</f>
        <v>53</v>
      </c>
      <c r="D52" s="160"/>
      <c r="E52" s="288">
        <v>33</v>
      </c>
      <c r="F52" s="223" t="s">
        <v>478</v>
      </c>
      <c r="G52" s="170" t="s">
        <v>905</v>
      </c>
      <c r="H52" s="139">
        <v>2</v>
      </c>
      <c r="I52" s="223" t="s">
        <v>482</v>
      </c>
      <c r="J52" s="223" t="s">
        <v>756</v>
      </c>
      <c r="K52" s="342" t="str">
        <f>Воз_группа(A52,C52)</f>
        <v>7</v>
      </c>
      <c r="L52" s="173"/>
      <c r="M52" s="212">
        <v>3</v>
      </c>
      <c r="N52" s="156"/>
      <c r="O52" s="202" t="e">
        <f>Баллы_за_упр($A52,$I52,$J52,$K52,M52,N52)</f>
        <v>#VALUE!</v>
      </c>
      <c r="P52" s="247">
        <v>16</v>
      </c>
      <c r="Q52" s="155"/>
      <c r="R52" s="202" t="e">
        <f>Баллы_за_упр($A52,$I52,$J52,$K52,P52,Q52)</f>
        <v>#VALUE!</v>
      </c>
      <c r="S52" s="1">
        <v>37</v>
      </c>
      <c r="T52" s="409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257"/>
      <c r="Y52" s="292"/>
      <c r="Z52" s="228"/>
    </row>
    <row r="53" spans="1:26" s="138" customFormat="1" ht="15.75" x14ac:dyDescent="0.25">
      <c r="A53" s="247" t="s">
        <v>11</v>
      </c>
      <c r="B53" s="220">
        <v>27739</v>
      </c>
      <c r="C53" s="247">
        <f>Age(B53,I53,J53)</f>
        <v>48</v>
      </c>
      <c r="D53" s="160"/>
      <c r="E53" s="288">
        <v>34</v>
      </c>
      <c r="F53" s="223" t="s">
        <v>478</v>
      </c>
      <c r="G53" s="170" t="s">
        <v>905</v>
      </c>
      <c r="H53" s="139">
        <v>1</v>
      </c>
      <c r="I53" s="223" t="s">
        <v>482</v>
      </c>
      <c r="J53" s="223" t="s">
        <v>635</v>
      </c>
      <c r="K53" s="342" t="str">
        <f>Воз_группа(A53,C53)</f>
        <v>6</v>
      </c>
      <c r="L53" s="173"/>
      <c r="M53" s="212">
        <v>3</v>
      </c>
      <c r="N53" s="156"/>
      <c r="O53" s="202" t="e">
        <f>Баллы_за_упр($A53,$I53,$J53,$K53,M53,N53)</f>
        <v>#VALUE!</v>
      </c>
      <c r="P53" s="247">
        <v>34</v>
      </c>
      <c r="Q53" s="155"/>
      <c r="R53" s="202" t="e">
        <f>Баллы_за_упр($A53,$I53,$J53,$K53,P53,Q53)</f>
        <v>#VALUE!</v>
      </c>
      <c r="S53" s="1">
        <v>38</v>
      </c>
      <c r="T53" s="409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257"/>
      <c r="Y53" s="292"/>
      <c r="Z53" s="228"/>
    </row>
    <row r="54" spans="1:26" s="138" customFormat="1" ht="15.75" x14ac:dyDescent="0.25">
      <c r="A54" s="247" t="s">
        <v>470</v>
      </c>
      <c r="B54" s="220">
        <v>32880</v>
      </c>
      <c r="C54" s="247">
        <f>Age(B54,I54,J54)</f>
        <v>34</v>
      </c>
      <c r="D54" s="160"/>
      <c r="E54" s="288">
        <v>35</v>
      </c>
      <c r="F54" s="223" t="s">
        <v>478</v>
      </c>
      <c r="G54" s="170" t="s">
        <v>905</v>
      </c>
      <c r="H54" s="139">
        <v>3</v>
      </c>
      <c r="I54" s="223" t="s">
        <v>564</v>
      </c>
      <c r="J54" s="223" t="s">
        <v>636</v>
      </c>
      <c r="K54" s="342" t="str">
        <f>Воз_группа(A54,C54)</f>
        <v>3</v>
      </c>
      <c r="L54" s="173"/>
      <c r="M54" s="212">
        <v>16</v>
      </c>
      <c r="N54" s="156"/>
      <c r="O54" s="202" t="e">
        <f>Баллы_за_упр($A54,$I54,$J54,$K54,M54,N54)</f>
        <v>#VALUE!</v>
      </c>
      <c r="P54" s="247">
        <v>34</v>
      </c>
      <c r="Q54" s="155"/>
      <c r="R54" s="202" t="e">
        <f>Баллы_за_упр($A54,$I54,$J54,$K54,P54,Q54)</f>
        <v>#VALUE!</v>
      </c>
      <c r="S54" s="1">
        <v>37</v>
      </c>
      <c r="T54" s="409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257"/>
      <c r="Y54" s="292"/>
      <c r="Z54" s="228"/>
    </row>
    <row r="55" spans="1:26" s="138" customFormat="1" ht="15.75" x14ac:dyDescent="0.25">
      <c r="A55" s="247"/>
      <c r="B55" s="168"/>
      <c r="C55" s="247"/>
      <c r="D55" s="160"/>
      <c r="E55" s="1584" t="s">
        <v>840</v>
      </c>
      <c r="F55" s="1585"/>
      <c r="G55" s="1585"/>
      <c r="H55" s="1585"/>
      <c r="I55" s="1585"/>
      <c r="J55" s="1585"/>
      <c r="K55" s="1585"/>
      <c r="L55" s="1585"/>
      <c r="M55" s="1585"/>
      <c r="N55" s="1585"/>
      <c r="O55" s="1585"/>
      <c r="P55" s="1585"/>
      <c r="Q55" s="1585"/>
      <c r="R55" s="1585"/>
      <c r="S55" s="1585"/>
      <c r="T55" s="1585"/>
      <c r="U55" s="1585"/>
      <c r="V55" s="1585"/>
      <c r="W55" s="1585"/>
      <c r="X55" s="1585"/>
      <c r="Y55" s="1586"/>
      <c r="Z55" s="228"/>
    </row>
    <row r="56" spans="1:26" s="138" customFormat="1" ht="15.75" x14ac:dyDescent="0.25">
      <c r="A56" s="247" t="s">
        <v>11</v>
      </c>
      <c r="B56" s="214">
        <v>25135</v>
      </c>
      <c r="C56" s="247">
        <f>Age(B56,I56,J56)</f>
        <v>55</v>
      </c>
      <c r="D56" s="160"/>
      <c r="E56" s="288">
        <v>36</v>
      </c>
      <c r="F56" s="223" t="s">
        <v>478</v>
      </c>
      <c r="G56" s="170" t="s">
        <v>906</v>
      </c>
      <c r="H56" s="156" t="s">
        <v>766</v>
      </c>
      <c r="I56" s="230" t="s">
        <v>482</v>
      </c>
      <c r="J56" s="230" t="s">
        <v>841</v>
      </c>
      <c r="K56" s="342" t="str">
        <f>Воз_группа(A56,C56)</f>
        <v>8</v>
      </c>
      <c r="L56" s="173"/>
      <c r="M56" s="212">
        <v>3</v>
      </c>
      <c r="N56" s="156"/>
      <c r="O56" s="202" t="e">
        <f>Баллы_за_упр($A56,$I56,$J56,$K56,M56,N56)</f>
        <v>#VALUE!</v>
      </c>
      <c r="P56" s="247">
        <v>16</v>
      </c>
      <c r="Q56" s="155"/>
      <c r="R56" s="202" t="e">
        <f>Баллы_за_упр($A56,$I56,$J56,$K56,P56,Q56)</f>
        <v>#VALUE!</v>
      </c>
      <c r="S56" s="1">
        <v>37</v>
      </c>
      <c r="T56" s="409"/>
      <c r="U56" s="203" t="e">
        <f>Баллы_за_упр($A56,$I56,$J56,$K56,S56,T56)</f>
        <v>#VALUE!</v>
      </c>
      <c r="V56" s="56" t="e">
        <f>Сумма_баллов($A56,$K56,O56,R56,U56)</f>
        <v>#VALUE!</v>
      </c>
      <c r="W56" s="204" t="e">
        <f>Оценка($A56,$K56,O56,R56,U56)</f>
        <v>#VALUE!</v>
      </c>
      <c r="X56" s="257"/>
      <c r="Y56" s="292" t="s">
        <v>750</v>
      </c>
      <c r="Z56" s="228" t="s">
        <v>1130</v>
      </c>
    </row>
    <row r="57" spans="1:26" s="138" customFormat="1" ht="15.75" x14ac:dyDescent="0.25">
      <c r="A57" s="247" t="s">
        <v>11</v>
      </c>
      <c r="B57" s="214">
        <v>24447</v>
      </c>
      <c r="C57" s="247">
        <f>Age(B57,I57,J57)</f>
        <v>57</v>
      </c>
      <c r="D57" s="160"/>
      <c r="E57" s="288">
        <v>37</v>
      </c>
      <c r="F57" s="223" t="s">
        <v>478</v>
      </c>
      <c r="G57" s="170" t="s">
        <v>906</v>
      </c>
      <c r="H57" s="139" t="s">
        <v>766</v>
      </c>
      <c r="I57" s="230" t="s">
        <v>482</v>
      </c>
      <c r="J57" s="230" t="s">
        <v>555</v>
      </c>
      <c r="K57" s="342" t="str">
        <f>Воз_группа(A57,C57)</f>
        <v>8</v>
      </c>
      <c r="L57" s="173"/>
      <c r="M57" s="212"/>
      <c r="N57" s="156"/>
      <c r="O57" s="202"/>
      <c r="P57" s="247"/>
      <c r="Q57" s="155"/>
      <c r="R57" s="202"/>
      <c r="S57" s="1"/>
      <c r="T57" s="409"/>
      <c r="U57" s="203"/>
      <c r="V57" s="56"/>
      <c r="W57" s="204"/>
      <c r="X57" s="257"/>
      <c r="Y57" s="292" t="s">
        <v>750</v>
      </c>
      <c r="Z57" s="247"/>
    </row>
    <row r="58" spans="1:26" s="138" customFormat="1" ht="15.75" x14ac:dyDescent="0.25">
      <c r="A58" s="247" t="s">
        <v>11</v>
      </c>
      <c r="B58" s="214">
        <v>26758</v>
      </c>
      <c r="C58" s="247">
        <f>Age(B58,I58,J58)</f>
        <v>51</v>
      </c>
      <c r="D58" s="160"/>
      <c r="E58" s="288">
        <v>38</v>
      </c>
      <c r="F58" s="223" t="s">
        <v>478</v>
      </c>
      <c r="G58" s="170" t="s">
        <v>906</v>
      </c>
      <c r="H58" s="139" t="s">
        <v>766</v>
      </c>
      <c r="I58" s="230" t="s">
        <v>590</v>
      </c>
      <c r="J58" s="230" t="s">
        <v>602</v>
      </c>
      <c r="K58" s="342" t="str">
        <f>Воз_группа(A58,C58)</f>
        <v>7</v>
      </c>
      <c r="L58" s="173"/>
      <c r="M58" s="212"/>
      <c r="N58" s="156"/>
      <c r="O58" s="202"/>
      <c r="P58" s="247"/>
      <c r="Q58" s="155"/>
      <c r="R58" s="202"/>
      <c r="S58" s="1"/>
      <c r="T58" s="409"/>
      <c r="U58" s="203"/>
      <c r="V58" s="56"/>
      <c r="W58" s="204"/>
      <c r="X58" s="257"/>
      <c r="Y58" s="292" t="s">
        <v>750</v>
      </c>
      <c r="Z58" s="228"/>
    </row>
    <row r="59" spans="1:26" s="138" customFormat="1" ht="16.5" thickBot="1" x14ac:dyDescent="0.3">
      <c r="A59" s="247" t="s">
        <v>470</v>
      </c>
      <c r="B59" s="214">
        <v>28282</v>
      </c>
      <c r="C59" s="247">
        <f>Age(B59,I59,J59)</f>
        <v>47</v>
      </c>
      <c r="D59" s="160"/>
      <c r="E59" s="355">
        <v>39</v>
      </c>
      <c r="F59" s="356" t="s">
        <v>478</v>
      </c>
      <c r="G59" s="357" t="s">
        <v>906</v>
      </c>
      <c r="H59" s="358" t="s">
        <v>766</v>
      </c>
      <c r="I59" s="359" t="s">
        <v>564</v>
      </c>
      <c r="J59" s="359" t="s">
        <v>1013</v>
      </c>
      <c r="K59" s="360" t="str">
        <f>Воз_группа(A59,C59)</f>
        <v>5</v>
      </c>
      <c r="L59" s="336"/>
      <c r="M59" s="457"/>
      <c r="N59" s="362"/>
      <c r="O59" s="196"/>
      <c r="P59" s="361"/>
      <c r="Q59" s="363"/>
      <c r="R59" s="196"/>
      <c r="S59" s="198"/>
      <c r="T59" s="415"/>
      <c r="U59" s="199"/>
      <c r="V59" s="197"/>
      <c r="W59" s="364"/>
      <c r="X59" s="337"/>
      <c r="Y59" s="399"/>
      <c r="Z59" s="228"/>
    </row>
    <row r="60" spans="1:26" ht="8.25" customHeight="1" x14ac:dyDescent="0.25">
      <c r="A60" s="259"/>
      <c r="B60" s="260"/>
      <c r="C60" s="260"/>
      <c r="D60" s="260"/>
      <c r="E60" s="171"/>
      <c r="F60" s="171"/>
      <c r="G60" s="171"/>
      <c r="H60" s="171"/>
      <c r="I60" s="171"/>
      <c r="J60" s="171"/>
      <c r="K60" s="172"/>
      <c r="L60" s="172"/>
      <c r="M60" s="437"/>
      <c r="N60" s="172"/>
      <c r="O60" s="172"/>
      <c r="P60" s="172"/>
      <c r="Q60" s="172"/>
      <c r="R60" s="172"/>
      <c r="S60" s="172"/>
      <c r="T60" s="418"/>
      <c r="U60" s="172"/>
      <c r="V60" s="172"/>
      <c r="W60" s="172"/>
      <c r="X60" s="172"/>
      <c r="Y60" s="437"/>
    </row>
    <row r="61" spans="1:26" ht="21.75" customHeight="1" thickBot="1" x14ac:dyDescent="0.3">
      <c r="A61" s="260"/>
      <c r="B61" s="136"/>
      <c r="C61" s="136"/>
      <c r="D61" s="136"/>
      <c r="E61" s="442"/>
      <c r="F61" s="442"/>
      <c r="G61" s="442"/>
      <c r="H61" s="270"/>
      <c r="I61" s="1663" t="s">
        <v>1071</v>
      </c>
      <c r="J61" s="1663"/>
      <c r="K61" s="1981"/>
      <c r="L61" s="1981"/>
      <c r="M61" s="1981"/>
      <c r="N61" s="1981"/>
      <c r="O61" s="1981"/>
      <c r="P61" s="1981"/>
      <c r="Q61" s="1981"/>
      <c r="R61" s="1981"/>
      <c r="S61" s="1981"/>
      <c r="T61" s="1981"/>
      <c r="U61" s="1981"/>
      <c r="V61" s="51"/>
      <c r="W61" s="51"/>
      <c r="X61" s="136"/>
    </row>
    <row r="62" spans="1:26" ht="9" customHeight="1" thickTop="1" x14ac:dyDescent="0.25">
      <c r="A62" s="136"/>
      <c r="B62" s="136"/>
      <c r="C62" s="136"/>
      <c r="D62" s="136"/>
      <c r="E62" s="442"/>
      <c r="F62" s="442"/>
      <c r="G62" s="442"/>
      <c r="H62" s="270"/>
      <c r="I62" s="209"/>
      <c r="J62" s="209"/>
      <c r="K62" s="209"/>
      <c r="L62" s="209"/>
      <c r="M62" s="458"/>
      <c r="N62" s="209"/>
      <c r="O62" s="209"/>
      <c r="P62" s="209"/>
      <c r="Q62" s="209"/>
      <c r="R62" s="209"/>
      <c r="S62" s="51"/>
      <c r="T62" s="420"/>
      <c r="U62" s="142"/>
      <c r="V62" s="51"/>
      <c r="W62" s="51"/>
      <c r="X62" s="136"/>
    </row>
    <row r="63" spans="1:26" ht="15.75" x14ac:dyDescent="0.25">
      <c r="A63" s="136"/>
      <c r="B63" s="136"/>
      <c r="C63" s="136"/>
      <c r="D63" s="136"/>
      <c r="E63" s="178"/>
      <c r="F63" s="178"/>
      <c r="G63" s="178"/>
      <c r="H63" s="271"/>
      <c r="I63" s="1593" t="s">
        <v>12</v>
      </c>
      <c r="J63" s="1593"/>
      <c r="K63" s="205">
        <f>O63-K73</f>
        <v>38</v>
      </c>
      <c r="L63" s="51" t="s">
        <v>13</v>
      </c>
      <c r="M63" s="438"/>
      <c r="N63" s="51"/>
      <c r="O63" s="192">
        <f>COUNT(E$12:E59)</f>
        <v>39</v>
      </c>
      <c r="P63" s="51"/>
      <c r="Q63" s="51"/>
      <c r="R63" s="51"/>
      <c r="S63" s="51"/>
      <c r="T63" s="420"/>
      <c r="U63" s="51"/>
      <c r="V63" s="136"/>
      <c r="W63" s="136"/>
      <c r="X63" s="136"/>
    </row>
    <row r="64" spans="1:26" ht="15.75" x14ac:dyDescent="0.25">
      <c r="A64" s="136"/>
      <c r="B64" s="136"/>
      <c r="C64" s="136"/>
      <c r="D64" s="136"/>
      <c r="E64" s="178"/>
      <c r="F64" s="178"/>
      <c r="G64" s="178"/>
      <c r="H64" s="271"/>
      <c r="I64" s="1593" t="s">
        <v>14</v>
      </c>
      <c r="J64" s="1593"/>
      <c r="K64" s="206">
        <f>COUNT($M$12:M59)</f>
        <v>29</v>
      </c>
      <c r="L64" s="51" t="s">
        <v>13</v>
      </c>
      <c r="M64" s="459">
        <f>ROUND($K$64/$K$63*100,1)</f>
        <v>76.3</v>
      </c>
      <c r="N64" s="143" t="s">
        <v>15</v>
      </c>
      <c r="O64" s="200"/>
      <c r="P64" s="51"/>
      <c r="Q64" s="1652"/>
      <c r="R64" s="1652"/>
      <c r="S64" s="1652"/>
      <c r="T64" s="1652"/>
      <c r="U64" s="136"/>
      <c r="V64" s="136"/>
      <c r="W64" s="136"/>
    </row>
    <row r="65" spans="1:25" ht="11.25" customHeight="1" x14ac:dyDescent="0.25">
      <c r="A65" s="136"/>
      <c r="B65" s="136"/>
      <c r="C65" s="136"/>
      <c r="D65" s="136"/>
      <c r="E65" s="178"/>
      <c r="F65" s="178"/>
      <c r="G65" s="178"/>
      <c r="H65" s="271"/>
      <c r="I65" s="179"/>
      <c r="J65" s="180"/>
      <c r="K65" s="446"/>
      <c r="L65" s="136"/>
      <c r="M65" s="460"/>
      <c r="N65" s="136"/>
      <c r="O65" s="200"/>
      <c r="P65" s="51"/>
      <c r="Q65" s="136"/>
      <c r="R65" s="136"/>
      <c r="S65" s="136"/>
    </row>
    <row r="66" spans="1:25" ht="18.75" x14ac:dyDescent="0.3">
      <c r="A66" s="136"/>
      <c r="B66" s="136"/>
      <c r="C66" s="136"/>
      <c r="D66" s="136"/>
      <c r="E66" s="178"/>
      <c r="F66" s="178"/>
      <c r="G66" s="178"/>
      <c r="H66" s="271"/>
      <c r="I66" s="1582" t="s">
        <v>16</v>
      </c>
      <c r="J66" s="1582"/>
      <c r="K66" s="446"/>
      <c r="L66" s="51"/>
      <c r="M66" s="460"/>
      <c r="N66" s="51"/>
      <c r="P66" s="1653" t="s">
        <v>22</v>
      </c>
      <c r="Q66" s="1653"/>
      <c r="R66" s="1653"/>
      <c r="S66" s="1653"/>
      <c r="T66" s="1654" t="e">
        <f>Оценка_подр(M64,M71,M67,M68)</f>
        <v>#VALUE!</v>
      </c>
      <c r="U66" s="1654"/>
      <c r="V66" s="1654"/>
      <c r="W66" s="1654"/>
    </row>
    <row r="67" spans="1:25" ht="15.75" x14ac:dyDescent="0.25">
      <c r="A67" s="136"/>
      <c r="B67" s="136"/>
      <c r="C67" s="136"/>
      <c r="D67" s="136"/>
      <c r="E67" s="178"/>
      <c r="F67" s="178"/>
      <c r="G67" s="1582" t="s">
        <v>17</v>
      </c>
      <c r="H67" s="1582"/>
      <c r="I67" s="1582"/>
      <c r="J67" s="1582"/>
      <c r="K67" s="181">
        <f>COUNTIF(W$12:W59,5)</f>
        <v>0</v>
      </c>
      <c r="L67" s="51" t="s">
        <v>13</v>
      </c>
      <c r="M67" s="184" t="e">
        <f>ROUND(K67/$K$492*100,1)</f>
        <v>#DIV/0!</v>
      </c>
      <c r="N67" s="143" t="s">
        <v>15</v>
      </c>
      <c r="P67" s="144"/>
      <c r="Q67" s="136"/>
      <c r="R67" s="136"/>
      <c r="S67" s="136"/>
    </row>
    <row r="68" spans="1:25" ht="19.5" thickBot="1" x14ac:dyDescent="0.35">
      <c r="A68" s="136"/>
      <c r="B68" s="136"/>
      <c r="C68" s="136"/>
      <c r="D68" s="136"/>
      <c r="E68" s="178"/>
      <c r="F68" s="178"/>
      <c r="G68" s="1582" t="s">
        <v>18</v>
      </c>
      <c r="H68" s="1582"/>
      <c r="I68" s="1582"/>
      <c r="J68" s="1582"/>
      <c r="K68" s="181">
        <f>COUNTIF(W$12:W59,4)</f>
        <v>0</v>
      </c>
      <c r="L68" s="51" t="s">
        <v>13</v>
      </c>
      <c r="M68" s="186" t="e">
        <f>ROUND(K68/$K$492*100,1)</f>
        <v>#DIV/0!</v>
      </c>
      <c r="N68" s="143" t="s">
        <v>15</v>
      </c>
      <c r="P68" s="188"/>
      <c r="Q68" s="189"/>
      <c r="R68" s="189"/>
      <c r="S68" s="189" t="s">
        <v>1078</v>
      </c>
      <c r="T68" s="1581" t="s">
        <v>1081</v>
      </c>
      <c r="U68" s="1581"/>
      <c r="V68" s="1581"/>
      <c r="W68" s="1581"/>
      <c r="X68" s="1581"/>
      <c r="Y68" s="1581"/>
    </row>
    <row r="69" spans="1:25" ht="16.5" thickTop="1" x14ac:dyDescent="0.25">
      <c r="A69" s="136"/>
      <c r="B69" s="136"/>
      <c r="C69" s="136"/>
      <c r="D69" s="136"/>
      <c r="E69" s="178"/>
      <c r="F69" s="178"/>
      <c r="G69" s="1582" t="s">
        <v>19</v>
      </c>
      <c r="H69" s="1582"/>
      <c r="I69" s="1582"/>
      <c r="J69" s="1582"/>
      <c r="K69" s="181">
        <f>COUNTIF(W$12:W59,3)</f>
        <v>0</v>
      </c>
      <c r="L69" s="51" t="s">
        <v>13</v>
      </c>
      <c r="M69" s="186" t="e">
        <f>ROUND(K69/$K$492*100,1)</f>
        <v>#DIV/0!</v>
      </c>
      <c r="N69" s="143" t="s">
        <v>15</v>
      </c>
      <c r="O69" s="51"/>
      <c r="P69" s="145"/>
      <c r="Q69" s="51"/>
      <c r="R69" s="51"/>
      <c r="S69" s="51"/>
      <c r="T69" s="420"/>
      <c r="U69" s="51"/>
      <c r="V69" s="136"/>
      <c r="W69" s="136"/>
      <c r="X69" s="136"/>
    </row>
    <row r="70" spans="1:25" ht="19.5" thickBot="1" x14ac:dyDescent="0.35">
      <c r="A70" s="136"/>
      <c r="B70" s="136"/>
      <c r="C70" s="136"/>
      <c r="D70" s="136"/>
      <c r="E70" s="178"/>
      <c r="F70" s="178"/>
      <c r="G70" s="1582" t="s">
        <v>20</v>
      </c>
      <c r="H70" s="1582"/>
      <c r="I70" s="1582"/>
      <c r="J70" s="1582"/>
      <c r="K70" s="181">
        <f>COUNTIF(W$12:W59,2)</f>
        <v>0</v>
      </c>
      <c r="L70" s="51" t="s">
        <v>13</v>
      </c>
      <c r="M70" s="186" t="e">
        <f>K70/$K$492*100</f>
        <v>#DIV/0!</v>
      </c>
      <c r="N70" s="143" t="s">
        <v>15</v>
      </c>
      <c r="P70" s="188"/>
      <c r="Q70" s="189"/>
      <c r="R70" s="189"/>
      <c r="S70" s="189" t="s">
        <v>1079</v>
      </c>
      <c r="T70" s="1581" t="s">
        <v>1082</v>
      </c>
      <c r="U70" s="1581"/>
      <c r="V70" s="1581"/>
      <c r="W70" s="1581"/>
      <c r="X70" s="1581"/>
      <c r="Y70" s="1581"/>
    </row>
    <row r="71" spans="1:25" ht="16.5" thickTop="1" x14ac:dyDescent="0.25">
      <c r="A71" s="136"/>
      <c r="B71" s="136"/>
      <c r="C71" s="136"/>
      <c r="D71" s="136"/>
      <c r="E71" s="1582" t="s">
        <v>21</v>
      </c>
      <c r="F71" s="1582"/>
      <c r="G71" s="1582"/>
      <c r="H71" s="1582"/>
      <c r="I71" s="1582"/>
      <c r="J71" s="1582"/>
      <c r="K71" s="182">
        <f>SUM(K67:K69)</f>
        <v>0</v>
      </c>
      <c r="L71" s="51" t="s">
        <v>13</v>
      </c>
      <c r="M71" s="186" t="e">
        <f>ROUND(K71/$K$492*100,1)</f>
        <v>#DIV/0!</v>
      </c>
      <c r="N71" s="143" t="s">
        <v>15</v>
      </c>
      <c r="T71" s="476"/>
      <c r="U71" s="477"/>
      <c r="V71" s="477"/>
      <c r="W71" s="478"/>
      <c r="X71" s="479"/>
      <c r="Y71" s="480"/>
    </row>
    <row r="72" spans="1:25" ht="18.75" customHeight="1" thickBot="1" x14ac:dyDescent="0.35">
      <c r="A72" s="136"/>
      <c r="B72" s="136"/>
      <c r="C72" s="136"/>
      <c r="D72" s="136"/>
      <c r="E72" s="1582" t="s">
        <v>772</v>
      </c>
      <c r="F72" s="1582"/>
      <c r="G72" s="1582"/>
      <c r="H72" s="1582"/>
      <c r="I72" s="1582"/>
      <c r="J72" s="1582"/>
      <c r="K72" s="183">
        <f>COUNTIF(Y$12:Y59,"*ЛФК*")+COUNTIF(Y$12:Y59,"*освоб.*")+COUNTIF(Y$12:Y59,"*справка*")</f>
        <v>14</v>
      </c>
      <c r="L72" s="51" t="s">
        <v>13</v>
      </c>
      <c r="M72" s="461">
        <f>K72/$K$63*100</f>
        <v>36.84210526315789</v>
      </c>
      <c r="N72" s="143" t="s">
        <v>15</v>
      </c>
      <c r="T72" s="1581" t="s">
        <v>1080</v>
      </c>
      <c r="U72" s="1581"/>
      <c r="V72" s="1581"/>
      <c r="W72" s="1581"/>
      <c r="X72" s="1581"/>
      <c r="Y72" s="1581"/>
    </row>
    <row r="73" spans="1:25" ht="17.25" customHeight="1" thickTop="1" x14ac:dyDescent="0.3">
      <c r="A73" s="136"/>
      <c r="B73" s="136"/>
      <c r="C73" s="136"/>
      <c r="D73" s="136"/>
      <c r="E73" s="1582" t="s">
        <v>775</v>
      </c>
      <c r="F73" s="1582"/>
      <c r="G73" s="1582"/>
      <c r="H73" s="1582"/>
      <c r="I73" s="1582"/>
      <c r="J73" s="1582"/>
      <c r="K73" s="183">
        <f>COUNTIF(Y$12:Y59,"*ком-ка*")+COUNTIF(Y$12:Y59,"*декрет*")+COUNTIF(Y$12:Y59,"*уч.отпуск*")</f>
        <v>1</v>
      </c>
      <c r="L73" s="51" t="s">
        <v>768</v>
      </c>
      <c r="M73" s="462"/>
      <c r="N73" s="143"/>
      <c r="P73" s="187"/>
      <c r="Q73" s="187"/>
      <c r="R73" s="187"/>
      <c r="S73" s="187"/>
      <c r="T73" s="422"/>
      <c r="U73" s="148"/>
      <c r="V73" s="148"/>
      <c r="W73" s="148"/>
      <c r="X73" s="51"/>
      <c r="Y73" s="438"/>
    </row>
    <row r="74" spans="1:25" ht="18" customHeight="1" x14ac:dyDescent="0.3">
      <c r="A74" s="136"/>
      <c r="B74" s="136"/>
      <c r="C74" s="136"/>
      <c r="D74" s="136"/>
      <c r="E74" s="1582"/>
      <c r="F74" s="1582"/>
      <c r="G74" s="1582"/>
      <c r="H74" s="1582"/>
      <c r="I74" s="1582"/>
      <c r="J74" s="1582"/>
      <c r="K74" s="208"/>
      <c r="L74" s="51"/>
      <c r="M74" s="190"/>
      <c r="N74" s="177" t="s">
        <v>15</v>
      </c>
      <c r="O74" s="176">
        <f>SUM(K67:K70)</f>
        <v>0</v>
      </c>
      <c r="P74" s="188"/>
      <c r="Q74" s="474"/>
      <c r="R74" s="474"/>
      <c r="S74" s="474"/>
      <c r="T74" s="475"/>
      <c r="U74" s="475"/>
      <c r="V74" s="475"/>
      <c r="W74" s="475"/>
      <c r="X74" s="475"/>
      <c r="Y74" s="585"/>
    </row>
    <row r="75" spans="1:25" ht="18.75" customHeight="1" x14ac:dyDescent="0.25">
      <c r="A75" s="136"/>
      <c r="B75" s="136"/>
      <c r="C75" s="136"/>
      <c r="D75" s="136"/>
      <c r="E75" s="209"/>
      <c r="F75" s="209"/>
      <c r="G75" s="209"/>
      <c r="H75" s="272"/>
      <c r="I75" s="209"/>
      <c r="J75" s="209"/>
      <c r="K75" s="174"/>
      <c r="L75" s="51"/>
      <c r="M75" s="190"/>
      <c r="N75" s="143"/>
      <c r="P75" s="145"/>
      <c r="Q75" s="51"/>
      <c r="R75" s="51"/>
      <c r="S75" s="51"/>
      <c r="T75" s="420"/>
      <c r="U75" s="51"/>
      <c r="V75" s="136"/>
      <c r="W75" s="136"/>
      <c r="X75" s="136"/>
    </row>
    <row r="76" spans="1:25" ht="18.75" customHeight="1" x14ac:dyDescent="0.25">
      <c r="A76" s="136"/>
      <c r="B76" s="136"/>
      <c r="C76" s="136"/>
      <c r="D76" s="136"/>
      <c r="E76" s="209"/>
      <c r="F76" s="209"/>
      <c r="G76" s="209"/>
      <c r="H76" s="272"/>
      <c r="I76" s="209"/>
      <c r="J76" s="209"/>
      <c r="K76" s="174"/>
      <c r="L76" s="51"/>
      <c r="M76" s="190"/>
      <c r="N76" s="143"/>
      <c r="T76" s="50"/>
    </row>
    <row r="77" spans="1:25" ht="15.75" x14ac:dyDescent="0.25">
      <c r="A77" s="136"/>
      <c r="B77" s="136"/>
      <c r="C77" s="136"/>
      <c r="D77" s="136"/>
      <c r="E77" s="473"/>
      <c r="F77" s="473"/>
      <c r="G77" s="473"/>
      <c r="H77" s="270"/>
      <c r="I77" s="1661"/>
      <c r="J77" s="1661"/>
      <c r="K77" s="51"/>
      <c r="L77" s="51"/>
      <c r="M77" s="438"/>
      <c r="N77" s="51"/>
      <c r="T77" s="50"/>
    </row>
    <row r="78" spans="1:25" ht="23.25" customHeight="1" x14ac:dyDescent="0.25">
      <c r="A78" s="136"/>
      <c r="B78" s="136"/>
      <c r="C78" s="136"/>
      <c r="D78" s="136"/>
      <c r="E78" s="473"/>
      <c r="F78" s="473"/>
      <c r="G78" s="273"/>
      <c r="H78" s="274"/>
      <c r="I78" s="146"/>
      <c r="J78" s="146"/>
      <c r="T78" s="50"/>
    </row>
    <row r="79" spans="1:25" ht="15.75" x14ac:dyDescent="0.25">
      <c r="A79" s="136"/>
      <c r="B79" s="136"/>
      <c r="C79" s="136"/>
      <c r="D79" s="136"/>
      <c r="E79" s="473"/>
      <c r="F79" s="473"/>
      <c r="G79" s="273"/>
      <c r="H79" s="274"/>
      <c r="I79" s="146"/>
      <c r="J79" s="146"/>
      <c r="T79" s="50"/>
    </row>
    <row r="80" spans="1:25" ht="15.75" x14ac:dyDescent="0.25">
      <c r="A80" s="136"/>
      <c r="B80" s="136"/>
      <c r="C80" s="136"/>
      <c r="D80" s="136"/>
      <c r="E80" s="473"/>
      <c r="F80" s="473"/>
      <c r="G80" s="473"/>
      <c r="H80" s="270"/>
      <c r="I80" s="145"/>
      <c r="T80" s="50"/>
    </row>
  </sheetData>
  <mergeCells count="68">
    <mergeCell ref="I77:J77"/>
    <mergeCell ref="T70:Y70"/>
    <mergeCell ref="T72:Y72"/>
    <mergeCell ref="J9:J11"/>
    <mergeCell ref="Y9:Y11"/>
    <mergeCell ref="L9:L11"/>
    <mergeCell ref="Y37:Y39"/>
    <mergeCell ref="P38:R38"/>
    <mergeCell ref="S38:U38"/>
    <mergeCell ref="E17:Y17"/>
    <mergeCell ref="E28:Y28"/>
    <mergeCell ref="K9:K11"/>
    <mergeCell ref="X9:X11"/>
    <mergeCell ref="M9:U9"/>
    <mergeCell ref="E12:Y12"/>
    <mergeCell ref="G9:G11"/>
    <mergeCell ref="A9:A11"/>
    <mergeCell ref="B9:B11"/>
    <mergeCell ref="C9:C11"/>
    <mergeCell ref="E9:E11"/>
    <mergeCell ref="F9:F11"/>
    <mergeCell ref="A1:C7"/>
    <mergeCell ref="T1:Y1"/>
    <mergeCell ref="T3:Y3"/>
    <mergeCell ref="T4:Y4"/>
    <mergeCell ref="E6:Y6"/>
    <mergeCell ref="E7:Y7"/>
    <mergeCell ref="V9:V11"/>
    <mergeCell ref="W9:W11"/>
    <mergeCell ref="H9:H11"/>
    <mergeCell ref="P10:R10"/>
    <mergeCell ref="S10:U10"/>
    <mergeCell ref="I9:I11"/>
    <mergeCell ref="E40:Y40"/>
    <mergeCell ref="E49:Y49"/>
    <mergeCell ref="E55:Y55"/>
    <mergeCell ref="H37:H39"/>
    <mergeCell ref="I37:I39"/>
    <mergeCell ref="J37:J39"/>
    <mergeCell ref="K37:K39"/>
    <mergeCell ref="L37:L39"/>
    <mergeCell ref="M37:U37"/>
    <mergeCell ref="V37:V39"/>
    <mergeCell ref="W37:W39"/>
    <mergeCell ref="X37:X39"/>
    <mergeCell ref="G37:G39"/>
    <mergeCell ref="I61:J61"/>
    <mergeCell ref="K61:U61"/>
    <mergeCell ref="I63:J63"/>
    <mergeCell ref="I64:J64"/>
    <mergeCell ref="Q64:T64"/>
    <mergeCell ref="A37:A39"/>
    <mergeCell ref="B37:B39"/>
    <mergeCell ref="C37:C39"/>
    <mergeCell ref="E37:E39"/>
    <mergeCell ref="F37:F39"/>
    <mergeCell ref="E72:J72"/>
    <mergeCell ref="P66:S66"/>
    <mergeCell ref="T66:W66"/>
    <mergeCell ref="E73:J73"/>
    <mergeCell ref="E74:J74"/>
    <mergeCell ref="I66:J66"/>
    <mergeCell ref="G67:J67"/>
    <mergeCell ref="G68:J68"/>
    <mergeCell ref="G69:J69"/>
    <mergeCell ref="G70:J70"/>
    <mergeCell ref="E71:J71"/>
    <mergeCell ref="T68:Y6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rowBreaks count="1" manualBreakCount="1">
    <brk id="36" min="3" max="24" man="1"/>
  </rowBreaks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5">
    <tabColor rgb="FF00B0F0"/>
  </sheetPr>
  <dimension ref="A1:Z55"/>
  <sheetViews>
    <sheetView view="pageBreakPreview" topLeftCell="B1" zoomScale="80" zoomScaleSheetLayoutView="80" workbookViewId="0">
      <selection activeCell="B15" sqref="B15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1135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5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598"/>
      <c r="K10" s="1571"/>
      <c r="L10" s="1571"/>
      <c r="M10" s="1975">
        <v>1</v>
      </c>
      <c r="N10" s="1976"/>
      <c r="O10" s="1977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599"/>
      <c r="K11" s="1572"/>
      <c r="L11" s="1572"/>
      <c r="M11" s="456" t="s">
        <v>8</v>
      </c>
      <c r="N11" s="444" t="s">
        <v>9</v>
      </c>
      <c r="O11" s="137" t="s">
        <v>10</v>
      </c>
      <c r="P11" s="444" t="s">
        <v>8</v>
      </c>
      <c r="Q11" s="444" t="s">
        <v>9</v>
      </c>
      <c r="R11" s="137" t="s">
        <v>10</v>
      </c>
      <c r="S11" s="444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173"/>
      <c r="B12" s="243"/>
      <c r="C12" s="243"/>
      <c r="D12" s="151"/>
      <c r="E12" s="1612" t="s">
        <v>1010</v>
      </c>
      <c r="F12" s="1613"/>
      <c r="G12" s="1613"/>
      <c r="H12" s="1613"/>
      <c r="I12" s="1613"/>
      <c r="J12" s="1613"/>
      <c r="K12" s="1613"/>
      <c r="L12" s="1613"/>
      <c r="M12" s="1613"/>
      <c r="N12" s="1613"/>
      <c r="O12" s="1613"/>
      <c r="P12" s="1613"/>
      <c r="Q12" s="1613"/>
      <c r="R12" s="1613"/>
      <c r="S12" s="1613"/>
      <c r="T12" s="1613"/>
      <c r="U12" s="1613"/>
      <c r="V12" s="1613"/>
      <c r="W12" s="1613"/>
      <c r="X12" s="1613"/>
      <c r="Y12" s="1614"/>
      <c r="Z12" s="228"/>
    </row>
    <row r="13" spans="1:26" s="138" customFormat="1" ht="15.75" x14ac:dyDescent="0.25">
      <c r="A13" s="173" t="s">
        <v>11</v>
      </c>
      <c r="B13" s="214">
        <v>25416</v>
      </c>
      <c r="C13" s="247">
        <f>Age(B13,I13,J13)</f>
        <v>55</v>
      </c>
      <c r="D13" s="151"/>
      <c r="E13" s="288">
        <v>1</v>
      </c>
      <c r="F13" s="230" t="s">
        <v>791</v>
      </c>
      <c r="G13" s="230" t="s">
        <v>1010</v>
      </c>
      <c r="H13" s="236" t="s">
        <v>766</v>
      </c>
      <c r="I13" s="230" t="s">
        <v>482</v>
      </c>
      <c r="J13" s="230" t="s">
        <v>628</v>
      </c>
      <c r="K13" s="342" t="str">
        <f>Воз_группа(A13,C13)</f>
        <v>8</v>
      </c>
      <c r="L13" s="173"/>
      <c r="M13" s="212">
        <v>3</v>
      </c>
      <c r="N13" s="202"/>
      <c r="O13" s="202" t="e">
        <f t="shared" ref="O13:O20" si="0">Баллы_за_упр($A13,$I13,$J13,$K13,M13,N13)</f>
        <v>#VALUE!</v>
      </c>
      <c r="P13" s="247">
        <v>16</v>
      </c>
      <c r="Q13" s="202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86"/>
      <c r="Z13" s="228"/>
    </row>
    <row r="14" spans="1:26" s="138" customFormat="1" ht="15.75" x14ac:dyDescent="0.25">
      <c r="A14" s="173" t="s">
        <v>470</v>
      </c>
      <c r="B14" s="214">
        <v>27624</v>
      </c>
      <c r="C14" s="247">
        <f>Age(B14,I14,J14)</f>
        <v>49</v>
      </c>
      <c r="D14" s="151"/>
      <c r="E14" s="288">
        <v>2</v>
      </c>
      <c r="F14" s="230" t="s">
        <v>791</v>
      </c>
      <c r="G14" s="230" t="s">
        <v>1010</v>
      </c>
      <c r="H14" s="236" t="s">
        <v>766</v>
      </c>
      <c r="I14" s="230" t="s">
        <v>26</v>
      </c>
      <c r="J14" s="230" t="s">
        <v>473</v>
      </c>
      <c r="K14" s="342" t="str">
        <f>Воз_группа(A14,C14)</f>
        <v>5</v>
      </c>
      <c r="L14" s="173"/>
      <c r="M14" s="212">
        <v>16</v>
      </c>
      <c r="N14" s="202"/>
      <c r="O14" s="202" t="e">
        <f t="shared" si="0"/>
        <v>#VALUE!</v>
      </c>
      <c r="P14" s="247"/>
      <c r="Q14" s="155"/>
      <c r="R14" s="202"/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286"/>
      <c r="Z14" s="228" t="s">
        <v>984</v>
      </c>
    </row>
    <row r="15" spans="1:26" s="138" customFormat="1" ht="15.75" x14ac:dyDescent="0.25">
      <c r="A15" s="173" t="s">
        <v>470</v>
      </c>
      <c r="B15" s="214">
        <v>30470</v>
      </c>
      <c r="C15" s="247">
        <f>Age(B15,I15,J15)</f>
        <v>41</v>
      </c>
      <c r="D15" s="151"/>
      <c r="E15" s="288">
        <v>3</v>
      </c>
      <c r="F15" s="230" t="s">
        <v>791</v>
      </c>
      <c r="G15" s="230" t="s">
        <v>1010</v>
      </c>
      <c r="H15" s="237">
        <v>3</v>
      </c>
      <c r="I15" s="230" t="s">
        <v>564</v>
      </c>
      <c r="J15" s="230" t="s">
        <v>631</v>
      </c>
      <c r="K15" s="342" t="str">
        <f>Воз_группа(A15,C15)</f>
        <v>5</v>
      </c>
      <c r="L15" s="173"/>
      <c r="M15" s="212">
        <v>16</v>
      </c>
      <c r="N15" s="202"/>
      <c r="O15" s="202" t="e">
        <f t="shared" si="0"/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86"/>
      <c r="Z15" s="228"/>
    </row>
    <row r="16" spans="1:26" s="138" customFormat="1" ht="15.75" x14ac:dyDescent="0.25">
      <c r="A16" s="173"/>
      <c r="B16" s="243"/>
      <c r="C16" s="243"/>
      <c r="D16" s="151"/>
      <c r="E16" s="1584" t="s">
        <v>785</v>
      </c>
      <c r="F16" s="1585"/>
      <c r="G16" s="1585"/>
      <c r="H16" s="1585"/>
      <c r="I16" s="1585"/>
      <c r="J16" s="1585"/>
      <c r="K16" s="1585"/>
      <c r="L16" s="1585"/>
      <c r="M16" s="1585"/>
      <c r="N16" s="1585"/>
      <c r="O16" s="1585"/>
      <c r="P16" s="1585"/>
      <c r="Q16" s="1585"/>
      <c r="R16" s="1585"/>
      <c r="S16" s="1585"/>
      <c r="T16" s="1585"/>
      <c r="U16" s="1585"/>
      <c r="V16" s="1585"/>
      <c r="W16" s="1585"/>
      <c r="X16" s="1585"/>
      <c r="Y16" s="1586"/>
      <c r="Z16" s="228"/>
    </row>
    <row r="17" spans="1:26" s="138" customFormat="1" ht="15.75" x14ac:dyDescent="0.25">
      <c r="A17" s="173" t="s">
        <v>11</v>
      </c>
      <c r="B17" s="214">
        <v>25023</v>
      </c>
      <c r="C17" s="247">
        <f>Age(B17,I17,J17)</f>
        <v>56</v>
      </c>
      <c r="D17" s="151"/>
      <c r="E17" s="288">
        <v>4</v>
      </c>
      <c r="F17" s="230" t="s">
        <v>791</v>
      </c>
      <c r="G17" s="230" t="s">
        <v>899</v>
      </c>
      <c r="H17" s="236" t="s">
        <v>766</v>
      </c>
      <c r="I17" s="230" t="s">
        <v>482</v>
      </c>
      <c r="J17" s="230" t="s">
        <v>630</v>
      </c>
      <c r="K17" s="342" t="str">
        <f>Воз_группа(A17,C17)</f>
        <v>8</v>
      </c>
      <c r="L17" s="173"/>
      <c r="M17" s="212">
        <v>3</v>
      </c>
      <c r="N17" s="202"/>
      <c r="O17" s="202" t="e">
        <f t="shared" si="0"/>
        <v>#VALUE!</v>
      </c>
      <c r="P17" s="247">
        <v>16</v>
      </c>
      <c r="Q17" s="202"/>
      <c r="R17" s="202" t="e">
        <f>Баллы_за_упр($A17,$I17,$J17,$K17,P17,Q17)</f>
        <v>#VALUE!</v>
      </c>
      <c r="S17" s="1">
        <v>37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292"/>
      <c r="Z17" s="228"/>
    </row>
    <row r="18" spans="1:26" s="138" customFormat="1" ht="18" customHeight="1" x14ac:dyDescent="0.25">
      <c r="A18" s="247" t="s">
        <v>11</v>
      </c>
      <c r="B18" s="168">
        <v>24921</v>
      </c>
      <c r="C18" s="247">
        <f>Age(B18,I18,J18)</f>
        <v>56</v>
      </c>
      <c r="D18" s="160"/>
      <c r="E18" s="289">
        <v>5</v>
      </c>
      <c r="F18" s="230" t="s">
        <v>791</v>
      </c>
      <c r="G18" s="230" t="s">
        <v>899</v>
      </c>
      <c r="H18" s="139" t="s">
        <v>766</v>
      </c>
      <c r="I18" s="223" t="s">
        <v>482</v>
      </c>
      <c r="J18" s="232" t="s">
        <v>560</v>
      </c>
      <c r="K18" s="342" t="str">
        <f>Воз_группа(A18,C18)</f>
        <v>8</v>
      </c>
      <c r="L18" s="173"/>
      <c r="M18" s="212">
        <v>3</v>
      </c>
      <c r="N18" s="202"/>
      <c r="O18" s="202" t="e">
        <f t="shared" si="0"/>
        <v>#VALUE!</v>
      </c>
      <c r="P18" s="247">
        <v>16</v>
      </c>
      <c r="Q18" s="202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/>
      <c r="Z18" s="228"/>
    </row>
    <row r="19" spans="1:26" s="138" customFormat="1" ht="15.75" x14ac:dyDescent="0.25">
      <c r="A19" s="344" t="s">
        <v>11</v>
      </c>
      <c r="B19" s="214">
        <v>26305</v>
      </c>
      <c r="C19" s="247">
        <f>Age(B19,I19,J19)</f>
        <v>52</v>
      </c>
      <c r="D19" s="224"/>
      <c r="E19" s="290">
        <v>6</v>
      </c>
      <c r="F19" s="230" t="s">
        <v>791</v>
      </c>
      <c r="G19" s="230" t="s">
        <v>899</v>
      </c>
      <c r="H19" s="236" t="s">
        <v>766</v>
      </c>
      <c r="I19" s="230" t="s">
        <v>482</v>
      </c>
      <c r="J19" s="232" t="s">
        <v>513</v>
      </c>
      <c r="K19" s="342" t="str">
        <f>Воз_группа(A19,C19)</f>
        <v>7</v>
      </c>
      <c r="L19" s="173"/>
      <c r="M19" s="212">
        <v>3</v>
      </c>
      <c r="N19" s="202"/>
      <c r="O19" s="202" t="e">
        <f t="shared" si="0"/>
        <v>#VALUE!</v>
      </c>
      <c r="P19" s="247">
        <v>16</v>
      </c>
      <c r="Q19" s="202"/>
      <c r="R19" s="202" t="e">
        <f>Баллы_за_упр($A19,$I19,$J19,$K19,P19,Q19)</f>
        <v>#VALUE!</v>
      </c>
      <c r="S19" s="1">
        <v>37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292"/>
      <c r="Z19" s="228"/>
    </row>
    <row r="20" spans="1:26" s="138" customFormat="1" ht="15.75" x14ac:dyDescent="0.25">
      <c r="A20" s="344" t="s">
        <v>11</v>
      </c>
      <c r="B20" s="214">
        <v>26696</v>
      </c>
      <c r="C20" s="247">
        <f>Age(B20,I20,J20)</f>
        <v>51</v>
      </c>
      <c r="D20" s="151"/>
      <c r="E20" s="288">
        <v>7</v>
      </c>
      <c r="F20" s="230" t="s">
        <v>791</v>
      </c>
      <c r="G20" s="230" t="s">
        <v>899</v>
      </c>
      <c r="H20" s="242"/>
      <c r="I20" s="230" t="s">
        <v>482</v>
      </c>
      <c r="J20" s="230" t="s">
        <v>1052</v>
      </c>
      <c r="K20" s="342" t="str">
        <f>Воз_группа(A20,C20)</f>
        <v>7</v>
      </c>
      <c r="L20" s="173"/>
      <c r="M20" s="212">
        <v>3</v>
      </c>
      <c r="N20" s="202"/>
      <c r="O20" s="202" t="e">
        <f t="shared" si="0"/>
        <v>#VALUE!</v>
      </c>
      <c r="P20" s="247">
        <v>16</v>
      </c>
      <c r="Q20" s="202"/>
      <c r="R20" s="202" t="e">
        <f>Баллы_за_упр($A20,$I20,$J20,$K20,P20,Q20)</f>
        <v>#VALUE!</v>
      </c>
      <c r="S20" s="1">
        <v>37</v>
      </c>
      <c r="T20" s="409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292"/>
      <c r="Z20" s="228"/>
    </row>
    <row r="21" spans="1:26" s="138" customFormat="1" ht="15.75" x14ac:dyDescent="0.25">
      <c r="A21" s="173" t="s">
        <v>11</v>
      </c>
      <c r="B21" s="214">
        <v>24261</v>
      </c>
      <c r="C21" s="247">
        <f>Age(B21,I21,J21)</f>
        <v>58</v>
      </c>
      <c r="D21" s="151"/>
      <c r="E21" s="288">
        <v>8</v>
      </c>
      <c r="F21" s="230" t="s">
        <v>791</v>
      </c>
      <c r="G21" s="230" t="s">
        <v>899</v>
      </c>
      <c r="H21" s="236" t="s">
        <v>766</v>
      </c>
      <c r="I21" s="230" t="s">
        <v>482</v>
      </c>
      <c r="J21" s="230" t="s">
        <v>786</v>
      </c>
      <c r="K21" s="342" t="str">
        <f>Воз_группа(A21,C21)</f>
        <v>8</v>
      </c>
      <c r="L21" s="173"/>
      <c r="M21" s="212"/>
      <c r="N21" s="156"/>
      <c r="O21" s="202"/>
      <c r="P21" s="247"/>
      <c r="Q21" s="155"/>
      <c r="R21" s="202"/>
      <c r="S21" s="1"/>
      <c r="T21" s="409"/>
      <c r="U21" s="203"/>
      <c r="V21" s="56"/>
      <c r="W21" s="204"/>
      <c r="X21" s="257"/>
      <c r="Y21" s="292" t="s">
        <v>1004</v>
      </c>
      <c r="Z21" s="228"/>
    </row>
    <row r="22" spans="1:26" s="138" customFormat="1" ht="15.75" x14ac:dyDescent="0.25">
      <c r="A22" s="173"/>
      <c r="B22" s="243"/>
      <c r="C22" s="243"/>
      <c r="D22" s="151"/>
      <c r="E22" s="1584" t="s">
        <v>788</v>
      </c>
      <c r="F22" s="1585"/>
      <c r="G22" s="1585"/>
      <c r="H22" s="1585"/>
      <c r="I22" s="1585"/>
      <c r="J22" s="1585"/>
      <c r="K22" s="1585"/>
      <c r="L22" s="1585"/>
      <c r="M22" s="1585"/>
      <c r="N22" s="1585"/>
      <c r="O22" s="1585"/>
      <c r="P22" s="1585"/>
      <c r="Q22" s="1585"/>
      <c r="R22" s="1585"/>
      <c r="S22" s="1585"/>
      <c r="T22" s="1585"/>
      <c r="U22" s="1585"/>
      <c r="V22" s="1585"/>
      <c r="W22" s="1585"/>
      <c r="X22" s="1585"/>
      <c r="Y22" s="1586"/>
      <c r="Z22" s="283"/>
    </row>
    <row r="23" spans="1:26" s="138" customFormat="1" ht="15.75" x14ac:dyDescent="0.25">
      <c r="A23" s="173" t="s">
        <v>11</v>
      </c>
      <c r="B23" s="214">
        <v>19497</v>
      </c>
      <c r="C23" s="247">
        <f t="shared" ref="C23:C28" si="1">Age(B23,I23,J23)</f>
        <v>71</v>
      </c>
      <c r="D23" s="151"/>
      <c r="E23" s="288">
        <v>9</v>
      </c>
      <c r="F23" s="230" t="s">
        <v>791</v>
      </c>
      <c r="G23" s="230" t="s">
        <v>900</v>
      </c>
      <c r="H23" s="236" t="s">
        <v>766</v>
      </c>
      <c r="I23" s="230" t="s">
        <v>482</v>
      </c>
      <c r="J23" s="230" t="s">
        <v>629</v>
      </c>
      <c r="K23" s="342" t="str">
        <f t="shared" ref="K23:K28" si="2">Воз_группа(A23,C23)</f>
        <v>8</v>
      </c>
      <c r="L23" s="173"/>
      <c r="M23" s="212">
        <v>3</v>
      </c>
      <c r="N23" s="202"/>
      <c r="O23" s="202" t="e">
        <f>Баллы_за_упр($A23,$I23,$J23,$K23,M23,N23)</f>
        <v>#VALUE!</v>
      </c>
      <c r="P23" s="247">
        <v>16</v>
      </c>
      <c r="Q23" s="202"/>
      <c r="R23" s="202" t="e">
        <f>Баллы_за_упр($A23,$I23,$J23,$K23,P23,Q23)</f>
        <v>#VALUE!</v>
      </c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92" t="s">
        <v>750</v>
      </c>
      <c r="Z23" s="228" t="s">
        <v>1131</v>
      </c>
    </row>
    <row r="24" spans="1:26" s="138" customFormat="1" ht="15.75" x14ac:dyDescent="0.25">
      <c r="A24" s="173" t="s">
        <v>11</v>
      </c>
      <c r="B24" s="214">
        <v>25727</v>
      </c>
      <c r="C24" s="247">
        <f t="shared" si="1"/>
        <v>54</v>
      </c>
      <c r="D24" s="151"/>
      <c r="E24" s="288">
        <v>10</v>
      </c>
      <c r="F24" s="230" t="s">
        <v>791</v>
      </c>
      <c r="G24" s="230" t="s">
        <v>900</v>
      </c>
      <c r="H24" s="236" t="s">
        <v>766</v>
      </c>
      <c r="I24" s="230" t="s">
        <v>482</v>
      </c>
      <c r="J24" s="230" t="s">
        <v>537</v>
      </c>
      <c r="K24" s="342" t="str">
        <f t="shared" si="2"/>
        <v>7</v>
      </c>
      <c r="L24" s="173"/>
      <c r="M24" s="212">
        <v>3</v>
      </c>
      <c r="N24" s="202"/>
      <c r="O24" s="202" t="e">
        <f>Баллы_за_упр($A24,$I24,$J24,$K24,M24,N24)</f>
        <v>#VALUE!</v>
      </c>
      <c r="P24" s="247">
        <v>16</v>
      </c>
      <c r="Q24" s="202"/>
      <c r="R24" s="202" t="e">
        <f>Баллы_за_упр($A24,$I24,$J24,$K24,P24,Q24)</f>
        <v>#VALUE!</v>
      </c>
      <c r="S24" s="1">
        <v>37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75" x14ac:dyDescent="0.25">
      <c r="A25" s="247" t="s">
        <v>11</v>
      </c>
      <c r="B25" s="220">
        <v>28431</v>
      </c>
      <c r="C25" s="247">
        <f t="shared" si="1"/>
        <v>46</v>
      </c>
      <c r="D25" s="160"/>
      <c r="E25" s="288">
        <v>11</v>
      </c>
      <c r="F25" s="230" t="s">
        <v>791</v>
      </c>
      <c r="G25" s="230" t="s">
        <v>900</v>
      </c>
      <c r="H25" s="139" t="s">
        <v>766</v>
      </c>
      <c r="I25" s="223" t="s">
        <v>482</v>
      </c>
      <c r="J25" s="223" t="s">
        <v>634</v>
      </c>
      <c r="K25" s="342" t="str">
        <f t="shared" si="2"/>
        <v>6</v>
      </c>
      <c r="L25" s="173"/>
      <c r="M25" s="212">
        <v>3</v>
      </c>
      <c r="N25" s="202"/>
      <c r="O25" s="202" t="e">
        <f>Баллы_за_упр($A25,$I25,$J25,$K25,M25,N25)</f>
        <v>#VALUE!</v>
      </c>
      <c r="P25" s="247">
        <v>34</v>
      </c>
      <c r="Q25" s="202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92"/>
      <c r="Z25" s="228"/>
    </row>
    <row r="26" spans="1:26" s="138" customFormat="1" ht="15.75" x14ac:dyDescent="0.25">
      <c r="A26" s="173" t="s">
        <v>11</v>
      </c>
      <c r="B26" s="214">
        <v>27596</v>
      </c>
      <c r="C26" s="247">
        <f t="shared" si="1"/>
        <v>49</v>
      </c>
      <c r="D26" s="151"/>
      <c r="E26" s="288">
        <v>12</v>
      </c>
      <c r="F26" s="230" t="s">
        <v>791</v>
      </c>
      <c r="G26" s="230" t="s">
        <v>900</v>
      </c>
      <c r="H26" s="242"/>
      <c r="I26" s="223" t="s">
        <v>482</v>
      </c>
      <c r="J26" s="230" t="s">
        <v>1051</v>
      </c>
      <c r="K26" s="342" t="str">
        <f t="shared" si="2"/>
        <v>6</v>
      </c>
      <c r="L26" s="173"/>
      <c r="M26" s="212">
        <v>3</v>
      </c>
      <c r="N26" s="202"/>
      <c r="O26" s="202" t="e">
        <f>Баллы_за_упр($A26,$I26,$J26,$K26,M26,N26)</f>
        <v>#VALUE!</v>
      </c>
      <c r="P26" s="247">
        <v>34</v>
      </c>
      <c r="Q26" s="202"/>
      <c r="R26" s="202" t="e">
        <f>Баллы_за_упр($A26,$I26,$J26,$K26,P26,Q26)</f>
        <v>#VALUE!</v>
      </c>
      <c r="S26" s="1">
        <v>38</v>
      </c>
      <c r="T26" s="409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292"/>
      <c r="Z26" s="228"/>
    </row>
    <row r="27" spans="1:26" s="138" customFormat="1" ht="15.75" x14ac:dyDescent="0.25">
      <c r="A27" s="173" t="s">
        <v>11</v>
      </c>
      <c r="B27" s="214">
        <v>26635</v>
      </c>
      <c r="C27" s="247">
        <f t="shared" si="1"/>
        <v>51</v>
      </c>
      <c r="D27" s="151"/>
      <c r="E27" s="288">
        <v>13</v>
      </c>
      <c r="F27" s="230" t="s">
        <v>791</v>
      </c>
      <c r="G27" s="230" t="s">
        <v>900</v>
      </c>
      <c r="H27" s="236" t="s">
        <v>766</v>
      </c>
      <c r="I27" s="230" t="s">
        <v>482</v>
      </c>
      <c r="J27" s="230" t="s">
        <v>538</v>
      </c>
      <c r="K27" s="342" t="str">
        <f t="shared" si="2"/>
        <v>7</v>
      </c>
      <c r="L27" s="173"/>
      <c r="M27" s="212">
        <v>3</v>
      </c>
      <c r="N27" s="202"/>
      <c r="O27" s="202" t="e">
        <f>Баллы_за_упр($A27,$I27,$J27,$K27,M27,N27)</f>
        <v>#VALUE!</v>
      </c>
      <c r="P27" s="247">
        <v>16</v>
      </c>
      <c r="Q27" s="202"/>
      <c r="R27" s="202" t="e">
        <f>Баллы_за_упр($A27,$I27,$J27,$K27,P27,Q27)</f>
        <v>#VALUE!</v>
      </c>
      <c r="S27" s="1">
        <v>37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92"/>
      <c r="Z27" s="283"/>
    </row>
    <row r="28" spans="1:26" s="138" customFormat="1" ht="15.75" x14ac:dyDescent="0.25">
      <c r="A28" s="173" t="s">
        <v>11</v>
      </c>
      <c r="B28" s="214">
        <v>27751</v>
      </c>
      <c r="C28" s="247">
        <f t="shared" si="1"/>
        <v>48</v>
      </c>
      <c r="D28" s="151"/>
      <c r="E28" s="288">
        <v>14</v>
      </c>
      <c r="F28" s="230" t="s">
        <v>791</v>
      </c>
      <c r="G28" s="230" t="s">
        <v>900</v>
      </c>
      <c r="H28" s="236" t="s">
        <v>766</v>
      </c>
      <c r="I28" s="230" t="s">
        <v>482</v>
      </c>
      <c r="J28" s="230" t="s">
        <v>539</v>
      </c>
      <c r="K28" s="342" t="str">
        <f t="shared" si="2"/>
        <v>6</v>
      </c>
      <c r="L28" s="173"/>
      <c r="M28" s="212"/>
      <c r="N28" s="156"/>
      <c r="O28" s="202"/>
      <c r="P28" s="247"/>
      <c r="Q28" s="155"/>
      <c r="R28" s="202"/>
      <c r="S28" s="1"/>
      <c r="T28" s="409"/>
      <c r="U28" s="203"/>
      <c r="V28" s="56"/>
      <c r="W28" s="204"/>
      <c r="X28" s="257"/>
      <c r="Y28" s="292" t="s">
        <v>750</v>
      </c>
      <c r="Z28" s="228"/>
    </row>
    <row r="29" spans="1:26" s="138" customFormat="1" ht="15.75" x14ac:dyDescent="0.25">
      <c r="A29" s="173"/>
      <c r="B29" s="243"/>
      <c r="C29" s="243"/>
      <c r="D29" s="151"/>
      <c r="E29" s="1584" t="s">
        <v>789</v>
      </c>
      <c r="F29" s="1585"/>
      <c r="G29" s="1585"/>
      <c r="H29" s="1585"/>
      <c r="I29" s="1585"/>
      <c r="J29" s="1585"/>
      <c r="K29" s="1585"/>
      <c r="L29" s="1585"/>
      <c r="M29" s="1585"/>
      <c r="N29" s="1585"/>
      <c r="O29" s="1585"/>
      <c r="P29" s="1585"/>
      <c r="Q29" s="1585"/>
      <c r="R29" s="1585"/>
      <c r="S29" s="1585"/>
      <c r="T29" s="1585"/>
      <c r="U29" s="1585"/>
      <c r="V29" s="1585"/>
      <c r="W29" s="1585"/>
      <c r="X29" s="1585"/>
      <c r="Y29" s="1586"/>
      <c r="Z29" s="228"/>
    </row>
    <row r="30" spans="1:26" s="138" customFormat="1" ht="15.75" x14ac:dyDescent="0.25">
      <c r="A30" s="173" t="s">
        <v>11</v>
      </c>
      <c r="B30" s="214">
        <v>25136</v>
      </c>
      <c r="C30" s="247">
        <f>Age(B30,I30,J30)</f>
        <v>55</v>
      </c>
      <c r="D30" s="151"/>
      <c r="E30" s="288">
        <v>15</v>
      </c>
      <c r="F30" s="230" t="s">
        <v>791</v>
      </c>
      <c r="G30" s="230" t="s">
        <v>901</v>
      </c>
      <c r="H30" s="236" t="s">
        <v>766</v>
      </c>
      <c r="I30" s="230" t="s">
        <v>482</v>
      </c>
      <c r="J30" s="230" t="s">
        <v>790</v>
      </c>
      <c r="K30" s="342" t="str">
        <f>Воз_группа(A30,C30)</f>
        <v>8</v>
      </c>
      <c r="L30" s="173"/>
      <c r="M30" s="212">
        <v>3</v>
      </c>
      <c r="N30" s="202"/>
      <c r="O30" s="202" t="e">
        <f>Баллы_за_упр($A30,$I30,$J30,$K30,M30,N30)</f>
        <v>#VALUE!</v>
      </c>
      <c r="P30" s="247">
        <v>16</v>
      </c>
      <c r="Q30" s="202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292"/>
      <c r="Z30" s="228"/>
    </row>
    <row r="31" spans="1:26" s="138" customFormat="1" ht="15.75" x14ac:dyDescent="0.25">
      <c r="A31" s="173" t="s">
        <v>11</v>
      </c>
      <c r="B31" s="214">
        <v>27202</v>
      </c>
      <c r="C31" s="247">
        <f>Age(B31,I31,J31)</f>
        <v>50</v>
      </c>
      <c r="D31" s="151"/>
      <c r="E31" s="288">
        <v>16</v>
      </c>
      <c r="F31" s="230" t="s">
        <v>791</v>
      </c>
      <c r="G31" s="230" t="s">
        <v>901</v>
      </c>
      <c r="H31" s="236" t="s">
        <v>766</v>
      </c>
      <c r="I31" s="230" t="s">
        <v>482</v>
      </c>
      <c r="J31" s="230" t="s">
        <v>536</v>
      </c>
      <c r="K31" s="342" t="str">
        <f>Воз_группа(A31,C31)</f>
        <v>7</v>
      </c>
      <c r="L31" s="173"/>
      <c r="M31" s="212"/>
      <c r="N31" s="156"/>
      <c r="O31" s="202"/>
      <c r="P31" s="247"/>
      <c r="Q31" s="155"/>
      <c r="R31" s="202"/>
      <c r="S31" s="1"/>
      <c r="T31" s="409"/>
      <c r="U31" s="203"/>
      <c r="V31" s="56"/>
      <c r="W31" s="204"/>
      <c r="X31" s="257"/>
      <c r="Y31" s="286"/>
      <c r="Z31" s="228"/>
    </row>
    <row r="32" spans="1:26" s="138" customFormat="1" ht="16.5" thickBot="1" x14ac:dyDescent="0.3">
      <c r="A32" s="173" t="s">
        <v>11</v>
      </c>
      <c r="B32" s="214">
        <v>24381</v>
      </c>
      <c r="C32" s="247">
        <f>Age(B32,I32,J32)</f>
        <v>58</v>
      </c>
      <c r="D32" s="151"/>
      <c r="E32" s="293">
        <v>17</v>
      </c>
      <c r="F32" s="294" t="s">
        <v>791</v>
      </c>
      <c r="G32" s="294" t="s">
        <v>901</v>
      </c>
      <c r="H32" s="331" t="s">
        <v>766</v>
      </c>
      <c r="I32" s="294" t="s">
        <v>482</v>
      </c>
      <c r="J32" s="294" t="s">
        <v>535</v>
      </c>
      <c r="K32" s="159" t="str">
        <f>Воз_группа(A32,C32)</f>
        <v>8</v>
      </c>
      <c r="L32" s="140"/>
      <c r="M32" s="340"/>
      <c r="N32" s="163"/>
      <c r="O32" s="299"/>
      <c r="P32" s="157"/>
      <c r="Q32" s="164"/>
      <c r="R32" s="299"/>
      <c r="S32" s="300"/>
      <c r="T32" s="413"/>
      <c r="U32" s="301"/>
      <c r="V32" s="302"/>
      <c r="W32" s="303"/>
      <c r="X32" s="258"/>
      <c r="Y32" s="324" t="s">
        <v>750</v>
      </c>
      <c r="Z32" s="228"/>
    </row>
    <row r="33" spans="1:25" ht="15.75" x14ac:dyDescent="0.25">
      <c r="A33" s="259"/>
      <c r="B33" s="260"/>
      <c r="C33" s="260"/>
      <c r="D33" s="260"/>
      <c r="E33" s="171"/>
      <c r="F33" s="171"/>
      <c r="G33" s="171"/>
      <c r="H33" s="171"/>
      <c r="I33" s="171"/>
      <c r="J33" s="171"/>
      <c r="K33" s="172"/>
      <c r="L33" s="172"/>
      <c r="M33" s="437"/>
      <c r="N33" s="172"/>
      <c r="O33" s="172"/>
      <c r="P33" s="172"/>
      <c r="Q33" s="172"/>
      <c r="R33" s="172"/>
      <c r="S33" s="172"/>
      <c r="T33" s="418"/>
      <c r="U33" s="172"/>
      <c r="V33" s="172"/>
      <c r="W33" s="172"/>
      <c r="X33" s="172"/>
      <c r="Y33" s="437"/>
    </row>
    <row r="34" spans="1:25" ht="15.75" hidden="1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172"/>
      <c r="M34" s="437"/>
      <c r="N34" s="172"/>
      <c r="O34" s="172"/>
      <c r="P34" s="172"/>
      <c r="Q34" s="261" t="s">
        <v>769</v>
      </c>
      <c r="R34" s="261"/>
      <c r="S34" s="262"/>
      <c r="T34" s="419"/>
      <c r="U34" s="263"/>
      <c r="V34" s="264" t="e">
        <f>SUM(V12:V32)</f>
        <v>#VALUE!</v>
      </c>
      <c r="W34" s="265"/>
      <c r="X34" s="172"/>
      <c r="Y34" s="437"/>
    </row>
    <row r="35" spans="1:25" ht="15.75" hidden="1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172"/>
      <c r="M35" s="437"/>
      <c r="N35" s="172"/>
      <c r="O35" s="172"/>
      <c r="P35" s="172"/>
      <c r="Q35" s="261" t="s">
        <v>770</v>
      </c>
      <c r="R35" s="261"/>
      <c r="S35" s="262"/>
      <c r="T35" s="419"/>
      <c r="U35" s="263"/>
      <c r="V35" s="266" t="e">
        <f>V34/K43</f>
        <v>#VALUE!</v>
      </c>
      <c r="W35" s="267"/>
      <c r="X35" s="172"/>
      <c r="Y35" s="437"/>
    </row>
    <row r="36" spans="1:25" ht="15.75" hidden="1" x14ac:dyDescent="0.25">
      <c r="A36" s="259"/>
      <c r="B36" s="260"/>
      <c r="C36" s="260"/>
      <c r="D36" s="260"/>
      <c r="E36" s="171"/>
      <c r="F36" s="171"/>
      <c r="G36" s="171"/>
      <c r="H36" s="171"/>
      <c r="I36" s="171"/>
      <c r="J36" s="171"/>
      <c r="K36" s="172"/>
      <c r="L36" s="172"/>
      <c r="M36" s="437"/>
      <c r="N36" s="172"/>
      <c r="O36" s="172"/>
      <c r="P36" s="172"/>
      <c r="Q36" s="261" t="s">
        <v>771</v>
      </c>
      <c r="R36" s="261"/>
      <c r="S36" s="262"/>
      <c r="T36" s="419"/>
      <c r="U36" s="263"/>
      <c r="V36" s="268"/>
      <c r="W36" s="269"/>
      <c r="X36" s="172"/>
      <c r="Y36" s="437"/>
    </row>
    <row r="37" spans="1:25" ht="15.75" x14ac:dyDescent="0.25">
      <c r="A37" s="259"/>
      <c r="B37" s="260"/>
      <c r="C37" s="260"/>
      <c r="D37" s="260"/>
      <c r="E37" s="171"/>
      <c r="F37" s="171"/>
      <c r="G37" s="171"/>
      <c r="H37" s="171"/>
      <c r="I37" s="171"/>
      <c r="J37" s="171"/>
      <c r="K37" s="172"/>
      <c r="L37" s="172"/>
      <c r="M37" s="437"/>
      <c r="N37" s="172"/>
      <c r="O37" s="172"/>
      <c r="P37" s="172"/>
      <c r="Q37" s="172"/>
      <c r="R37" s="172"/>
      <c r="S37" s="172"/>
      <c r="T37" s="418"/>
      <c r="U37" s="172"/>
      <c r="V37" s="172"/>
      <c r="W37" s="172"/>
      <c r="X37" s="172"/>
      <c r="Y37" s="437"/>
    </row>
    <row r="38" spans="1:25" ht="21.75" customHeight="1" thickBot="1" x14ac:dyDescent="0.3">
      <c r="A38" s="260"/>
      <c r="B38" s="136"/>
      <c r="C38" s="136"/>
      <c r="D38" s="136"/>
      <c r="E38" s="442"/>
      <c r="F38" s="442"/>
      <c r="G38" s="442"/>
      <c r="H38" s="270"/>
      <c r="I38" s="1663" t="s">
        <v>1071</v>
      </c>
      <c r="J38" s="1663"/>
      <c r="K38" s="1981"/>
      <c r="L38" s="1981"/>
      <c r="M38" s="1981"/>
      <c r="N38" s="1981"/>
      <c r="O38" s="1981"/>
      <c r="P38" s="1981"/>
      <c r="Q38" s="1981"/>
      <c r="R38" s="1981"/>
      <c r="S38" s="1981"/>
      <c r="T38" s="1981"/>
      <c r="U38" s="1981"/>
      <c r="V38" s="51"/>
      <c r="W38" s="51"/>
      <c r="X38" s="136"/>
    </row>
    <row r="39" spans="1:25" ht="16.5" thickTop="1" x14ac:dyDescent="0.25">
      <c r="A39" s="136"/>
      <c r="B39" s="136"/>
      <c r="C39" s="136"/>
      <c r="D39" s="136"/>
      <c r="E39" s="442"/>
      <c r="F39" s="442"/>
      <c r="G39" s="442"/>
      <c r="H39" s="270"/>
      <c r="I39" s="209"/>
      <c r="J39" s="209"/>
      <c r="K39" s="209"/>
      <c r="L39" s="209"/>
      <c r="M39" s="458"/>
      <c r="N39" s="209"/>
      <c r="O39" s="209"/>
      <c r="P39" s="209"/>
      <c r="Q39" s="209"/>
      <c r="R39" s="209"/>
      <c r="S39" s="51"/>
      <c r="T39" s="420"/>
      <c r="U39" s="142"/>
      <c r="V39" s="51"/>
      <c r="W39" s="51"/>
      <c r="X39" s="136"/>
    </row>
    <row r="40" spans="1:25" ht="15.75" x14ac:dyDescent="0.25">
      <c r="A40" s="136"/>
      <c r="B40" s="136"/>
      <c r="C40" s="136"/>
      <c r="D40" s="136"/>
      <c r="E40" s="442"/>
      <c r="F40" s="442"/>
      <c r="G40" s="442"/>
      <c r="H40" s="270"/>
      <c r="I40" s="209"/>
      <c r="J40" s="209"/>
      <c r="K40" s="209"/>
      <c r="L40" s="209"/>
      <c r="M40" s="458"/>
      <c r="N40" s="209"/>
      <c r="O40" s="209"/>
      <c r="P40" s="209"/>
      <c r="Q40" s="209"/>
      <c r="R40" s="209"/>
      <c r="S40" s="51"/>
      <c r="T40" s="420"/>
      <c r="U40" s="142"/>
      <c r="V40" s="51"/>
      <c r="W40" s="51"/>
      <c r="X40" s="136"/>
    </row>
    <row r="41" spans="1:25" ht="15.75" x14ac:dyDescent="0.25">
      <c r="A41" s="136"/>
      <c r="B41" s="136"/>
      <c r="C41" s="136"/>
      <c r="D41" s="136"/>
      <c r="E41" s="442"/>
      <c r="F41" s="442"/>
      <c r="G41" s="442"/>
      <c r="H41" s="270"/>
      <c r="I41" s="209"/>
      <c r="J41" s="209"/>
      <c r="K41" s="209"/>
      <c r="L41" s="209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5" ht="15.75" x14ac:dyDescent="0.25">
      <c r="A42" s="136"/>
      <c r="B42" s="136"/>
      <c r="C42" s="136"/>
      <c r="D42" s="136"/>
      <c r="E42" s="178"/>
      <c r="F42" s="178"/>
      <c r="G42" s="178"/>
      <c r="H42" s="271"/>
      <c r="I42" s="1593" t="s">
        <v>12</v>
      </c>
      <c r="J42" s="1593"/>
      <c r="K42" s="205">
        <f>O42-K52</f>
        <v>17</v>
      </c>
      <c r="L42" s="51" t="s">
        <v>13</v>
      </c>
      <c r="M42" s="438"/>
      <c r="N42" s="51"/>
      <c r="O42" s="192">
        <f>COUNT(E$12:E32)</f>
        <v>17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5" ht="15.75" x14ac:dyDescent="0.25">
      <c r="A43" s="136"/>
      <c r="B43" s="136"/>
      <c r="C43" s="136"/>
      <c r="D43" s="136"/>
      <c r="E43" s="178"/>
      <c r="F43" s="178"/>
      <c r="G43" s="178"/>
      <c r="H43" s="271"/>
      <c r="I43" s="1593" t="s">
        <v>14</v>
      </c>
      <c r="J43" s="1593"/>
      <c r="K43" s="206">
        <f>COUNT($M$12:M32)</f>
        <v>13</v>
      </c>
      <c r="L43" s="51" t="s">
        <v>13</v>
      </c>
      <c r="M43" s="459">
        <f>ROUND($K$43/$K$42*100,1)</f>
        <v>76.5</v>
      </c>
      <c r="N43" s="143" t="s">
        <v>15</v>
      </c>
      <c r="O43" s="200"/>
      <c r="P43" s="51"/>
      <c r="Q43" s="1652"/>
      <c r="R43" s="1652"/>
      <c r="S43" s="1652"/>
      <c r="T43" s="1652"/>
      <c r="U43" s="136"/>
      <c r="V43" s="136"/>
      <c r="W43" s="136"/>
    </row>
    <row r="44" spans="1:25" ht="11.25" customHeight="1" x14ac:dyDescent="0.25">
      <c r="A44" s="136"/>
      <c r="B44" s="136"/>
      <c r="C44" s="136"/>
      <c r="D44" s="136"/>
      <c r="E44" s="178"/>
      <c r="F44" s="178"/>
      <c r="G44" s="178"/>
      <c r="H44" s="271"/>
      <c r="I44" s="179"/>
      <c r="J44" s="180"/>
      <c r="K44" s="446"/>
      <c r="L44" s="136"/>
      <c r="M44" s="460"/>
      <c r="N44" s="136"/>
      <c r="O44" s="200"/>
      <c r="P44" s="51"/>
      <c r="Q44" s="136"/>
      <c r="R44" s="136"/>
      <c r="S44" s="136"/>
    </row>
    <row r="45" spans="1:25" ht="15.75" x14ac:dyDescent="0.25">
      <c r="A45" s="136"/>
      <c r="B45" s="136"/>
      <c r="C45" s="136"/>
      <c r="D45" s="136"/>
      <c r="E45" s="178"/>
      <c r="F45" s="178"/>
      <c r="G45" s="178"/>
      <c r="H45" s="271"/>
      <c r="I45" s="1582" t="s">
        <v>16</v>
      </c>
      <c r="J45" s="1582"/>
      <c r="K45" s="446"/>
      <c r="L45" s="51"/>
      <c r="M45" s="460"/>
      <c r="N45" s="51"/>
      <c r="P45" s="51"/>
      <c r="Q45" s="136"/>
      <c r="R45" s="136"/>
      <c r="S45" s="136"/>
    </row>
    <row r="46" spans="1:25" ht="15.75" x14ac:dyDescent="0.25">
      <c r="A46" s="136"/>
      <c r="B46" s="136"/>
      <c r="C46" s="136"/>
      <c r="D46" s="136"/>
      <c r="E46" s="178"/>
      <c r="F46" s="178"/>
      <c r="G46" s="1582" t="s">
        <v>17</v>
      </c>
      <c r="H46" s="1582"/>
      <c r="I46" s="1582"/>
      <c r="J46" s="1582"/>
      <c r="K46" s="181">
        <f>COUNTIF(W$12:W32,5)</f>
        <v>0</v>
      </c>
      <c r="L46" s="51" t="s">
        <v>13</v>
      </c>
      <c r="M46" s="184" t="e">
        <f>ROUND(K46/$K$487*100,1)</f>
        <v>#DIV/0!</v>
      </c>
      <c r="N46" s="143" t="s">
        <v>15</v>
      </c>
      <c r="P46" s="144"/>
      <c r="Q46" s="136"/>
      <c r="R46" s="136"/>
      <c r="S46" s="136"/>
    </row>
    <row r="47" spans="1:25" ht="15.75" x14ac:dyDescent="0.25">
      <c r="A47" s="136"/>
      <c r="B47" s="136"/>
      <c r="C47" s="136"/>
      <c r="D47" s="136"/>
      <c r="E47" s="178"/>
      <c r="F47" s="178"/>
      <c r="G47" s="1582" t="s">
        <v>18</v>
      </c>
      <c r="H47" s="1582"/>
      <c r="I47" s="1582"/>
      <c r="J47" s="1582"/>
      <c r="K47" s="181">
        <f>COUNTIF(W$12:W32,4)</f>
        <v>0</v>
      </c>
      <c r="L47" s="51" t="s">
        <v>13</v>
      </c>
      <c r="M47" s="186" t="e">
        <f>ROUND(K47/$K$487*100,1)</f>
        <v>#DIV/0!</v>
      </c>
      <c r="N47" s="143" t="s">
        <v>15</v>
      </c>
      <c r="P47" s="144"/>
      <c r="Q47" s="136"/>
      <c r="R47" s="136"/>
      <c r="S47" s="136"/>
    </row>
    <row r="48" spans="1:25" ht="15.75" x14ac:dyDescent="0.25">
      <c r="A48" s="136"/>
      <c r="B48" s="136"/>
      <c r="C48" s="136"/>
      <c r="D48" s="136"/>
      <c r="E48" s="178"/>
      <c r="F48" s="178"/>
      <c r="G48" s="1582" t="s">
        <v>19</v>
      </c>
      <c r="H48" s="1582"/>
      <c r="I48" s="1582"/>
      <c r="J48" s="1582"/>
      <c r="K48" s="181">
        <f>COUNTIF(W$12:W32,3)</f>
        <v>0</v>
      </c>
      <c r="L48" s="51" t="s">
        <v>13</v>
      </c>
      <c r="M48" s="186" t="e">
        <f>ROUND(K48/$K$487*100,1)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582" t="s">
        <v>20</v>
      </c>
      <c r="H49" s="1582"/>
      <c r="I49" s="1582"/>
      <c r="J49" s="1582"/>
      <c r="K49" s="181">
        <f>COUNTIF(W$12:W32,2)</f>
        <v>0</v>
      </c>
      <c r="L49" s="51" t="s">
        <v>13</v>
      </c>
      <c r="M49" s="186" t="e">
        <f>K49/$K$487*100</f>
        <v>#DIV/0!</v>
      </c>
      <c r="N49" s="143" t="s">
        <v>15</v>
      </c>
      <c r="P49" s="51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582" t="s">
        <v>21</v>
      </c>
      <c r="F50" s="1582"/>
      <c r="G50" s="1582"/>
      <c r="H50" s="1582"/>
      <c r="I50" s="1582"/>
      <c r="J50" s="1582"/>
      <c r="K50" s="182">
        <f>SUM(K46:K48)</f>
        <v>0</v>
      </c>
      <c r="L50" s="51" t="s">
        <v>13</v>
      </c>
      <c r="M50" s="186" t="e">
        <f>ROUND(K50/$K$487*100,1)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582" t="s">
        <v>772</v>
      </c>
      <c r="F51" s="1582"/>
      <c r="G51" s="1582"/>
      <c r="H51" s="1582"/>
      <c r="I51" s="1582"/>
      <c r="J51" s="1582"/>
      <c r="K51" s="183">
        <f>COUNTIF(Y$12:Y32,"*ЛФК*")+COUNTIF(Y$12:Y32,"*освоб.*")+COUNTIF(Y$12:Y32,"*справка*")</f>
        <v>4</v>
      </c>
      <c r="L51" s="51" t="s">
        <v>13</v>
      </c>
      <c r="M51" s="461">
        <f>K51/$K$42*100</f>
        <v>23.52941176470588</v>
      </c>
      <c r="N51" s="143" t="s">
        <v>15</v>
      </c>
      <c r="P51" s="1653" t="s">
        <v>22</v>
      </c>
      <c r="Q51" s="1653"/>
      <c r="R51" s="1653"/>
      <c r="S51" s="1653"/>
      <c r="T51" s="1654" t="e">
        <f>Оценка_подр(M43,M50,M46,M47)</f>
        <v>#VALUE!</v>
      </c>
      <c r="U51" s="1654"/>
      <c r="V51" s="1654"/>
      <c r="W51" s="1654"/>
      <c r="X51" s="147"/>
      <c r="Y51" s="439"/>
    </row>
    <row r="52" spans="1:25" ht="17.25" customHeight="1" x14ac:dyDescent="0.3">
      <c r="A52" s="136"/>
      <c r="B52" s="136"/>
      <c r="C52" s="136"/>
      <c r="D52" s="136"/>
      <c r="E52" s="1582" t="s">
        <v>775</v>
      </c>
      <c r="F52" s="1582"/>
      <c r="G52" s="1582"/>
      <c r="H52" s="1582"/>
      <c r="I52" s="1582"/>
      <c r="J52" s="1582"/>
      <c r="K52" s="183">
        <f>COUNTIF(Y$12:Y32,"*ком-ка*")+COUNTIF(Y$12:Y32,"*декрет*")+COUNTIF(Y$12:Y32,"*уч.отпуск*")</f>
        <v>0</v>
      </c>
      <c r="L52" s="51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">
      <c r="A53" s="136"/>
      <c r="B53" s="136"/>
      <c r="C53" s="136"/>
      <c r="D53" s="136"/>
      <c r="E53" s="1582"/>
      <c r="F53" s="1582"/>
      <c r="G53" s="1582"/>
      <c r="H53" s="1582"/>
      <c r="I53" s="1582"/>
      <c r="J53" s="1582"/>
      <c r="K53" s="208"/>
      <c r="L53" s="51"/>
      <c r="M53" s="190"/>
      <c r="N53" s="177" t="s">
        <v>15</v>
      </c>
      <c r="O53" s="176">
        <f>SUM(K46:K49)</f>
        <v>0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35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581" t="s">
        <v>1128</v>
      </c>
      <c r="U54" s="1581"/>
      <c r="V54" s="1581"/>
      <c r="W54" s="1581"/>
      <c r="X54" s="1581"/>
      <c r="Y54" s="1581"/>
    </row>
    <row r="55" spans="1:25" ht="16.5" thickTop="1" x14ac:dyDescent="0.25">
      <c r="A55" s="136"/>
      <c r="B55" s="136"/>
      <c r="C55" s="136"/>
      <c r="D55" s="136"/>
      <c r="E55" s="473"/>
      <c r="F55" s="473"/>
      <c r="G55" s="473"/>
      <c r="H55" s="270"/>
      <c r="I55" s="1661"/>
      <c r="J55" s="1661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7">
    <mergeCell ref="Y9:Y11"/>
    <mergeCell ref="H9:H11"/>
    <mergeCell ref="I9:I11"/>
    <mergeCell ref="J9:J11"/>
    <mergeCell ref="K9:K11"/>
    <mergeCell ref="L9:L11"/>
    <mergeCell ref="M9:U9"/>
    <mergeCell ref="P10:R10"/>
    <mergeCell ref="S10:U10"/>
    <mergeCell ref="A1:C7"/>
    <mergeCell ref="T1:Y1"/>
    <mergeCell ref="T3:Y3"/>
    <mergeCell ref="T4:Y4"/>
    <mergeCell ref="E6:Y6"/>
    <mergeCell ref="E7:Y7"/>
    <mergeCell ref="I55:J55"/>
    <mergeCell ref="E52:J52"/>
    <mergeCell ref="E53:J53"/>
    <mergeCell ref="A9:A11"/>
    <mergeCell ref="B9:B11"/>
    <mergeCell ref="C9:C11"/>
    <mergeCell ref="E9:E11"/>
    <mergeCell ref="F9:F11"/>
    <mergeCell ref="E16:Y16"/>
    <mergeCell ref="G9:G11"/>
    <mergeCell ref="T54:Y54"/>
    <mergeCell ref="E12:Y12"/>
    <mergeCell ref="V9:V11"/>
    <mergeCell ref="W9:W11"/>
    <mergeCell ref="X9:X11"/>
    <mergeCell ref="M10:O10"/>
    <mergeCell ref="I43:J43"/>
    <mergeCell ref="Q43:T43"/>
    <mergeCell ref="E22:Y22"/>
    <mergeCell ref="E51:J51"/>
    <mergeCell ref="P51:S51"/>
    <mergeCell ref="T51:W51"/>
    <mergeCell ref="I45:J45"/>
    <mergeCell ref="G46:J46"/>
    <mergeCell ref="G47:J47"/>
    <mergeCell ref="G48:J48"/>
    <mergeCell ref="G49:J49"/>
    <mergeCell ref="E50:J50"/>
    <mergeCell ref="K38:U38"/>
    <mergeCell ref="I42:J42"/>
    <mergeCell ref="E29:Y29"/>
    <mergeCell ref="I38:J3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7">
    <tabColor rgb="FF00B050"/>
  </sheetPr>
  <dimension ref="A1:Z77"/>
  <sheetViews>
    <sheetView view="pageBreakPreview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1136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7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605"/>
      <c r="K10" s="1571"/>
      <c r="L10" s="1571"/>
      <c r="M10" s="455"/>
      <c r="N10" s="471">
        <v>1</v>
      </c>
      <c r="O10" s="450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777"/>
      <c r="K11" s="1572"/>
      <c r="L11" s="1572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344"/>
      <c r="B12" s="344"/>
      <c r="C12" s="344"/>
      <c r="D12" s="224"/>
      <c r="E12" s="1596" t="s">
        <v>1009</v>
      </c>
      <c r="F12" s="1598"/>
      <c r="G12" s="1598"/>
      <c r="H12" s="1598"/>
      <c r="I12" s="1598"/>
      <c r="J12" s="1598"/>
      <c r="K12" s="1598"/>
      <c r="L12" s="1598"/>
      <c r="M12" s="1598"/>
      <c r="N12" s="1598"/>
      <c r="O12" s="1598"/>
      <c r="P12" s="1598"/>
      <c r="Q12" s="1598"/>
      <c r="R12" s="1598"/>
      <c r="S12" s="1598"/>
      <c r="T12" s="1598"/>
      <c r="U12" s="1598"/>
      <c r="V12" s="1598"/>
      <c r="W12" s="1598"/>
      <c r="X12" s="1598"/>
      <c r="Y12" s="1603"/>
      <c r="Z12" s="228"/>
    </row>
    <row r="13" spans="1:26" s="138" customFormat="1" ht="15.75" x14ac:dyDescent="0.25">
      <c r="A13" s="344" t="s">
        <v>11</v>
      </c>
      <c r="B13" s="214">
        <v>27031</v>
      </c>
      <c r="C13" s="247">
        <f t="shared" ref="C13:C18" si="0">Age(B13,I13,J13)</f>
        <v>50</v>
      </c>
      <c r="D13" s="224"/>
      <c r="E13" s="290">
        <v>1</v>
      </c>
      <c r="F13" s="55" t="s">
        <v>850</v>
      </c>
      <c r="G13" s="230" t="s">
        <v>1009</v>
      </c>
      <c r="H13" s="236" t="s">
        <v>766</v>
      </c>
      <c r="I13" s="230" t="s">
        <v>482</v>
      </c>
      <c r="J13" s="232" t="s">
        <v>851</v>
      </c>
      <c r="K13" s="342" t="str">
        <f t="shared" ref="K13:K18" si="1">Воз_группа(A13,C13)</f>
        <v>7</v>
      </c>
      <c r="L13" s="173"/>
      <c r="M13" s="212">
        <v>3</v>
      </c>
      <c r="N13" s="202"/>
      <c r="O13" s="202" t="e">
        <f>Баллы_за_упр($A13,$I13,$J13,$K13,M13,N13)</f>
        <v>#VALUE!</v>
      </c>
      <c r="P13" s="247">
        <v>34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 t="s">
        <v>750</v>
      </c>
      <c r="Z13" s="228"/>
    </row>
    <row r="14" spans="1:26" s="138" customFormat="1" ht="15.75" x14ac:dyDescent="0.25">
      <c r="A14" s="344" t="s">
        <v>11</v>
      </c>
      <c r="B14" s="214">
        <v>26665</v>
      </c>
      <c r="C14" s="247">
        <f t="shared" si="0"/>
        <v>51</v>
      </c>
      <c r="D14" s="224"/>
      <c r="E14" s="290">
        <v>2</v>
      </c>
      <c r="F14" s="55" t="s">
        <v>850</v>
      </c>
      <c r="G14" s="230" t="s">
        <v>1009</v>
      </c>
      <c r="H14" s="236" t="s">
        <v>766</v>
      </c>
      <c r="I14" s="230" t="s">
        <v>482</v>
      </c>
      <c r="J14" s="232" t="s">
        <v>852</v>
      </c>
      <c r="K14" s="342" t="str">
        <f t="shared" si="1"/>
        <v>7</v>
      </c>
      <c r="L14" s="173"/>
      <c r="M14" s="212">
        <v>3</v>
      </c>
      <c r="N14" s="202"/>
      <c r="O14" s="202" t="e">
        <f>Баллы_за_упр($A14,$I14,$J14,$K14,M14,N14)</f>
        <v>#VALUE!</v>
      </c>
      <c r="P14" s="247">
        <v>34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/>
      <c r="Z14" s="228"/>
    </row>
    <row r="15" spans="1:26" s="138" customFormat="1" ht="15.75" x14ac:dyDescent="0.25">
      <c r="A15" s="344" t="s">
        <v>11</v>
      </c>
      <c r="B15" s="214">
        <v>28296</v>
      </c>
      <c r="C15" s="247">
        <f t="shared" si="0"/>
        <v>47</v>
      </c>
      <c r="D15" s="224"/>
      <c r="E15" s="401">
        <v>3</v>
      </c>
      <c r="F15" s="165" t="s">
        <v>850</v>
      </c>
      <c r="G15" s="232" t="s">
        <v>1009</v>
      </c>
      <c r="H15" s="245" t="s">
        <v>766</v>
      </c>
      <c r="I15" s="232" t="s">
        <v>482</v>
      </c>
      <c r="J15" s="232" t="s">
        <v>649</v>
      </c>
      <c r="K15" s="234" t="str">
        <f t="shared" si="1"/>
        <v>6</v>
      </c>
      <c r="L15" s="204"/>
      <c r="M15" s="212"/>
      <c r="N15" s="350"/>
      <c r="O15" s="202"/>
      <c r="P15" s="212"/>
      <c r="Q15" s="351"/>
      <c r="R15" s="202"/>
      <c r="S15" s="1"/>
      <c r="T15" s="392"/>
      <c r="U15" s="203"/>
      <c r="V15" s="56"/>
      <c r="W15" s="204"/>
      <c r="X15" s="56"/>
      <c r="Y15" s="395" t="s">
        <v>750</v>
      </c>
      <c r="Z15" s="228" t="s">
        <v>1132</v>
      </c>
    </row>
    <row r="16" spans="1:26" s="138" customFormat="1" ht="15.75" x14ac:dyDescent="0.25">
      <c r="A16" s="344" t="s">
        <v>11</v>
      </c>
      <c r="B16" s="214">
        <v>33502</v>
      </c>
      <c r="C16" s="247">
        <f t="shared" si="0"/>
        <v>33</v>
      </c>
      <c r="D16" s="224"/>
      <c r="E16" s="401">
        <v>4</v>
      </c>
      <c r="F16" s="165" t="s">
        <v>850</v>
      </c>
      <c r="G16" s="232" t="s">
        <v>1009</v>
      </c>
      <c r="H16" s="245">
        <v>3</v>
      </c>
      <c r="I16" s="232" t="s">
        <v>27</v>
      </c>
      <c r="J16" s="232" t="s">
        <v>579</v>
      </c>
      <c r="K16" s="234" t="str">
        <f t="shared" si="1"/>
        <v>3</v>
      </c>
      <c r="L16" s="204"/>
      <c r="M16" s="212">
        <v>3</v>
      </c>
      <c r="N16" s="202"/>
      <c r="O16" s="202" t="e">
        <f>Баллы_за_упр($A16,$I16,$J16,$K16,M16,N16)</f>
        <v>#VALUE!</v>
      </c>
      <c r="P16" s="212">
        <v>34</v>
      </c>
      <c r="Q16" s="351"/>
      <c r="R16" s="202" t="e">
        <f>Баллы_за_упр($A16,$I16,$J16,$K16,P16,Q16)</f>
        <v>#VALUE!</v>
      </c>
      <c r="S16" s="1">
        <v>38</v>
      </c>
      <c r="T16" s="392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56"/>
      <c r="Y16" s="395"/>
      <c r="Z16" s="228"/>
    </row>
    <row r="17" spans="1:26" s="138" customFormat="1" ht="15.75" x14ac:dyDescent="0.25">
      <c r="A17" s="344" t="s">
        <v>11</v>
      </c>
      <c r="B17" s="214">
        <v>29883</v>
      </c>
      <c r="C17" s="247">
        <f t="shared" si="0"/>
        <v>42</v>
      </c>
      <c r="D17" s="224"/>
      <c r="E17" s="401">
        <v>5</v>
      </c>
      <c r="F17" s="165" t="s">
        <v>850</v>
      </c>
      <c r="G17" s="232" t="s">
        <v>1009</v>
      </c>
      <c r="H17" s="245">
        <v>2</v>
      </c>
      <c r="I17" s="232" t="s">
        <v>565</v>
      </c>
      <c r="J17" s="232" t="s">
        <v>501</v>
      </c>
      <c r="K17" s="234" t="str">
        <f t="shared" si="1"/>
        <v>5</v>
      </c>
      <c r="L17" s="204"/>
      <c r="M17" s="212">
        <v>3</v>
      </c>
      <c r="N17" s="202"/>
      <c r="O17" s="202" t="e">
        <f>Баллы_за_упр($A17,$I17,$J17,$K17,M17,N17)</f>
        <v>#VALUE!</v>
      </c>
      <c r="P17" s="212">
        <v>34</v>
      </c>
      <c r="Q17" s="351"/>
      <c r="R17" s="202" t="e">
        <f>Баллы_за_упр($A17,$I17,$J17,$K17,P17,Q17)</f>
        <v>#VALUE!</v>
      </c>
      <c r="S17" s="1">
        <v>38</v>
      </c>
      <c r="T17" s="392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56"/>
      <c r="Y17" s="395"/>
      <c r="Z17" s="228"/>
    </row>
    <row r="18" spans="1:26" s="138" customFormat="1" ht="15.75" x14ac:dyDescent="0.25">
      <c r="A18" s="247" t="s">
        <v>470</v>
      </c>
      <c r="B18" s="168">
        <v>33977</v>
      </c>
      <c r="C18" s="247">
        <f t="shared" si="0"/>
        <v>31</v>
      </c>
      <c r="D18" s="224"/>
      <c r="E18" s="401">
        <v>6</v>
      </c>
      <c r="F18" s="165" t="s">
        <v>850</v>
      </c>
      <c r="G18" s="232" t="s">
        <v>1009</v>
      </c>
      <c r="H18" s="245">
        <v>2</v>
      </c>
      <c r="I18" s="349" t="s">
        <v>564</v>
      </c>
      <c r="J18" s="349" t="s">
        <v>723</v>
      </c>
      <c r="K18" s="234" t="str">
        <f t="shared" si="1"/>
        <v>3</v>
      </c>
      <c r="L18" s="56" t="s">
        <v>23</v>
      </c>
      <c r="M18" s="56" t="s">
        <v>23</v>
      </c>
      <c r="N18" s="56" t="s">
        <v>23</v>
      </c>
      <c r="O18" s="56" t="s">
        <v>23</v>
      </c>
      <c r="P18" s="56" t="s">
        <v>23</v>
      </c>
      <c r="Q18" s="56" t="s">
        <v>23</v>
      </c>
      <c r="R18" s="56" t="s">
        <v>23</v>
      </c>
      <c r="S18" s="56" t="s">
        <v>23</v>
      </c>
      <c r="T18" s="56" t="s">
        <v>23</v>
      </c>
      <c r="U18" s="56" t="s">
        <v>23</v>
      </c>
      <c r="V18" s="56" t="s">
        <v>23</v>
      </c>
      <c r="W18" s="56" t="s">
        <v>23</v>
      </c>
      <c r="X18" s="56" t="s">
        <v>23</v>
      </c>
      <c r="Y18" s="395" t="s">
        <v>754</v>
      </c>
      <c r="Z18" s="228"/>
    </row>
    <row r="19" spans="1:26" s="138" customFormat="1" ht="15.75" x14ac:dyDescent="0.25">
      <c r="A19" s="344"/>
      <c r="B19" s="440"/>
      <c r="C19" s="344"/>
      <c r="D19" s="224"/>
      <c r="E19" s="1604" t="s">
        <v>861</v>
      </c>
      <c r="F19" s="1605"/>
      <c r="G19" s="1605"/>
      <c r="H19" s="1605"/>
      <c r="I19" s="1605"/>
      <c r="J19" s="1605"/>
      <c r="K19" s="1605"/>
      <c r="L19" s="1605"/>
      <c r="M19" s="1605"/>
      <c r="N19" s="1605"/>
      <c r="O19" s="1605"/>
      <c r="P19" s="1605"/>
      <c r="Q19" s="1605"/>
      <c r="R19" s="1605"/>
      <c r="S19" s="1605"/>
      <c r="T19" s="1605"/>
      <c r="U19" s="1605"/>
      <c r="V19" s="1605"/>
      <c r="W19" s="1605"/>
      <c r="X19" s="1605"/>
      <c r="Y19" s="1606"/>
      <c r="Z19" s="228"/>
    </row>
    <row r="20" spans="1:26" s="138" customFormat="1" ht="15.75" x14ac:dyDescent="0.25">
      <c r="A20" s="344" t="s">
        <v>11</v>
      </c>
      <c r="B20" s="214">
        <v>25362</v>
      </c>
      <c r="C20" s="247">
        <f t="shared" ref="C20:C25" si="2">Age(B20,I20,J20)</f>
        <v>55</v>
      </c>
      <c r="D20" s="224"/>
      <c r="E20" s="401">
        <v>7</v>
      </c>
      <c r="F20" s="165" t="s">
        <v>850</v>
      </c>
      <c r="G20" s="232" t="s">
        <v>907</v>
      </c>
      <c r="H20" s="245" t="s">
        <v>766</v>
      </c>
      <c r="I20" s="232" t="s">
        <v>482</v>
      </c>
      <c r="J20" s="232" t="s">
        <v>527</v>
      </c>
      <c r="K20" s="234" t="str">
        <f t="shared" ref="K20:K25" si="3">Воз_группа(A20,C20)</f>
        <v>8</v>
      </c>
      <c r="L20" s="204"/>
      <c r="M20" s="212"/>
      <c r="N20" s="350"/>
      <c r="O20" s="202"/>
      <c r="P20" s="212"/>
      <c r="Q20" s="351"/>
      <c r="R20" s="202"/>
      <c r="S20" s="1"/>
      <c r="T20" s="392"/>
      <c r="U20" s="203"/>
      <c r="V20" s="56"/>
      <c r="W20" s="204"/>
      <c r="X20" s="56"/>
      <c r="Y20" s="395" t="s">
        <v>750</v>
      </c>
      <c r="Z20" s="228"/>
    </row>
    <row r="21" spans="1:26" s="138" customFormat="1" ht="15.75" x14ac:dyDescent="0.25">
      <c r="A21" s="344" t="s">
        <v>11</v>
      </c>
      <c r="B21" s="214">
        <v>26559</v>
      </c>
      <c r="C21" s="247">
        <f t="shared" si="2"/>
        <v>52</v>
      </c>
      <c r="D21" s="224"/>
      <c r="E21" s="401">
        <v>8</v>
      </c>
      <c r="F21" s="165" t="s">
        <v>850</v>
      </c>
      <c r="G21" s="232" t="s">
        <v>907</v>
      </c>
      <c r="H21" s="245">
        <v>1</v>
      </c>
      <c r="I21" s="232" t="s">
        <v>482</v>
      </c>
      <c r="J21" s="232" t="s">
        <v>506</v>
      </c>
      <c r="K21" s="234" t="str">
        <f t="shared" si="3"/>
        <v>7</v>
      </c>
      <c r="L21" s="204"/>
      <c r="M21" s="212">
        <v>3</v>
      </c>
      <c r="N21" s="202"/>
      <c r="O21" s="202" t="e">
        <f>Баллы_за_упр($A21,$I21,$J21,$K21,M21,N21)</f>
        <v>#VALUE!</v>
      </c>
      <c r="P21" s="247">
        <v>16</v>
      </c>
      <c r="Q21" s="155"/>
      <c r="R21" s="202" t="e">
        <f>Баллы_за_упр($A21,$I21,$J21,$K21,P21,Q21)</f>
        <v>#VALUE!</v>
      </c>
      <c r="S21" s="1">
        <v>37</v>
      </c>
      <c r="T21" s="392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56"/>
      <c r="Y21" s="395"/>
      <c r="Z21" s="228"/>
    </row>
    <row r="22" spans="1:26" s="138" customFormat="1" ht="15.75" x14ac:dyDescent="0.25">
      <c r="A22" s="344" t="s">
        <v>11</v>
      </c>
      <c r="B22" s="214">
        <v>25245</v>
      </c>
      <c r="C22" s="247">
        <f t="shared" si="2"/>
        <v>55</v>
      </c>
      <c r="D22" s="224"/>
      <c r="E22" s="290">
        <v>9</v>
      </c>
      <c r="F22" s="55" t="s">
        <v>850</v>
      </c>
      <c r="G22" s="230" t="s">
        <v>907</v>
      </c>
      <c r="H22" s="237">
        <v>1</v>
      </c>
      <c r="I22" s="230" t="s">
        <v>482</v>
      </c>
      <c r="J22" s="232" t="s">
        <v>853</v>
      </c>
      <c r="K22" s="342" t="str">
        <f t="shared" si="3"/>
        <v>8</v>
      </c>
      <c r="L22" s="173"/>
      <c r="M22" s="212">
        <v>3</v>
      </c>
      <c r="N22" s="202"/>
      <c r="O22" s="202" t="e">
        <f>Баллы_за_упр($A22,$I22,$J22,$K22,M22,N22)</f>
        <v>#VALUE!</v>
      </c>
      <c r="P22" s="247">
        <v>16</v>
      </c>
      <c r="Q22" s="155"/>
      <c r="R22" s="202" t="e">
        <f>Баллы_за_упр($A22,$I22,$J22,$K22,P22,Q22)</f>
        <v>#VALUE!</v>
      </c>
      <c r="S22" s="1">
        <v>37</v>
      </c>
      <c r="T22" s="409"/>
      <c r="U22" s="203" t="e">
        <f>Баллы_за_упр($A22,$I22,$J22,$K22,S22,T22)</f>
        <v>#VALUE!</v>
      </c>
      <c r="V22" s="56" t="e">
        <f>Сумма_баллов($A22,$K22,O22,R22,U22)</f>
        <v>#VALUE!</v>
      </c>
      <c r="W22" s="204" t="e">
        <f>Оценка($A22,$K22,O22,R22,U22)</f>
        <v>#VALUE!</v>
      </c>
      <c r="X22" s="257"/>
      <c r="Y22" s="395" t="s">
        <v>750</v>
      </c>
      <c r="Z22" s="228" t="s">
        <v>1130</v>
      </c>
    </row>
    <row r="23" spans="1:26" s="138" customFormat="1" ht="15.75" x14ac:dyDescent="0.25">
      <c r="A23" s="344" t="s">
        <v>470</v>
      </c>
      <c r="B23" s="214">
        <v>25783</v>
      </c>
      <c r="C23" s="247">
        <f t="shared" si="2"/>
        <v>54</v>
      </c>
      <c r="D23" s="224"/>
      <c r="E23" s="290">
        <v>10</v>
      </c>
      <c r="F23" s="55" t="s">
        <v>850</v>
      </c>
      <c r="G23" s="230" t="s">
        <v>907</v>
      </c>
      <c r="H23" s="236" t="s">
        <v>766</v>
      </c>
      <c r="I23" s="230" t="s">
        <v>482</v>
      </c>
      <c r="J23" s="232" t="s">
        <v>507</v>
      </c>
      <c r="K23" s="342" t="str">
        <f t="shared" si="3"/>
        <v>5</v>
      </c>
      <c r="L23" s="173"/>
      <c r="M23" s="212">
        <v>16</v>
      </c>
      <c r="N23" s="202"/>
      <c r="O23" s="202" t="e">
        <f>Баллы_за_упр($A23,$I23,$J23,$K23,M23,N23)</f>
        <v>#VALUE!</v>
      </c>
      <c r="P23" s="247"/>
      <c r="Q23" s="155"/>
      <c r="R23" s="202"/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395"/>
      <c r="Z23" s="228"/>
    </row>
    <row r="24" spans="1:26" s="138" customFormat="1" ht="15.75" x14ac:dyDescent="0.25">
      <c r="A24" s="344" t="s">
        <v>11</v>
      </c>
      <c r="B24" s="214">
        <v>28114</v>
      </c>
      <c r="C24" s="247">
        <f t="shared" si="2"/>
        <v>47</v>
      </c>
      <c r="D24" s="224"/>
      <c r="E24" s="290">
        <v>11</v>
      </c>
      <c r="F24" s="55" t="s">
        <v>850</v>
      </c>
      <c r="G24" s="230" t="s">
        <v>907</v>
      </c>
      <c r="H24" s="236">
        <v>1</v>
      </c>
      <c r="I24" s="213" t="s">
        <v>590</v>
      </c>
      <c r="J24" s="246" t="s">
        <v>997</v>
      </c>
      <c r="K24" s="342" t="str">
        <f t="shared" si="3"/>
        <v>6</v>
      </c>
      <c r="L24" s="173"/>
      <c r="M24" s="212">
        <v>3</v>
      </c>
      <c r="N24" s="202"/>
      <c r="O24" s="202" t="e">
        <f>Баллы_за_упр($A24,$I24,$J24,$K24,M24,N24)</f>
        <v>#VALUE!</v>
      </c>
      <c r="P24" s="212">
        <v>34</v>
      </c>
      <c r="Q24" s="425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395"/>
      <c r="Z24" s="228"/>
    </row>
    <row r="25" spans="1:26" s="138" customFormat="1" ht="15.75" x14ac:dyDescent="0.25">
      <c r="A25" s="344" t="s">
        <v>11</v>
      </c>
      <c r="B25" s="214">
        <v>28153</v>
      </c>
      <c r="C25" s="247">
        <f t="shared" si="2"/>
        <v>47</v>
      </c>
      <c r="D25" s="224"/>
      <c r="E25" s="401">
        <v>12</v>
      </c>
      <c r="F25" s="346" t="s">
        <v>850</v>
      </c>
      <c r="G25" s="402" t="s">
        <v>907</v>
      </c>
      <c r="H25" s="403">
        <v>1</v>
      </c>
      <c r="I25" s="402" t="s">
        <v>482</v>
      </c>
      <c r="J25" s="402" t="s">
        <v>515</v>
      </c>
      <c r="K25" s="404" t="str">
        <f t="shared" si="3"/>
        <v>6</v>
      </c>
      <c r="L25" s="195"/>
      <c r="M25" s="405"/>
      <c r="N25" s="393"/>
      <c r="O25" s="193"/>
      <c r="P25" s="405"/>
      <c r="Q25" s="394"/>
      <c r="R25" s="193"/>
      <c r="S25" s="149"/>
      <c r="T25" s="416"/>
      <c r="U25" s="194"/>
      <c r="V25" s="150"/>
      <c r="W25" s="195"/>
      <c r="X25" s="150"/>
      <c r="Y25" s="406" t="s">
        <v>750</v>
      </c>
      <c r="Z25" s="228" t="s">
        <v>1130</v>
      </c>
    </row>
    <row r="26" spans="1:26" s="138" customFormat="1" ht="15.75" x14ac:dyDescent="0.25">
      <c r="A26" s="344"/>
      <c r="B26" s="440"/>
      <c r="C26" s="344"/>
      <c r="D26" s="224"/>
      <c r="E26" s="1604" t="s">
        <v>862</v>
      </c>
      <c r="F26" s="1605"/>
      <c r="G26" s="1605"/>
      <c r="H26" s="1605"/>
      <c r="I26" s="1605"/>
      <c r="J26" s="1605"/>
      <c r="K26" s="1605"/>
      <c r="L26" s="1605"/>
      <c r="M26" s="1605"/>
      <c r="N26" s="1605"/>
      <c r="O26" s="1605"/>
      <c r="P26" s="1605"/>
      <c r="Q26" s="1605"/>
      <c r="R26" s="1605"/>
      <c r="S26" s="1605"/>
      <c r="T26" s="1605"/>
      <c r="U26" s="1605"/>
      <c r="V26" s="1605"/>
      <c r="W26" s="1605"/>
      <c r="X26" s="1605"/>
      <c r="Y26" s="1606"/>
      <c r="Z26" s="228"/>
    </row>
    <row r="27" spans="1:26" s="138" customFormat="1" ht="15.75" x14ac:dyDescent="0.25">
      <c r="A27" s="344" t="s">
        <v>11</v>
      </c>
      <c r="B27" s="214">
        <v>27755</v>
      </c>
      <c r="C27" s="247">
        <f t="shared" ref="C27:C33" si="4">Age(B27,I27,J27)</f>
        <v>48</v>
      </c>
      <c r="D27" s="224"/>
      <c r="E27" s="401">
        <v>13</v>
      </c>
      <c r="F27" s="165" t="s">
        <v>850</v>
      </c>
      <c r="G27" s="232" t="s">
        <v>908</v>
      </c>
      <c r="H27" s="245" t="s">
        <v>766</v>
      </c>
      <c r="I27" s="232" t="s">
        <v>482</v>
      </c>
      <c r="J27" s="232" t="s">
        <v>532</v>
      </c>
      <c r="K27" s="234" t="str">
        <f t="shared" ref="K27:K33" si="5">Воз_группа(A27,C27)</f>
        <v>6</v>
      </c>
      <c r="L27" s="204"/>
      <c r="M27" s="212">
        <v>3</v>
      </c>
      <c r="N27" s="202"/>
      <c r="O27" s="202" t="e">
        <f>Баллы_за_упр($A27,$I27,$J27,$K27,M27,N27)</f>
        <v>#VALUE!</v>
      </c>
      <c r="P27" s="212">
        <v>34</v>
      </c>
      <c r="Q27" s="351"/>
      <c r="R27" s="202" t="e">
        <f>Баллы_за_упр($A27,$I27,$J27,$K27,P27,Q27)</f>
        <v>#VALUE!</v>
      </c>
      <c r="S27" s="1">
        <v>38</v>
      </c>
      <c r="T27" s="392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56"/>
      <c r="Y27" s="395"/>
      <c r="Z27" s="228"/>
    </row>
    <row r="28" spans="1:26" s="138" customFormat="1" ht="15.75" x14ac:dyDescent="0.25">
      <c r="A28" s="344" t="s">
        <v>11</v>
      </c>
      <c r="B28" s="214">
        <v>27913</v>
      </c>
      <c r="C28" s="247">
        <f t="shared" si="4"/>
        <v>48</v>
      </c>
      <c r="D28" s="224"/>
      <c r="E28" s="401">
        <v>14</v>
      </c>
      <c r="F28" s="165" t="s">
        <v>850</v>
      </c>
      <c r="G28" s="232" t="s">
        <v>908</v>
      </c>
      <c r="H28" s="245" t="s">
        <v>766</v>
      </c>
      <c r="I28" s="232" t="s">
        <v>482</v>
      </c>
      <c r="J28" s="232" t="s">
        <v>529</v>
      </c>
      <c r="K28" s="234" t="str">
        <f t="shared" si="5"/>
        <v>6</v>
      </c>
      <c r="L28" s="204"/>
      <c r="M28" s="212"/>
      <c r="N28" s="350"/>
      <c r="O28" s="202"/>
      <c r="P28" s="212"/>
      <c r="Q28" s="351"/>
      <c r="R28" s="202"/>
      <c r="S28" s="1"/>
      <c r="T28" s="392"/>
      <c r="U28" s="203"/>
      <c r="V28" s="56"/>
      <c r="W28" s="204"/>
      <c r="X28" s="56"/>
      <c r="Y28" s="395" t="s">
        <v>750</v>
      </c>
      <c r="Z28" s="228"/>
    </row>
    <row r="29" spans="1:26" s="138" customFormat="1" ht="15.75" x14ac:dyDescent="0.25">
      <c r="A29" s="344" t="s">
        <v>11</v>
      </c>
      <c r="B29" s="214">
        <v>27245</v>
      </c>
      <c r="C29" s="247">
        <f t="shared" si="4"/>
        <v>50</v>
      </c>
      <c r="D29" s="224"/>
      <c r="E29" s="401">
        <v>15</v>
      </c>
      <c r="F29" s="165" t="s">
        <v>850</v>
      </c>
      <c r="G29" s="232" t="s">
        <v>908</v>
      </c>
      <c r="H29" s="245" t="s">
        <v>766</v>
      </c>
      <c r="I29" s="232" t="s">
        <v>482</v>
      </c>
      <c r="J29" s="232" t="s">
        <v>530</v>
      </c>
      <c r="K29" s="234" t="str">
        <f t="shared" si="5"/>
        <v>7</v>
      </c>
      <c r="L29" s="204"/>
      <c r="M29" s="212">
        <v>3</v>
      </c>
      <c r="N29" s="202"/>
      <c r="O29" s="202" t="e">
        <f>Баллы_за_упр($A29,$I29,$J29,$K29,M29,N29)</f>
        <v>#VALUE!</v>
      </c>
      <c r="P29" s="247">
        <v>34</v>
      </c>
      <c r="Q29" s="155"/>
      <c r="R29" s="202" t="e">
        <f>Баллы_за_упр($A29,$I29,$J29,$K29,P29,Q29)</f>
        <v>#VALUE!</v>
      </c>
      <c r="S29" s="1">
        <v>37</v>
      </c>
      <c r="T29" s="392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56"/>
      <c r="Y29" s="286" t="s">
        <v>750</v>
      </c>
      <c r="Z29" s="228"/>
    </row>
    <row r="30" spans="1:26" s="138" customFormat="1" ht="15.75" x14ac:dyDescent="0.25">
      <c r="A30" s="344" t="s">
        <v>11</v>
      </c>
      <c r="B30" s="214">
        <v>28021</v>
      </c>
      <c r="C30" s="247">
        <f t="shared" si="4"/>
        <v>48</v>
      </c>
      <c r="D30" s="224"/>
      <c r="E30" s="401">
        <v>16</v>
      </c>
      <c r="F30" s="165" t="s">
        <v>850</v>
      </c>
      <c r="G30" s="232" t="s">
        <v>908</v>
      </c>
      <c r="H30" s="245">
        <v>2</v>
      </c>
      <c r="I30" s="232" t="s">
        <v>482</v>
      </c>
      <c r="J30" s="232" t="s">
        <v>528</v>
      </c>
      <c r="K30" s="234" t="str">
        <f t="shared" si="5"/>
        <v>6</v>
      </c>
      <c r="L30" s="204"/>
      <c r="M30" s="212"/>
      <c r="N30" s="202"/>
      <c r="O30" s="202"/>
      <c r="P30" s="212"/>
      <c r="Q30" s="351"/>
      <c r="R30" s="202"/>
      <c r="S30" s="1"/>
      <c r="T30" s="392"/>
      <c r="U30" s="203"/>
      <c r="V30" s="56"/>
      <c r="W30" s="204"/>
      <c r="X30" s="56"/>
      <c r="Y30" s="395" t="s">
        <v>750</v>
      </c>
      <c r="Z30" s="247"/>
    </row>
    <row r="31" spans="1:26" s="138" customFormat="1" ht="15.75" x14ac:dyDescent="0.25">
      <c r="A31" s="344" t="s">
        <v>11</v>
      </c>
      <c r="B31" s="214">
        <v>28939</v>
      </c>
      <c r="C31" s="247">
        <f t="shared" si="4"/>
        <v>45</v>
      </c>
      <c r="D31" s="224"/>
      <c r="E31" s="401">
        <v>17</v>
      </c>
      <c r="F31" s="165" t="s">
        <v>850</v>
      </c>
      <c r="G31" s="232" t="s">
        <v>908</v>
      </c>
      <c r="H31" s="245" t="s">
        <v>766</v>
      </c>
      <c r="I31" s="232" t="s">
        <v>590</v>
      </c>
      <c r="J31" s="232" t="s">
        <v>531</v>
      </c>
      <c r="K31" s="234" t="str">
        <f t="shared" si="5"/>
        <v>6</v>
      </c>
      <c r="L31" s="204"/>
      <c r="M31" s="212">
        <v>3</v>
      </c>
      <c r="N31" s="202"/>
      <c r="O31" s="202" t="e">
        <f>Баллы_за_упр($A31,$I31,$J31,$K31,M31,N31)</f>
        <v>#VALUE!</v>
      </c>
      <c r="P31" s="212">
        <v>34</v>
      </c>
      <c r="Q31" s="351"/>
      <c r="R31" s="202" t="e">
        <f>Баллы_за_упр($A31,$I31,$J31,$K31,P31,Q31)</f>
        <v>#VALUE!</v>
      </c>
      <c r="S31" s="1">
        <v>38</v>
      </c>
      <c r="T31" s="392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56"/>
      <c r="Y31" s="395"/>
      <c r="Z31" s="228"/>
    </row>
    <row r="32" spans="1:26" s="352" customFormat="1" ht="15.75" x14ac:dyDescent="0.25">
      <c r="A32" s="212" t="s">
        <v>11</v>
      </c>
      <c r="B32" s="231">
        <v>28882</v>
      </c>
      <c r="C32" s="212">
        <f>Age(B32,I32,J32)</f>
        <v>45</v>
      </c>
      <c r="D32" s="338"/>
      <c r="E32" s="290">
        <v>18</v>
      </c>
      <c r="F32" s="232" t="s">
        <v>478</v>
      </c>
      <c r="G32" s="230" t="s">
        <v>908</v>
      </c>
      <c r="H32" s="1" t="s">
        <v>766</v>
      </c>
      <c r="I32" s="232" t="s">
        <v>590</v>
      </c>
      <c r="J32" s="232" t="s">
        <v>553</v>
      </c>
      <c r="K32" s="234" t="str">
        <f>Воз_группа(A32,C32)</f>
        <v>6</v>
      </c>
      <c r="L32" s="204"/>
      <c r="M32" s="212">
        <v>3</v>
      </c>
      <c r="N32" s="202"/>
      <c r="O32" s="202" t="e">
        <f>Баллы_за_упр($A32,$I32,$J32,$K32,M32,N32)</f>
        <v>#VALUE!</v>
      </c>
      <c r="P32" s="212">
        <v>34</v>
      </c>
      <c r="Q32" s="351"/>
      <c r="R32" s="202" t="e">
        <f>Баллы_за_упр($A32,$I32,$J32,$K32,P32,Q32)</f>
        <v>#VALUE!</v>
      </c>
      <c r="S32" s="1">
        <v>38</v>
      </c>
      <c r="T32" s="392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56"/>
      <c r="Y32" s="286"/>
      <c r="Z32" s="235"/>
    </row>
    <row r="33" spans="1:26" s="138" customFormat="1" ht="15.75" x14ac:dyDescent="0.25">
      <c r="A33" s="344" t="s">
        <v>470</v>
      </c>
      <c r="B33" s="214">
        <v>31214</v>
      </c>
      <c r="C33" s="247">
        <f t="shared" si="4"/>
        <v>39</v>
      </c>
      <c r="D33" s="224"/>
      <c r="E33" s="290">
        <v>19</v>
      </c>
      <c r="F33" s="55" t="s">
        <v>850</v>
      </c>
      <c r="G33" s="230" t="s">
        <v>908</v>
      </c>
      <c r="H33" s="236" t="s">
        <v>766</v>
      </c>
      <c r="I33" s="230" t="s">
        <v>564</v>
      </c>
      <c r="J33" s="232" t="s">
        <v>569</v>
      </c>
      <c r="K33" s="342" t="str">
        <f t="shared" si="5"/>
        <v>4</v>
      </c>
      <c r="L33" s="173"/>
      <c r="M33" s="212">
        <v>16</v>
      </c>
      <c r="N33" s="202"/>
      <c r="O33" s="202" t="e">
        <f>Баллы_за_упр($A33,$I33,$J33,$K33,M33,N33)</f>
        <v>#VALUE!</v>
      </c>
      <c r="P33" s="247"/>
      <c r="Q33" s="155"/>
      <c r="R33" s="202"/>
      <c r="S33" s="1">
        <v>37</v>
      </c>
      <c r="T33" s="409"/>
      <c r="U33" s="203" t="e">
        <f>Баллы_за_упр($A33,$I33,$J33,$K33,S33,T33)</f>
        <v>#VALUE!</v>
      </c>
      <c r="V33" s="56" t="e">
        <f>Сумма_баллов($A33,$K33,O33,R33,U33)</f>
        <v>#VALUE!</v>
      </c>
      <c r="W33" s="204" t="e">
        <f>Оценка($A33,$K33,O33,R33,U33)</f>
        <v>#VALUE!</v>
      </c>
      <c r="X33" s="257"/>
      <c r="Y33" s="395"/>
      <c r="Z33" s="228"/>
    </row>
    <row r="34" spans="1:26" s="138" customFormat="1" ht="15.75" x14ac:dyDescent="0.25">
      <c r="A34" s="344"/>
      <c r="B34" s="440"/>
      <c r="C34" s="344"/>
      <c r="D34" s="224"/>
      <c r="E34" s="1596" t="s">
        <v>863</v>
      </c>
      <c r="F34" s="1598"/>
      <c r="G34" s="1598"/>
      <c r="H34" s="1598"/>
      <c r="I34" s="1598"/>
      <c r="J34" s="1598"/>
      <c r="K34" s="1598"/>
      <c r="L34" s="1598"/>
      <c r="M34" s="1598"/>
      <c r="N34" s="1598"/>
      <c r="O34" s="1598"/>
      <c r="P34" s="1598"/>
      <c r="Q34" s="1598"/>
      <c r="R34" s="1598"/>
      <c r="S34" s="1598"/>
      <c r="T34" s="1598"/>
      <c r="U34" s="1598"/>
      <c r="V34" s="1598"/>
      <c r="W34" s="1598"/>
      <c r="X34" s="1598"/>
      <c r="Y34" s="1603"/>
      <c r="Z34" s="228"/>
    </row>
    <row r="35" spans="1:26" s="138" customFormat="1" ht="15.75" x14ac:dyDescent="0.25">
      <c r="A35" s="344" t="s">
        <v>11</v>
      </c>
      <c r="B35" s="214">
        <v>25228</v>
      </c>
      <c r="C35" s="247">
        <f t="shared" ref="C35:C41" si="6">Age(B35,I35,J35)</f>
        <v>55</v>
      </c>
      <c r="D35" s="224"/>
      <c r="E35" s="290">
        <v>20</v>
      </c>
      <c r="F35" s="55" t="s">
        <v>850</v>
      </c>
      <c r="G35" s="230" t="s">
        <v>909</v>
      </c>
      <c r="H35" s="242"/>
      <c r="I35" s="230" t="s">
        <v>482</v>
      </c>
      <c r="J35" s="232" t="s">
        <v>1022</v>
      </c>
      <c r="K35" s="342" t="str">
        <f t="shared" ref="K35:K41" si="7">Воз_группа(A35,C35)</f>
        <v>8</v>
      </c>
      <c r="L35" s="173"/>
      <c r="M35" s="212">
        <v>3</v>
      </c>
      <c r="N35" s="202"/>
      <c r="O35" s="202" t="e">
        <f>Баллы_за_упр($A35,$I35,$J35,$K35,M35,N35)</f>
        <v>#VALUE!</v>
      </c>
      <c r="P35" s="247">
        <v>34</v>
      </c>
      <c r="Q35" s="155"/>
      <c r="R35" s="202" t="e">
        <f>Баллы_за_упр($A35,$I35,$J35,$K35,P35,Q35)</f>
        <v>#VALUE!</v>
      </c>
      <c r="S35" s="1">
        <v>37</v>
      </c>
      <c r="T35" s="409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257"/>
      <c r="Y35" s="395" t="s">
        <v>750</v>
      </c>
      <c r="Z35" s="228"/>
    </row>
    <row r="36" spans="1:26" s="138" customFormat="1" ht="15.75" x14ac:dyDescent="0.25">
      <c r="A36" s="344" t="s">
        <v>11</v>
      </c>
      <c r="B36" s="214">
        <v>27583</v>
      </c>
      <c r="C36" s="247">
        <f t="shared" si="6"/>
        <v>49</v>
      </c>
      <c r="D36" s="224"/>
      <c r="E36" s="290">
        <v>21</v>
      </c>
      <c r="F36" s="55" t="s">
        <v>850</v>
      </c>
      <c r="G36" s="230" t="s">
        <v>909</v>
      </c>
      <c r="H36" s="236" t="s">
        <v>766</v>
      </c>
      <c r="I36" s="230" t="s">
        <v>482</v>
      </c>
      <c r="J36" s="232" t="s">
        <v>491</v>
      </c>
      <c r="K36" s="342" t="str">
        <f t="shared" si="7"/>
        <v>6</v>
      </c>
      <c r="L36" s="173"/>
      <c r="M36" s="212">
        <v>3</v>
      </c>
      <c r="N36" s="202"/>
      <c r="O36" s="202" t="e">
        <f>Баллы_за_упр($A36,$I36,$J36,$K36,M36,N36)</f>
        <v>#VALUE!</v>
      </c>
      <c r="P36" s="212">
        <v>34</v>
      </c>
      <c r="Q36" s="351"/>
      <c r="R36" s="202" t="e">
        <f>Баллы_за_упр($A36,$I36,$J36,$K36,P36,Q36)</f>
        <v>#VALUE!</v>
      </c>
      <c r="S36" s="1">
        <v>38</v>
      </c>
      <c r="T36" s="409"/>
      <c r="U36" s="203" t="e">
        <f>Баллы_за_упр($A36,$I36,$J36,$K36,S36,T36)</f>
        <v>#VALUE!</v>
      </c>
      <c r="V36" s="56" t="e">
        <f>Сумма_баллов($A36,$K36,O36,R36,U36)</f>
        <v>#VALUE!</v>
      </c>
      <c r="W36" s="204" t="e">
        <f>Оценка($A36,$K36,O36,R36,U36)</f>
        <v>#VALUE!</v>
      </c>
      <c r="X36" s="257"/>
      <c r="Y36" s="395"/>
      <c r="Z36" s="228"/>
    </row>
    <row r="37" spans="1:26" s="138" customFormat="1" ht="15.75" x14ac:dyDescent="0.25">
      <c r="A37" s="344" t="s">
        <v>11</v>
      </c>
      <c r="B37" s="214">
        <v>24057</v>
      </c>
      <c r="C37" s="247">
        <f t="shared" si="6"/>
        <v>58</v>
      </c>
      <c r="D37" s="224"/>
      <c r="E37" s="290">
        <v>22</v>
      </c>
      <c r="F37" s="55" t="s">
        <v>850</v>
      </c>
      <c r="G37" s="230" t="s">
        <v>909</v>
      </c>
      <c r="H37" s="236" t="s">
        <v>766</v>
      </c>
      <c r="I37" s="230" t="s">
        <v>482</v>
      </c>
      <c r="J37" s="232" t="s">
        <v>585</v>
      </c>
      <c r="K37" s="342" t="str">
        <f t="shared" si="7"/>
        <v>8</v>
      </c>
      <c r="L37" s="173"/>
      <c r="M37" s="212">
        <v>3</v>
      </c>
      <c r="N37" s="202"/>
      <c r="O37" s="202" t="e">
        <f>Баллы_за_упр($A37,$I37,$J37,$K37,M37,N37)</f>
        <v>#VALUE!</v>
      </c>
      <c r="P37" s="247">
        <v>34</v>
      </c>
      <c r="Q37" s="155"/>
      <c r="R37" s="202" t="e">
        <f>Баллы_за_упр($A37,$I37,$J37,$K37,P37,Q37)</f>
        <v>#VALUE!</v>
      </c>
      <c r="S37" s="1">
        <v>37</v>
      </c>
      <c r="T37" s="409"/>
      <c r="U37" s="203" t="e">
        <f>Баллы_за_упр($A37,$I37,$J37,$K37,S37,T37)</f>
        <v>#VALUE!</v>
      </c>
      <c r="V37" s="56" t="e">
        <f>Сумма_баллов($A37,$K37,O37,R37,U37)</f>
        <v>#VALUE!</v>
      </c>
      <c r="W37" s="204" t="e">
        <f>Оценка($A37,$K37,O37,R37,U37)</f>
        <v>#VALUE!</v>
      </c>
      <c r="X37" s="257"/>
      <c r="Y37" s="395" t="s">
        <v>750</v>
      </c>
      <c r="Z37" s="228" t="s">
        <v>1131</v>
      </c>
    </row>
    <row r="38" spans="1:26" s="138" customFormat="1" ht="16.5" thickBot="1" x14ac:dyDescent="0.3">
      <c r="A38" s="344" t="s">
        <v>11</v>
      </c>
      <c r="B38" s="214">
        <v>28013</v>
      </c>
      <c r="C38" s="247">
        <f t="shared" si="6"/>
        <v>48</v>
      </c>
      <c r="D38" s="224"/>
      <c r="E38" s="332">
        <v>23</v>
      </c>
      <c r="F38" s="327" t="s">
        <v>850</v>
      </c>
      <c r="G38" s="294" t="s">
        <v>909</v>
      </c>
      <c r="H38" s="326" t="s">
        <v>766</v>
      </c>
      <c r="I38" s="294" t="s">
        <v>482</v>
      </c>
      <c r="J38" s="321" t="s">
        <v>854</v>
      </c>
      <c r="K38" s="159" t="str">
        <f t="shared" si="7"/>
        <v>6</v>
      </c>
      <c r="L38" s="140"/>
      <c r="M38" s="340">
        <v>3</v>
      </c>
      <c r="N38" s="299"/>
      <c r="O38" s="299" t="e">
        <f>Баллы_за_упр($A38,$I38,$J38,$K38,M38,N38)</f>
        <v>#VALUE!</v>
      </c>
      <c r="P38" s="340">
        <v>34</v>
      </c>
      <c r="Q38" s="381"/>
      <c r="R38" s="299" t="e">
        <f>Баллы_за_упр($A38,$I38,$J38,$K38,P38,Q38)</f>
        <v>#VALUE!</v>
      </c>
      <c r="S38" s="300">
        <v>38</v>
      </c>
      <c r="T38" s="413"/>
      <c r="U38" s="301" t="e">
        <f>Баллы_за_упр($A38,$I38,$J38,$K38,S38,T38)</f>
        <v>#VALUE!</v>
      </c>
      <c r="V38" s="302" t="e">
        <f>Сумма_баллов($A38,$K38,O38,R38,U38)</f>
        <v>#VALUE!</v>
      </c>
      <c r="W38" s="303" t="e">
        <f>Оценка($A38,$K38,O38,R38,U38)</f>
        <v>#VALUE!</v>
      </c>
      <c r="X38" s="258"/>
      <c r="Y38" s="436"/>
      <c r="Z38" s="228"/>
    </row>
    <row r="39" spans="1:26" s="138" customFormat="1" ht="15.75" x14ac:dyDescent="0.25">
      <c r="A39" s="344" t="s">
        <v>11</v>
      </c>
      <c r="B39" s="214">
        <v>28362</v>
      </c>
      <c r="C39" s="247">
        <f t="shared" si="6"/>
        <v>47</v>
      </c>
      <c r="D39" s="224"/>
      <c r="E39" s="290">
        <v>24</v>
      </c>
      <c r="F39" s="55" t="s">
        <v>850</v>
      </c>
      <c r="G39" s="230" t="s">
        <v>909</v>
      </c>
      <c r="H39" s="237" t="s">
        <v>766</v>
      </c>
      <c r="I39" s="230" t="s">
        <v>590</v>
      </c>
      <c r="J39" s="232" t="s">
        <v>726</v>
      </c>
      <c r="K39" s="342" t="str">
        <f t="shared" si="7"/>
        <v>6</v>
      </c>
      <c r="L39" s="173"/>
      <c r="M39" s="212"/>
      <c r="N39" s="156"/>
      <c r="O39" s="202"/>
      <c r="P39" s="247"/>
      <c r="Q39" s="155"/>
      <c r="R39" s="202"/>
      <c r="S39" s="1"/>
      <c r="T39" s="409"/>
      <c r="U39" s="203"/>
      <c r="V39" s="56"/>
      <c r="W39" s="204"/>
      <c r="X39" s="257"/>
      <c r="Y39" s="395" t="s">
        <v>750</v>
      </c>
      <c r="Z39" s="228"/>
    </row>
    <row r="40" spans="1:26" s="138" customFormat="1" ht="15.75" x14ac:dyDescent="0.25">
      <c r="A40" s="344" t="s">
        <v>11</v>
      </c>
      <c r="B40" s="214">
        <v>30067</v>
      </c>
      <c r="C40" s="247">
        <f t="shared" si="6"/>
        <v>42</v>
      </c>
      <c r="D40" s="224"/>
      <c r="E40" s="290">
        <v>25</v>
      </c>
      <c r="F40" s="55" t="s">
        <v>850</v>
      </c>
      <c r="G40" s="230" t="s">
        <v>909</v>
      </c>
      <c r="H40" s="236" t="s">
        <v>766</v>
      </c>
      <c r="I40" s="230" t="s">
        <v>590</v>
      </c>
      <c r="J40" s="232" t="s">
        <v>759</v>
      </c>
      <c r="K40" s="342" t="str">
        <f t="shared" si="7"/>
        <v>5</v>
      </c>
      <c r="L40" s="173"/>
      <c r="M40" s="212">
        <v>3</v>
      </c>
      <c r="N40" s="202"/>
      <c r="O40" s="202" t="e">
        <f>Баллы_за_упр($A40,$I40,$J40,$K40,M40,N40)</f>
        <v>#VALUE!</v>
      </c>
      <c r="P40" s="212">
        <v>34</v>
      </c>
      <c r="Q40" s="351"/>
      <c r="R40" s="202" t="e">
        <f>Баллы_за_упр($A40,$I40,$J40,$K40,P40,Q40)</f>
        <v>#VALUE!</v>
      </c>
      <c r="S40" s="1">
        <v>38</v>
      </c>
      <c r="T40" s="409"/>
      <c r="U40" s="203" t="e">
        <f>Баллы_за_упр($A40,$I40,$J40,$K40,S40,T40)</f>
        <v>#VALUE!</v>
      </c>
      <c r="V40" s="56" t="e">
        <f>Сумма_баллов($A40,$K40,O40,R40,U40)</f>
        <v>#VALUE!</v>
      </c>
      <c r="W40" s="204" t="e">
        <f>Оценка($A40,$K40,O40,R40,U40)</f>
        <v>#VALUE!</v>
      </c>
      <c r="X40" s="257"/>
      <c r="Y40" s="395"/>
      <c r="Z40" s="228"/>
    </row>
    <row r="41" spans="1:26" s="138" customFormat="1" ht="15.75" x14ac:dyDescent="0.25">
      <c r="A41" s="344" t="s">
        <v>470</v>
      </c>
      <c r="B41" s="214">
        <v>31778</v>
      </c>
      <c r="C41" s="247">
        <f t="shared" si="6"/>
        <v>37</v>
      </c>
      <c r="D41" s="224"/>
      <c r="E41" s="290">
        <v>26</v>
      </c>
      <c r="F41" s="55" t="s">
        <v>850</v>
      </c>
      <c r="G41" s="230" t="s">
        <v>909</v>
      </c>
      <c r="H41" s="236">
        <v>1</v>
      </c>
      <c r="I41" s="230" t="s">
        <v>564</v>
      </c>
      <c r="J41" s="232" t="s">
        <v>568</v>
      </c>
      <c r="K41" s="342" t="str">
        <f t="shared" si="7"/>
        <v>4</v>
      </c>
      <c r="L41" s="173"/>
      <c r="M41" s="212">
        <v>16</v>
      </c>
      <c r="N41" s="202"/>
      <c r="O41" s="202" t="e">
        <f>Баллы_за_упр($A41,$I41,$J41,$K41,M41,N41)</f>
        <v>#VALUE!</v>
      </c>
      <c r="P41" s="247"/>
      <c r="Q41" s="155"/>
      <c r="R41" s="202"/>
      <c r="S41" s="1">
        <v>37</v>
      </c>
      <c r="T41" s="409"/>
      <c r="U41" s="203" t="e">
        <f>Баллы_за_упр($A41,$I41,$J41,$K41,S41,T41)</f>
        <v>#VALUE!</v>
      </c>
      <c r="V41" s="56" t="e">
        <f>Сумма_баллов($A41,$K41,O41,R41,U41)</f>
        <v>#VALUE!</v>
      </c>
      <c r="W41" s="204" t="e">
        <f>Оценка($A41,$K41,O41,R41,U41)</f>
        <v>#VALUE!</v>
      </c>
      <c r="X41" s="257"/>
      <c r="Y41" s="395"/>
      <c r="Z41" s="228"/>
    </row>
    <row r="42" spans="1:26" s="138" customFormat="1" ht="15.75" x14ac:dyDescent="0.25">
      <c r="A42" s="344"/>
      <c r="B42" s="440"/>
      <c r="C42" s="344"/>
      <c r="D42" s="224"/>
      <c r="E42" s="1596" t="s">
        <v>864</v>
      </c>
      <c r="F42" s="1598"/>
      <c r="G42" s="1598"/>
      <c r="H42" s="1598"/>
      <c r="I42" s="1598"/>
      <c r="J42" s="1598"/>
      <c r="K42" s="1598"/>
      <c r="L42" s="1598"/>
      <c r="M42" s="1598"/>
      <c r="N42" s="1598"/>
      <c r="O42" s="1598"/>
      <c r="P42" s="1598"/>
      <c r="Q42" s="1598"/>
      <c r="R42" s="1598"/>
      <c r="S42" s="1598"/>
      <c r="T42" s="1598"/>
      <c r="U42" s="1598"/>
      <c r="V42" s="1598"/>
      <c r="W42" s="1598"/>
      <c r="X42" s="1598"/>
      <c r="Y42" s="1603"/>
      <c r="Z42" s="228"/>
    </row>
    <row r="43" spans="1:26" s="138" customFormat="1" ht="15.75" x14ac:dyDescent="0.25">
      <c r="A43" s="344" t="s">
        <v>11</v>
      </c>
      <c r="B43" s="214">
        <v>28417</v>
      </c>
      <c r="C43" s="247">
        <f t="shared" ref="C43:C53" si="8">Age(B43,I43,J43)</f>
        <v>47</v>
      </c>
      <c r="D43" s="224"/>
      <c r="E43" s="290">
        <v>27</v>
      </c>
      <c r="F43" s="55" t="s">
        <v>850</v>
      </c>
      <c r="G43" s="230" t="s">
        <v>910</v>
      </c>
      <c r="H43" s="236" t="s">
        <v>766</v>
      </c>
      <c r="I43" s="230" t="s">
        <v>590</v>
      </c>
      <c r="J43" s="232" t="s">
        <v>760</v>
      </c>
      <c r="K43" s="342" t="str">
        <f t="shared" ref="K43:K53" si="9">Воз_группа(A43,C43)</f>
        <v>6</v>
      </c>
      <c r="L43" s="173"/>
      <c r="M43" s="212">
        <v>3</v>
      </c>
      <c r="N43" s="202"/>
      <c r="O43" s="202" t="e">
        <f t="shared" ref="O43:O48" si="10">Баллы_за_упр($A43,$I43,$J43,$K43,M43,N43)</f>
        <v>#VALUE!</v>
      </c>
      <c r="P43" s="212">
        <v>34</v>
      </c>
      <c r="Q43" s="351"/>
      <c r="R43" s="202" t="e">
        <f>Баллы_за_упр($A43,$I43,$J43,$K43,P43,Q43)</f>
        <v>#VALUE!</v>
      </c>
      <c r="S43" s="1">
        <v>38</v>
      </c>
      <c r="T43" s="409"/>
      <c r="U43" s="203" t="e">
        <f t="shared" ref="U43:U48" si="11">Баллы_за_упр($A43,$I43,$J43,$K43,S43,T43)</f>
        <v>#VALUE!</v>
      </c>
      <c r="V43" s="56" t="e">
        <f t="shared" ref="V43:V48" si="12">Сумма_баллов($A43,$K43,O43,R43,U43)</f>
        <v>#VALUE!</v>
      </c>
      <c r="W43" s="204" t="e">
        <f t="shared" ref="W43:W48" si="13">Оценка($A43,$K43,O43,R43,U43)</f>
        <v>#VALUE!</v>
      </c>
      <c r="X43" s="257"/>
      <c r="Y43" s="395"/>
      <c r="Z43" s="228"/>
    </row>
    <row r="44" spans="1:26" s="138" customFormat="1" ht="15.75" x14ac:dyDescent="0.25">
      <c r="A44" s="344" t="s">
        <v>470</v>
      </c>
      <c r="B44" s="214">
        <v>25995</v>
      </c>
      <c r="C44" s="247">
        <f t="shared" si="8"/>
        <v>53</v>
      </c>
      <c r="D44" s="224"/>
      <c r="E44" s="290">
        <v>28</v>
      </c>
      <c r="F44" s="55" t="s">
        <v>850</v>
      </c>
      <c r="G44" s="230" t="s">
        <v>910</v>
      </c>
      <c r="H44" s="236" t="s">
        <v>766</v>
      </c>
      <c r="I44" s="230" t="s">
        <v>590</v>
      </c>
      <c r="J44" s="232" t="s">
        <v>525</v>
      </c>
      <c r="K44" s="342" t="str">
        <f t="shared" si="9"/>
        <v>5</v>
      </c>
      <c r="L44" s="173"/>
      <c r="M44" s="212">
        <v>16</v>
      </c>
      <c r="N44" s="202"/>
      <c r="O44" s="202" t="e">
        <f t="shared" si="10"/>
        <v>#VALUE!</v>
      </c>
      <c r="P44" s="247"/>
      <c r="Q44" s="155"/>
      <c r="R44" s="202"/>
      <c r="S44" s="1">
        <v>37</v>
      </c>
      <c r="T44" s="409"/>
      <c r="U44" s="203" t="e">
        <f t="shared" si="11"/>
        <v>#VALUE!</v>
      </c>
      <c r="V44" s="56" t="e">
        <f t="shared" si="12"/>
        <v>#VALUE!</v>
      </c>
      <c r="W44" s="204" t="e">
        <f t="shared" si="13"/>
        <v>#VALUE!</v>
      </c>
      <c r="X44" s="257"/>
      <c r="Y44" s="395"/>
      <c r="Z44" s="228" t="s">
        <v>1000</v>
      </c>
    </row>
    <row r="45" spans="1:26" s="138" customFormat="1" ht="15.75" x14ac:dyDescent="0.25">
      <c r="A45" s="344" t="s">
        <v>470</v>
      </c>
      <c r="B45" s="214">
        <v>26748</v>
      </c>
      <c r="C45" s="247">
        <f t="shared" si="8"/>
        <v>51</v>
      </c>
      <c r="D45" s="224"/>
      <c r="E45" s="290">
        <v>29</v>
      </c>
      <c r="F45" s="55" t="s">
        <v>850</v>
      </c>
      <c r="G45" s="230" t="s">
        <v>910</v>
      </c>
      <c r="H45" s="236" t="s">
        <v>766</v>
      </c>
      <c r="I45" s="230" t="s">
        <v>590</v>
      </c>
      <c r="J45" s="232" t="s">
        <v>533</v>
      </c>
      <c r="K45" s="342" t="str">
        <f t="shared" si="9"/>
        <v>5</v>
      </c>
      <c r="L45" s="173"/>
      <c r="M45" s="212">
        <v>16</v>
      </c>
      <c r="N45" s="202"/>
      <c r="O45" s="202" t="e">
        <f t="shared" si="10"/>
        <v>#VALUE!</v>
      </c>
      <c r="P45" s="247"/>
      <c r="Q45" s="155"/>
      <c r="R45" s="202"/>
      <c r="S45" s="1">
        <v>37</v>
      </c>
      <c r="T45" s="409"/>
      <c r="U45" s="203" t="e">
        <f t="shared" si="11"/>
        <v>#VALUE!</v>
      </c>
      <c r="V45" s="56" t="e">
        <f t="shared" si="12"/>
        <v>#VALUE!</v>
      </c>
      <c r="W45" s="204" t="e">
        <f t="shared" si="13"/>
        <v>#VALUE!</v>
      </c>
      <c r="X45" s="257"/>
      <c r="Y45" s="286" t="s">
        <v>750</v>
      </c>
      <c r="Z45" s="228"/>
    </row>
    <row r="46" spans="1:26" s="138" customFormat="1" ht="15.75" x14ac:dyDescent="0.25">
      <c r="A46" s="344" t="s">
        <v>11</v>
      </c>
      <c r="B46" s="214">
        <v>30345</v>
      </c>
      <c r="C46" s="247">
        <f t="shared" si="8"/>
        <v>41</v>
      </c>
      <c r="D46" s="224"/>
      <c r="E46" s="290">
        <v>30</v>
      </c>
      <c r="F46" s="55" t="s">
        <v>850</v>
      </c>
      <c r="G46" s="230" t="s">
        <v>910</v>
      </c>
      <c r="H46" s="236">
        <v>1</v>
      </c>
      <c r="I46" s="230" t="s">
        <v>26</v>
      </c>
      <c r="J46" s="232" t="s">
        <v>502</v>
      </c>
      <c r="K46" s="342" t="str">
        <f t="shared" si="9"/>
        <v>5</v>
      </c>
      <c r="L46" s="173"/>
      <c r="M46" s="212">
        <v>3</v>
      </c>
      <c r="N46" s="202"/>
      <c r="O46" s="202" t="e">
        <f t="shared" si="10"/>
        <v>#VALUE!</v>
      </c>
      <c r="P46" s="212">
        <v>34</v>
      </c>
      <c r="Q46" s="425"/>
      <c r="R46" s="202" t="e">
        <f>Баллы_за_упр($A46,$I46,$J46,$K46,P46,Q46)</f>
        <v>#VALUE!</v>
      </c>
      <c r="S46" s="1">
        <v>38</v>
      </c>
      <c r="T46" s="409"/>
      <c r="U46" s="203" t="e">
        <f t="shared" si="11"/>
        <v>#VALUE!</v>
      </c>
      <c r="V46" s="56" t="e">
        <f t="shared" si="12"/>
        <v>#VALUE!</v>
      </c>
      <c r="W46" s="204" t="e">
        <f t="shared" si="13"/>
        <v>#VALUE!</v>
      </c>
      <c r="X46" s="257"/>
      <c r="Y46" s="395"/>
      <c r="Z46" s="228"/>
    </row>
    <row r="47" spans="1:26" s="138" customFormat="1" ht="15.75" x14ac:dyDescent="0.25">
      <c r="A47" s="344" t="s">
        <v>470</v>
      </c>
      <c r="B47" s="214">
        <v>28254</v>
      </c>
      <c r="C47" s="247">
        <f t="shared" si="8"/>
        <v>47</v>
      </c>
      <c r="D47" s="224"/>
      <c r="E47" s="290">
        <v>31</v>
      </c>
      <c r="F47" s="55" t="s">
        <v>850</v>
      </c>
      <c r="G47" s="230" t="s">
        <v>910</v>
      </c>
      <c r="H47" s="236" t="s">
        <v>766</v>
      </c>
      <c r="I47" s="230" t="s">
        <v>26</v>
      </c>
      <c r="J47" s="232" t="s">
        <v>526</v>
      </c>
      <c r="K47" s="342" t="str">
        <f t="shared" si="9"/>
        <v>5</v>
      </c>
      <c r="L47" s="173"/>
      <c r="M47" s="212">
        <v>16</v>
      </c>
      <c r="N47" s="202"/>
      <c r="O47" s="202" t="e">
        <f t="shared" si="10"/>
        <v>#VALUE!</v>
      </c>
      <c r="P47" s="247"/>
      <c r="Q47" s="155"/>
      <c r="R47" s="202"/>
      <c r="S47" s="1">
        <v>37</v>
      </c>
      <c r="T47" s="409"/>
      <c r="U47" s="203" t="e">
        <f t="shared" si="11"/>
        <v>#VALUE!</v>
      </c>
      <c r="V47" s="56" t="e">
        <f t="shared" si="12"/>
        <v>#VALUE!</v>
      </c>
      <c r="W47" s="204" t="e">
        <f t="shared" si="13"/>
        <v>#VALUE!</v>
      </c>
      <c r="X47" s="257"/>
      <c r="Y47" s="395"/>
      <c r="Z47" s="228"/>
    </row>
    <row r="48" spans="1:26" s="138" customFormat="1" ht="15.75" x14ac:dyDescent="0.25">
      <c r="A48" s="344" t="s">
        <v>11</v>
      </c>
      <c r="B48" s="214">
        <v>26685</v>
      </c>
      <c r="C48" s="247">
        <f t="shared" si="8"/>
        <v>51</v>
      </c>
      <c r="D48" s="224"/>
      <c r="E48" s="290">
        <v>32</v>
      </c>
      <c r="F48" s="55" t="s">
        <v>850</v>
      </c>
      <c r="G48" s="230" t="s">
        <v>910</v>
      </c>
      <c r="H48" s="237">
        <v>1</v>
      </c>
      <c r="I48" s="230" t="s">
        <v>26</v>
      </c>
      <c r="J48" s="232" t="s">
        <v>855</v>
      </c>
      <c r="K48" s="342" t="str">
        <f t="shared" si="9"/>
        <v>7</v>
      </c>
      <c r="L48" s="173"/>
      <c r="M48" s="212">
        <v>16</v>
      </c>
      <c r="N48" s="202"/>
      <c r="O48" s="202" t="e">
        <f t="shared" si="10"/>
        <v>#VALUE!</v>
      </c>
      <c r="P48" s="247">
        <v>3</v>
      </c>
      <c r="Q48" s="155"/>
      <c r="R48" s="202" t="e">
        <f>Баллы_за_упр($A48,$I48,$J48,$K48,P48,Q48)</f>
        <v>#VALUE!</v>
      </c>
      <c r="S48" s="1">
        <v>37</v>
      </c>
      <c r="T48" s="409"/>
      <c r="U48" s="203" t="e">
        <f t="shared" si="11"/>
        <v>#VALUE!</v>
      </c>
      <c r="V48" s="56" t="e">
        <f t="shared" si="12"/>
        <v>#VALUE!</v>
      </c>
      <c r="W48" s="204" t="e">
        <f t="shared" si="13"/>
        <v>#VALUE!</v>
      </c>
      <c r="X48" s="257"/>
      <c r="Y48" s="395"/>
      <c r="Z48" s="228"/>
    </row>
    <row r="49" spans="1:26" s="138" customFormat="1" ht="15.75" x14ac:dyDescent="0.25">
      <c r="A49" s="344" t="s">
        <v>470</v>
      </c>
      <c r="B49" s="214">
        <v>30283</v>
      </c>
      <c r="C49" s="247">
        <f t="shared" si="8"/>
        <v>41</v>
      </c>
      <c r="D49" s="224"/>
      <c r="E49" s="290">
        <v>33</v>
      </c>
      <c r="F49" s="55" t="s">
        <v>850</v>
      </c>
      <c r="G49" s="230" t="s">
        <v>910</v>
      </c>
      <c r="H49" s="236">
        <v>1</v>
      </c>
      <c r="I49" s="230" t="s">
        <v>647</v>
      </c>
      <c r="J49" s="232" t="s">
        <v>471</v>
      </c>
      <c r="K49" s="342" t="str">
        <f t="shared" si="9"/>
        <v>5</v>
      </c>
      <c r="L49" s="173"/>
      <c r="M49" s="212"/>
      <c r="N49" s="202"/>
      <c r="O49" s="202"/>
      <c r="P49" s="247"/>
      <c r="Q49" s="155"/>
      <c r="R49" s="202"/>
      <c r="S49" s="1"/>
      <c r="T49" s="409"/>
      <c r="U49" s="203"/>
      <c r="V49" s="56"/>
      <c r="W49" s="204"/>
      <c r="X49" s="257"/>
      <c r="Y49" s="286"/>
      <c r="Z49" s="228" t="s">
        <v>985</v>
      </c>
    </row>
    <row r="50" spans="1:26" s="138" customFormat="1" ht="15.75" x14ac:dyDescent="0.25">
      <c r="A50" s="344" t="s">
        <v>470</v>
      </c>
      <c r="B50" s="214">
        <v>33947</v>
      </c>
      <c r="C50" s="247">
        <f t="shared" si="8"/>
        <v>31</v>
      </c>
      <c r="D50" s="224"/>
      <c r="E50" s="290">
        <v>34</v>
      </c>
      <c r="F50" s="55" t="s">
        <v>850</v>
      </c>
      <c r="G50" s="230" t="s">
        <v>910</v>
      </c>
      <c r="H50" s="236">
        <v>3</v>
      </c>
      <c r="I50" s="230" t="s">
        <v>564</v>
      </c>
      <c r="J50" s="232" t="s">
        <v>650</v>
      </c>
      <c r="K50" s="342" t="str">
        <f t="shared" si="9"/>
        <v>3</v>
      </c>
      <c r="L50" s="257" t="s">
        <v>23</v>
      </c>
      <c r="M50" s="56" t="s">
        <v>23</v>
      </c>
      <c r="N50" s="257" t="s">
        <v>23</v>
      </c>
      <c r="O50" s="257" t="s">
        <v>23</v>
      </c>
      <c r="P50" s="257" t="s">
        <v>23</v>
      </c>
      <c r="Q50" s="257" t="s">
        <v>23</v>
      </c>
      <c r="R50" s="257" t="s">
        <v>23</v>
      </c>
      <c r="S50" s="257" t="s">
        <v>23</v>
      </c>
      <c r="T50" s="257" t="s">
        <v>23</v>
      </c>
      <c r="U50" s="257" t="s">
        <v>23</v>
      </c>
      <c r="V50" s="257" t="s">
        <v>23</v>
      </c>
      <c r="W50" s="257" t="s">
        <v>23</v>
      </c>
      <c r="X50" s="257" t="s">
        <v>23</v>
      </c>
      <c r="Y50" s="395" t="s">
        <v>754</v>
      </c>
      <c r="Z50" s="228"/>
    </row>
    <row r="51" spans="1:26" s="138" customFormat="1" ht="15.75" x14ac:dyDescent="0.25">
      <c r="A51" s="344" t="s">
        <v>11</v>
      </c>
      <c r="B51" s="214">
        <v>32349</v>
      </c>
      <c r="C51" s="247">
        <f t="shared" si="8"/>
        <v>36</v>
      </c>
      <c r="D51" s="224"/>
      <c r="E51" s="290">
        <v>35</v>
      </c>
      <c r="F51" s="55" t="s">
        <v>850</v>
      </c>
      <c r="G51" s="230" t="s">
        <v>960</v>
      </c>
      <c r="H51" s="236">
        <v>3</v>
      </c>
      <c r="I51" s="230" t="s">
        <v>564</v>
      </c>
      <c r="J51" s="232" t="s">
        <v>734</v>
      </c>
      <c r="K51" s="342" t="str">
        <f t="shared" si="9"/>
        <v>4</v>
      </c>
      <c r="L51" s="173"/>
      <c r="M51" s="212">
        <v>3</v>
      </c>
      <c r="N51" s="350"/>
      <c r="O51" s="202" t="e">
        <f>Баллы_за_упр($A51,$I51,$J51,$K51,M51,N51)</f>
        <v>#VALUE!</v>
      </c>
      <c r="P51" s="212">
        <v>34</v>
      </c>
      <c r="Q51" s="425"/>
      <c r="R51" s="202" t="e">
        <f>Баллы_за_упр($A51,$I51,$J51,$K51,P51,Q51)</f>
        <v>#VALUE!</v>
      </c>
      <c r="S51" s="1">
        <v>38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395"/>
      <c r="Z51" s="228"/>
    </row>
    <row r="52" spans="1:26" s="138" customFormat="1" ht="15.75" x14ac:dyDescent="0.25">
      <c r="A52" s="344" t="s">
        <v>11</v>
      </c>
      <c r="B52" s="214">
        <v>34597</v>
      </c>
      <c r="C52" s="247">
        <f t="shared" si="8"/>
        <v>30</v>
      </c>
      <c r="D52" s="224"/>
      <c r="E52" s="290">
        <v>36</v>
      </c>
      <c r="F52" s="55" t="s">
        <v>850</v>
      </c>
      <c r="G52" s="230" t="s">
        <v>960</v>
      </c>
      <c r="H52" s="236">
        <v>3</v>
      </c>
      <c r="I52" s="230" t="s">
        <v>474</v>
      </c>
      <c r="J52" s="232" t="s">
        <v>700</v>
      </c>
      <c r="K52" s="342" t="str">
        <f t="shared" si="9"/>
        <v>3</v>
      </c>
      <c r="L52" s="173"/>
      <c r="M52" s="212">
        <v>3</v>
      </c>
      <c r="N52" s="202"/>
      <c r="O52" s="202" t="e">
        <f>Баллы_за_упр($A52,$I52,$J52,$K52,M52,N52)</f>
        <v>#VALUE!</v>
      </c>
      <c r="P52" s="212">
        <v>34</v>
      </c>
      <c r="Q52" s="425"/>
      <c r="R52" s="202" t="e">
        <f>Баллы_за_упр($A52,$I52,$J52,$K52,P52,Q52)</f>
        <v>#VALUE!</v>
      </c>
      <c r="S52" s="1">
        <v>38</v>
      </c>
      <c r="T52" s="409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257"/>
      <c r="Y52" s="395"/>
      <c r="Z52" s="228"/>
    </row>
    <row r="53" spans="1:26" s="138" customFormat="1" ht="16.5" thickBot="1" x14ac:dyDescent="0.3">
      <c r="A53" s="344" t="s">
        <v>11</v>
      </c>
      <c r="B53" s="214">
        <v>34648</v>
      </c>
      <c r="C53" s="247">
        <f t="shared" si="8"/>
        <v>29</v>
      </c>
      <c r="D53" s="224"/>
      <c r="E53" s="332">
        <v>37</v>
      </c>
      <c r="F53" s="327" t="s">
        <v>850</v>
      </c>
      <c r="G53" s="294" t="s">
        <v>960</v>
      </c>
      <c r="H53" s="331">
        <v>3</v>
      </c>
      <c r="I53" s="294" t="s">
        <v>474</v>
      </c>
      <c r="J53" s="321" t="s">
        <v>701</v>
      </c>
      <c r="K53" s="159" t="str">
        <f t="shared" si="9"/>
        <v>2</v>
      </c>
      <c r="L53" s="140"/>
      <c r="M53" s="340">
        <v>3</v>
      </c>
      <c r="N53" s="299"/>
      <c r="O53" s="299" t="e">
        <f>Баллы_за_упр($A53,$I53,$J53,$K53,M53,N53)</f>
        <v>#VALUE!</v>
      </c>
      <c r="P53" s="340">
        <v>34</v>
      </c>
      <c r="Q53" s="504"/>
      <c r="R53" s="299" t="e">
        <f>Баллы_за_упр($A53,$I53,$J53,$K53,P53,Q53)</f>
        <v>#VALUE!</v>
      </c>
      <c r="S53" s="300">
        <v>38</v>
      </c>
      <c r="T53" s="413"/>
      <c r="U53" s="301" t="e">
        <f>Баллы_за_упр($A53,$I53,$J53,$K53,S53,T53)</f>
        <v>#VALUE!</v>
      </c>
      <c r="V53" s="302" t="e">
        <f>Сумма_баллов($A53,$K53,O53,R53,U53)</f>
        <v>#VALUE!</v>
      </c>
      <c r="W53" s="303" t="e">
        <f>Оценка($A53,$K53,O53,R53,U53)</f>
        <v>#VALUE!</v>
      </c>
      <c r="X53" s="258"/>
      <c r="Y53" s="436"/>
      <c r="Z53" s="228"/>
    </row>
    <row r="54" spans="1:26" ht="15.75" x14ac:dyDescent="0.25">
      <c r="A54" s="259"/>
      <c r="B54" s="260"/>
      <c r="C54" s="260"/>
      <c r="D54" s="260"/>
      <c r="E54" s="171"/>
      <c r="F54" s="171"/>
      <c r="G54" s="171"/>
      <c r="H54" s="171"/>
      <c r="I54" s="171"/>
      <c r="J54" s="567"/>
      <c r="K54" s="172"/>
      <c r="L54" s="172"/>
      <c r="M54" s="437"/>
      <c r="N54" s="172"/>
      <c r="O54" s="172"/>
      <c r="P54" s="172"/>
      <c r="Q54" s="172"/>
      <c r="R54" s="172"/>
      <c r="S54" s="172"/>
      <c r="T54" s="418"/>
      <c r="U54" s="172"/>
      <c r="V54" s="172"/>
      <c r="W54" s="172"/>
      <c r="X54" s="172"/>
      <c r="Y54" s="437"/>
    </row>
    <row r="55" spans="1:26" ht="15.75" hidden="1" x14ac:dyDescent="0.25">
      <c r="A55" s="259"/>
      <c r="B55" s="260"/>
      <c r="C55" s="260"/>
      <c r="D55" s="260"/>
      <c r="E55" s="171"/>
      <c r="F55" s="171"/>
      <c r="G55" s="171"/>
      <c r="H55" s="171"/>
      <c r="I55" s="171"/>
      <c r="J55" s="567"/>
      <c r="K55" s="172"/>
      <c r="L55" s="172"/>
      <c r="M55" s="437"/>
      <c r="N55" s="172"/>
      <c r="O55" s="172"/>
      <c r="P55" s="172"/>
      <c r="Q55" s="261" t="s">
        <v>769</v>
      </c>
      <c r="R55" s="261"/>
      <c r="S55" s="262"/>
      <c r="T55" s="419"/>
      <c r="U55" s="263"/>
      <c r="V55" s="264" t="e">
        <f>SUM(V12:V53)</f>
        <v>#VALUE!</v>
      </c>
      <c r="W55" s="265"/>
      <c r="X55" s="172"/>
      <c r="Y55" s="437"/>
    </row>
    <row r="56" spans="1:26" ht="15.75" hidden="1" x14ac:dyDescent="0.25">
      <c r="A56" s="259"/>
      <c r="B56" s="260"/>
      <c r="C56" s="260"/>
      <c r="D56" s="260"/>
      <c r="E56" s="171"/>
      <c r="F56" s="171"/>
      <c r="G56" s="171"/>
      <c r="H56" s="171"/>
      <c r="I56" s="171"/>
      <c r="J56" s="567"/>
      <c r="K56" s="172"/>
      <c r="L56" s="172"/>
      <c r="M56" s="437"/>
      <c r="N56" s="172"/>
      <c r="O56" s="172"/>
      <c r="P56" s="172"/>
      <c r="Q56" s="261" t="s">
        <v>770</v>
      </c>
      <c r="R56" s="261"/>
      <c r="S56" s="262"/>
      <c r="T56" s="419"/>
      <c r="U56" s="263"/>
      <c r="V56" s="266" t="e">
        <f>V55/K62</f>
        <v>#VALUE!</v>
      </c>
      <c r="W56" s="267"/>
      <c r="X56" s="172"/>
      <c r="Y56" s="437"/>
    </row>
    <row r="57" spans="1:26" ht="15.75" hidden="1" x14ac:dyDescent="0.25">
      <c r="A57" s="259"/>
      <c r="B57" s="260"/>
      <c r="C57" s="260"/>
      <c r="D57" s="260"/>
      <c r="E57" s="171"/>
      <c r="F57" s="171"/>
      <c r="G57" s="171"/>
      <c r="H57" s="171"/>
      <c r="I57" s="171"/>
      <c r="J57" s="567"/>
      <c r="K57" s="172"/>
      <c r="L57" s="172"/>
      <c r="M57" s="437"/>
      <c r="N57" s="172"/>
      <c r="O57" s="172"/>
      <c r="P57" s="172"/>
      <c r="Q57" s="261" t="s">
        <v>771</v>
      </c>
      <c r="R57" s="261"/>
      <c r="S57" s="262"/>
      <c r="T57" s="419"/>
      <c r="U57" s="263"/>
      <c r="V57" s="268"/>
      <c r="W57" s="269"/>
      <c r="X57" s="172"/>
      <c r="Y57" s="437"/>
    </row>
    <row r="58" spans="1:26" ht="15.75" x14ac:dyDescent="0.25">
      <c r="A58" s="259"/>
      <c r="B58" s="260"/>
      <c r="C58" s="260"/>
      <c r="D58" s="260"/>
      <c r="E58" s="171"/>
      <c r="F58" s="171"/>
      <c r="G58" s="171"/>
      <c r="H58" s="171"/>
      <c r="I58" s="171"/>
      <c r="J58" s="567"/>
      <c r="K58" s="172"/>
      <c r="L58" s="172"/>
      <c r="M58" s="437"/>
      <c r="N58" s="172"/>
      <c r="O58" s="172"/>
      <c r="P58" s="172"/>
      <c r="Q58" s="172"/>
      <c r="R58" s="172"/>
      <c r="S58" s="172"/>
      <c r="T58" s="418"/>
      <c r="U58" s="172"/>
      <c r="V58" s="172"/>
      <c r="W58" s="172"/>
      <c r="X58" s="172"/>
      <c r="Y58" s="437"/>
    </row>
    <row r="59" spans="1:26" ht="21.75" customHeight="1" thickBot="1" x14ac:dyDescent="0.3">
      <c r="A59" s="260"/>
      <c r="B59" s="136"/>
      <c r="C59" s="136"/>
      <c r="D59" s="136"/>
      <c r="E59" s="442"/>
      <c r="F59" s="442"/>
      <c r="G59" s="442"/>
      <c r="H59" s="270"/>
      <c r="I59" s="1663" t="s">
        <v>1071</v>
      </c>
      <c r="J59" s="1663"/>
      <c r="K59" s="1981"/>
      <c r="L59" s="1981"/>
      <c r="M59" s="1981"/>
      <c r="N59" s="1981"/>
      <c r="O59" s="1981"/>
      <c r="P59" s="1981"/>
      <c r="Q59" s="1981"/>
      <c r="R59" s="1981"/>
      <c r="S59" s="1981"/>
      <c r="T59" s="1981"/>
      <c r="U59" s="1981"/>
      <c r="V59" s="51"/>
      <c r="W59" s="51"/>
      <c r="X59" s="136"/>
    </row>
    <row r="60" spans="1:26" ht="16.5" thickTop="1" x14ac:dyDescent="0.25">
      <c r="A60" s="136"/>
      <c r="B60" s="136"/>
      <c r="C60" s="136"/>
      <c r="D60" s="136"/>
      <c r="E60" s="442"/>
      <c r="F60" s="442"/>
      <c r="G60" s="442"/>
      <c r="H60" s="270"/>
      <c r="I60" s="209"/>
      <c r="J60" s="458"/>
      <c r="K60" s="209"/>
      <c r="L60" s="209"/>
      <c r="M60" s="458"/>
      <c r="N60" s="209"/>
      <c r="O60" s="209"/>
      <c r="P60" s="209"/>
      <c r="Q60" s="209"/>
      <c r="R60" s="209"/>
      <c r="S60" s="51"/>
      <c r="T60" s="420"/>
      <c r="U60" s="142"/>
      <c r="V60" s="51"/>
      <c r="W60" s="51"/>
      <c r="X60" s="136"/>
    </row>
    <row r="61" spans="1:26" ht="15.75" x14ac:dyDescent="0.25">
      <c r="A61" s="136"/>
      <c r="B61" s="136"/>
      <c r="C61" s="136"/>
      <c r="D61" s="136"/>
      <c r="E61" s="178"/>
      <c r="F61" s="178"/>
      <c r="G61" s="178"/>
      <c r="H61" s="271"/>
      <c r="I61" s="1593" t="s">
        <v>12</v>
      </c>
      <c r="J61" s="1593"/>
      <c r="K61" s="205">
        <f>O61-K71</f>
        <v>35</v>
      </c>
      <c r="L61" s="51" t="s">
        <v>13</v>
      </c>
      <c r="M61" s="438"/>
      <c r="N61" s="51"/>
      <c r="O61" s="192">
        <f>COUNT(E$12:E53)</f>
        <v>37</v>
      </c>
      <c r="P61" s="51"/>
      <c r="Q61" s="51"/>
      <c r="R61" s="51"/>
      <c r="S61" s="51"/>
      <c r="T61" s="420"/>
      <c r="U61" s="51"/>
      <c r="V61" s="136"/>
      <c r="W61" s="136"/>
      <c r="X61" s="136"/>
    </row>
    <row r="62" spans="1:26" ht="15.75" x14ac:dyDescent="0.25">
      <c r="A62" s="136"/>
      <c r="B62" s="136"/>
      <c r="C62" s="136"/>
      <c r="D62" s="136"/>
      <c r="E62" s="178"/>
      <c r="F62" s="178"/>
      <c r="G62" s="178"/>
      <c r="H62" s="271"/>
      <c r="I62" s="1593" t="s">
        <v>14</v>
      </c>
      <c r="J62" s="1593"/>
      <c r="K62" s="206">
        <f>COUNT($M$12:M53)</f>
        <v>28</v>
      </c>
      <c r="L62" s="51" t="s">
        <v>13</v>
      </c>
      <c r="M62" s="459">
        <f>ROUND($K$62/$K$61*100,1)</f>
        <v>80</v>
      </c>
      <c r="N62" s="143" t="s">
        <v>15</v>
      </c>
      <c r="O62" s="200"/>
      <c r="P62" s="51"/>
      <c r="Q62" s="1652"/>
      <c r="R62" s="1652"/>
      <c r="S62" s="1652"/>
      <c r="T62" s="1652"/>
      <c r="U62" s="136"/>
      <c r="V62" s="136"/>
      <c r="W62" s="136"/>
    </row>
    <row r="63" spans="1:26" ht="11.25" customHeight="1" x14ac:dyDescent="0.25">
      <c r="A63" s="136"/>
      <c r="B63" s="136"/>
      <c r="C63" s="136"/>
      <c r="D63" s="136"/>
      <c r="E63" s="178"/>
      <c r="F63" s="178"/>
      <c r="G63" s="178"/>
      <c r="H63" s="271"/>
      <c r="I63" s="179"/>
      <c r="J63" s="568"/>
      <c r="K63" s="446"/>
      <c r="L63" s="136"/>
      <c r="M63" s="460"/>
      <c r="N63" s="136"/>
      <c r="O63" s="200"/>
      <c r="P63" s="51"/>
      <c r="Q63" s="136"/>
      <c r="R63" s="136"/>
      <c r="S63" s="136"/>
    </row>
    <row r="64" spans="1:26" ht="15.75" x14ac:dyDescent="0.25">
      <c r="A64" s="136"/>
      <c r="B64" s="136"/>
      <c r="C64" s="136"/>
      <c r="D64" s="136"/>
      <c r="E64" s="178"/>
      <c r="F64" s="178"/>
      <c r="G64" s="178"/>
      <c r="H64" s="271"/>
      <c r="I64" s="1582" t="s">
        <v>16</v>
      </c>
      <c r="J64" s="1582"/>
      <c r="K64" s="446"/>
      <c r="L64" s="51"/>
      <c r="M64" s="460"/>
      <c r="N64" s="51"/>
      <c r="P64" s="51"/>
      <c r="Q64" s="136"/>
      <c r="R64" s="136"/>
      <c r="S64" s="136"/>
    </row>
    <row r="65" spans="1:25" ht="18.75" x14ac:dyDescent="0.3">
      <c r="A65" s="136"/>
      <c r="B65" s="136"/>
      <c r="C65" s="136"/>
      <c r="D65" s="136"/>
      <c r="E65" s="178"/>
      <c r="F65" s="178"/>
      <c r="G65" s="1582" t="s">
        <v>17</v>
      </c>
      <c r="H65" s="1582"/>
      <c r="I65" s="1582"/>
      <c r="J65" s="1582"/>
      <c r="K65" s="181">
        <f>COUNTIF(W$12:W53,5)</f>
        <v>0</v>
      </c>
      <c r="L65" s="51" t="s">
        <v>13</v>
      </c>
      <c r="M65" s="184" t="e">
        <f>ROUND(K65/$K$489*100,1)</f>
        <v>#DIV/0!</v>
      </c>
      <c r="N65" s="143" t="s">
        <v>15</v>
      </c>
      <c r="P65" s="1653" t="s">
        <v>22</v>
      </c>
      <c r="Q65" s="1653"/>
      <c r="R65" s="1653"/>
      <c r="S65" s="1653"/>
      <c r="T65" s="1654" t="e">
        <f>Оценка_подр(M62,M69,M65,M66)</f>
        <v>#VALUE!</v>
      </c>
      <c r="U65" s="1654"/>
      <c r="V65" s="1654"/>
      <c r="W65" s="1654"/>
    </row>
    <row r="66" spans="1:25" ht="15.75" x14ac:dyDescent="0.25">
      <c r="A66" s="136"/>
      <c r="B66" s="136"/>
      <c r="C66" s="136"/>
      <c r="D66" s="136"/>
      <c r="E66" s="178"/>
      <c r="F66" s="178"/>
      <c r="G66" s="1582" t="s">
        <v>18</v>
      </c>
      <c r="H66" s="1582"/>
      <c r="I66" s="1582"/>
      <c r="J66" s="1582"/>
      <c r="K66" s="181">
        <f>COUNTIF(W$12:W53,4)</f>
        <v>0</v>
      </c>
      <c r="L66" s="51" t="s">
        <v>13</v>
      </c>
      <c r="M66" s="186" t="e">
        <f>ROUND(K66/$K$489*100,1)</f>
        <v>#DIV/0!</v>
      </c>
      <c r="N66" s="143" t="s">
        <v>15</v>
      </c>
      <c r="P66" s="144"/>
      <c r="Q66" s="136"/>
      <c r="R66" s="136"/>
      <c r="S66" s="136"/>
    </row>
    <row r="67" spans="1:25" ht="18.75" x14ac:dyDescent="0.3">
      <c r="A67" s="136"/>
      <c r="B67" s="136"/>
      <c r="C67" s="136"/>
      <c r="D67" s="136"/>
      <c r="E67" s="178"/>
      <c r="F67" s="178"/>
      <c r="G67" s="1582" t="s">
        <v>19</v>
      </c>
      <c r="H67" s="1582"/>
      <c r="I67" s="1582"/>
      <c r="J67" s="1582"/>
      <c r="K67" s="181">
        <f>COUNTIF(W$12:W53,3)</f>
        <v>0</v>
      </c>
      <c r="L67" s="51" t="s">
        <v>13</v>
      </c>
      <c r="M67" s="186" t="e">
        <f>ROUND(K67/$K$489*100,1)</f>
        <v>#DIV/0!</v>
      </c>
      <c r="N67" s="143" t="s">
        <v>15</v>
      </c>
      <c r="O67" s="572"/>
      <c r="P67" s="529"/>
      <c r="Q67" s="474"/>
      <c r="R67" s="474"/>
      <c r="S67" s="474"/>
      <c r="T67" s="1660"/>
      <c r="U67" s="1660"/>
      <c r="V67" s="1660"/>
      <c r="W67" s="1660"/>
      <c r="X67" s="1660"/>
      <c r="Y67" s="1660"/>
    </row>
    <row r="68" spans="1:25" ht="15.75" x14ac:dyDescent="0.25">
      <c r="A68" s="136"/>
      <c r="B68" s="136"/>
      <c r="C68" s="136"/>
      <c r="D68" s="136"/>
      <c r="E68" s="178"/>
      <c r="F68" s="178"/>
      <c r="G68" s="1582" t="s">
        <v>20</v>
      </c>
      <c r="H68" s="1582"/>
      <c r="I68" s="1582"/>
      <c r="J68" s="1582"/>
      <c r="K68" s="181">
        <f>COUNTIF(W$12:W53,2)</f>
        <v>0</v>
      </c>
      <c r="L68" s="51" t="s">
        <v>13</v>
      </c>
      <c r="M68" s="186" t="e">
        <f>K68/$K$489*100</f>
        <v>#DIV/0!</v>
      </c>
      <c r="N68" s="143" t="s">
        <v>15</v>
      </c>
      <c r="O68" s="335"/>
      <c r="P68" s="573"/>
      <c r="Q68" s="335"/>
      <c r="R68" s="335"/>
      <c r="S68" s="335"/>
      <c r="T68" s="574"/>
      <c r="U68" s="335"/>
      <c r="V68" s="575"/>
      <c r="W68" s="575"/>
      <c r="X68" s="575"/>
      <c r="Y68" s="576"/>
    </row>
    <row r="69" spans="1:25" ht="18.75" x14ac:dyDescent="0.3">
      <c r="A69" s="136"/>
      <c r="B69" s="136"/>
      <c r="C69" s="136"/>
      <c r="D69" s="136"/>
      <c r="E69" s="1582" t="s">
        <v>21</v>
      </c>
      <c r="F69" s="1582"/>
      <c r="G69" s="1582"/>
      <c r="H69" s="1582"/>
      <c r="I69" s="1582"/>
      <c r="J69" s="1582"/>
      <c r="K69" s="182">
        <f>SUM(K65:K67)</f>
        <v>0</v>
      </c>
      <c r="L69" s="51" t="s">
        <v>13</v>
      </c>
      <c r="M69" s="186" t="e">
        <f>ROUND(K69/$K$489*100,1)</f>
        <v>#DIV/0!</v>
      </c>
      <c r="N69" s="143" t="s">
        <v>15</v>
      </c>
      <c r="O69" s="572"/>
      <c r="P69" s="529"/>
      <c r="Q69" s="474"/>
      <c r="R69" s="474"/>
      <c r="S69" s="474"/>
      <c r="T69" s="1660"/>
      <c r="U69" s="1660"/>
      <c r="V69" s="1660"/>
      <c r="W69" s="1660"/>
      <c r="X69" s="1660"/>
      <c r="Y69" s="1660"/>
    </row>
    <row r="70" spans="1:25" ht="18.75" customHeight="1" x14ac:dyDescent="0.25">
      <c r="A70" s="136"/>
      <c r="B70" s="136"/>
      <c r="C70" s="136"/>
      <c r="D70" s="136"/>
      <c r="E70" s="1582" t="s">
        <v>772</v>
      </c>
      <c r="F70" s="1582"/>
      <c r="G70" s="1582"/>
      <c r="H70" s="1582"/>
      <c r="I70" s="1582"/>
      <c r="J70" s="1582"/>
      <c r="K70" s="183">
        <f>COUNTIF(Y$12:Y53,"*ЛФК*")+COUNTIF(Y$12:Y53,"*освоб.*")+COUNTIF(Y$12:Y53,"*справка*")</f>
        <v>12</v>
      </c>
      <c r="L70" s="51" t="s">
        <v>13</v>
      </c>
      <c r="M70" s="461">
        <f>K70/$K$61*100</f>
        <v>34.285714285714285</v>
      </c>
      <c r="N70" s="143" t="s">
        <v>15</v>
      </c>
      <c r="O70" s="572"/>
      <c r="P70" s="572"/>
      <c r="Q70" s="572"/>
      <c r="R70" s="572"/>
      <c r="S70" s="572"/>
      <c r="T70" s="577"/>
      <c r="U70" s="578"/>
      <c r="V70" s="578"/>
      <c r="W70" s="579"/>
      <c r="X70" s="580"/>
      <c r="Y70" s="581"/>
    </row>
    <row r="71" spans="1:25" ht="17.25" customHeight="1" x14ac:dyDescent="0.3">
      <c r="A71" s="136"/>
      <c r="B71" s="136"/>
      <c r="C71" s="136"/>
      <c r="D71" s="136"/>
      <c r="E71" s="1582" t="s">
        <v>775</v>
      </c>
      <c r="F71" s="1582"/>
      <c r="G71" s="1582"/>
      <c r="H71" s="1582"/>
      <c r="I71" s="1582"/>
      <c r="J71" s="1582"/>
      <c r="K71" s="183">
        <f>COUNTIF(Y$12:Y53,"*ком-ка*")+COUNTIF(Y$12:Y53,"*декрет*")+COUNTIF(Y$12:Y53,"*уч.отпуск*")</f>
        <v>2</v>
      </c>
      <c r="L71" s="51" t="s">
        <v>768</v>
      </c>
      <c r="M71" s="462"/>
      <c r="N71" s="143"/>
      <c r="O71" s="572"/>
      <c r="P71" s="572"/>
      <c r="Q71" s="572"/>
      <c r="R71" s="572"/>
      <c r="S71" s="572"/>
      <c r="T71" s="1660"/>
      <c r="U71" s="1660"/>
      <c r="V71" s="1660"/>
      <c r="W71" s="1660"/>
      <c r="X71" s="1660"/>
      <c r="Y71" s="1660"/>
    </row>
    <row r="72" spans="1:25" ht="18" customHeight="1" x14ac:dyDescent="0.25">
      <c r="A72" s="136"/>
      <c r="B72" s="136"/>
      <c r="C72" s="136"/>
      <c r="D72" s="136"/>
      <c r="E72" s="1582"/>
      <c r="F72" s="1582"/>
      <c r="G72" s="1582"/>
      <c r="H72" s="1582"/>
      <c r="I72" s="1582"/>
      <c r="J72" s="1582"/>
      <c r="K72" s="208"/>
      <c r="L72" s="51"/>
      <c r="M72" s="190"/>
      <c r="N72" s="177" t="s">
        <v>15</v>
      </c>
    </row>
    <row r="73" spans="1:25" ht="18.75" customHeight="1" x14ac:dyDescent="0.25">
      <c r="A73" s="136"/>
      <c r="B73" s="136"/>
      <c r="C73" s="136"/>
      <c r="D73" s="136"/>
      <c r="E73" s="209"/>
      <c r="F73" s="209"/>
      <c r="G73" s="209"/>
      <c r="H73" s="272"/>
      <c r="I73" s="209"/>
      <c r="J73" s="458"/>
      <c r="K73" s="174"/>
      <c r="L73" s="51"/>
      <c r="M73" s="190"/>
      <c r="N73" s="143"/>
      <c r="P73" s="145"/>
      <c r="Q73" s="51"/>
      <c r="R73" s="51"/>
      <c r="S73" s="51"/>
      <c r="T73" s="420"/>
      <c r="U73" s="51"/>
      <c r="V73" s="136"/>
      <c r="W73" s="136"/>
      <c r="X73" s="136"/>
    </row>
    <row r="74" spans="1:25" ht="18.75" customHeight="1" thickBot="1" x14ac:dyDescent="0.35">
      <c r="A74" s="136"/>
      <c r="B74" s="136"/>
      <c r="C74" s="136"/>
      <c r="D74" s="136"/>
      <c r="E74" s="209"/>
      <c r="F74" s="209"/>
      <c r="G74" s="209"/>
      <c r="H74" s="272"/>
      <c r="I74" s="209"/>
      <c r="J74" s="458"/>
      <c r="K74" s="174"/>
      <c r="L74" s="51"/>
      <c r="M74" s="190"/>
      <c r="N74" s="143"/>
      <c r="P74" s="188"/>
      <c r="Q74" s="189"/>
      <c r="R74" s="189"/>
      <c r="S74" s="189" t="s">
        <v>1127</v>
      </c>
      <c r="T74" s="1581" t="s">
        <v>1128</v>
      </c>
      <c r="U74" s="1581"/>
      <c r="V74" s="1581"/>
      <c r="W74" s="1581"/>
      <c r="X74" s="1581"/>
      <c r="Y74" s="1581"/>
    </row>
    <row r="75" spans="1:25" ht="15.75" customHeight="1" thickTop="1" x14ac:dyDescent="0.25">
      <c r="A75" s="136"/>
      <c r="B75" s="136"/>
      <c r="C75" s="136"/>
      <c r="D75" s="136"/>
      <c r="E75" s="473"/>
      <c r="F75" s="473"/>
      <c r="G75" s="273"/>
      <c r="H75" s="274"/>
      <c r="I75" s="146"/>
      <c r="J75" s="582"/>
      <c r="W75" s="147"/>
      <c r="X75" s="136"/>
    </row>
    <row r="76" spans="1:25" ht="15.75" x14ac:dyDescent="0.25">
      <c r="A76" s="136"/>
      <c r="B76" s="136"/>
      <c r="C76" s="136"/>
      <c r="D76" s="136"/>
      <c r="E76" s="473"/>
      <c r="F76" s="473"/>
      <c r="G76" s="273"/>
      <c r="H76" s="274"/>
      <c r="I76" s="146"/>
      <c r="J76" s="582"/>
      <c r="W76" s="51"/>
      <c r="X76" s="136"/>
    </row>
    <row r="77" spans="1:25" ht="15.75" x14ac:dyDescent="0.25">
      <c r="A77" s="136"/>
      <c r="B77" s="136"/>
      <c r="C77" s="136"/>
      <c r="D77" s="136"/>
      <c r="E77" s="473"/>
      <c r="F77" s="473"/>
      <c r="G77" s="473"/>
      <c r="H77" s="270"/>
      <c r="I77" s="145"/>
      <c r="W77" s="51"/>
      <c r="X77" s="136"/>
    </row>
  </sheetData>
  <mergeCells count="49">
    <mergeCell ref="T74:Y74"/>
    <mergeCell ref="T67:Y67"/>
    <mergeCell ref="T69:Y69"/>
    <mergeCell ref="T71:Y71"/>
    <mergeCell ref="E34:Y34"/>
    <mergeCell ref="I61:J61"/>
    <mergeCell ref="I62:J62"/>
    <mergeCell ref="Q62:T62"/>
    <mergeCell ref="E42:Y42"/>
    <mergeCell ref="E70:J70"/>
    <mergeCell ref="P65:S65"/>
    <mergeCell ref="T65:W65"/>
    <mergeCell ref="E71:J71"/>
    <mergeCell ref="E72:J72"/>
    <mergeCell ref="I64:J64"/>
    <mergeCell ref="G65:J65"/>
    <mergeCell ref="E12:Y12"/>
    <mergeCell ref="E19:Y19"/>
    <mergeCell ref="E26:Y26"/>
    <mergeCell ref="L9:L11"/>
    <mergeCell ref="V9:V11"/>
    <mergeCell ref="W9:W11"/>
    <mergeCell ref="X9:X11"/>
    <mergeCell ref="K9:K11"/>
    <mergeCell ref="P10:R10"/>
    <mergeCell ref="S10:U10"/>
    <mergeCell ref="G9:G11"/>
    <mergeCell ref="H9:H11"/>
    <mergeCell ref="I9:I11"/>
    <mergeCell ref="J9:J11"/>
    <mergeCell ref="Y9:Y11"/>
    <mergeCell ref="M9:U9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K59:U59"/>
    <mergeCell ref="G66:J66"/>
    <mergeCell ref="G67:J67"/>
    <mergeCell ref="G68:J68"/>
    <mergeCell ref="E69:J69"/>
    <mergeCell ref="I59:J5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8">
    <tabColor rgb="FF0070C0"/>
  </sheetPr>
  <dimension ref="A1:Z56"/>
  <sheetViews>
    <sheetView view="pageBreakPreview" topLeftCell="C10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1137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5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598"/>
      <c r="K10" s="1571"/>
      <c r="L10" s="1571"/>
      <c r="M10" s="1975">
        <v>1</v>
      </c>
      <c r="N10" s="1976"/>
      <c r="O10" s="1977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599"/>
      <c r="K11" s="1572"/>
      <c r="L11" s="1572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344"/>
      <c r="B12" s="344"/>
      <c r="C12" s="344"/>
      <c r="D12" s="224"/>
      <c r="E12" s="1596" t="s">
        <v>993</v>
      </c>
      <c r="F12" s="1598"/>
      <c r="G12" s="1598"/>
      <c r="H12" s="1598"/>
      <c r="I12" s="1598"/>
      <c r="J12" s="1598"/>
      <c r="K12" s="1598"/>
      <c r="L12" s="1598"/>
      <c r="M12" s="1598"/>
      <c r="N12" s="1598"/>
      <c r="O12" s="1598"/>
      <c r="P12" s="1598"/>
      <c r="Q12" s="1598"/>
      <c r="R12" s="1598"/>
      <c r="S12" s="1598"/>
      <c r="T12" s="1598"/>
      <c r="U12" s="1598"/>
      <c r="V12" s="1598"/>
      <c r="W12" s="1598"/>
      <c r="X12" s="1598"/>
      <c r="Y12" s="1603"/>
      <c r="Z12" s="228"/>
    </row>
    <row r="13" spans="1:26" s="352" customFormat="1" ht="15.75" x14ac:dyDescent="0.25">
      <c r="A13" s="408" t="s">
        <v>470</v>
      </c>
      <c r="B13" s="231">
        <v>28535</v>
      </c>
      <c r="C13" s="212">
        <f>Age(B13,I13,J13)</f>
        <v>46</v>
      </c>
      <c r="D13" s="427"/>
      <c r="E13" s="401">
        <v>1</v>
      </c>
      <c r="F13" s="165" t="s">
        <v>914</v>
      </c>
      <c r="G13" s="165" t="s">
        <v>993</v>
      </c>
      <c r="H13" s="241" t="s">
        <v>766</v>
      </c>
      <c r="I13" s="232" t="s">
        <v>590</v>
      </c>
      <c r="J13" s="232" t="s">
        <v>665</v>
      </c>
      <c r="K13" s="234" t="str">
        <f>Воз_группа(A13,C13)</f>
        <v>5</v>
      </c>
      <c r="L13" s="204"/>
      <c r="M13" s="212">
        <v>16</v>
      </c>
      <c r="N13" s="156"/>
      <c r="O13" s="202" t="e">
        <f>Баллы_за_упр($A13,$I13,$J13,$K13,M13,N13)</f>
        <v>#VALUE!</v>
      </c>
      <c r="P13" s="247">
        <v>34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56"/>
      <c r="Y13" s="397"/>
      <c r="Z13" s="235"/>
    </row>
    <row r="14" spans="1:26" s="138" customFormat="1" ht="15.75" x14ac:dyDescent="0.25">
      <c r="A14" s="344" t="s">
        <v>470</v>
      </c>
      <c r="B14" s="214">
        <v>33716</v>
      </c>
      <c r="C14" s="247">
        <f>Age(B14,I14,J14)</f>
        <v>32</v>
      </c>
      <c r="D14" s="224"/>
      <c r="E14" s="290">
        <v>2</v>
      </c>
      <c r="F14" s="55" t="s">
        <v>914</v>
      </c>
      <c r="G14" s="55" t="s">
        <v>993</v>
      </c>
      <c r="H14" s="240" t="s">
        <v>23</v>
      </c>
      <c r="I14" s="230" t="s">
        <v>731</v>
      </c>
      <c r="J14" s="161" t="s">
        <v>978</v>
      </c>
      <c r="K14" s="342" t="str">
        <f>Воз_группа(A14,C14)</f>
        <v>3</v>
      </c>
      <c r="L14" s="173"/>
      <c r="M14" s="212">
        <v>16</v>
      </c>
      <c r="N14" s="156"/>
      <c r="O14" s="202" t="e">
        <f>Баллы_за_упр($A14,$I14,$J14,$K14,M14,N14)</f>
        <v>#VALUE!</v>
      </c>
      <c r="P14" s="247">
        <v>34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7"/>
      <c r="Z14" s="228"/>
    </row>
    <row r="15" spans="1:26" s="138" customFormat="1" ht="15.75" x14ac:dyDescent="0.25">
      <c r="A15" s="344"/>
      <c r="B15" s="214"/>
      <c r="C15" s="344"/>
      <c r="D15" s="224"/>
      <c r="E15" s="1596" t="s">
        <v>847</v>
      </c>
      <c r="F15" s="1598"/>
      <c r="G15" s="1598"/>
      <c r="H15" s="1598"/>
      <c r="I15" s="1598"/>
      <c r="J15" s="1598"/>
      <c r="K15" s="1598"/>
      <c r="L15" s="1598"/>
      <c r="M15" s="1598"/>
      <c r="N15" s="1598"/>
      <c r="O15" s="1598"/>
      <c r="P15" s="1598"/>
      <c r="Q15" s="1598"/>
      <c r="R15" s="1598"/>
      <c r="S15" s="1598"/>
      <c r="T15" s="1598"/>
      <c r="U15" s="1598"/>
      <c r="V15" s="1598"/>
      <c r="W15" s="1598"/>
      <c r="X15" s="1598"/>
      <c r="Y15" s="1603"/>
      <c r="Z15" s="228"/>
    </row>
    <row r="16" spans="1:26" s="138" customFormat="1" ht="15.75" x14ac:dyDescent="0.25">
      <c r="A16" s="344" t="s">
        <v>11</v>
      </c>
      <c r="B16" s="221">
        <v>25343</v>
      </c>
      <c r="C16" s="247">
        <f t="shared" ref="C16:C21" si="0">Age(B16,I16,J16)</f>
        <v>55</v>
      </c>
      <c r="D16" s="224"/>
      <c r="E16" s="166">
        <v>3</v>
      </c>
      <c r="F16" s="55" t="s">
        <v>914</v>
      </c>
      <c r="G16" s="161" t="s">
        <v>911</v>
      </c>
      <c r="H16" s="237">
        <v>1</v>
      </c>
      <c r="I16" s="161" t="s">
        <v>482</v>
      </c>
      <c r="J16" s="161" t="s">
        <v>740</v>
      </c>
      <c r="K16" s="342" t="str">
        <f t="shared" ref="K16:K21" si="1">Воз_группа(A16,C16)</f>
        <v>8</v>
      </c>
      <c r="L16" s="173"/>
      <c r="M16" s="212">
        <v>3</v>
      </c>
      <c r="N16" s="156"/>
      <c r="O16" s="202" t="e">
        <f t="shared" ref="O16:O21" si="2">Баллы_за_упр($A16,$I16,$J16,$K16,M16,N16)</f>
        <v>#VALUE!</v>
      </c>
      <c r="P16" s="247">
        <v>16</v>
      </c>
      <c r="Q16" s="155"/>
      <c r="R16" s="202" t="e">
        <f t="shared" ref="R16:R21" si="3">Баллы_за_упр($A16,$I16,$J16,$K16,P16,Q16)</f>
        <v>#VALUE!</v>
      </c>
      <c r="S16" s="1">
        <v>37</v>
      </c>
      <c r="T16" s="409"/>
      <c r="U16" s="203" t="e">
        <f t="shared" ref="U16:U21" si="4">Баллы_за_упр($A16,$I16,$J16,$K16,S16,T16)</f>
        <v>#VALUE!</v>
      </c>
      <c r="V16" s="56" t="e">
        <f t="shared" ref="V16:V21" si="5">Сумма_баллов($A16,$K16,O16,R16,U16)</f>
        <v>#VALUE!</v>
      </c>
      <c r="W16" s="204" t="e">
        <f t="shared" ref="W16:W21" si="6">Оценка($A16,$K16,O16,R16,U16)</f>
        <v>#VALUE!</v>
      </c>
      <c r="X16" s="257"/>
      <c r="Y16" s="397"/>
      <c r="Z16" s="228"/>
    </row>
    <row r="17" spans="1:26" s="138" customFormat="1" ht="15.75" x14ac:dyDescent="0.25">
      <c r="A17" s="344" t="s">
        <v>11</v>
      </c>
      <c r="B17" s="214">
        <v>25383</v>
      </c>
      <c r="C17" s="247">
        <f t="shared" si="0"/>
        <v>55</v>
      </c>
      <c r="D17" s="224"/>
      <c r="E17" s="166">
        <v>4</v>
      </c>
      <c r="F17" s="55" t="s">
        <v>914</v>
      </c>
      <c r="G17" s="161" t="s">
        <v>911</v>
      </c>
      <c r="H17" s="237" t="s">
        <v>766</v>
      </c>
      <c r="I17" s="161" t="s">
        <v>482</v>
      </c>
      <c r="J17" s="161" t="s">
        <v>736</v>
      </c>
      <c r="K17" s="342" t="str">
        <f t="shared" si="1"/>
        <v>8</v>
      </c>
      <c r="L17" s="173"/>
      <c r="M17" s="212">
        <v>3</v>
      </c>
      <c r="N17" s="156"/>
      <c r="O17" s="202" t="e">
        <f t="shared" si="2"/>
        <v>#VALUE!</v>
      </c>
      <c r="P17" s="247">
        <v>16</v>
      </c>
      <c r="Q17" s="155"/>
      <c r="R17" s="202" t="e">
        <f t="shared" si="3"/>
        <v>#VALUE!</v>
      </c>
      <c r="S17" s="1">
        <v>37</v>
      </c>
      <c r="T17" s="409"/>
      <c r="U17" s="203" t="e">
        <f t="shared" si="4"/>
        <v>#VALUE!</v>
      </c>
      <c r="V17" s="56" t="e">
        <f t="shared" si="5"/>
        <v>#VALUE!</v>
      </c>
      <c r="W17" s="204" t="e">
        <f t="shared" si="6"/>
        <v>#VALUE!</v>
      </c>
      <c r="X17" s="257"/>
      <c r="Y17" s="397"/>
      <c r="Z17" s="228"/>
    </row>
    <row r="18" spans="1:26" s="138" customFormat="1" ht="15.75" x14ac:dyDescent="0.25">
      <c r="A18" s="344" t="s">
        <v>11</v>
      </c>
      <c r="B18" s="220">
        <v>26093</v>
      </c>
      <c r="C18" s="247">
        <f t="shared" si="0"/>
        <v>53</v>
      </c>
      <c r="D18" s="224"/>
      <c r="E18" s="166">
        <v>5</v>
      </c>
      <c r="F18" s="55" t="s">
        <v>914</v>
      </c>
      <c r="G18" s="161" t="s">
        <v>911</v>
      </c>
      <c r="H18" s="237" t="s">
        <v>766</v>
      </c>
      <c r="I18" s="161" t="s">
        <v>482</v>
      </c>
      <c r="J18" s="161" t="s">
        <v>518</v>
      </c>
      <c r="K18" s="342" t="str">
        <f t="shared" si="1"/>
        <v>7</v>
      </c>
      <c r="L18" s="173"/>
      <c r="M18" s="212">
        <v>3</v>
      </c>
      <c r="N18" s="156"/>
      <c r="O18" s="202" t="e">
        <f t="shared" si="2"/>
        <v>#VALUE!</v>
      </c>
      <c r="P18" s="247">
        <v>16</v>
      </c>
      <c r="Q18" s="155"/>
      <c r="R18" s="202" t="e">
        <f t="shared" si="3"/>
        <v>#VALUE!</v>
      </c>
      <c r="S18" s="1">
        <v>37</v>
      </c>
      <c r="T18" s="409"/>
      <c r="U18" s="203" t="e">
        <f t="shared" si="4"/>
        <v>#VALUE!</v>
      </c>
      <c r="V18" s="56" t="e">
        <f t="shared" si="5"/>
        <v>#VALUE!</v>
      </c>
      <c r="W18" s="204" t="e">
        <f t="shared" si="6"/>
        <v>#VALUE!</v>
      </c>
      <c r="X18" s="257"/>
      <c r="Y18" s="397"/>
      <c r="Z18" s="228"/>
    </row>
    <row r="19" spans="1:26" s="138" customFormat="1" ht="15.75" x14ac:dyDescent="0.25">
      <c r="A19" s="344" t="s">
        <v>11</v>
      </c>
      <c r="B19" s="214">
        <v>27801</v>
      </c>
      <c r="C19" s="247">
        <f t="shared" si="0"/>
        <v>48</v>
      </c>
      <c r="D19" s="224"/>
      <c r="E19" s="166">
        <v>6</v>
      </c>
      <c r="F19" s="55" t="s">
        <v>914</v>
      </c>
      <c r="G19" s="161" t="s">
        <v>911</v>
      </c>
      <c r="H19" s="237" t="s">
        <v>766</v>
      </c>
      <c r="I19" s="161" t="s">
        <v>482</v>
      </c>
      <c r="J19" s="161" t="s">
        <v>651</v>
      </c>
      <c r="K19" s="342" t="str">
        <f t="shared" si="1"/>
        <v>6</v>
      </c>
      <c r="L19" s="173"/>
      <c r="M19" s="212">
        <v>3</v>
      </c>
      <c r="N19" s="156"/>
      <c r="O19" s="202" t="e">
        <f t="shared" si="2"/>
        <v>#VALUE!</v>
      </c>
      <c r="P19" s="247">
        <v>34</v>
      </c>
      <c r="Q19" s="423"/>
      <c r="R19" s="202" t="e">
        <f t="shared" si="3"/>
        <v>#VALUE!</v>
      </c>
      <c r="S19" s="1">
        <v>38</v>
      </c>
      <c r="T19" s="409"/>
      <c r="U19" s="203" t="e">
        <f t="shared" si="4"/>
        <v>#VALUE!</v>
      </c>
      <c r="V19" s="56" t="e">
        <f t="shared" si="5"/>
        <v>#VALUE!</v>
      </c>
      <c r="W19" s="204" t="e">
        <f t="shared" si="6"/>
        <v>#VALUE!</v>
      </c>
      <c r="X19" s="257"/>
      <c r="Y19" s="397"/>
      <c r="Z19" s="284"/>
    </row>
    <row r="20" spans="1:26" s="138" customFormat="1" ht="15.75" x14ac:dyDescent="0.25">
      <c r="A20" s="344" t="s">
        <v>11</v>
      </c>
      <c r="B20" s="220">
        <v>27554</v>
      </c>
      <c r="C20" s="247">
        <f t="shared" si="0"/>
        <v>49</v>
      </c>
      <c r="D20" s="224"/>
      <c r="E20" s="166">
        <v>7</v>
      </c>
      <c r="F20" s="55" t="s">
        <v>914</v>
      </c>
      <c r="G20" s="161" t="s">
        <v>911</v>
      </c>
      <c r="H20" s="237">
        <v>1</v>
      </c>
      <c r="I20" s="161" t="s">
        <v>590</v>
      </c>
      <c r="J20" s="161" t="s">
        <v>505</v>
      </c>
      <c r="K20" s="342" t="str">
        <f t="shared" si="1"/>
        <v>6</v>
      </c>
      <c r="L20" s="173"/>
      <c r="M20" s="212">
        <v>3</v>
      </c>
      <c r="N20" s="156"/>
      <c r="O20" s="202" t="e">
        <f t="shared" si="2"/>
        <v>#VALUE!</v>
      </c>
      <c r="P20" s="247">
        <v>34</v>
      </c>
      <c r="Q20" s="423"/>
      <c r="R20" s="202" t="e">
        <f t="shared" si="3"/>
        <v>#VALUE!</v>
      </c>
      <c r="S20" s="1">
        <v>38</v>
      </c>
      <c r="T20" s="409"/>
      <c r="U20" s="203" t="e">
        <f t="shared" si="4"/>
        <v>#VALUE!</v>
      </c>
      <c r="V20" s="56" t="e">
        <f t="shared" si="5"/>
        <v>#VALUE!</v>
      </c>
      <c r="W20" s="204" t="e">
        <f t="shared" si="6"/>
        <v>#VALUE!</v>
      </c>
      <c r="X20" s="257"/>
      <c r="Y20" s="397" t="s">
        <v>750</v>
      </c>
      <c r="Z20" s="228" t="s">
        <v>1131</v>
      </c>
    </row>
    <row r="21" spans="1:26" s="138" customFormat="1" ht="15.75" x14ac:dyDescent="0.25">
      <c r="A21" s="344" t="s">
        <v>11</v>
      </c>
      <c r="B21" s="214">
        <v>27692</v>
      </c>
      <c r="C21" s="247">
        <f t="shared" si="0"/>
        <v>48</v>
      </c>
      <c r="D21" s="224"/>
      <c r="E21" s="166">
        <v>8</v>
      </c>
      <c r="F21" s="55" t="s">
        <v>914</v>
      </c>
      <c r="G21" s="161" t="s">
        <v>911</v>
      </c>
      <c r="H21" s="237">
        <v>1</v>
      </c>
      <c r="I21" s="161" t="s">
        <v>977</v>
      </c>
      <c r="J21" s="161" t="s">
        <v>842</v>
      </c>
      <c r="K21" s="342" t="str">
        <f t="shared" si="1"/>
        <v>6</v>
      </c>
      <c r="L21" s="173"/>
      <c r="M21" s="212">
        <v>3</v>
      </c>
      <c r="N21" s="156"/>
      <c r="O21" s="202" t="e">
        <f t="shared" si="2"/>
        <v>#VALUE!</v>
      </c>
      <c r="P21" s="247">
        <v>34</v>
      </c>
      <c r="Q21" s="423"/>
      <c r="R21" s="202" t="e">
        <f t="shared" si="3"/>
        <v>#VALUE!</v>
      </c>
      <c r="S21" s="1">
        <v>38</v>
      </c>
      <c r="T21" s="409"/>
      <c r="U21" s="203" t="e">
        <f t="shared" si="4"/>
        <v>#VALUE!</v>
      </c>
      <c r="V21" s="56" t="e">
        <f t="shared" si="5"/>
        <v>#VALUE!</v>
      </c>
      <c r="W21" s="204" t="e">
        <f t="shared" si="6"/>
        <v>#VALUE!</v>
      </c>
      <c r="X21" s="257"/>
      <c r="Y21" s="397"/>
      <c r="Z21" s="228"/>
    </row>
    <row r="22" spans="1:26" s="138" customFormat="1" ht="15.75" x14ac:dyDescent="0.25">
      <c r="A22" s="344"/>
      <c r="B22" s="214"/>
      <c r="C22" s="344"/>
      <c r="D22" s="224"/>
      <c r="E22" s="1620" t="s">
        <v>848</v>
      </c>
      <c r="F22" s="1621"/>
      <c r="G22" s="1621"/>
      <c r="H22" s="1621"/>
      <c r="I22" s="1621"/>
      <c r="J22" s="1621"/>
      <c r="K22" s="1621"/>
      <c r="L22" s="1621"/>
      <c r="M22" s="1621"/>
      <c r="N22" s="1621"/>
      <c r="O22" s="1621"/>
      <c r="P22" s="1621"/>
      <c r="Q22" s="1621"/>
      <c r="R22" s="1621"/>
      <c r="S22" s="1621"/>
      <c r="T22" s="1621"/>
      <c r="U22" s="1621"/>
      <c r="V22" s="1621"/>
      <c r="W22" s="1621"/>
      <c r="X22" s="1621"/>
      <c r="Y22" s="1622"/>
      <c r="Z22" s="228"/>
    </row>
    <row r="23" spans="1:26" s="138" customFormat="1" ht="15.75" x14ac:dyDescent="0.25">
      <c r="A23" s="247" t="s">
        <v>11</v>
      </c>
      <c r="B23" s="220">
        <v>22648</v>
      </c>
      <c r="C23" s="247">
        <f>Age(B23,I23,J23)</f>
        <v>62</v>
      </c>
      <c r="D23" s="160"/>
      <c r="E23" s="288">
        <v>9</v>
      </c>
      <c r="F23" s="55" t="s">
        <v>914</v>
      </c>
      <c r="G23" s="161" t="s">
        <v>912</v>
      </c>
      <c r="H23" s="139" t="s">
        <v>766</v>
      </c>
      <c r="I23" s="223" t="s">
        <v>482</v>
      </c>
      <c r="J23" s="223" t="s">
        <v>561</v>
      </c>
      <c r="K23" s="342" t="str">
        <f>Воз_группа(A23,C23)</f>
        <v>8</v>
      </c>
      <c r="L23" s="173"/>
      <c r="M23" s="212">
        <v>3</v>
      </c>
      <c r="N23" s="156"/>
      <c r="O23" s="202" t="e">
        <f>Баллы_за_упр($A23,$I23,$J23,$K23,M23,N23)</f>
        <v>#VALUE!</v>
      </c>
      <c r="P23" s="247">
        <v>16</v>
      </c>
      <c r="Q23" s="155"/>
      <c r="R23" s="202" t="e">
        <f>Баллы_за_упр($A23,$I23,$J23,$K23,P23,Q23)</f>
        <v>#VALUE!</v>
      </c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86"/>
      <c r="Z23" s="228"/>
    </row>
    <row r="24" spans="1:26" s="138" customFormat="1" ht="15.75" x14ac:dyDescent="0.25">
      <c r="A24" s="344" t="s">
        <v>11</v>
      </c>
      <c r="B24" s="221">
        <v>27727</v>
      </c>
      <c r="C24" s="247">
        <f>Age(B24,I24,J24)</f>
        <v>48</v>
      </c>
      <c r="D24" s="224"/>
      <c r="E24" s="166">
        <v>10</v>
      </c>
      <c r="F24" s="55" t="s">
        <v>914</v>
      </c>
      <c r="G24" s="161" t="s">
        <v>912</v>
      </c>
      <c r="H24" s="237" t="s">
        <v>766</v>
      </c>
      <c r="I24" s="161" t="s">
        <v>482</v>
      </c>
      <c r="J24" s="161" t="s">
        <v>498</v>
      </c>
      <c r="K24" s="342" t="str">
        <f>Воз_группа(A24,C24)</f>
        <v>6</v>
      </c>
      <c r="L24" s="173"/>
      <c r="M24" s="212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86"/>
      <c r="Z24" s="228"/>
    </row>
    <row r="25" spans="1:26" s="138" customFormat="1" ht="15.75" x14ac:dyDescent="0.25">
      <c r="A25" s="344" t="s">
        <v>11</v>
      </c>
      <c r="B25" s="214">
        <v>28491</v>
      </c>
      <c r="C25" s="247">
        <f>Age(B25,I25,J25)</f>
        <v>46</v>
      </c>
      <c r="D25" s="224"/>
      <c r="E25" s="166">
        <v>11</v>
      </c>
      <c r="F25" s="55" t="s">
        <v>914</v>
      </c>
      <c r="G25" s="161" t="s">
        <v>912</v>
      </c>
      <c r="H25" s="237" t="s">
        <v>766</v>
      </c>
      <c r="I25" s="161" t="s">
        <v>590</v>
      </c>
      <c r="J25" s="161" t="s">
        <v>843</v>
      </c>
      <c r="K25" s="342" t="str">
        <f>Воз_группа(A25,C25)</f>
        <v>6</v>
      </c>
      <c r="L25" s="173"/>
      <c r="M25" s="212">
        <v>3</v>
      </c>
      <c r="N25" s="156"/>
      <c r="O25" s="202" t="e">
        <f>Баллы_за_упр($A25,$I25,$J25,$K25,M25,N25)</f>
        <v>#VALUE!</v>
      </c>
      <c r="P25" s="247">
        <v>34</v>
      </c>
      <c r="Q25" s="423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86"/>
      <c r="Z25" s="228"/>
    </row>
    <row r="26" spans="1:26" s="138" customFormat="1" ht="15.75" x14ac:dyDescent="0.25">
      <c r="A26" s="344" t="s">
        <v>11</v>
      </c>
      <c r="B26" s="214">
        <v>27684</v>
      </c>
      <c r="C26" s="247">
        <f>Age(B26,I26,J26)</f>
        <v>49</v>
      </c>
      <c r="D26" s="224"/>
      <c r="E26" s="166">
        <v>12</v>
      </c>
      <c r="F26" s="55" t="s">
        <v>914</v>
      </c>
      <c r="G26" s="161" t="s">
        <v>912</v>
      </c>
      <c r="H26" s="237" t="s">
        <v>766</v>
      </c>
      <c r="I26" s="161" t="s">
        <v>590</v>
      </c>
      <c r="J26" s="161" t="s">
        <v>737</v>
      </c>
      <c r="K26" s="342" t="str">
        <f>Воз_группа(A26,C26)</f>
        <v>6</v>
      </c>
      <c r="L26" s="173"/>
      <c r="M26" s="212">
        <v>3</v>
      </c>
      <c r="N26" s="156"/>
      <c r="O26" s="202" t="e">
        <f>Баллы_за_упр($A26,$I26,$J26,$K26,M26,N26)</f>
        <v>#VALUE!</v>
      </c>
      <c r="P26" s="247">
        <v>34</v>
      </c>
      <c r="Q26" s="423"/>
      <c r="R26" s="202" t="e">
        <f>Баллы_за_упр($A26,$I26,$J26,$K26,P26,Q26)</f>
        <v>#VALUE!</v>
      </c>
      <c r="S26" s="1">
        <v>38</v>
      </c>
      <c r="T26" s="409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286"/>
      <c r="Z26" s="228"/>
    </row>
    <row r="27" spans="1:26" s="138" customFormat="1" ht="15.75" x14ac:dyDescent="0.25">
      <c r="A27" s="344" t="s">
        <v>11</v>
      </c>
      <c r="B27" s="214">
        <v>28965</v>
      </c>
      <c r="C27" s="247">
        <f>Age(B27,I27,J27)</f>
        <v>45</v>
      </c>
      <c r="D27" s="224"/>
      <c r="E27" s="166">
        <v>13</v>
      </c>
      <c r="F27" s="55" t="s">
        <v>914</v>
      </c>
      <c r="G27" s="161" t="s">
        <v>912</v>
      </c>
      <c r="H27" s="237" t="s">
        <v>766</v>
      </c>
      <c r="I27" s="161" t="s">
        <v>482</v>
      </c>
      <c r="J27" s="161" t="s">
        <v>844</v>
      </c>
      <c r="K27" s="342" t="str">
        <f>Воз_группа(A27,C27)</f>
        <v>6</v>
      </c>
      <c r="L27" s="173"/>
      <c r="M27" s="212">
        <v>3</v>
      </c>
      <c r="N27" s="156"/>
      <c r="O27" s="202" t="e">
        <f>Баллы_за_упр($A27,$I27,$J27,$K27,M27,N27)</f>
        <v>#VALUE!</v>
      </c>
      <c r="P27" s="247">
        <v>34</v>
      </c>
      <c r="Q27" s="423"/>
      <c r="R27" s="202" t="e">
        <f>Баллы_за_упр($A27,$I27,$J27,$K27,P27,Q27)</f>
        <v>#VALUE!</v>
      </c>
      <c r="S27" s="1">
        <v>38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86" t="s">
        <v>750</v>
      </c>
      <c r="Z27" s="228"/>
    </row>
    <row r="28" spans="1:26" s="138" customFormat="1" ht="15.75" x14ac:dyDescent="0.25">
      <c r="A28" s="344"/>
      <c r="B28" s="214"/>
      <c r="C28" s="344"/>
      <c r="D28" s="224"/>
      <c r="E28" s="1620" t="s">
        <v>849</v>
      </c>
      <c r="F28" s="1621"/>
      <c r="G28" s="1621"/>
      <c r="H28" s="1621"/>
      <c r="I28" s="1621"/>
      <c r="J28" s="1621"/>
      <c r="K28" s="1621"/>
      <c r="L28" s="1621"/>
      <c r="M28" s="1621"/>
      <c r="N28" s="1621"/>
      <c r="O28" s="1621"/>
      <c r="P28" s="1621"/>
      <c r="Q28" s="1621"/>
      <c r="R28" s="1621"/>
      <c r="S28" s="1621"/>
      <c r="T28" s="1621"/>
      <c r="U28" s="1621"/>
      <c r="V28" s="1621"/>
      <c r="W28" s="1621"/>
      <c r="X28" s="1621"/>
      <c r="Y28" s="1622"/>
      <c r="Z28" s="228"/>
    </row>
    <row r="29" spans="1:26" s="138" customFormat="1" ht="15.75" x14ac:dyDescent="0.25">
      <c r="A29" s="344" t="s">
        <v>11</v>
      </c>
      <c r="B29" s="221">
        <v>24451</v>
      </c>
      <c r="C29" s="247">
        <f>Age(B29,I29,J29)</f>
        <v>57</v>
      </c>
      <c r="D29" s="224"/>
      <c r="E29" s="166">
        <v>14</v>
      </c>
      <c r="F29" s="55" t="s">
        <v>914</v>
      </c>
      <c r="G29" s="161" t="s">
        <v>913</v>
      </c>
      <c r="H29" s="237" t="s">
        <v>766</v>
      </c>
      <c r="I29" s="161" t="s">
        <v>482</v>
      </c>
      <c r="J29" s="161" t="s">
        <v>492</v>
      </c>
      <c r="K29" s="342" t="str">
        <f>Воз_группа(A29,C29)</f>
        <v>8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16</v>
      </c>
      <c r="Q29" s="155"/>
      <c r="R29" s="202" t="e">
        <f>Баллы_за_упр($A29,$I29,$J29,$K29,P29,Q29)</f>
        <v>#VALUE!</v>
      </c>
      <c r="S29" s="1">
        <v>37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7"/>
      <c r="Z29" s="228"/>
    </row>
    <row r="30" spans="1:26" s="138" customFormat="1" ht="15.75" x14ac:dyDescent="0.25">
      <c r="A30" s="344" t="s">
        <v>11</v>
      </c>
      <c r="B30" s="214">
        <v>25972</v>
      </c>
      <c r="C30" s="247">
        <f>Age(B30,I30,J30)</f>
        <v>53</v>
      </c>
      <c r="D30" s="224"/>
      <c r="E30" s="166">
        <v>15</v>
      </c>
      <c r="F30" s="55" t="s">
        <v>914</v>
      </c>
      <c r="G30" s="161" t="s">
        <v>913</v>
      </c>
      <c r="H30" s="237" t="s">
        <v>766</v>
      </c>
      <c r="I30" s="161" t="s">
        <v>482</v>
      </c>
      <c r="J30" s="161" t="s">
        <v>483</v>
      </c>
      <c r="K30" s="342" t="str">
        <f>Воз_группа(A30,C30)</f>
        <v>7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16</v>
      </c>
      <c r="Q30" s="155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397"/>
      <c r="Z30" s="228"/>
    </row>
    <row r="31" spans="1:26" s="138" customFormat="1" ht="15.75" x14ac:dyDescent="0.25">
      <c r="A31" s="344" t="s">
        <v>11</v>
      </c>
      <c r="B31" s="220">
        <v>27169</v>
      </c>
      <c r="C31" s="247">
        <f>Age(B31,I31,J31)</f>
        <v>50</v>
      </c>
      <c r="D31" s="224"/>
      <c r="E31" s="166">
        <v>16</v>
      </c>
      <c r="F31" s="55" t="s">
        <v>914</v>
      </c>
      <c r="G31" s="161" t="s">
        <v>913</v>
      </c>
      <c r="H31" s="237" t="s">
        <v>766</v>
      </c>
      <c r="I31" s="161" t="s">
        <v>482</v>
      </c>
      <c r="J31" s="161" t="s">
        <v>845</v>
      </c>
      <c r="K31" s="342" t="str">
        <f>Воз_группа(A31,C31)</f>
        <v>7</v>
      </c>
      <c r="L31" s="173"/>
      <c r="M31" s="212">
        <v>3</v>
      </c>
      <c r="N31" s="156"/>
      <c r="O31" s="202" t="e">
        <f>Баллы_за_упр($A31,$I31,$J31,$K31,M31,N31)</f>
        <v>#VALUE!</v>
      </c>
      <c r="P31" s="247">
        <v>16</v>
      </c>
      <c r="Q31" s="155"/>
      <c r="R31" s="202" t="e">
        <f>Баллы_за_упр($A31,$I31,$J31,$K31,P31,Q31)</f>
        <v>#VALUE!</v>
      </c>
      <c r="S31" s="1">
        <v>37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397"/>
      <c r="Z31" s="228"/>
    </row>
    <row r="32" spans="1:26" s="138" customFormat="1" ht="15.75" x14ac:dyDescent="0.25">
      <c r="A32" s="344" t="s">
        <v>11</v>
      </c>
      <c r="B32" s="214">
        <v>28049</v>
      </c>
      <c r="C32" s="247">
        <f>Age(B32,I32,J32)</f>
        <v>48</v>
      </c>
      <c r="D32" s="224"/>
      <c r="E32" s="290">
        <v>17</v>
      </c>
      <c r="F32" s="55" t="s">
        <v>914</v>
      </c>
      <c r="G32" s="161" t="s">
        <v>913</v>
      </c>
      <c r="H32" s="237" t="s">
        <v>766</v>
      </c>
      <c r="I32" s="230" t="s">
        <v>590</v>
      </c>
      <c r="J32" s="230" t="s">
        <v>846</v>
      </c>
      <c r="K32" s="342" t="str">
        <f>Воз_группа(A32,C32)</f>
        <v>6</v>
      </c>
      <c r="L32" s="173"/>
      <c r="M32" s="212">
        <v>3</v>
      </c>
      <c r="N32" s="156"/>
      <c r="O32" s="202" t="e">
        <f>Баллы_за_упр($A32,$I32,$J32,$K32,M32,N32)</f>
        <v>#VALUE!</v>
      </c>
      <c r="P32" s="247">
        <v>34</v>
      </c>
      <c r="Q32" s="423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397"/>
      <c r="Z32" s="228"/>
    </row>
    <row r="33" spans="1:26" s="138" customFormat="1" ht="16.5" thickBot="1" x14ac:dyDescent="0.3">
      <c r="A33" s="344" t="s">
        <v>11</v>
      </c>
      <c r="B33" s="220">
        <v>28268</v>
      </c>
      <c r="C33" s="247">
        <f>Age(B33,I33,J33)</f>
        <v>47</v>
      </c>
      <c r="D33" s="224"/>
      <c r="E33" s="332">
        <v>18</v>
      </c>
      <c r="F33" s="327" t="s">
        <v>914</v>
      </c>
      <c r="G33" s="162" t="s">
        <v>913</v>
      </c>
      <c r="H33" s="326" t="s">
        <v>766</v>
      </c>
      <c r="I33" s="294" t="s">
        <v>590</v>
      </c>
      <c r="J33" s="294" t="s">
        <v>637</v>
      </c>
      <c r="K33" s="159" t="str">
        <f>Воз_группа(A33,C33)</f>
        <v>6</v>
      </c>
      <c r="L33" s="140"/>
      <c r="M33" s="340">
        <v>3</v>
      </c>
      <c r="N33" s="163"/>
      <c r="O33" s="299" t="e">
        <f>Баллы_за_упр($A33,$I33,$J33,$K33,M33,N33)</f>
        <v>#VALUE!</v>
      </c>
      <c r="P33" s="157">
        <v>34</v>
      </c>
      <c r="Q33" s="424"/>
      <c r="R33" s="299" t="e">
        <f>Баллы_за_упр($A33,$I33,$J33,$K33,P33,Q33)</f>
        <v>#VALUE!</v>
      </c>
      <c r="S33" s="300">
        <v>38</v>
      </c>
      <c r="T33" s="413"/>
      <c r="U33" s="301" t="e">
        <f>Баллы_за_упр($A33,$I33,$J33,$K33,S33,T33)</f>
        <v>#VALUE!</v>
      </c>
      <c r="V33" s="302" t="e">
        <f>Сумма_баллов($A33,$K33,O33,R33,U33)</f>
        <v>#VALUE!</v>
      </c>
      <c r="W33" s="303" t="e">
        <f>Оценка($A33,$K33,O33,R33,U33)</f>
        <v>#VALUE!</v>
      </c>
      <c r="X33" s="258"/>
      <c r="Y33" s="435"/>
      <c r="Z33" s="228"/>
    </row>
    <row r="34" spans="1:26" ht="15.75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172"/>
      <c r="M34" s="437"/>
      <c r="N34" s="172"/>
      <c r="O34" s="172"/>
      <c r="P34" s="172"/>
      <c r="Q34" s="172"/>
      <c r="R34" s="172"/>
      <c r="S34" s="172"/>
      <c r="T34" s="418"/>
      <c r="U34" s="172"/>
      <c r="V34" s="172"/>
      <c r="W34" s="172"/>
      <c r="X34" s="172"/>
      <c r="Y34" s="437"/>
    </row>
    <row r="35" spans="1:26" ht="15.75" hidden="1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172"/>
      <c r="M35" s="437"/>
      <c r="N35" s="172"/>
      <c r="O35" s="172"/>
      <c r="P35" s="172"/>
      <c r="Q35" s="261" t="s">
        <v>769</v>
      </c>
      <c r="R35" s="261"/>
      <c r="S35" s="262"/>
      <c r="T35" s="419"/>
      <c r="U35" s="263"/>
      <c r="V35" s="264" t="e">
        <f>SUM(V12:V33)</f>
        <v>#VALUE!</v>
      </c>
      <c r="W35" s="265"/>
      <c r="X35" s="172"/>
      <c r="Y35" s="437"/>
    </row>
    <row r="36" spans="1:26" ht="15.75" hidden="1" x14ac:dyDescent="0.25">
      <c r="A36" s="259"/>
      <c r="B36" s="260"/>
      <c r="C36" s="260"/>
      <c r="D36" s="260"/>
      <c r="E36" s="171"/>
      <c r="F36" s="171"/>
      <c r="G36" s="171"/>
      <c r="H36" s="171"/>
      <c r="I36" s="171"/>
      <c r="J36" s="171"/>
      <c r="K36" s="172"/>
      <c r="L36" s="172"/>
      <c r="M36" s="437"/>
      <c r="N36" s="172"/>
      <c r="O36" s="172"/>
      <c r="P36" s="172"/>
      <c r="Q36" s="261" t="s">
        <v>770</v>
      </c>
      <c r="R36" s="261"/>
      <c r="S36" s="262"/>
      <c r="T36" s="419"/>
      <c r="U36" s="263"/>
      <c r="V36" s="266" t="e">
        <f>V35/K44</f>
        <v>#VALUE!</v>
      </c>
      <c r="W36" s="267"/>
      <c r="X36" s="172"/>
      <c r="Y36" s="437"/>
    </row>
    <row r="37" spans="1:26" ht="15.75" hidden="1" x14ac:dyDescent="0.25">
      <c r="A37" s="259"/>
      <c r="B37" s="260"/>
      <c r="C37" s="260"/>
      <c r="D37" s="260"/>
      <c r="E37" s="171"/>
      <c r="F37" s="171"/>
      <c r="G37" s="171"/>
      <c r="H37" s="171"/>
      <c r="I37" s="171"/>
      <c r="J37" s="171"/>
      <c r="K37" s="172"/>
      <c r="L37" s="172"/>
      <c r="M37" s="437"/>
      <c r="N37" s="172"/>
      <c r="O37" s="172"/>
      <c r="P37" s="172"/>
      <c r="Q37" s="261" t="s">
        <v>771</v>
      </c>
      <c r="R37" s="261"/>
      <c r="S37" s="262"/>
      <c r="T37" s="419"/>
      <c r="U37" s="263"/>
      <c r="V37" s="268"/>
      <c r="W37" s="269"/>
      <c r="X37" s="172"/>
      <c r="Y37" s="437"/>
    </row>
    <row r="38" spans="1:26" ht="15.75" x14ac:dyDescent="0.25">
      <c r="A38" s="259"/>
      <c r="B38" s="260"/>
      <c r="C38" s="260"/>
      <c r="D38" s="260"/>
      <c r="E38" s="171"/>
      <c r="F38" s="171"/>
      <c r="G38" s="171"/>
      <c r="H38" s="171"/>
      <c r="I38" s="171"/>
      <c r="J38" s="171"/>
      <c r="K38" s="172"/>
      <c r="L38" s="172"/>
      <c r="M38" s="437"/>
      <c r="N38" s="172"/>
      <c r="O38" s="172"/>
      <c r="P38" s="172"/>
      <c r="Q38" s="172"/>
      <c r="R38" s="172"/>
      <c r="S38" s="172"/>
      <c r="T38" s="418"/>
      <c r="U38" s="172"/>
      <c r="V38" s="172"/>
      <c r="W38" s="172"/>
      <c r="X38" s="172"/>
      <c r="Y38" s="437"/>
    </row>
    <row r="39" spans="1:26" ht="21.75" customHeight="1" thickBot="1" x14ac:dyDescent="0.3">
      <c r="A39" s="260"/>
      <c r="B39" s="136"/>
      <c r="C39" s="136"/>
      <c r="D39" s="136"/>
      <c r="E39" s="442"/>
      <c r="F39" s="442"/>
      <c r="G39" s="442"/>
      <c r="H39" s="270"/>
      <c r="I39" s="1663" t="s">
        <v>1071</v>
      </c>
      <c r="J39" s="1663"/>
      <c r="K39" s="1981"/>
      <c r="L39" s="1981"/>
      <c r="M39" s="1981"/>
      <c r="N39" s="1981"/>
      <c r="O39" s="1981"/>
      <c r="P39" s="1981"/>
      <c r="Q39" s="1981"/>
      <c r="R39" s="1981"/>
      <c r="S39" s="1981"/>
      <c r="T39" s="1981"/>
      <c r="U39" s="1981"/>
      <c r="V39" s="51"/>
      <c r="W39" s="51"/>
      <c r="X39" s="136"/>
    </row>
    <row r="40" spans="1:26" ht="21.75" customHeight="1" thickTop="1" x14ac:dyDescent="0.25">
      <c r="A40" s="260"/>
      <c r="B40" s="136"/>
      <c r="C40" s="136"/>
      <c r="D40" s="136"/>
      <c r="E40" s="442"/>
      <c r="F40" s="442"/>
      <c r="G40" s="442"/>
      <c r="H40" s="270"/>
      <c r="I40" s="443"/>
      <c r="J40" s="443"/>
      <c r="K40" s="447"/>
      <c r="L40" s="447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6" ht="21.75" customHeight="1" x14ac:dyDescent="0.25">
      <c r="A41" s="260"/>
      <c r="B41" s="136"/>
      <c r="C41" s="136"/>
      <c r="D41" s="136"/>
      <c r="E41" s="442"/>
      <c r="F41" s="442"/>
      <c r="G41" s="442"/>
      <c r="H41" s="270"/>
      <c r="I41" s="443"/>
      <c r="J41" s="443"/>
      <c r="K41" s="447"/>
      <c r="L41" s="447"/>
      <c r="M41" s="463"/>
      <c r="N41" s="447"/>
      <c r="O41" s="447"/>
      <c r="P41" s="447"/>
      <c r="Q41" s="447"/>
      <c r="R41" s="447"/>
      <c r="S41" s="447"/>
      <c r="T41" s="447"/>
      <c r="U41" s="447"/>
      <c r="V41" s="51"/>
      <c r="W41" s="51"/>
      <c r="X41" s="136"/>
    </row>
    <row r="42" spans="1:26" ht="15.75" x14ac:dyDescent="0.25">
      <c r="A42" s="136"/>
      <c r="B42" s="136"/>
      <c r="C42" s="136"/>
      <c r="D42" s="136"/>
      <c r="E42" s="442"/>
      <c r="F42" s="442"/>
      <c r="G42" s="442"/>
      <c r="H42" s="270"/>
      <c r="I42" s="209"/>
      <c r="J42" s="209"/>
      <c r="K42" s="209"/>
      <c r="L42" s="209"/>
      <c r="M42" s="458"/>
      <c r="N42" s="209"/>
      <c r="O42" s="209"/>
      <c r="P42" s="209"/>
      <c r="Q42" s="209"/>
      <c r="R42" s="209"/>
      <c r="S42" s="51"/>
      <c r="T42" s="420"/>
      <c r="U42" s="142"/>
      <c r="V42" s="51"/>
      <c r="W42" s="51"/>
      <c r="X42" s="136"/>
    </row>
    <row r="43" spans="1:26" ht="15.75" x14ac:dyDescent="0.25">
      <c r="A43" s="136"/>
      <c r="B43" s="136"/>
      <c r="C43" s="136"/>
      <c r="D43" s="136"/>
      <c r="E43" s="178"/>
      <c r="F43" s="178"/>
      <c r="G43" s="178"/>
      <c r="H43" s="271"/>
      <c r="I43" s="1593" t="s">
        <v>12</v>
      </c>
      <c r="J43" s="1593"/>
      <c r="K43" s="205">
        <f>O43-K53</f>
        <v>18</v>
      </c>
      <c r="L43" s="51" t="s">
        <v>13</v>
      </c>
      <c r="M43" s="438"/>
      <c r="N43" s="51"/>
      <c r="O43" s="192">
        <f>COUNT(E$12:E33)</f>
        <v>18</v>
      </c>
      <c r="P43" s="51"/>
      <c r="Q43" s="51"/>
      <c r="R43" s="51"/>
      <c r="S43" s="51"/>
      <c r="T43" s="420"/>
      <c r="U43" s="51"/>
      <c r="V43" s="136"/>
      <c r="W43" s="136"/>
      <c r="X43" s="136"/>
    </row>
    <row r="44" spans="1:26" ht="15.75" x14ac:dyDescent="0.25">
      <c r="A44" s="136"/>
      <c r="B44" s="136"/>
      <c r="C44" s="136"/>
      <c r="D44" s="136"/>
      <c r="E44" s="178"/>
      <c r="F44" s="178"/>
      <c r="G44" s="178"/>
      <c r="H44" s="271"/>
      <c r="I44" s="1593" t="s">
        <v>14</v>
      </c>
      <c r="J44" s="1593"/>
      <c r="K44" s="206">
        <f>COUNT($M$12:M33)</f>
        <v>18</v>
      </c>
      <c r="L44" s="51" t="s">
        <v>13</v>
      </c>
      <c r="M44" s="459">
        <f>ROUND($K$44/$K$43*100,1)</f>
        <v>100</v>
      </c>
      <c r="N44" s="143" t="s">
        <v>15</v>
      </c>
      <c r="O44" s="200"/>
      <c r="P44" s="51"/>
      <c r="Q44" s="1652"/>
      <c r="R44" s="1652"/>
      <c r="S44" s="1652"/>
      <c r="T44" s="1652"/>
      <c r="U44" s="136"/>
      <c r="V44" s="136"/>
      <c r="W44" s="136"/>
    </row>
    <row r="45" spans="1:26" ht="11.25" customHeight="1" x14ac:dyDescent="0.25">
      <c r="A45" s="136"/>
      <c r="B45" s="136"/>
      <c r="C45" s="136"/>
      <c r="D45" s="136"/>
      <c r="E45" s="178"/>
      <c r="F45" s="178"/>
      <c r="G45" s="178"/>
      <c r="H45" s="271"/>
      <c r="I45" s="179"/>
      <c r="J45" s="180"/>
      <c r="K45" s="446"/>
      <c r="L45" s="136"/>
      <c r="M45" s="460"/>
      <c r="N45" s="136"/>
      <c r="O45" s="200"/>
      <c r="P45" s="51"/>
      <c r="Q45" s="136"/>
      <c r="R45" s="136"/>
      <c r="S45" s="136"/>
    </row>
    <row r="46" spans="1:26" ht="15.75" x14ac:dyDescent="0.25">
      <c r="A46" s="136"/>
      <c r="B46" s="136"/>
      <c r="C46" s="136"/>
      <c r="D46" s="136"/>
      <c r="E46" s="178"/>
      <c r="F46" s="178"/>
      <c r="G46" s="178"/>
      <c r="H46" s="271"/>
      <c r="I46" s="1582" t="s">
        <v>16</v>
      </c>
      <c r="J46" s="1582"/>
      <c r="K46" s="446"/>
      <c r="L46" s="51"/>
      <c r="M46" s="460"/>
      <c r="N46" s="51"/>
      <c r="P46" s="51"/>
      <c r="Q46" s="136"/>
      <c r="R46" s="136"/>
      <c r="S46" s="136"/>
    </row>
    <row r="47" spans="1:26" ht="15.75" x14ac:dyDescent="0.25">
      <c r="A47" s="136"/>
      <c r="B47" s="136"/>
      <c r="C47" s="136"/>
      <c r="D47" s="136"/>
      <c r="E47" s="178"/>
      <c r="F47" s="178"/>
      <c r="G47" s="1582" t="s">
        <v>17</v>
      </c>
      <c r="H47" s="1582"/>
      <c r="I47" s="1582"/>
      <c r="J47" s="1582"/>
      <c r="K47" s="181">
        <f>COUNTIF(W$12:W33,5)</f>
        <v>0</v>
      </c>
      <c r="L47" s="51" t="s">
        <v>13</v>
      </c>
      <c r="M47" s="184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6" ht="15.75" x14ac:dyDescent="0.25">
      <c r="A48" s="136"/>
      <c r="B48" s="136"/>
      <c r="C48" s="136"/>
      <c r="D48" s="136"/>
      <c r="E48" s="178"/>
      <c r="F48" s="178"/>
      <c r="G48" s="1582" t="s">
        <v>18</v>
      </c>
      <c r="H48" s="1582"/>
      <c r="I48" s="1582"/>
      <c r="J48" s="1582"/>
      <c r="K48" s="181">
        <f>COUNTIF(W$12:W33,4)</f>
        <v>0</v>
      </c>
      <c r="L48" s="51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582" t="s">
        <v>19</v>
      </c>
      <c r="H49" s="1582"/>
      <c r="I49" s="1582"/>
      <c r="J49" s="1582"/>
      <c r="K49" s="181">
        <f>COUNTIF(W$12:W33,3)</f>
        <v>0</v>
      </c>
      <c r="L49" s="51" t="s">
        <v>13</v>
      </c>
      <c r="M49" s="186" t="e">
        <f>ROUND(K49/$K$488*100,1)</f>
        <v>#DIV/0!</v>
      </c>
      <c r="N49" s="143" t="s">
        <v>15</v>
      </c>
      <c r="P49" s="144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78"/>
      <c r="F50" s="178"/>
      <c r="G50" s="1582" t="s">
        <v>20</v>
      </c>
      <c r="H50" s="1582"/>
      <c r="I50" s="1582"/>
      <c r="J50" s="1582"/>
      <c r="K50" s="181">
        <f>COUNTIF(W$12:W33,2)</f>
        <v>0</v>
      </c>
      <c r="L50" s="51" t="s">
        <v>13</v>
      </c>
      <c r="M50" s="186" t="e">
        <f>K50/$K$488*100</f>
        <v>#DIV/0!</v>
      </c>
      <c r="N50" s="143" t="s">
        <v>15</v>
      </c>
      <c r="P50" s="51"/>
      <c r="Q50" s="136"/>
      <c r="R50" s="136"/>
      <c r="S50" s="136"/>
    </row>
    <row r="51" spans="1:25" ht="15.75" x14ac:dyDescent="0.25">
      <c r="A51" s="136"/>
      <c r="B51" s="136"/>
      <c r="C51" s="136"/>
      <c r="D51" s="136"/>
      <c r="E51" s="1582" t="s">
        <v>21</v>
      </c>
      <c r="F51" s="1582"/>
      <c r="G51" s="1582"/>
      <c r="H51" s="1582"/>
      <c r="I51" s="1582"/>
      <c r="J51" s="1582"/>
      <c r="K51" s="182">
        <f>SUM(K47:K49)</f>
        <v>0</v>
      </c>
      <c r="L51" s="51" t="s">
        <v>13</v>
      </c>
      <c r="M51" s="186" t="e">
        <f>ROUND(K51/$K$488*100,1)</f>
        <v>#DIV/0!</v>
      </c>
      <c r="N51" s="143" t="s">
        <v>15</v>
      </c>
      <c r="P51" s="51"/>
      <c r="Q51" s="136"/>
      <c r="R51" s="136"/>
      <c r="S51" s="136"/>
      <c r="X51" s="136"/>
    </row>
    <row r="52" spans="1:25" ht="18.75" customHeight="1" x14ac:dyDescent="0.3">
      <c r="A52" s="136"/>
      <c r="B52" s="136"/>
      <c r="C52" s="136"/>
      <c r="D52" s="136"/>
      <c r="E52" s="1582" t="s">
        <v>772</v>
      </c>
      <c r="F52" s="1582"/>
      <c r="G52" s="1582"/>
      <c r="H52" s="1582"/>
      <c r="I52" s="1582"/>
      <c r="J52" s="1582"/>
      <c r="K52" s="183">
        <f>COUNTIF(Y$12:Y33,"*ЛФК*")+COUNTIF(Y$12:Y33,"*освоб.*")+COUNTIF(Y$12:Y33,"*справка*")</f>
        <v>2</v>
      </c>
      <c r="L52" s="51" t="s">
        <v>13</v>
      </c>
      <c r="M52" s="461">
        <f>K52/$K$43*100</f>
        <v>11.111111111111111</v>
      </c>
      <c r="N52" s="143" t="s">
        <v>15</v>
      </c>
      <c r="P52" s="1653" t="s">
        <v>22</v>
      </c>
      <c r="Q52" s="1653"/>
      <c r="R52" s="1653"/>
      <c r="S52" s="1653"/>
      <c r="T52" s="1654" t="e">
        <f>Оценка_подр(M44,M51,M47,M48)</f>
        <v>#VALUE!</v>
      </c>
      <c r="U52" s="1654"/>
      <c r="V52" s="1654"/>
      <c r="W52" s="1654"/>
      <c r="X52" s="147"/>
      <c r="Y52" s="439"/>
    </row>
    <row r="53" spans="1:25" ht="17.25" customHeight="1" x14ac:dyDescent="0.3">
      <c r="A53" s="136"/>
      <c r="B53" s="136"/>
      <c r="C53" s="136"/>
      <c r="D53" s="136"/>
      <c r="E53" s="1582" t="s">
        <v>775</v>
      </c>
      <c r="F53" s="1582"/>
      <c r="G53" s="1582"/>
      <c r="H53" s="1582"/>
      <c r="I53" s="1582"/>
      <c r="J53" s="1582"/>
      <c r="K53" s="183">
        <f>COUNTIF(Y$12:Y33,"*ком-ка*")+COUNTIF(Y$12:Y33,"*декрет*")+COUNTIF(Y$12:Y33,"*уч.отпуск*")</f>
        <v>0</v>
      </c>
      <c r="L53" s="51" t="s">
        <v>768</v>
      </c>
      <c r="M53" s="462"/>
      <c r="N53" s="143"/>
      <c r="P53" s="187"/>
      <c r="Q53" s="187"/>
      <c r="R53" s="187"/>
      <c r="S53" s="187"/>
      <c r="T53" s="422"/>
      <c r="U53" s="148"/>
      <c r="V53" s="148"/>
      <c r="W53" s="148"/>
      <c r="X53" s="51"/>
      <c r="Y53" s="438"/>
    </row>
    <row r="54" spans="1:25" ht="18" customHeight="1" x14ac:dyDescent="0.3">
      <c r="A54" s="136"/>
      <c r="B54" s="136"/>
      <c r="C54" s="136"/>
      <c r="D54" s="136"/>
      <c r="E54" s="1582"/>
      <c r="F54" s="1582"/>
      <c r="G54" s="1582"/>
      <c r="H54" s="1582"/>
      <c r="I54" s="1582"/>
      <c r="J54" s="1582"/>
      <c r="K54" s="208"/>
      <c r="L54" s="51"/>
      <c r="M54" s="190"/>
      <c r="N54" s="177" t="s">
        <v>15</v>
      </c>
      <c r="O54" s="176">
        <f>SUM(K47:K50)</f>
        <v>0</v>
      </c>
      <c r="P54" s="188"/>
      <c r="Q54" s="189"/>
      <c r="R54" s="474"/>
      <c r="S54" s="474"/>
      <c r="T54" s="475"/>
      <c r="U54" s="475"/>
      <c r="V54" s="475"/>
      <c r="W54" s="475"/>
      <c r="X54" s="475"/>
      <c r="Y54" s="585"/>
    </row>
    <row r="55" spans="1:25" ht="18.75" customHeight="1" thickBot="1" x14ac:dyDescent="0.35">
      <c r="A55" s="136"/>
      <c r="B55" s="136"/>
      <c r="C55" s="136"/>
      <c r="D55" s="136"/>
      <c r="E55" s="209"/>
      <c r="F55" s="209"/>
      <c r="G55" s="209"/>
      <c r="H55" s="272"/>
      <c r="I55" s="209"/>
      <c r="J55" s="458"/>
      <c r="K55" s="174"/>
      <c r="L55" s="51"/>
      <c r="M55" s="190"/>
      <c r="N55" s="143"/>
      <c r="P55" s="188"/>
      <c r="Q55" s="189"/>
      <c r="R55" s="189"/>
      <c r="S55" s="189" t="s">
        <v>1127</v>
      </c>
      <c r="T55" s="1581" t="s">
        <v>1128</v>
      </c>
      <c r="U55" s="1581"/>
      <c r="V55" s="1581"/>
      <c r="W55" s="1581"/>
      <c r="X55" s="1581"/>
      <c r="Y55" s="1581"/>
    </row>
    <row r="56" spans="1:25" ht="16.5" thickTop="1" x14ac:dyDescent="0.25">
      <c r="A56" s="136"/>
      <c r="B56" s="136"/>
      <c r="C56" s="136"/>
      <c r="D56" s="136"/>
      <c r="E56" s="473"/>
      <c r="F56" s="473"/>
      <c r="G56" s="473"/>
      <c r="H56" s="270"/>
      <c r="I56" s="1661"/>
      <c r="J56" s="1661"/>
      <c r="K56" s="51"/>
      <c r="L56" s="51"/>
      <c r="M56" s="438"/>
      <c r="N56" s="51"/>
      <c r="O56" s="51"/>
      <c r="P56" s="145"/>
      <c r="Q56" s="51"/>
      <c r="R56" s="51"/>
      <c r="S56" s="51"/>
      <c r="T56" s="420"/>
      <c r="U56" s="51"/>
      <c r="V56" s="136"/>
      <c r="W56" s="136"/>
      <c r="X56" s="136"/>
    </row>
  </sheetData>
  <mergeCells count="47">
    <mergeCell ref="Y9:Y11"/>
    <mergeCell ref="H9:H11"/>
    <mergeCell ref="I9:I11"/>
    <mergeCell ref="J9:J11"/>
    <mergeCell ref="K9:K11"/>
    <mergeCell ref="L9:L11"/>
    <mergeCell ref="M9:U9"/>
    <mergeCell ref="P10:R10"/>
    <mergeCell ref="S10:U10"/>
    <mergeCell ref="A1:C7"/>
    <mergeCell ref="T1:Y1"/>
    <mergeCell ref="T3:Y3"/>
    <mergeCell ref="T4:Y4"/>
    <mergeCell ref="E6:Y6"/>
    <mergeCell ref="E7:Y7"/>
    <mergeCell ref="I56:J56"/>
    <mergeCell ref="E53:J53"/>
    <mergeCell ref="E54:J54"/>
    <mergeCell ref="A9:A11"/>
    <mergeCell ref="B9:B11"/>
    <mergeCell ref="C9:C11"/>
    <mergeCell ref="E9:E11"/>
    <mergeCell ref="F9:F11"/>
    <mergeCell ref="E15:Y15"/>
    <mergeCell ref="G9:G11"/>
    <mergeCell ref="T55:Y55"/>
    <mergeCell ref="E12:Y12"/>
    <mergeCell ref="V9:V11"/>
    <mergeCell ref="W9:W11"/>
    <mergeCell ref="X9:X11"/>
    <mergeCell ref="M10:O10"/>
    <mergeCell ref="I44:J44"/>
    <mergeCell ref="Q44:T44"/>
    <mergeCell ref="E22:Y22"/>
    <mergeCell ref="E52:J52"/>
    <mergeCell ref="P52:S52"/>
    <mergeCell ref="T52:W52"/>
    <mergeCell ref="I46:J46"/>
    <mergeCell ref="G47:J47"/>
    <mergeCell ref="G48:J48"/>
    <mergeCell ref="G49:J49"/>
    <mergeCell ref="G50:J50"/>
    <mergeCell ref="E51:J51"/>
    <mergeCell ref="K39:U39"/>
    <mergeCell ref="I43:J43"/>
    <mergeCell ref="E28:Y28"/>
    <mergeCell ref="I39:J3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9">
    <tabColor rgb="FF7030A0"/>
  </sheetPr>
  <dimension ref="A1:Z55"/>
  <sheetViews>
    <sheetView view="pageBreakPreview" topLeftCell="B1" zoomScale="80" zoomScaleSheetLayoutView="80" workbookViewId="0">
      <selection activeCell="B22" sqref="A22:XFD22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20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136"/>
      <c r="K1" s="136"/>
      <c r="L1" s="454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136"/>
      <c r="K2" s="136"/>
      <c r="L2" s="454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136"/>
      <c r="K3" s="136"/>
      <c r="L3" s="454"/>
      <c r="M3" s="454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136"/>
      <c r="K4" s="136"/>
      <c r="L4" s="454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136"/>
      <c r="K5" s="136"/>
      <c r="L5" s="454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1138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43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576" t="s">
        <v>4</v>
      </c>
      <c r="K9" s="1570" t="s">
        <v>5</v>
      </c>
      <c r="L9" s="1778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598"/>
      <c r="K10" s="1571"/>
      <c r="L10" s="1779"/>
      <c r="M10" s="1975">
        <v>1</v>
      </c>
      <c r="N10" s="1976"/>
      <c r="O10" s="1977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599"/>
      <c r="K11" s="1572"/>
      <c r="L11" s="1780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344"/>
      <c r="B12" s="344"/>
      <c r="C12" s="344"/>
      <c r="D12" s="224"/>
      <c r="E12" s="1596" t="s">
        <v>994</v>
      </c>
      <c r="F12" s="1598"/>
      <c r="G12" s="1598"/>
      <c r="H12" s="1598"/>
      <c r="I12" s="1598"/>
      <c r="J12" s="1598"/>
      <c r="K12" s="1598"/>
      <c r="L12" s="1598"/>
      <c r="M12" s="1598"/>
      <c r="N12" s="1598"/>
      <c r="O12" s="1598"/>
      <c r="P12" s="1598"/>
      <c r="Q12" s="1598"/>
      <c r="R12" s="1598"/>
      <c r="S12" s="1598"/>
      <c r="T12" s="1598"/>
      <c r="U12" s="1598"/>
      <c r="V12" s="1598"/>
      <c r="W12" s="1598"/>
      <c r="X12" s="1598"/>
      <c r="Y12" s="1603"/>
      <c r="Z12" s="228"/>
    </row>
    <row r="13" spans="1:26" s="138" customFormat="1" ht="15.75" x14ac:dyDescent="0.25">
      <c r="A13" s="344" t="s">
        <v>11</v>
      </c>
      <c r="B13" s="215">
        <v>26501</v>
      </c>
      <c r="C13" s="247">
        <f>Age(B13,I13,J13)</f>
        <v>52</v>
      </c>
      <c r="D13" s="224"/>
      <c r="E13" s="290">
        <v>1</v>
      </c>
      <c r="F13" s="55" t="s">
        <v>504</v>
      </c>
      <c r="G13" s="217" t="s">
        <v>994</v>
      </c>
      <c r="H13" s="238" t="s">
        <v>766</v>
      </c>
      <c r="I13" s="222" t="s">
        <v>482</v>
      </c>
      <c r="J13" s="222" t="s">
        <v>639</v>
      </c>
      <c r="K13" s="342" t="str">
        <f>Воз_группа(A13,C13)</f>
        <v>7</v>
      </c>
      <c r="L13" s="204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/>
      <c r="Z13" s="228"/>
    </row>
    <row r="14" spans="1:26" s="138" customFormat="1" ht="15.75" x14ac:dyDescent="0.25">
      <c r="A14" s="344" t="s">
        <v>11</v>
      </c>
      <c r="B14" s="215">
        <v>28248</v>
      </c>
      <c r="C14" s="247">
        <f>Age(B14,I14,J14)</f>
        <v>47</v>
      </c>
      <c r="D14" s="224"/>
      <c r="E14" s="290">
        <v>2</v>
      </c>
      <c r="F14" s="55" t="s">
        <v>504</v>
      </c>
      <c r="G14" s="217" t="s">
        <v>994</v>
      </c>
      <c r="H14" s="238" t="s">
        <v>766</v>
      </c>
      <c r="I14" s="222" t="s">
        <v>482</v>
      </c>
      <c r="J14" s="222" t="s">
        <v>644</v>
      </c>
      <c r="K14" s="342" t="str">
        <f>Воз_группа(A14,C14)</f>
        <v>6</v>
      </c>
      <c r="L14" s="204"/>
      <c r="M14" s="212">
        <v>3</v>
      </c>
      <c r="N14" s="156"/>
      <c r="O14" s="202" t="e">
        <f>Баллы_за_упр($A14,$I14,$J14,$K14,M14,N14)</f>
        <v>#VALUE!</v>
      </c>
      <c r="P14" s="247">
        <v>34</v>
      </c>
      <c r="Q14" s="423"/>
      <c r="R14" s="202" t="e">
        <f>Баллы_за_упр($A14,$I14,$J14,$K14,P14,Q14)</f>
        <v>#VALUE!</v>
      </c>
      <c r="S14" s="1">
        <v>38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570"/>
      <c r="Z14" s="228"/>
    </row>
    <row r="15" spans="1:26" s="138" customFormat="1" ht="15.75" x14ac:dyDescent="0.25">
      <c r="A15" s="344"/>
      <c r="B15" s="215"/>
      <c r="C15" s="344"/>
      <c r="D15" s="224"/>
      <c r="E15" s="1596" t="s">
        <v>917</v>
      </c>
      <c r="F15" s="1598"/>
      <c r="G15" s="1598"/>
      <c r="H15" s="1598"/>
      <c r="I15" s="1598"/>
      <c r="J15" s="1598"/>
      <c r="K15" s="1598"/>
      <c r="L15" s="1598"/>
      <c r="M15" s="1598"/>
      <c r="N15" s="1598"/>
      <c r="O15" s="1598"/>
      <c r="P15" s="1598"/>
      <c r="Q15" s="1598"/>
      <c r="R15" s="1598"/>
      <c r="S15" s="1598"/>
      <c r="T15" s="1598"/>
      <c r="U15" s="1598"/>
      <c r="V15" s="1598"/>
      <c r="W15" s="1598"/>
      <c r="X15" s="1598"/>
      <c r="Y15" s="1603"/>
      <c r="Z15" s="228"/>
    </row>
    <row r="16" spans="1:26" s="138" customFormat="1" ht="15.75" x14ac:dyDescent="0.25">
      <c r="A16" s="173" t="s">
        <v>11</v>
      </c>
      <c r="B16" s="214">
        <v>25938</v>
      </c>
      <c r="C16" s="247">
        <f>Age(B16,I16,J16)</f>
        <v>53</v>
      </c>
      <c r="D16" s="151"/>
      <c r="E16" s="288">
        <v>3</v>
      </c>
      <c r="F16" s="230" t="s">
        <v>791</v>
      </c>
      <c r="G16" s="230" t="s">
        <v>900</v>
      </c>
      <c r="H16" s="236" t="s">
        <v>766</v>
      </c>
      <c r="I16" s="230" t="s">
        <v>482</v>
      </c>
      <c r="J16" s="230" t="s">
        <v>512</v>
      </c>
      <c r="K16" s="342" t="str">
        <f>Воз_группа(A16,C16)</f>
        <v>7</v>
      </c>
      <c r="L16" s="204"/>
      <c r="M16" s="212">
        <v>3</v>
      </c>
      <c r="N16" s="156"/>
      <c r="O16" s="202" t="e">
        <f>Баллы_за_упр($A16,$I16,$J16,$K16,M16,N16)</f>
        <v>#VALUE!</v>
      </c>
      <c r="P16" s="247">
        <v>16</v>
      </c>
      <c r="Q16" s="155"/>
      <c r="R16" s="202" t="e">
        <f>Баллы_за_упр($A16,$I16,$J16,$K16,P16,Q16)</f>
        <v>#VALUE!</v>
      </c>
      <c r="S16" s="1">
        <v>37</v>
      </c>
      <c r="T16" s="409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257"/>
      <c r="Y16" s="395" t="s">
        <v>750</v>
      </c>
      <c r="Z16" s="228" t="s">
        <v>1130</v>
      </c>
    </row>
    <row r="17" spans="1:26" s="138" customFormat="1" ht="15.75" x14ac:dyDescent="0.25">
      <c r="A17" s="344" t="s">
        <v>11</v>
      </c>
      <c r="B17" s="215">
        <v>25618</v>
      </c>
      <c r="C17" s="247">
        <f t="shared" ref="C17:C22" si="0">Age(B17,I17,J17)</f>
        <v>54</v>
      </c>
      <c r="D17" s="224"/>
      <c r="E17" s="290">
        <v>4</v>
      </c>
      <c r="F17" s="55" t="s">
        <v>504</v>
      </c>
      <c r="G17" s="217" t="s">
        <v>918</v>
      </c>
      <c r="H17" s="238" t="s">
        <v>766</v>
      </c>
      <c r="I17" s="222" t="s">
        <v>482</v>
      </c>
      <c r="J17" s="222" t="s">
        <v>641</v>
      </c>
      <c r="K17" s="342" t="str">
        <f t="shared" ref="K17:K22" si="1">Воз_группа(A17,C17)</f>
        <v>7</v>
      </c>
      <c r="L17" s="204"/>
      <c r="M17" s="212">
        <v>3</v>
      </c>
      <c r="N17" s="156"/>
      <c r="O17" s="202" t="e">
        <f>Баллы_за_упр($A17,$I17,$J17,$K17,M17,N17)</f>
        <v>#VALUE!</v>
      </c>
      <c r="P17" s="247">
        <v>16</v>
      </c>
      <c r="Q17" s="155"/>
      <c r="R17" s="202" t="e">
        <f>Баллы_за_упр($A17,$I17,$J17,$K17,P17,Q17)</f>
        <v>#VALUE!</v>
      </c>
      <c r="S17" s="1">
        <v>37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395"/>
      <c r="Z17" s="228"/>
    </row>
    <row r="18" spans="1:26" s="138" customFormat="1" ht="15.75" x14ac:dyDescent="0.25">
      <c r="A18" s="344" t="s">
        <v>11</v>
      </c>
      <c r="B18" s="215">
        <v>24564</v>
      </c>
      <c r="C18" s="247">
        <f t="shared" si="0"/>
        <v>57</v>
      </c>
      <c r="D18" s="224"/>
      <c r="E18" s="288">
        <v>5</v>
      </c>
      <c r="F18" s="55" t="s">
        <v>504</v>
      </c>
      <c r="G18" s="217" t="s">
        <v>918</v>
      </c>
      <c r="H18" s="238" t="s">
        <v>766</v>
      </c>
      <c r="I18" s="222" t="s">
        <v>482</v>
      </c>
      <c r="J18" s="222" t="s">
        <v>642</v>
      </c>
      <c r="K18" s="342" t="str">
        <f t="shared" si="1"/>
        <v>8</v>
      </c>
      <c r="L18" s="204"/>
      <c r="M18" s="212">
        <v>3</v>
      </c>
      <c r="N18" s="156"/>
      <c r="O18" s="202" t="e">
        <f>Баллы_за_упр($A18,$I18,$J18,$K18,M18,N18)</f>
        <v>#VALUE!</v>
      </c>
      <c r="P18" s="247">
        <v>16</v>
      </c>
      <c r="Q18" s="155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395" t="s">
        <v>750</v>
      </c>
      <c r="Z18" s="228"/>
    </row>
    <row r="19" spans="1:26" s="138" customFormat="1" ht="15.75" x14ac:dyDescent="0.25">
      <c r="A19" s="344" t="s">
        <v>11</v>
      </c>
      <c r="B19" s="215">
        <v>25204</v>
      </c>
      <c r="C19" s="247">
        <f t="shared" si="0"/>
        <v>55</v>
      </c>
      <c r="D19" s="224"/>
      <c r="E19" s="290">
        <v>6</v>
      </c>
      <c r="F19" s="55" t="s">
        <v>504</v>
      </c>
      <c r="G19" s="217" t="s">
        <v>918</v>
      </c>
      <c r="H19" s="238" t="s">
        <v>766</v>
      </c>
      <c r="I19" s="407" t="s">
        <v>482</v>
      </c>
      <c r="J19" s="407" t="s">
        <v>563</v>
      </c>
      <c r="K19" s="234" t="str">
        <f t="shared" si="1"/>
        <v>8</v>
      </c>
      <c r="L19" s="204"/>
      <c r="M19" s="212"/>
      <c r="N19" s="156"/>
      <c r="O19" s="202"/>
      <c r="P19" s="247"/>
      <c r="Q19" s="155"/>
      <c r="R19" s="202"/>
      <c r="S19" s="1"/>
      <c r="T19" s="392"/>
      <c r="U19" s="203"/>
      <c r="V19" s="56"/>
      <c r="W19" s="204"/>
      <c r="X19" s="56"/>
      <c r="Y19" s="396" t="s">
        <v>750</v>
      </c>
      <c r="Z19" s="228"/>
    </row>
    <row r="20" spans="1:26" s="138" customFormat="1" ht="15.75" x14ac:dyDescent="0.25">
      <c r="A20" s="344" t="s">
        <v>11</v>
      </c>
      <c r="B20" s="215">
        <v>26016</v>
      </c>
      <c r="C20" s="247">
        <f t="shared" si="0"/>
        <v>53</v>
      </c>
      <c r="D20" s="224"/>
      <c r="E20" s="288">
        <v>7</v>
      </c>
      <c r="F20" s="55" t="s">
        <v>504</v>
      </c>
      <c r="G20" s="217" t="s">
        <v>918</v>
      </c>
      <c r="H20" s="238" t="s">
        <v>766</v>
      </c>
      <c r="I20" s="407" t="s">
        <v>482</v>
      </c>
      <c r="J20" s="407" t="s">
        <v>643</v>
      </c>
      <c r="K20" s="234" t="str">
        <f t="shared" si="1"/>
        <v>7</v>
      </c>
      <c r="L20" s="204"/>
      <c r="M20" s="212">
        <v>3</v>
      </c>
      <c r="N20" s="156"/>
      <c r="O20" s="202" t="e">
        <f>Баллы_за_упр($A20,$I20,$J20,$K20,M20,N20)</f>
        <v>#VALUE!</v>
      </c>
      <c r="P20" s="247">
        <v>16</v>
      </c>
      <c r="Q20" s="155"/>
      <c r="R20" s="202" t="e">
        <f>Баллы_за_упр($A20,$I20,$J20,$K20,P20,Q20)</f>
        <v>#VALUE!</v>
      </c>
      <c r="S20" s="1">
        <v>37</v>
      </c>
      <c r="T20" s="392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395"/>
      <c r="Z20" s="228"/>
    </row>
    <row r="21" spans="1:26" s="138" customFormat="1" ht="15.75" x14ac:dyDescent="0.25">
      <c r="A21" s="344" t="s">
        <v>11</v>
      </c>
      <c r="B21" s="215">
        <v>26825</v>
      </c>
      <c r="C21" s="247">
        <f t="shared" si="0"/>
        <v>51</v>
      </c>
      <c r="D21" s="224"/>
      <c r="E21" s="290">
        <v>8</v>
      </c>
      <c r="F21" s="55" t="s">
        <v>504</v>
      </c>
      <c r="G21" s="217" t="s">
        <v>918</v>
      </c>
      <c r="H21" s="238" t="s">
        <v>766</v>
      </c>
      <c r="I21" s="407" t="s">
        <v>590</v>
      </c>
      <c r="J21" s="407" t="s">
        <v>583</v>
      </c>
      <c r="K21" s="234" t="str">
        <f t="shared" si="1"/>
        <v>7</v>
      </c>
      <c r="L21" s="204"/>
      <c r="M21" s="212"/>
      <c r="N21" s="156"/>
      <c r="O21" s="202"/>
      <c r="P21" s="247"/>
      <c r="Q21" s="155"/>
      <c r="R21" s="202"/>
      <c r="S21" s="1"/>
      <c r="T21" s="392"/>
      <c r="U21" s="203"/>
      <c r="V21" s="56"/>
      <c r="W21" s="204"/>
      <c r="X21" s="56"/>
      <c r="Y21" s="396" t="s">
        <v>750</v>
      </c>
      <c r="Z21" s="228" t="s">
        <v>1130</v>
      </c>
    </row>
    <row r="22" spans="1:26" s="138" customFormat="1" ht="15.75" x14ac:dyDescent="0.25">
      <c r="A22" s="344" t="s">
        <v>470</v>
      </c>
      <c r="B22" s="215">
        <v>26114</v>
      </c>
      <c r="C22" s="247">
        <f t="shared" si="0"/>
        <v>53</v>
      </c>
      <c r="D22" s="224"/>
      <c r="E22" s="290">
        <v>9</v>
      </c>
      <c r="F22" s="55" t="s">
        <v>504</v>
      </c>
      <c r="G22" s="217" t="s">
        <v>918</v>
      </c>
      <c r="H22" s="238" t="s">
        <v>766</v>
      </c>
      <c r="I22" s="222" t="s">
        <v>590</v>
      </c>
      <c r="J22" s="222" t="s">
        <v>916</v>
      </c>
      <c r="K22" s="342" t="str">
        <f t="shared" si="1"/>
        <v>5</v>
      </c>
      <c r="L22" s="204"/>
      <c r="M22" s="212">
        <v>16</v>
      </c>
      <c r="N22" s="156"/>
      <c r="O22" s="202" t="e">
        <f>Баллы_за_упр($A22,$I22,$J22,$K22,M22,N22)</f>
        <v>#VALUE!</v>
      </c>
      <c r="P22" s="247"/>
      <c r="Q22" s="155"/>
      <c r="R22" s="202"/>
      <c r="S22" s="1">
        <v>37</v>
      </c>
      <c r="T22" s="409"/>
      <c r="U22" s="203" t="e">
        <f>Баллы_за_упр($A22,$I22,$J22,$K22,S22,T22)</f>
        <v>#VALUE!</v>
      </c>
      <c r="V22" s="56" t="e">
        <f>Сумма_баллов($A22,$K22,O22,R22,U22)</f>
        <v>#VALUE!</v>
      </c>
      <c r="W22" s="204" t="e">
        <f>Оценка($A22,$K22,O22,R22,U22)</f>
        <v>#VALUE!</v>
      </c>
      <c r="X22" s="257"/>
      <c r="Y22" s="395" t="s">
        <v>750</v>
      </c>
      <c r="Z22" s="228"/>
    </row>
    <row r="23" spans="1:26" s="138" customFormat="1" ht="15.75" x14ac:dyDescent="0.25">
      <c r="A23" s="344"/>
      <c r="B23" s="215"/>
      <c r="C23" s="344"/>
      <c r="D23" s="224"/>
      <c r="E23" s="1596" t="s">
        <v>920</v>
      </c>
      <c r="F23" s="1598"/>
      <c r="G23" s="1598"/>
      <c r="H23" s="1598"/>
      <c r="I23" s="1598"/>
      <c r="J23" s="1598"/>
      <c r="K23" s="1598"/>
      <c r="L23" s="1598"/>
      <c r="M23" s="1598"/>
      <c r="N23" s="1598"/>
      <c r="O23" s="1598"/>
      <c r="P23" s="1598"/>
      <c r="Q23" s="1598"/>
      <c r="R23" s="1598"/>
      <c r="S23" s="1598"/>
      <c r="T23" s="1598"/>
      <c r="U23" s="1598"/>
      <c r="V23" s="1598"/>
      <c r="W23" s="1598"/>
      <c r="X23" s="1598"/>
      <c r="Y23" s="1603"/>
      <c r="Z23" s="228"/>
    </row>
    <row r="24" spans="1:26" s="138" customFormat="1" ht="15.75" x14ac:dyDescent="0.25">
      <c r="A24" s="344" t="s">
        <v>11</v>
      </c>
      <c r="B24" s="215">
        <v>26537</v>
      </c>
      <c r="C24" s="247">
        <f>Age(B24,I24,J24)</f>
        <v>52</v>
      </c>
      <c r="D24" s="224"/>
      <c r="E24" s="290">
        <v>10</v>
      </c>
      <c r="F24" s="55" t="s">
        <v>504</v>
      </c>
      <c r="G24" s="217" t="s">
        <v>921</v>
      </c>
      <c r="H24" s="238" t="s">
        <v>766</v>
      </c>
      <c r="I24" s="222" t="s">
        <v>482</v>
      </c>
      <c r="J24" s="222" t="s">
        <v>645</v>
      </c>
      <c r="K24" s="342" t="str">
        <f>Воз_группа(A24,C24)</f>
        <v>7</v>
      </c>
      <c r="L24" s="204"/>
      <c r="M24" s="212"/>
      <c r="N24" s="156"/>
      <c r="O24" s="202"/>
      <c r="P24" s="247"/>
      <c r="Q24" s="155"/>
      <c r="R24" s="202"/>
      <c r="S24" s="1"/>
      <c r="T24" s="409"/>
      <c r="U24" s="203"/>
      <c r="V24" s="56"/>
      <c r="W24" s="204"/>
      <c r="X24" s="257"/>
      <c r="Y24" s="396" t="s">
        <v>750</v>
      </c>
      <c r="Z24" s="228"/>
    </row>
    <row r="25" spans="1:26" s="138" customFormat="1" ht="15.75" x14ac:dyDescent="0.25">
      <c r="A25" s="344" t="s">
        <v>11</v>
      </c>
      <c r="B25" s="226">
        <v>26719</v>
      </c>
      <c r="C25" s="247">
        <f>Age(B25,I25,J25)</f>
        <v>51</v>
      </c>
      <c r="D25" s="224"/>
      <c r="E25" s="290">
        <v>11</v>
      </c>
      <c r="F25" s="55" t="s">
        <v>504</v>
      </c>
      <c r="G25" s="217" t="s">
        <v>921</v>
      </c>
      <c r="H25" s="238" t="s">
        <v>766</v>
      </c>
      <c r="I25" s="222" t="s">
        <v>482</v>
      </c>
      <c r="J25" s="222" t="s">
        <v>758</v>
      </c>
      <c r="K25" s="342" t="str">
        <f>Воз_группа(A25,C25)</f>
        <v>7</v>
      </c>
      <c r="L25" s="204"/>
      <c r="M25" s="212">
        <v>3</v>
      </c>
      <c r="N25" s="247"/>
      <c r="O25" s="202" t="e">
        <f>Баллы_за_упр($A25,$I25,$J25,$K25,M25,N25)</f>
        <v>#VALUE!</v>
      </c>
      <c r="P25" s="202">
        <v>16</v>
      </c>
      <c r="Q25" s="247"/>
      <c r="R25" s="202" t="e">
        <f>Баллы_за_упр($A25,$I25,$J25,$K25,P25,Q25)</f>
        <v>#VALUE!</v>
      </c>
      <c r="S25" s="202">
        <v>37</v>
      </c>
      <c r="T25" s="1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395"/>
      <c r="Z25" s="228"/>
    </row>
    <row r="26" spans="1:26" s="138" customFormat="1" ht="15.75" x14ac:dyDescent="0.25">
      <c r="A26" s="344" t="s">
        <v>11</v>
      </c>
      <c r="B26" s="215">
        <v>26830</v>
      </c>
      <c r="C26" s="247">
        <f>Age(B26,I26,J26)</f>
        <v>51</v>
      </c>
      <c r="D26" s="224"/>
      <c r="E26" s="290">
        <v>12</v>
      </c>
      <c r="F26" s="55" t="s">
        <v>504</v>
      </c>
      <c r="G26" s="217" t="s">
        <v>921</v>
      </c>
      <c r="H26" s="238" t="s">
        <v>766</v>
      </c>
      <c r="I26" s="222" t="s">
        <v>590</v>
      </c>
      <c r="J26" s="222" t="s">
        <v>646</v>
      </c>
      <c r="K26" s="342" t="str">
        <f>Воз_группа(A26,C26)</f>
        <v>7</v>
      </c>
      <c r="L26" s="204"/>
      <c r="M26" s="212">
        <v>3</v>
      </c>
      <c r="N26" s="247"/>
      <c r="O26" s="202" t="e">
        <f>Баллы_за_упр($A26,$I26,$J26,$K26,M26,N26)</f>
        <v>#VALUE!</v>
      </c>
      <c r="P26" s="202">
        <v>16</v>
      </c>
      <c r="Q26" s="247"/>
      <c r="R26" s="202" t="e">
        <f>Баллы_за_упр($A26,$I26,$J26,$K26,P26,Q26)</f>
        <v>#VALUE!</v>
      </c>
      <c r="S26" s="202">
        <v>37</v>
      </c>
      <c r="T26" s="1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395"/>
      <c r="Z26" s="228"/>
    </row>
    <row r="27" spans="1:26" s="138" customFormat="1" ht="15.75" x14ac:dyDescent="0.25">
      <c r="A27" s="344"/>
      <c r="B27" s="215"/>
      <c r="C27" s="344"/>
      <c r="D27" s="224"/>
      <c r="E27" s="1596" t="s">
        <v>922</v>
      </c>
      <c r="F27" s="1598"/>
      <c r="G27" s="1598"/>
      <c r="H27" s="1598"/>
      <c r="I27" s="1598"/>
      <c r="J27" s="1598"/>
      <c r="K27" s="1598"/>
      <c r="L27" s="1598"/>
      <c r="M27" s="1598"/>
      <c r="N27" s="1598"/>
      <c r="O27" s="1598"/>
      <c r="P27" s="1598"/>
      <c r="Q27" s="1598"/>
      <c r="R27" s="1598"/>
      <c r="S27" s="1598"/>
      <c r="T27" s="1598"/>
      <c r="U27" s="1598"/>
      <c r="V27" s="1598"/>
      <c r="W27" s="1598"/>
      <c r="X27" s="1598"/>
      <c r="Y27" s="1603"/>
      <c r="Z27" s="228"/>
    </row>
    <row r="28" spans="1:26" s="352" customFormat="1" ht="15.75" x14ac:dyDescent="0.25">
      <c r="A28" s="212" t="s">
        <v>11</v>
      </c>
      <c r="B28" s="347">
        <v>28954</v>
      </c>
      <c r="C28" s="212">
        <f>Age(B28,I28,J28)</f>
        <v>45</v>
      </c>
      <c r="D28" s="338"/>
      <c r="E28" s="285">
        <v>13</v>
      </c>
      <c r="F28" s="55" t="s">
        <v>504</v>
      </c>
      <c r="G28" s="217" t="s">
        <v>919</v>
      </c>
      <c r="H28" s="248" t="s">
        <v>766</v>
      </c>
      <c r="I28" s="232" t="s">
        <v>590</v>
      </c>
      <c r="J28" s="232" t="s">
        <v>951</v>
      </c>
      <c r="K28" s="234" t="str">
        <f>Воз_группа(A28,C28)</f>
        <v>6</v>
      </c>
      <c r="L28" s="204"/>
      <c r="M28" s="212">
        <v>3</v>
      </c>
      <c r="N28" s="350"/>
      <c r="O28" s="202" t="e">
        <f>Баллы_за_упр($A28,$I28,$J28,$K28,M28,N28)</f>
        <v>#VALUE!</v>
      </c>
      <c r="P28" s="212">
        <v>34</v>
      </c>
      <c r="Q28" s="351"/>
      <c r="R28" s="202" t="e">
        <f>Баллы_за_упр($A28,$I28,$J28,$K28,P28,Q28)</f>
        <v>#VALUE!</v>
      </c>
      <c r="S28" s="1">
        <v>37</v>
      </c>
      <c r="T28" s="392"/>
      <c r="U28" s="203" t="e">
        <f>Баллы_за_упр($A28,$I28,$J28,$K28,S28,T28)</f>
        <v>#VALUE!</v>
      </c>
      <c r="V28" s="56" t="e">
        <f>Сумма_баллов($A28,$K28,O28,R28,U28)</f>
        <v>#VALUE!</v>
      </c>
      <c r="W28" s="204" t="e">
        <f>Оценка($A28,$K28,O28,R28,U28)</f>
        <v>#VALUE!</v>
      </c>
      <c r="X28" s="56"/>
      <c r="Y28" s="286"/>
      <c r="Z28" s="339"/>
    </row>
    <row r="29" spans="1:26" s="138" customFormat="1" ht="15.75" x14ac:dyDescent="0.25">
      <c r="A29" s="344" t="s">
        <v>470</v>
      </c>
      <c r="B29" s="229">
        <v>28974</v>
      </c>
      <c r="C29" s="212">
        <f>Age(B29,I29,J29)</f>
        <v>45</v>
      </c>
      <c r="D29" s="224"/>
      <c r="E29" s="365">
        <v>14</v>
      </c>
      <c r="F29" s="55" t="s">
        <v>504</v>
      </c>
      <c r="G29" s="367" t="s">
        <v>919</v>
      </c>
      <c r="H29" s="368"/>
      <c r="I29" s="319" t="s">
        <v>26</v>
      </c>
      <c r="J29" s="319" t="s">
        <v>1032</v>
      </c>
      <c r="K29" s="234" t="str">
        <f>Воз_группа(A29,C29)</f>
        <v>5</v>
      </c>
      <c r="L29" s="204"/>
      <c r="M29" s="212">
        <v>16</v>
      </c>
      <c r="N29" s="350"/>
      <c r="O29" s="202" t="e">
        <f>Баллы_за_упр($A29,$I29,$J29,$K29,M29,N29)</f>
        <v>#VALUE!</v>
      </c>
      <c r="P29" s="212"/>
      <c r="Q29" s="351"/>
      <c r="R29" s="202"/>
      <c r="S29" s="1">
        <v>37</v>
      </c>
      <c r="T29" s="392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5"/>
      <c r="Z29" s="228"/>
    </row>
    <row r="30" spans="1:26" s="138" customFormat="1" ht="16.5" thickBot="1" x14ac:dyDescent="0.3">
      <c r="A30" s="344" t="s">
        <v>470</v>
      </c>
      <c r="B30" s="215">
        <v>30750</v>
      </c>
      <c r="C30" s="247">
        <f>Age(B30,I30,J30)</f>
        <v>40</v>
      </c>
      <c r="D30" s="224"/>
      <c r="E30" s="332">
        <v>15</v>
      </c>
      <c r="F30" s="327" t="s">
        <v>504</v>
      </c>
      <c r="G30" s="366" t="s">
        <v>919</v>
      </c>
      <c r="H30" s="333">
        <v>3</v>
      </c>
      <c r="I30" s="334" t="s">
        <v>647</v>
      </c>
      <c r="J30" s="334" t="s">
        <v>648</v>
      </c>
      <c r="K30" s="159" t="str">
        <f>Воз_группа(A30,C30)</f>
        <v>5</v>
      </c>
      <c r="L30" s="303"/>
      <c r="M30" s="340">
        <v>16</v>
      </c>
      <c r="N30" s="163"/>
      <c r="O30" s="299" t="e">
        <f>Баллы_за_упр($A30,$I30,$J30,$K30,M30,N30)</f>
        <v>#VALUE!</v>
      </c>
      <c r="P30" s="157"/>
      <c r="Q30" s="164"/>
      <c r="R30" s="299"/>
      <c r="S30" s="300">
        <v>37</v>
      </c>
      <c r="T30" s="413"/>
      <c r="U30" s="301" t="e">
        <f>Баллы_за_упр($A30,$I30,$J30,$K30,S30,T30)</f>
        <v>#VALUE!</v>
      </c>
      <c r="V30" s="302" t="e">
        <f>Сумма_баллов($A30,$K30,O30,R30,U30)</f>
        <v>#VALUE!</v>
      </c>
      <c r="W30" s="303" t="e">
        <f>Оценка($A30,$K30,O30,R30,U30)</f>
        <v>#VALUE!</v>
      </c>
      <c r="X30" s="258"/>
      <c r="Y30" s="436"/>
      <c r="Z30" s="228"/>
    </row>
    <row r="31" spans="1:26" ht="15.75" x14ac:dyDescent="0.25">
      <c r="A31" s="259"/>
      <c r="B31" s="260"/>
      <c r="C31" s="260"/>
      <c r="D31" s="260"/>
      <c r="E31" s="171"/>
      <c r="F31" s="171"/>
      <c r="G31" s="171"/>
      <c r="H31" s="171"/>
      <c r="I31" s="171"/>
      <c r="J31" s="171"/>
      <c r="K31" s="172"/>
      <c r="L31" s="437"/>
      <c r="M31" s="437"/>
      <c r="N31" s="172"/>
      <c r="O31" s="172"/>
      <c r="P31" s="172"/>
      <c r="Q31" s="172"/>
      <c r="R31" s="172"/>
      <c r="S31" s="172"/>
      <c r="T31" s="418"/>
      <c r="U31" s="172"/>
      <c r="V31" s="172"/>
      <c r="W31" s="172"/>
      <c r="X31" s="172"/>
      <c r="Y31" s="437"/>
    </row>
    <row r="32" spans="1:26" ht="15.75" hidden="1" x14ac:dyDescent="0.25">
      <c r="A32" s="259"/>
      <c r="B32" s="260"/>
      <c r="C32" s="260"/>
      <c r="D32" s="260"/>
      <c r="E32" s="171"/>
      <c r="F32" s="171"/>
      <c r="G32" s="171"/>
      <c r="H32" s="171"/>
      <c r="I32" s="171"/>
      <c r="J32" s="171"/>
      <c r="K32" s="172"/>
      <c r="L32" s="437"/>
      <c r="M32" s="437"/>
      <c r="N32" s="172"/>
      <c r="O32" s="172"/>
      <c r="P32" s="172"/>
      <c r="Q32" s="261" t="s">
        <v>769</v>
      </c>
      <c r="R32" s="261"/>
      <c r="S32" s="262"/>
      <c r="T32" s="419"/>
      <c r="U32" s="263"/>
      <c r="V32" s="264" t="e">
        <f>SUM(V12:V30)</f>
        <v>#VALUE!</v>
      </c>
      <c r="W32" s="265"/>
      <c r="X32" s="172"/>
      <c r="Y32" s="437"/>
    </row>
    <row r="33" spans="1:25" ht="15.75" hidden="1" x14ac:dyDescent="0.25">
      <c r="A33" s="259"/>
      <c r="B33" s="260"/>
      <c r="C33" s="260"/>
      <c r="D33" s="260"/>
      <c r="E33" s="171"/>
      <c r="F33" s="171"/>
      <c r="G33" s="171"/>
      <c r="H33" s="171"/>
      <c r="I33" s="171"/>
      <c r="J33" s="171"/>
      <c r="K33" s="172"/>
      <c r="L33" s="437"/>
      <c r="M33" s="437"/>
      <c r="N33" s="172"/>
      <c r="O33" s="172"/>
      <c r="P33" s="172"/>
      <c r="Q33" s="261" t="s">
        <v>770</v>
      </c>
      <c r="R33" s="261"/>
      <c r="S33" s="262"/>
      <c r="T33" s="419"/>
      <c r="U33" s="263"/>
      <c r="V33" s="266" t="e">
        <f>V32/K43</f>
        <v>#VALUE!</v>
      </c>
      <c r="W33" s="267"/>
      <c r="X33" s="172"/>
      <c r="Y33" s="437"/>
    </row>
    <row r="34" spans="1:25" ht="15.75" hidden="1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437"/>
      <c r="M34" s="437"/>
      <c r="N34" s="172"/>
      <c r="O34" s="172"/>
      <c r="P34" s="172"/>
      <c r="Q34" s="261" t="s">
        <v>771</v>
      </c>
      <c r="R34" s="261"/>
      <c r="S34" s="262"/>
      <c r="T34" s="419"/>
      <c r="U34" s="263"/>
      <c r="V34" s="268"/>
      <c r="W34" s="269"/>
      <c r="X34" s="172"/>
      <c r="Y34" s="437"/>
    </row>
    <row r="35" spans="1:25" ht="15.75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437"/>
      <c r="M35" s="437"/>
      <c r="N35" s="172"/>
      <c r="O35" s="172"/>
      <c r="P35" s="172"/>
      <c r="Q35" s="172"/>
      <c r="R35" s="172"/>
      <c r="S35" s="172"/>
      <c r="T35" s="418"/>
      <c r="U35" s="172"/>
      <c r="V35" s="172"/>
      <c r="W35" s="172"/>
      <c r="X35" s="172"/>
      <c r="Y35" s="437"/>
    </row>
    <row r="36" spans="1:25" ht="21.75" customHeight="1" thickBot="1" x14ac:dyDescent="0.3">
      <c r="A36" s="260"/>
      <c r="B36" s="136"/>
      <c r="C36" s="136"/>
      <c r="D36" s="136"/>
      <c r="E36" s="442"/>
      <c r="F36" s="442"/>
      <c r="G36" s="442"/>
      <c r="H36" s="270"/>
      <c r="I36" s="1663" t="s">
        <v>1071</v>
      </c>
      <c r="J36" s="1663"/>
      <c r="K36" s="1981"/>
      <c r="L36" s="1981"/>
      <c r="M36" s="1981"/>
      <c r="N36" s="1981"/>
      <c r="O36" s="1981"/>
      <c r="P36" s="1981"/>
      <c r="Q36" s="1981"/>
      <c r="R36" s="1981"/>
      <c r="S36" s="1981"/>
      <c r="T36" s="1981"/>
      <c r="U36" s="1981"/>
      <c r="V36" s="51"/>
      <c r="W36" s="51"/>
      <c r="X36" s="136"/>
    </row>
    <row r="37" spans="1:25" ht="21.75" customHeight="1" thickTop="1" x14ac:dyDescent="0.25">
      <c r="A37" s="260"/>
      <c r="B37" s="136"/>
      <c r="C37" s="136"/>
      <c r="D37" s="136"/>
      <c r="E37" s="442"/>
      <c r="F37" s="442"/>
      <c r="G37" s="442"/>
      <c r="H37" s="270"/>
      <c r="I37" s="443"/>
      <c r="J37" s="443"/>
      <c r="K37" s="447"/>
      <c r="L37" s="463"/>
      <c r="M37" s="463"/>
      <c r="N37" s="447"/>
      <c r="O37" s="447"/>
      <c r="P37" s="447"/>
      <c r="Q37" s="447"/>
      <c r="R37" s="447"/>
      <c r="S37" s="447"/>
      <c r="T37" s="447"/>
      <c r="U37" s="447"/>
      <c r="V37" s="51"/>
      <c r="W37" s="51"/>
      <c r="X37" s="136"/>
    </row>
    <row r="38" spans="1:25" ht="21.75" customHeight="1" x14ac:dyDescent="0.25">
      <c r="A38" s="260"/>
      <c r="B38" s="136"/>
      <c r="C38" s="136"/>
      <c r="D38" s="136"/>
      <c r="E38" s="442"/>
      <c r="F38" s="442"/>
      <c r="G38" s="442"/>
      <c r="H38" s="270"/>
      <c r="I38" s="443"/>
      <c r="J38" s="443"/>
      <c r="K38" s="447"/>
      <c r="L38" s="463"/>
      <c r="M38" s="463"/>
      <c r="N38" s="447"/>
      <c r="O38" s="447"/>
      <c r="P38" s="447"/>
      <c r="Q38" s="447"/>
      <c r="R38" s="447"/>
      <c r="S38" s="447"/>
      <c r="T38" s="447"/>
      <c r="U38" s="447"/>
      <c r="V38" s="51"/>
      <c r="W38" s="51"/>
      <c r="X38" s="136"/>
    </row>
    <row r="39" spans="1:25" ht="21.75" customHeight="1" x14ac:dyDescent="0.25">
      <c r="A39" s="260"/>
      <c r="B39" s="136"/>
      <c r="C39" s="136"/>
      <c r="D39" s="136"/>
      <c r="E39" s="442"/>
      <c r="F39" s="442"/>
      <c r="G39" s="442"/>
      <c r="H39" s="270"/>
      <c r="I39" s="443"/>
      <c r="J39" s="443"/>
      <c r="K39" s="447"/>
      <c r="L39" s="463"/>
      <c r="M39" s="463"/>
      <c r="N39" s="447"/>
      <c r="O39" s="447"/>
      <c r="P39" s="447"/>
      <c r="Q39" s="447"/>
      <c r="R39" s="447"/>
      <c r="S39" s="447"/>
      <c r="T39" s="447"/>
      <c r="U39" s="447"/>
      <c r="V39" s="51"/>
      <c r="W39" s="51"/>
      <c r="X39" s="136"/>
    </row>
    <row r="40" spans="1:25" ht="21.75" customHeight="1" x14ac:dyDescent="0.25">
      <c r="A40" s="260"/>
      <c r="B40" s="136"/>
      <c r="C40" s="136"/>
      <c r="D40" s="136"/>
      <c r="E40" s="442"/>
      <c r="F40" s="442"/>
      <c r="G40" s="442"/>
      <c r="H40" s="270"/>
      <c r="I40" s="443"/>
      <c r="J40" s="443"/>
      <c r="K40" s="447"/>
      <c r="L40" s="463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5" ht="15.75" x14ac:dyDescent="0.25">
      <c r="A41" s="136"/>
      <c r="B41" s="136"/>
      <c r="C41" s="136"/>
      <c r="D41" s="136"/>
      <c r="E41" s="442"/>
      <c r="F41" s="442"/>
      <c r="G41" s="442"/>
      <c r="H41" s="270"/>
      <c r="I41" s="209"/>
      <c r="J41" s="209"/>
      <c r="K41" s="209"/>
      <c r="L41" s="458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5" ht="15.75" x14ac:dyDescent="0.25">
      <c r="A42" s="136"/>
      <c r="B42" s="136"/>
      <c r="C42" s="136"/>
      <c r="D42" s="136"/>
      <c r="E42" s="178"/>
      <c r="F42" s="178"/>
      <c r="G42" s="178"/>
      <c r="H42" s="271"/>
      <c r="I42" s="1593" t="s">
        <v>12</v>
      </c>
      <c r="J42" s="1593"/>
      <c r="K42" s="205">
        <f>O42-K52</f>
        <v>15</v>
      </c>
      <c r="L42" s="438" t="s">
        <v>13</v>
      </c>
      <c r="M42" s="438"/>
      <c r="N42" s="51"/>
      <c r="O42" s="192">
        <f>COUNT(E$12:E30)</f>
        <v>15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5" ht="15.75" x14ac:dyDescent="0.25">
      <c r="A43" s="136"/>
      <c r="B43" s="136"/>
      <c r="C43" s="136"/>
      <c r="D43" s="136"/>
      <c r="E43" s="178"/>
      <c r="F43" s="178"/>
      <c r="G43" s="178"/>
      <c r="H43" s="271"/>
      <c r="I43" s="1593" t="s">
        <v>14</v>
      </c>
      <c r="J43" s="1593"/>
      <c r="K43" s="206">
        <f>COUNT($M$12:M30)</f>
        <v>12</v>
      </c>
      <c r="L43" s="438" t="s">
        <v>13</v>
      </c>
      <c r="M43" s="459">
        <f>ROUND($K$43/$K$42*100,1)</f>
        <v>80</v>
      </c>
      <c r="N43" s="143" t="s">
        <v>15</v>
      </c>
      <c r="O43" s="200"/>
      <c r="P43" s="51"/>
      <c r="Q43" s="1652"/>
      <c r="R43" s="1652"/>
      <c r="S43" s="1652"/>
      <c r="T43" s="1652"/>
      <c r="U43" s="136"/>
      <c r="V43" s="136"/>
      <c r="W43" s="136"/>
    </row>
    <row r="44" spans="1:25" ht="11.25" customHeight="1" x14ac:dyDescent="0.25">
      <c r="A44" s="136"/>
      <c r="B44" s="136"/>
      <c r="C44" s="136"/>
      <c r="D44" s="136"/>
      <c r="E44" s="178"/>
      <c r="F44" s="178"/>
      <c r="G44" s="178"/>
      <c r="H44" s="271"/>
      <c r="I44" s="179"/>
      <c r="J44" s="180"/>
      <c r="K44" s="446"/>
      <c r="L44" s="454"/>
      <c r="M44" s="460"/>
      <c r="N44" s="136"/>
      <c r="O44" s="200"/>
      <c r="P44" s="51"/>
      <c r="Q44" s="136"/>
      <c r="R44" s="136"/>
      <c r="S44" s="136"/>
    </row>
    <row r="45" spans="1:25" ht="15.75" x14ac:dyDescent="0.25">
      <c r="A45" s="136"/>
      <c r="B45" s="136"/>
      <c r="C45" s="136"/>
      <c r="D45" s="136"/>
      <c r="E45" s="178"/>
      <c r="F45" s="178"/>
      <c r="G45" s="178"/>
      <c r="H45" s="271"/>
      <c r="I45" s="1582" t="s">
        <v>16</v>
      </c>
      <c r="J45" s="1582"/>
      <c r="K45" s="446"/>
      <c r="L45" s="438"/>
      <c r="M45" s="460"/>
      <c r="N45" s="51"/>
      <c r="P45" s="51"/>
      <c r="Q45" s="136"/>
      <c r="R45" s="136"/>
      <c r="S45" s="136"/>
    </row>
    <row r="46" spans="1:25" ht="15.75" x14ac:dyDescent="0.25">
      <c r="A46" s="136"/>
      <c r="B46" s="136"/>
      <c r="C46" s="136"/>
      <c r="D46" s="136"/>
      <c r="E46" s="178"/>
      <c r="F46" s="178"/>
      <c r="G46" s="1582" t="s">
        <v>17</v>
      </c>
      <c r="H46" s="1582"/>
      <c r="I46" s="1582"/>
      <c r="J46" s="1582"/>
      <c r="K46" s="181">
        <f>COUNTIF(W$12:W30,5)</f>
        <v>0</v>
      </c>
      <c r="L46" s="438" t="s">
        <v>13</v>
      </c>
      <c r="M46" s="184" t="e">
        <f>ROUND(K46/$K$488*100,1)</f>
        <v>#DIV/0!</v>
      </c>
      <c r="N46" s="143" t="s">
        <v>15</v>
      </c>
      <c r="P46" s="144"/>
      <c r="Q46" s="136"/>
      <c r="R46" s="136"/>
      <c r="S46" s="136"/>
    </row>
    <row r="47" spans="1:25" ht="15.75" x14ac:dyDescent="0.25">
      <c r="A47" s="136"/>
      <c r="B47" s="136"/>
      <c r="C47" s="136"/>
      <c r="D47" s="136"/>
      <c r="E47" s="178"/>
      <c r="F47" s="178"/>
      <c r="G47" s="1582" t="s">
        <v>18</v>
      </c>
      <c r="H47" s="1582"/>
      <c r="I47" s="1582"/>
      <c r="J47" s="1582"/>
      <c r="K47" s="181">
        <f>COUNTIF(W$12:W30,4)</f>
        <v>0</v>
      </c>
      <c r="L47" s="438" t="s">
        <v>13</v>
      </c>
      <c r="M47" s="186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5" ht="15.75" x14ac:dyDescent="0.25">
      <c r="A48" s="136"/>
      <c r="B48" s="136"/>
      <c r="C48" s="136"/>
      <c r="D48" s="136"/>
      <c r="E48" s="178"/>
      <c r="F48" s="178"/>
      <c r="G48" s="1582" t="s">
        <v>19</v>
      </c>
      <c r="H48" s="1582"/>
      <c r="I48" s="1582"/>
      <c r="J48" s="1582"/>
      <c r="K48" s="181">
        <f>COUNTIF(W$12:W30,3)</f>
        <v>0</v>
      </c>
      <c r="L48" s="438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582" t="s">
        <v>20</v>
      </c>
      <c r="H49" s="1582"/>
      <c r="I49" s="1582"/>
      <c r="J49" s="1582"/>
      <c r="K49" s="181">
        <f>COUNTIF(W$12:W30,2)</f>
        <v>0</v>
      </c>
      <c r="L49" s="438" t="s">
        <v>13</v>
      </c>
      <c r="M49" s="186" t="e">
        <f>K49/$K$488*100</f>
        <v>#DIV/0!</v>
      </c>
      <c r="N49" s="143" t="s">
        <v>15</v>
      </c>
      <c r="P49" s="51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582" t="s">
        <v>21</v>
      </c>
      <c r="F50" s="1582"/>
      <c r="G50" s="1582"/>
      <c r="H50" s="1582"/>
      <c r="I50" s="1582"/>
      <c r="J50" s="1582"/>
      <c r="K50" s="182">
        <f>SUM(K46:K48)</f>
        <v>0</v>
      </c>
      <c r="L50" s="438" t="s">
        <v>13</v>
      </c>
      <c r="M50" s="186" t="e">
        <f>ROUND(K50/$K$488*100,1)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582" t="s">
        <v>772</v>
      </c>
      <c r="F51" s="1582"/>
      <c r="G51" s="1582"/>
      <c r="H51" s="1582"/>
      <c r="I51" s="1582"/>
      <c r="J51" s="1582"/>
      <c r="K51" s="183">
        <f>COUNTIF(Y$12:Y30,"*ЛФК*")+COUNTIF(Y$12:Y30,"*освоб.*")+COUNTIF(Y$12:Y30,"*справка*")</f>
        <v>6</v>
      </c>
      <c r="L51" s="438" t="s">
        <v>13</v>
      </c>
      <c r="M51" s="461">
        <f>K51/$K$42*100</f>
        <v>40</v>
      </c>
      <c r="N51" s="143" t="s">
        <v>15</v>
      </c>
      <c r="P51" s="1653" t="s">
        <v>22</v>
      </c>
      <c r="Q51" s="1653"/>
      <c r="R51" s="1653"/>
      <c r="S51" s="1653"/>
      <c r="T51" s="1654" t="e">
        <f>Оценка_подр(M43,M50,M46,M47)</f>
        <v>#VALUE!</v>
      </c>
      <c r="U51" s="1654"/>
      <c r="V51" s="1654"/>
      <c r="W51" s="1654"/>
      <c r="X51" s="147"/>
      <c r="Y51" s="439"/>
    </row>
    <row r="52" spans="1:25" ht="17.25" customHeight="1" x14ac:dyDescent="0.3">
      <c r="A52" s="136"/>
      <c r="B52" s="136"/>
      <c r="C52" s="136"/>
      <c r="D52" s="136"/>
      <c r="E52" s="1582" t="s">
        <v>775</v>
      </c>
      <c r="F52" s="1582"/>
      <c r="G52" s="1582"/>
      <c r="H52" s="1582"/>
      <c r="I52" s="1582"/>
      <c r="J52" s="1582"/>
      <c r="K52" s="183">
        <f>COUNTIF(Y$12:Y30,"*ком-ка*")+COUNTIF(Y$12:Y30,"*декрет*")+COUNTIF(Y$12:Y30,"*уч.отпуск*")</f>
        <v>0</v>
      </c>
      <c r="L52" s="438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">
      <c r="A53" s="136"/>
      <c r="B53" s="136"/>
      <c r="C53" s="136"/>
      <c r="D53" s="136"/>
      <c r="E53" s="1582"/>
      <c r="F53" s="1582"/>
      <c r="G53" s="1582"/>
      <c r="H53" s="1582"/>
      <c r="I53" s="1582"/>
      <c r="J53" s="1582"/>
      <c r="K53" s="208"/>
      <c r="L53" s="438"/>
      <c r="M53" s="190"/>
      <c r="N53" s="177" t="s">
        <v>15</v>
      </c>
      <c r="O53" s="176">
        <f>SUM(K46:K49)</f>
        <v>0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35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581" t="s">
        <v>1128</v>
      </c>
      <c r="U54" s="1581"/>
      <c r="V54" s="1581"/>
      <c r="W54" s="1581"/>
      <c r="X54" s="1581"/>
      <c r="Y54" s="1581"/>
    </row>
    <row r="55" spans="1:25" ht="16.5" thickTop="1" x14ac:dyDescent="0.25">
      <c r="A55" s="136"/>
      <c r="B55" s="136"/>
      <c r="C55" s="136"/>
      <c r="D55" s="136"/>
      <c r="E55" s="473"/>
      <c r="F55" s="473"/>
      <c r="G55" s="473"/>
      <c r="H55" s="270"/>
      <c r="I55" s="1661"/>
      <c r="J55" s="1661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7">
    <mergeCell ref="T54:Y54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E15:Y15"/>
    <mergeCell ref="E23:Y23"/>
    <mergeCell ref="E12:Y12"/>
    <mergeCell ref="V9:V11"/>
    <mergeCell ref="G9:G11"/>
    <mergeCell ref="K36:U36"/>
    <mergeCell ref="I42:J42"/>
    <mergeCell ref="I43:J43"/>
    <mergeCell ref="Q43:T43"/>
    <mergeCell ref="E27:Y27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I55:J55"/>
    <mergeCell ref="M10:O10"/>
    <mergeCell ref="P10:R10"/>
    <mergeCell ref="S10:U10"/>
    <mergeCell ref="E51:J51"/>
    <mergeCell ref="P51:S51"/>
    <mergeCell ref="T51:W51"/>
    <mergeCell ref="E52:J52"/>
    <mergeCell ref="E53:J53"/>
    <mergeCell ref="I45:J45"/>
    <mergeCell ref="G46:J46"/>
    <mergeCell ref="G47:J47"/>
    <mergeCell ref="G48:J48"/>
    <mergeCell ref="G49:J49"/>
    <mergeCell ref="E50:J50"/>
    <mergeCell ref="I36:J36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0">
    <tabColor rgb="FF002060"/>
  </sheetPr>
  <dimension ref="A1:Z55"/>
  <sheetViews>
    <sheetView view="pageBreakPreview" topLeftCell="B4" zoomScale="80" zoomScaleSheetLayoutView="80" workbookViewId="0">
      <selection activeCell="B26" sqref="A26:XFD26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1139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7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605"/>
      <c r="K10" s="1571"/>
      <c r="L10" s="1571"/>
      <c r="M10" s="1975">
        <v>1</v>
      </c>
      <c r="N10" s="1976"/>
      <c r="O10" s="1977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777"/>
      <c r="K11" s="1572"/>
      <c r="L11" s="1572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344"/>
      <c r="B12" s="344"/>
      <c r="C12" s="344"/>
      <c r="D12" s="224"/>
      <c r="E12" s="1596" t="s">
        <v>796</v>
      </c>
      <c r="F12" s="1598"/>
      <c r="G12" s="1598"/>
      <c r="H12" s="1598"/>
      <c r="I12" s="1598"/>
      <c r="J12" s="1598"/>
      <c r="K12" s="1598"/>
      <c r="L12" s="1598"/>
      <c r="M12" s="1598"/>
      <c r="N12" s="1598"/>
      <c r="O12" s="1598"/>
      <c r="P12" s="1598"/>
      <c r="Q12" s="1598"/>
      <c r="R12" s="1598"/>
      <c r="S12" s="1598"/>
      <c r="T12" s="1598"/>
      <c r="U12" s="1598"/>
      <c r="V12" s="1598"/>
      <c r="W12" s="1598"/>
      <c r="X12" s="1598"/>
      <c r="Y12" s="1603"/>
      <c r="Z12" s="228"/>
    </row>
    <row r="13" spans="1:26" s="138" customFormat="1" ht="15.75" x14ac:dyDescent="0.25">
      <c r="A13" s="344"/>
      <c r="B13" s="344"/>
      <c r="C13" s="344"/>
      <c r="D13" s="224"/>
      <c r="E13" s="290">
        <v>1</v>
      </c>
      <c r="F13" s="344"/>
      <c r="G13" s="344"/>
      <c r="H13" s="344" t="s">
        <v>766</v>
      </c>
      <c r="I13" s="55" t="s">
        <v>1075</v>
      </c>
      <c r="J13" s="165" t="s">
        <v>1076</v>
      </c>
      <c r="K13" s="344">
        <v>8</v>
      </c>
      <c r="L13" s="344"/>
      <c r="M13" s="344"/>
      <c r="N13" s="344"/>
      <c r="O13" s="344"/>
      <c r="P13" s="344"/>
      <c r="Q13" s="344"/>
      <c r="R13" s="344"/>
      <c r="S13" s="344"/>
      <c r="T13" s="344"/>
      <c r="U13" s="344"/>
      <c r="V13" s="344"/>
      <c r="W13" s="344"/>
      <c r="X13" s="344"/>
      <c r="Y13" s="395"/>
      <c r="Z13" s="228"/>
    </row>
    <row r="14" spans="1:26" s="138" customFormat="1" ht="15.75" x14ac:dyDescent="0.25">
      <c r="A14" s="344" t="s">
        <v>11</v>
      </c>
      <c r="B14" s="219">
        <v>25637</v>
      </c>
      <c r="C14" s="173">
        <f>Age(B14,I14,J14)</f>
        <v>54</v>
      </c>
      <c r="D14" s="224"/>
      <c r="E14" s="288">
        <v>2</v>
      </c>
      <c r="F14" s="230" t="s">
        <v>481</v>
      </c>
      <c r="G14" s="230" t="s">
        <v>796</v>
      </c>
      <c r="H14" s="236" t="s">
        <v>766</v>
      </c>
      <c r="I14" s="230" t="s">
        <v>482</v>
      </c>
      <c r="J14" s="232" t="s">
        <v>519</v>
      </c>
      <c r="K14" s="344" t="str">
        <f>Воз_группа(A14,C14)</f>
        <v>7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16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/>
      <c r="Z14" s="228"/>
    </row>
    <row r="15" spans="1:26" s="138" customFormat="1" ht="15.75" x14ac:dyDescent="0.25">
      <c r="A15" s="344" t="s">
        <v>470</v>
      </c>
      <c r="B15" s="219">
        <v>31826</v>
      </c>
      <c r="C15" s="173">
        <f>Age(B15,I15,J15)</f>
        <v>37</v>
      </c>
      <c r="D15" s="224"/>
      <c r="E15" s="288">
        <v>3</v>
      </c>
      <c r="F15" s="230" t="s">
        <v>481</v>
      </c>
      <c r="G15" s="230" t="s">
        <v>796</v>
      </c>
      <c r="H15" s="236">
        <v>2</v>
      </c>
      <c r="I15" s="230" t="s">
        <v>564</v>
      </c>
      <c r="J15" s="232" t="s">
        <v>656</v>
      </c>
      <c r="K15" s="344" t="str">
        <f>Воз_группа(A15,C15)</f>
        <v>4</v>
      </c>
      <c r="L15" s="173"/>
      <c r="M15" s="212">
        <v>16</v>
      </c>
      <c r="N15" s="156"/>
      <c r="O15" s="202" t="e">
        <f>Баллы_за_упр($A15,$I15,$J15,$K15,M15,N15)</f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>
        <v>120</v>
      </c>
      <c r="W15" s="204">
        <v>5</v>
      </c>
      <c r="X15" s="257"/>
      <c r="Y15" s="395"/>
      <c r="Z15" s="228"/>
    </row>
    <row r="16" spans="1:26" s="138" customFormat="1" ht="15.75" x14ac:dyDescent="0.25">
      <c r="A16" s="344"/>
      <c r="B16" s="344"/>
      <c r="C16" s="344"/>
      <c r="D16" s="224"/>
      <c r="E16" s="1584" t="s">
        <v>800</v>
      </c>
      <c r="F16" s="1585"/>
      <c r="G16" s="1585"/>
      <c r="H16" s="1585"/>
      <c r="I16" s="1585"/>
      <c r="J16" s="1585"/>
      <c r="K16" s="1585"/>
      <c r="L16" s="1585"/>
      <c r="M16" s="1585"/>
      <c r="N16" s="1585"/>
      <c r="O16" s="1585"/>
      <c r="P16" s="1585"/>
      <c r="Q16" s="1585"/>
      <c r="R16" s="1585"/>
      <c r="S16" s="1585"/>
      <c r="T16" s="1585"/>
      <c r="U16" s="1585"/>
      <c r="V16" s="1585"/>
      <c r="W16" s="1585"/>
      <c r="X16" s="1585"/>
      <c r="Y16" s="1586"/>
      <c r="Z16" s="228"/>
    </row>
    <row r="17" spans="1:26" s="138" customFormat="1" ht="15.75" x14ac:dyDescent="0.25">
      <c r="A17" s="344" t="s">
        <v>11</v>
      </c>
      <c r="B17" s="219">
        <v>24857</v>
      </c>
      <c r="C17" s="173">
        <f t="shared" ref="C17:C24" si="0">Age(B17,I17,J17)</f>
        <v>56</v>
      </c>
      <c r="D17" s="224"/>
      <c r="E17" s="288">
        <v>4</v>
      </c>
      <c r="F17" s="230" t="s">
        <v>481</v>
      </c>
      <c r="G17" s="230" t="s">
        <v>878</v>
      </c>
      <c r="H17" s="236" t="s">
        <v>766</v>
      </c>
      <c r="I17" s="230" t="s">
        <v>482</v>
      </c>
      <c r="J17" s="232" t="s">
        <v>797</v>
      </c>
      <c r="K17" s="344" t="str">
        <f t="shared" ref="K17:K24" si="1">Воз_группа(A17,C17)</f>
        <v>8</v>
      </c>
      <c r="L17" s="173"/>
      <c r="M17" s="212"/>
      <c r="N17" s="156"/>
      <c r="O17" s="202"/>
      <c r="P17" s="247"/>
      <c r="Q17" s="155"/>
      <c r="R17" s="202"/>
      <c r="S17" s="1"/>
      <c r="T17" s="409"/>
      <c r="U17" s="203"/>
      <c r="V17" s="56"/>
      <c r="W17" s="204"/>
      <c r="X17" s="257"/>
      <c r="Y17" s="292" t="s">
        <v>750</v>
      </c>
      <c r="Z17" s="228"/>
    </row>
    <row r="18" spans="1:26" s="138" customFormat="1" ht="15.75" x14ac:dyDescent="0.25">
      <c r="A18" s="344" t="s">
        <v>11</v>
      </c>
      <c r="B18" s="219">
        <v>27238</v>
      </c>
      <c r="C18" s="173">
        <f t="shared" si="0"/>
        <v>50</v>
      </c>
      <c r="D18" s="224"/>
      <c r="E18" s="288">
        <v>5</v>
      </c>
      <c r="F18" s="230" t="s">
        <v>481</v>
      </c>
      <c r="G18" s="230" t="s">
        <v>878</v>
      </c>
      <c r="H18" s="236">
        <v>2</v>
      </c>
      <c r="I18" s="230" t="s">
        <v>482</v>
      </c>
      <c r="J18" s="232" t="s">
        <v>520</v>
      </c>
      <c r="K18" s="344" t="str">
        <f t="shared" si="1"/>
        <v>7</v>
      </c>
      <c r="L18" s="173"/>
      <c r="M18" s="212">
        <v>3</v>
      </c>
      <c r="N18" s="156"/>
      <c r="O18" s="202" t="e">
        <f>Баллы_за_упр($A18,$I18,$J18,$K18,M18,N18)</f>
        <v>#VALUE!</v>
      </c>
      <c r="P18" s="247">
        <v>16</v>
      </c>
      <c r="Q18" s="155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 t="s">
        <v>750</v>
      </c>
      <c r="Z18" s="228"/>
    </row>
    <row r="19" spans="1:26" s="138" customFormat="1" ht="15.75" x14ac:dyDescent="0.25">
      <c r="A19" s="344" t="s">
        <v>11</v>
      </c>
      <c r="B19" s="219">
        <v>29086</v>
      </c>
      <c r="C19" s="173">
        <f t="shared" si="0"/>
        <v>45</v>
      </c>
      <c r="D19" s="224"/>
      <c r="E19" s="288">
        <v>6</v>
      </c>
      <c r="F19" s="230" t="s">
        <v>481</v>
      </c>
      <c r="G19" s="230" t="s">
        <v>878</v>
      </c>
      <c r="H19" s="236" t="s">
        <v>766</v>
      </c>
      <c r="I19" s="230" t="s">
        <v>590</v>
      </c>
      <c r="J19" s="232" t="s">
        <v>522</v>
      </c>
      <c r="K19" s="344" t="str">
        <f t="shared" si="1"/>
        <v>6</v>
      </c>
      <c r="L19" s="173"/>
      <c r="M19" s="212">
        <v>3</v>
      </c>
      <c r="N19" s="156"/>
      <c r="O19" s="202" t="e">
        <f>Баллы_за_упр($A19,$I19,$J19,$K19,M19,N19)</f>
        <v>#VALUE!</v>
      </c>
      <c r="P19" s="247">
        <v>34</v>
      </c>
      <c r="Q19" s="155"/>
      <c r="R19" s="202" t="e">
        <f>Баллы_за_упр($A19,$I19,$J19,$K19,P19,Q19)</f>
        <v>#VALUE!</v>
      </c>
      <c r="S19" s="1">
        <v>38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395"/>
      <c r="Z19" s="228"/>
    </row>
    <row r="20" spans="1:26" s="138" customFormat="1" ht="15.75" x14ac:dyDescent="0.25">
      <c r="A20" s="344" t="s">
        <v>11</v>
      </c>
      <c r="B20" s="219">
        <v>27192</v>
      </c>
      <c r="C20" s="173">
        <f t="shared" si="0"/>
        <v>50</v>
      </c>
      <c r="D20" s="224"/>
      <c r="E20" s="288">
        <v>7</v>
      </c>
      <c r="F20" s="230" t="s">
        <v>481</v>
      </c>
      <c r="G20" s="230" t="s">
        <v>878</v>
      </c>
      <c r="H20" s="236" t="s">
        <v>766</v>
      </c>
      <c r="I20" s="230" t="s">
        <v>482</v>
      </c>
      <c r="J20" s="232" t="s">
        <v>654</v>
      </c>
      <c r="K20" s="344" t="str">
        <f t="shared" si="1"/>
        <v>7</v>
      </c>
      <c r="L20" s="173"/>
      <c r="M20" s="212"/>
      <c r="N20" s="156"/>
      <c r="O20" s="202"/>
      <c r="P20" s="247"/>
      <c r="Q20" s="155"/>
      <c r="R20" s="202"/>
      <c r="S20" s="1"/>
      <c r="T20" s="409"/>
      <c r="U20" s="203"/>
      <c r="V20" s="56"/>
      <c r="W20" s="204"/>
      <c r="X20" s="257"/>
      <c r="Y20" s="292" t="s">
        <v>750</v>
      </c>
      <c r="Z20" s="228"/>
    </row>
    <row r="21" spans="1:26" s="138" customFormat="1" ht="15.75" x14ac:dyDescent="0.25">
      <c r="A21" s="344" t="s">
        <v>11</v>
      </c>
      <c r="B21" s="219">
        <v>28971</v>
      </c>
      <c r="C21" s="173">
        <f t="shared" si="0"/>
        <v>45</v>
      </c>
      <c r="D21" s="224"/>
      <c r="E21" s="288">
        <v>8</v>
      </c>
      <c r="F21" s="230" t="s">
        <v>481</v>
      </c>
      <c r="G21" s="230" t="s">
        <v>878</v>
      </c>
      <c r="H21" s="236" t="s">
        <v>766</v>
      </c>
      <c r="I21" s="230" t="s">
        <v>590</v>
      </c>
      <c r="J21" s="232" t="s">
        <v>495</v>
      </c>
      <c r="K21" s="344" t="str">
        <f t="shared" si="1"/>
        <v>6</v>
      </c>
      <c r="L21" s="173"/>
      <c r="M21" s="212">
        <v>3</v>
      </c>
      <c r="N21" s="156"/>
      <c r="O21" s="202" t="e">
        <f>Баллы_за_упр($A21,$I21,$J21,$K21,M21,N21)</f>
        <v>#VALUE!</v>
      </c>
      <c r="P21" s="247">
        <v>34</v>
      </c>
      <c r="Q21" s="155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292"/>
      <c r="Z21" s="228"/>
    </row>
    <row r="22" spans="1:26" s="138" customFormat="1" ht="15.75" x14ac:dyDescent="0.25">
      <c r="A22" s="344" t="s">
        <v>11</v>
      </c>
      <c r="B22" s="219">
        <v>27032</v>
      </c>
      <c r="C22" s="173">
        <f t="shared" si="0"/>
        <v>50</v>
      </c>
      <c r="D22" s="224"/>
      <c r="E22" s="288">
        <v>9</v>
      </c>
      <c r="F22" s="230" t="s">
        <v>481</v>
      </c>
      <c r="G22" s="230" t="s">
        <v>878</v>
      </c>
      <c r="H22" s="236" t="s">
        <v>766</v>
      </c>
      <c r="I22" s="230" t="s">
        <v>482</v>
      </c>
      <c r="J22" s="232" t="s">
        <v>798</v>
      </c>
      <c r="K22" s="344" t="str">
        <f t="shared" si="1"/>
        <v>7</v>
      </c>
      <c r="L22" s="173"/>
      <c r="M22" s="212"/>
      <c r="N22" s="156"/>
      <c r="O22" s="202"/>
      <c r="P22" s="247"/>
      <c r="Q22" s="155"/>
      <c r="R22" s="202"/>
      <c r="S22" s="1"/>
      <c r="T22" s="409"/>
      <c r="U22" s="203"/>
      <c r="V22" s="56"/>
      <c r="W22" s="204"/>
      <c r="X22" s="257"/>
      <c r="Y22" s="396"/>
      <c r="Z22" s="228"/>
    </row>
    <row r="23" spans="1:26" s="138" customFormat="1" ht="15.75" x14ac:dyDescent="0.25">
      <c r="A23" s="344" t="s">
        <v>11</v>
      </c>
      <c r="B23" s="219">
        <v>27305</v>
      </c>
      <c r="C23" s="173">
        <f t="shared" si="0"/>
        <v>50</v>
      </c>
      <c r="D23" s="224"/>
      <c r="E23" s="288">
        <v>10</v>
      </c>
      <c r="F23" s="230" t="s">
        <v>481</v>
      </c>
      <c r="G23" s="230" t="s">
        <v>878</v>
      </c>
      <c r="H23" s="236" t="s">
        <v>766</v>
      </c>
      <c r="I23" s="230" t="s">
        <v>482</v>
      </c>
      <c r="J23" s="232" t="s">
        <v>521</v>
      </c>
      <c r="K23" s="344" t="str">
        <f t="shared" si="1"/>
        <v>7</v>
      </c>
      <c r="L23" s="173"/>
      <c r="M23" s="212"/>
      <c r="N23" s="156"/>
      <c r="O23" s="202"/>
      <c r="P23" s="247"/>
      <c r="Q23" s="155"/>
      <c r="R23" s="202"/>
      <c r="S23" s="1"/>
      <c r="T23" s="409"/>
      <c r="U23" s="203"/>
      <c r="V23" s="56"/>
      <c r="W23" s="204"/>
      <c r="X23" s="257"/>
      <c r="Y23" s="292" t="s">
        <v>750</v>
      </c>
      <c r="Z23" s="228" t="s">
        <v>1130</v>
      </c>
    </row>
    <row r="24" spans="1:26" s="138" customFormat="1" ht="15.75" x14ac:dyDescent="0.25">
      <c r="A24" s="344" t="s">
        <v>11</v>
      </c>
      <c r="B24" s="219">
        <v>30129</v>
      </c>
      <c r="C24" s="173">
        <f t="shared" si="0"/>
        <v>42</v>
      </c>
      <c r="D24" s="224"/>
      <c r="E24" s="288">
        <v>11</v>
      </c>
      <c r="F24" s="230" t="s">
        <v>481</v>
      </c>
      <c r="G24" s="230" t="s">
        <v>878</v>
      </c>
      <c r="H24" s="236" t="s">
        <v>766</v>
      </c>
      <c r="I24" s="230" t="s">
        <v>590</v>
      </c>
      <c r="J24" s="232" t="s">
        <v>730</v>
      </c>
      <c r="K24" s="344" t="str">
        <f t="shared" si="1"/>
        <v>5</v>
      </c>
      <c r="L24" s="173"/>
      <c r="M24" s="212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75" x14ac:dyDescent="0.25">
      <c r="A25" s="344"/>
      <c r="B25" s="344"/>
      <c r="C25" s="344"/>
      <c r="D25" s="224"/>
      <c r="E25" s="1635" t="s">
        <v>996</v>
      </c>
      <c r="F25" s="1636"/>
      <c r="G25" s="1636"/>
      <c r="H25" s="1636"/>
      <c r="I25" s="1636"/>
      <c r="J25" s="1636"/>
      <c r="K25" s="1636"/>
      <c r="L25" s="1636"/>
      <c r="M25" s="1636"/>
      <c r="N25" s="1636"/>
      <c r="O25" s="1636"/>
      <c r="P25" s="1636"/>
      <c r="Q25" s="1636"/>
      <c r="R25" s="1636"/>
      <c r="S25" s="1636"/>
      <c r="T25" s="1636"/>
      <c r="U25" s="1636"/>
      <c r="V25" s="1636"/>
      <c r="W25" s="1636"/>
      <c r="X25" s="1636"/>
      <c r="Y25" s="1637"/>
      <c r="Z25" s="228"/>
    </row>
    <row r="26" spans="1:26" s="138" customFormat="1" ht="15.75" x14ac:dyDescent="0.25">
      <c r="A26" s="344" t="s">
        <v>11</v>
      </c>
      <c r="B26" s="219">
        <v>28207</v>
      </c>
      <c r="C26" s="173">
        <f t="shared" ref="C26:C33" si="2">Age(B26,I26,J26)</f>
        <v>47</v>
      </c>
      <c r="D26" s="224"/>
      <c r="E26" s="288">
        <v>12</v>
      </c>
      <c r="F26" s="230" t="s">
        <v>481</v>
      </c>
      <c r="G26" s="232" t="s">
        <v>879</v>
      </c>
      <c r="H26" s="245">
        <v>2</v>
      </c>
      <c r="I26" s="232" t="s">
        <v>590</v>
      </c>
      <c r="J26" s="232" t="s">
        <v>523</v>
      </c>
      <c r="K26" s="408" t="str">
        <f t="shared" ref="K26:K33" si="3">Воз_группа(A26,C26)</f>
        <v>6</v>
      </c>
      <c r="L26" s="204"/>
      <c r="M26" s="212"/>
      <c r="N26" s="350"/>
      <c r="O26" s="202"/>
      <c r="P26" s="212"/>
      <c r="Q26" s="351"/>
      <c r="R26" s="202"/>
      <c r="S26" s="1"/>
      <c r="T26" s="392"/>
      <c r="U26" s="203"/>
      <c r="V26" s="56"/>
      <c r="W26" s="204"/>
      <c r="X26" s="56"/>
      <c r="Y26" s="395" t="s">
        <v>750</v>
      </c>
      <c r="Z26" s="228" t="s">
        <v>1132</v>
      </c>
    </row>
    <row r="27" spans="1:26" s="138" customFormat="1" ht="15.75" x14ac:dyDescent="0.25">
      <c r="A27" s="344" t="s">
        <v>11</v>
      </c>
      <c r="B27" s="219">
        <v>28148</v>
      </c>
      <c r="C27" s="173">
        <f t="shared" si="2"/>
        <v>47</v>
      </c>
      <c r="D27" s="224"/>
      <c r="E27" s="288">
        <v>13</v>
      </c>
      <c r="F27" s="230" t="s">
        <v>481</v>
      </c>
      <c r="G27" s="232" t="s">
        <v>879</v>
      </c>
      <c r="H27" s="245" t="s">
        <v>766</v>
      </c>
      <c r="I27" s="232" t="s">
        <v>590</v>
      </c>
      <c r="J27" s="232" t="s">
        <v>479</v>
      </c>
      <c r="K27" s="408" t="str">
        <f t="shared" si="3"/>
        <v>6</v>
      </c>
      <c r="L27" s="204"/>
      <c r="M27" s="212">
        <v>3</v>
      </c>
      <c r="N27" s="156"/>
      <c r="O27" s="202" t="e">
        <f>Баллы_за_упр($A27,$I27,$J27,$K27,M27,N27)</f>
        <v>#VALUE!</v>
      </c>
      <c r="P27" s="247">
        <v>34</v>
      </c>
      <c r="Q27" s="155"/>
      <c r="R27" s="202" t="e">
        <f>Баллы_за_упр($A27,$I27,$J27,$K27,P27,Q27)</f>
        <v>#VALUE!</v>
      </c>
      <c r="S27" s="1">
        <v>38</v>
      </c>
      <c r="T27" s="392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56"/>
      <c r="Y27" s="395"/>
      <c r="Z27" s="228"/>
    </row>
    <row r="28" spans="1:26" s="138" customFormat="1" ht="15.75" x14ac:dyDescent="0.25">
      <c r="A28" s="344" t="s">
        <v>11</v>
      </c>
      <c r="B28" s="219">
        <v>25824</v>
      </c>
      <c r="C28" s="173">
        <f t="shared" si="2"/>
        <v>54</v>
      </c>
      <c r="D28" s="224"/>
      <c r="E28" s="288">
        <v>14</v>
      </c>
      <c r="F28" s="230" t="s">
        <v>481</v>
      </c>
      <c r="G28" s="232" t="s">
        <v>879</v>
      </c>
      <c r="H28" s="245">
        <v>2</v>
      </c>
      <c r="I28" s="232" t="s">
        <v>482</v>
      </c>
      <c r="J28" s="232" t="s">
        <v>524</v>
      </c>
      <c r="K28" s="408" t="str">
        <f t="shared" si="3"/>
        <v>7</v>
      </c>
      <c r="L28" s="204"/>
      <c r="M28" s="212"/>
      <c r="N28" s="350"/>
      <c r="O28" s="202"/>
      <c r="P28" s="212"/>
      <c r="Q28" s="351"/>
      <c r="R28" s="202"/>
      <c r="S28" s="1"/>
      <c r="T28" s="392"/>
      <c r="U28" s="203"/>
      <c r="V28" s="56"/>
      <c r="W28" s="204"/>
      <c r="X28" s="56"/>
      <c r="Y28" s="395" t="s">
        <v>750</v>
      </c>
      <c r="Z28" s="228"/>
    </row>
    <row r="29" spans="1:26" s="138" customFormat="1" ht="15.75" x14ac:dyDescent="0.25">
      <c r="A29" s="344" t="s">
        <v>11</v>
      </c>
      <c r="B29" s="219">
        <v>28256</v>
      </c>
      <c r="C29" s="173">
        <f t="shared" si="2"/>
        <v>47</v>
      </c>
      <c r="D29" s="224"/>
      <c r="E29" s="288">
        <v>15</v>
      </c>
      <c r="F29" s="230" t="s">
        <v>481</v>
      </c>
      <c r="G29" s="230" t="s">
        <v>879</v>
      </c>
      <c r="H29" s="236" t="s">
        <v>766</v>
      </c>
      <c r="I29" s="230" t="s">
        <v>590</v>
      </c>
      <c r="J29" s="232" t="s">
        <v>493</v>
      </c>
      <c r="K29" s="344" t="str">
        <f t="shared" si="3"/>
        <v>6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34</v>
      </c>
      <c r="Q29" s="155"/>
      <c r="R29" s="202" t="e">
        <f>Баллы_за_упр($A29,$I29,$J29,$K29,P29,Q29)</f>
        <v>#VALUE!</v>
      </c>
      <c r="S29" s="1">
        <v>38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5"/>
      <c r="Z29" s="228"/>
    </row>
    <row r="30" spans="1:26" s="138" customFormat="1" ht="15.75" x14ac:dyDescent="0.25">
      <c r="A30" s="344" t="s">
        <v>11</v>
      </c>
      <c r="B30" s="219">
        <v>28251</v>
      </c>
      <c r="C30" s="173">
        <f t="shared" si="2"/>
        <v>47</v>
      </c>
      <c r="D30" s="224"/>
      <c r="E30" s="288">
        <v>16</v>
      </c>
      <c r="F30" s="230" t="s">
        <v>481</v>
      </c>
      <c r="G30" s="230" t="s">
        <v>879</v>
      </c>
      <c r="H30" s="236">
        <v>2</v>
      </c>
      <c r="I30" s="230" t="s">
        <v>590</v>
      </c>
      <c r="J30" s="232" t="s">
        <v>655</v>
      </c>
      <c r="K30" s="344" t="str">
        <f t="shared" si="3"/>
        <v>6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34</v>
      </c>
      <c r="Q30" s="155"/>
      <c r="R30" s="202" t="e">
        <f>Баллы_за_упр($A30,$I30,$J30,$K30,P30,Q30)</f>
        <v>#VALUE!</v>
      </c>
      <c r="S30" s="1">
        <v>38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395"/>
      <c r="Z30" s="228"/>
    </row>
    <row r="31" spans="1:26" s="138" customFormat="1" ht="15.75" x14ac:dyDescent="0.25">
      <c r="A31" s="344" t="s">
        <v>11</v>
      </c>
      <c r="B31" s="219">
        <v>29386</v>
      </c>
      <c r="C31" s="173">
        <f t="shared" si="2"/>
        <v>44</v>
      </c>
      <c r="D31" s="224"/>
      <c r="E31" s="288">
        <v>17</v>
      </c>
      <c r="F31" s="230" t="s">
        <v>481</v>
      </c>
      <c r="G31" s="230" t="s">
        <v>879</v>
      </c>
      <c r="H31" s="236">
        <v>1</v>
      </c>
      <c r="I31" s="230" t="s">
        <v>590</v>
      </c>
      <c r="J31" s="232" t="s">
        <v>494</v>
      </c>
      <c r="K31" s="344" t="str">
        <f t="shared" si="3"/>
        <v>5</v>
      </c>
      <c r="L31" s="173"/>
      <c r="M31" s="212">
        <v>3</v>
      </c>
      <c r="N31" s="156"/>
      <c r="O31" s="202" t="e">
        <f>Баллы_за_упр($A31,$I31,$J31,$K31,M31,N31)</f>
        <v>#VALUE!</v>
      </c>
      <c r="P31" s="247">
        <v>34</v>
      </c>
      <c r="Q31" s="155"/>
      <c r="R31" s="202" t="e">
        <f>Баллы_за_упр($A31,$I31,$J31,$K31,P31,Q31)</f>
        <v>#VALUE!</v>
      </c>
      <c r="S31" s="1">
        <v>38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395"/>
      <c r="Z31" s="228"/>
    </row>
    <row r="32" spans="1:26" s="138" customFormat="1" ht="15.75" x14ac:dyDescent="0.25">
      <c r="A32" s="344" t="s">
        <v>11</v>
      </c>
      <c r="B32" s="219">
        <v>27746</v>
      </c>
      <c r="C32" s="173">
        <f t="shared" si="2"/>
        <v>48</v>
      </c>
      <c r="D32" s="224"/>
      <c r="E32" s="288">
        <v>18</v>
      </c>
      <c r="F32" s="230" t="s">
        <v>481</v>
      </c>
      <c r="G32" s="230" t="s">
        <v>879</v>
      </c>
      <c r="H32" s="236">
        <v>1</v>
      </c>
      <c r="I32" s="230" t="s">
        <v>590</v>
      </c>
      <c r="J32" s="232" t="s">
        <v>1050</v>
      </c>
      <c r="K32" s="344" t="str">
        <f t="shared" si="3"/>
        <v>6</v>
      </c>
      <c r="L32" s="173"/>
      <c r="M32" s="212">
        <v>3</v>
      </c>
      <c r="N32" s="156"/>
      <c r="O32" s="202" t="e">
        <f>Баллы_за_упр($A32,$I32,$J32,$K32,M32,N32)</f>
        <v>#VALUE!</v>
      </c>
      <c r="P32" s="247">
        <v>34</v>
      </c>
      <c r="Q32" s="155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395"/>
      <c r="Z32" s="228"/>
    </row>
    <row r="33" spans="1:26" s="138" customFormat="1" ht="16.5" thickBot="1" x14ac:dyDescent="0.3">
      <c r="A33" s="344" t="s">
        <v>11</v>
      </c>
      <c r="B33" s="219">
        <v>28803</v>
      </c>
      <c r="C33" s="173">
        <f t="shared" si="2"/>
        <v>45</v>
      </c>
      <c r="D33" s="224"/>
      <c r="E33" s="293">
        <v>19</v>
      </c>
      <c r="F33" s="294" t="s">
        <v>481</v>
      </c>
      <c r="G33" s="294" t="s">
        <v>879</v>
      </c>
      <c r="H33" s="331">
        <v>2</v>
      </c>
      <c r="I33" s="294" t="s">
        <v>590</v>
      </c>
      <c r="J33" s="321" t="s">
        <v>799</v>
      </c>
      <c r="K33" s="298" t="str">
        <f t="shared" si="3"/>
        <v>6</v>
      </c>
      <c r="L33" s="140"/>
      <c r="M33" s="340">
        <v>3</v>
      </c>
      <c r="N33" s="163"/>
      <c r="O33" s="299" t="e">
        <f>Баллы_за_упр($A33,$I33,$J33,$K33,M33,N33)</f>
        <v>#VALUE!</v>
      </c>
      <c r="P33" s="157">
        <v>34</v>
      </c>
      <c r="Q33" s="164"/>
      <c r="R33" s="299" t="e">
        <f>Баллы_за_упр($A33,$I33,$J33,$K33,P33,Q33)</f>
        <v>#VALUE!</v>
      </c>
      <c r="S33" s="300">
        <v>38</v>
      </c>
      <c r="T33" s="413"/>
      <c r="U33" s="301" t="e">
        <f>Баллы_за_упр($A33,$I33,$J33,$K33,S33,T33)</f>
        <v>#VALUE!</v>
      </c>
      <c r="V33" s="302" t="e">
        <f>Сумма_баллов($A33,$K33,O33,R33,U33)</f>
        <v>#VALUE!</v>
      </c>
      <c r="W33" s="303" t="e">
        <f>Оценка($A33,$K33,O33,R33,U33)</f>
        <v>#VALUE!</v>
      </c>
      <c r="X33" s="258"/>
      <c r="Y33" s="436"/>
      <c r="Z33" s="228"/>
    </row>
    <row r="34" spans="1:26" ht="15.75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567"/>
      <c r="K34" s="172"/>
      <c r="L34" s="172"/>
      <c r="M34" s="437"/>
      <c r="N34" s="172"/>
      <c r="O34" s="172"/>
      <c r="P34" s="172"/>
      <c r="Q34" s="172"/>
      <c r="R34" s="172"/>
      <c r="S34" s="172"/>
      <c r="T34" s="418"/>
      <c r="U34" s="172"/>
      <c r="V34" s="172"/>
      <c r="W34" s="172"/>
      <c r="X34" s="172"/>
      <c r="Y34" s="437"/>
    </row>
    <row r="35" spans="1:26" ht="15.75" hidden="1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567"/>
      <c r="K35" s="172"/>
      <c r="L35" s="172"/>
      <c r="M35" s="437"/>
      <c r="N35" s="172"/>
      <c r="O35" s="172"/>
      <c r="P35" s="172"/>
      <c r="Q35" s="261" t="s">
        <v>769</v>
      </c>
      <c r="R35" s="261"/>
      <c r="S35" s="262"/>
      <c r="T35" s="419"/>
      <c r="U35" s="263"/>
      <c r="V35" s="264" t="e">
        <f>SUM(V12:V33)</f>
        <v>#VALUE!</v>
      </c>
      <c r="W35" s="265"/>
      <c r="X35" s="172"/>
      <c r="Y35" s="437"/>
    </row>
    <row r="36" spans="1:26" ht="15.75" hidden="1" x14ac:dyDescent="0.25">
      <c r="A36" s="259"/>
      <c r="B36" s="260"/>
      <c r="C36" s="260"/>
      <c r="D36" s="260"/>
      <c r="E36" s="171"/>
      <c r="F36" s="171"/>
      <c r="G36" s="171"/>
      <c r="H36" s="171"/>
      <c r="I36" s="171"/>
      <c r="J36" s="567"/>
      <c r="K36" s="172"/>
      <c r="L36" s="172"/>
      <c r="M36" s="437"/>
      <c r="N36" s="172"/>
      <c r="O36" s="172"/>
      <c r="P36" s="172"/>
      <c r="Q36" s="261" t="s">
        <v>770</v>
      </c>
      <c r="R36" s="261"/>
      <c r="S36" s="262"/>
      <c r="T36" s="419"/>
      <c r="U36" s="263"/>
      <c r="V36" s="266" t="e">
        <f>V35/K43</f>
        <v>#VALUE!</v>
      </c>
      <c r="W36" s="267"/>
      <c r="X36" s="172"/>
      <c r="Y36" s="437"/>
    </row>
    <row r="37" spans="1:26" ht="15.75" hidden="1" x14ac:dyDescent="0.25">
      <c r="A37" s="259"/>
      <c r="B37" s="260"/>
      <c r="C37" s="260"/>
      <c r="D37" s="260"/>
      <c r="E37" s="171"/>
      <c r="F37" s="171"/>
      <c r="G37" s="171"/>
      <c r="H37" s="171"/>
      <c r="I37" s="171"/>
      <c r="J37" s="567"/>
      <c r="K37" s="172"/>
      <c r="L37" s="172"/>
      <c r="M37" s="437"/>
      <c r="N37" s="172"/>
      <c r="O37" s="172"/>
      <c r="P37" s="172"/>
      <c r="Q37" s="261" t="s">
        <v>771</v>
      </c>
      <c r="R37" s="261"/>
      <c r="S37" s="262"/>
      <c r="T37" s="419"/>
      <c r="U37" s="263"/>
      <c r="V37" s="268"/>
      <c r="W37" s="269"/>
      <c r="X37" s="172"/>
      <c r="Y37" s="437"/>
    </row>
    <row r="38" spans="1:26" ht="15.75" x14ac:dyDescent="0.25">
      <c r="A38" s="259"/>
      <c r="B38" s="260"/>
      <c r="C38" s="260"/>
      <c r="D38" s="260"/>
      <c r="E38" s="171"/>
      <c r="F38" s="171"/>
      <c r="G38" s="171"/>
      <c r="H38" s="171"/>
      <c r="I38" s="171"/>
      <c r="J38" s="567"/>
      <c r="K38" s="172"/>
      <c r="L38" s="172"/>
      <c r="M38" s="437"/>
      <c r="N38" s="172"/>
      <c r="O38" s="172"/>
      <c r="P38" s="172"/>
      <c r="Q38" s="172"/>
      <c r="R38" s="172"/>
      <c r="S38" s="172"/>
      <c r="T38" s="418"/>
      <c r="U38" s="172"/>
      <c r="V38" s="172"/>
      <c r="W38" s="172"/>
      <c r="X38" s="172"/>
      <c r="Y38" s="437"/>
    </row>
    <row r="39" spans="1:26" ht="21.75" customHeight="1" thickBot="1" x14ac:dyDescent="0.3">
      <c r="A39" s="260"/>
      <c r="B39" s="136"/>
      <c r="C39" s="136"/>
      <c r="D39" s="136"/>
      <c r="E39" s="442"/>
      <c r="F39" s="442"/>
      <c r="G39" s="442"/>
      <c r="H39" s="270"/>
      <c r="I39" s="1663" t="s">
        <v>1071</v>
      </c>
      <c r="J39" s="1663"/>
      <c r="K39" s="1981"/>
      <c r="L39" s="1981"/>
      <c r="M39" s="1981"/>
      <c r="N39" s="1981"/>
      <c r="O39" s="1981"/>
      <c r="P39" s="1981"/>
      <c r="Q39" s="1981"/>
      <c r="R39" s="1981"/>
      <c r="S39" s="1981"/>
      <c r="T39" s="1981"/>
      <c r="U39" s="1981"/>
      <c r="V39" s="51"/>
      <c r="W39" s="51"/>
      <c r="X39" s="136"/>
    </row>
    <row r="40" spans="1:26" ht="21.75" customHeight="1" thickTop="1" x14ac:dyDescent="0.25">
      <c r="A40" s="260"/>
      <c r="B40" s="136"/>
      <c r="C40" s="136"/>
      <c r="D40" s="136"/>
      <c r="E40" s="442"/>
      <c r="F40" s="442"/>
      <c r="G40" s="442"/>
      <c r="H40" s="270"/>
      <c r="I40" s="443"/>
      <c r="J40" s="569"/>
      <c r="K40" s="447"/>
      <c r="L40" s="447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6" ht="15.75" x14ac:dyDescent="0.25">
      <c r="A41" s="136"/>
      <c r="B41" s="136"/>
      <c r="C41" s="136"/>
      <c r="D41" s="136"/>
      <c r="E41" s="442"/>
      <c r="F41" s="442"/>
      <c r="G41" s="442"/>
      <c r="H41" s="270"/>
      <c r="I41" s="209"/>
      <c r="J41" s="458"/>
      <c r="K41" s="209"/>
      <c r="L41" s="209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6" ht="15.75" x14ac:dyDescent="0.25">
      <c r="A42" s="136"/>
      <c r="B42" s="136"/>
      <c r="C42" s="136"/>
      <c r="D42" s="136"/>
      <c r="E42" s="178"/>
      <c r="F42" s="178"/>
      <c r="G42" s="178"/>
      <c r="H42" s="271"/>
      <c r="I42" s="1593" t="s">
        <v>12</v>
      </c>
      <c r="J42" s="1593"/>
      <c r="K42" s="205">
        <f>O42-K52</f>
        <v>19</v>
      </c>
      <c r="L42" s="51" t="s">
        <v>13</v>
      </c>
      <c r="M42" s="438"/>
      <c r="N42" s="51"/>
      <c r="O42" s="192">
        <f>COUNT(E$12:E33)</f>
        <v>19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6" ht="15.75" x14ac:dyDescent="0.25">
      <c r="A43" s="136"/>
      <c r="B43" s="136"/>
      <c r="C43" s="136"/>
      <c r="D43" s="136"/>
      <c r="E43" s="178"/>
      <c r="F43" s="178"/>
      <c r="G43" s="178"/>
      <c r="H43" s="271"/>
      <c r="I43" s="1593" t="s">
        <v>14</v>
      </c>
      <c r="J43" s="1593"/>
      <c r="K43" s="206">
        <f>COUNT($M$12:M33)</f>
        <v>12</v>
      </c>
      <c r="L43" s="51" t="s">
        <v>13</v>
      </c>
      <c r="M43" s="459">
        <f>ROUND($K$43/$K$42*100,1)</f>
        <v>63.2</v>
      </c>
      <c r="N43" s="143" t="s">
        <v>15</v>
      </c>
      <c r="O43" s="200"/>
      <c r="P43" s="51"/>
      <c r="Q43" s="1652"/>
      <c r="R43" s="1652"/>
      <c r="S43" s="1652"/>
      <c r="T43" s="1652"/>
      <c r="U43" s="136"/>
      <c r="V43" s="136"/>
      <c r="W43" s="136"/>
    </row>
    <row r="44" spans="1:26" ht="11.25" customHeight="1" x14ac:dyDescent="0.25">
      <c r="A44" s="136"/>
      <c r="B44" s="136"/>
      <c r="C44" s="136"/>
      <c r="D44" s="136"/>
      <c r="E44" s="178"/>
      <c r="F44" s="178"/>
      <c r="G44" s="178"/>
      <c r="H44" s="271"/>
      <c r="I44" s="179"/>
      <c r="J44" s="568"/>
      <c r="K44" s="446"/>
      <c r="L44" s="136"/>
      <c r="M44" s="460"/>
      <c r="N44" s="136"/>
      <c r="O44" s="200"/>
      <c r="P44" s="51"/>
      <c r="Q44" s="136"/>
      <c r="R44" s="136"/>
      <c r="S44" s="136"/>
    </row>
    <row r="45" spans="1:26" ht="15.75" x14ac:dyDescent="0.25">
      <c r="A45" s="136"/>
      <c r="B45" s="136"/>
      <c r="C45" s="136"/>
      <c r="D45" s="136"/>
      <c r="E45" s="178"/>
      <c r="F45" s="178"/>
      <c r="G45" s="178"/>
      <c r="H45" s="271"/>
      <c r="I45" s="1582" t="s">
        <v>16</v>
      </c>
      <c r="J45" s="1582"/>
      <c r="K45" s="446"/>
      <c r="L45" s="51"/>
      <c r="M45" s="460"/>
      <c r="N45" s="51"/>
      <c r="P45" s="51"/>
      <c r="Q45" s="136"/>
      <c r="R45" s="136"/>
      <c r="S45" s="136"/>
    </row>
    <row r="46" spans="1:26" ht="15.75" x14ac:dyDescent="0.25">
      <c r="A46" s="136"/>
      <c r="B46" s="136"/>
      <c r="C46" s="136"/>
      <c r="D46" s="136"/>
      <c r="E46" s="178"/>
      <c r="F46" s="178"/>
      <c r="G46" s="1582" t="s">
        <v>17</v>
      </c>
      <c r="H46" s="1582"/>
      <c r="I46" s="1582"/>
      <c r="J46" s="1582"/>
      <c r="K46" s="181">
        <f>COUNTIF(W$12:W33,5)</f>
        <v>1</v>
      </c>
      <c r="L46" s="51" t="s">
        <v>13</v>
      </c>
      <c r="M46" s="184" t="e">
        <f>ROUND(K46/$K$488*100,1)</f>
        <v>#DIV/0!</v>
      </c>
      <c r="N46" s="143" t="s">
        <v>15</v>
      </c>
      <c r="P46" s="144"/>
      <c r="Q46" s="136"/>
      <c r="R46" s="136"/>
      <c r="S46" s="136"/>
    </row>
    <row r="47" spans="1:26" ht="15.75" x14ac:dyDescent="0.25">
      <c r="A47" s="136"/>
      <c r="B47" s="136"/>
      <c r="C47" s="136"/>
      <c r="D47" s="136"/>
      <c r="E47" s="178"/>
      <c r="F47" s="178"/>
      <c r="G47" s="1582" t="s">
        <v>18</v>
      </c>
      <c r="H47" s="1582"/>
      <c r="I47" s="1582"/>
      <c r="J47" s="1582"/>
      <c r="K47" s="181">
        <f>COUNTIF(W$12:W33,4)</f>
        <v>0</v>
      </c>
      <c r="L47" s="51" t="s">
        <v>13</v>
      </c>
      <c r="M47" s="186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6" ht="15.75" x14ac:dyDescent="0.25">
      <c r="A48" s="136"/>
      <c r="B48" s="136"/>
      <c r="C48" s="136"/>
      <c r="D48" s="136"/>
      <c r="E48" s="178"/>
      <c r="F48" s="178"/>
      <c r="G48" s="1582" t="s">
        <v>19</v>
      </c>
      <c r="H48" s="1582"/>
      <c r="I48" s="1582"/>
      <c r="J48" s="1582"/>
      <c r="K48" s="181">
        <f>COUNTIF(W$12:W33,3)</f>
        <v>0</v>
      </c>
      <c r="L48" s="51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582" t="s">
        <v>20</v>
      </c>
      <c r="H49" s="1582"/>
      <c r="I49" s="1582"/>
      <c r="J49" s="1582"/>
      <c r="K49" s="181">
        <f>COUNTIF(W$12:W33,2)</f>
        <v>0</v>
      </c>
      <c r="L49" s="51" t="s">
        <v>13</v>
      </c>
      <c r="M49" s="186" t="e">
        <f>K49/$K$488*100</f>
        <v>#DIV/0!</v>
      </c>
      <c r="N49" s="143" t="s">
        <v>15</v>
      </c>
      <c r="P49" s="51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582" t="s">
        <v>21</v>
      </c>
      <c r="F50" s="1582"/>
      <c r="G50" s="1582"/>
      <c r="H50" s="1582"/>
      <c r="I50" s="1582"/>
      <c r="J50" s="1582"/>
      <c r="K50" s="182">
        <f>SUM(K46:K48)</f>
        <v>1</v>
      </c>
      <c r="L50" s="51" t="s">
        <v>13</v>
      </c>
      <c r="M50" s="186" t="e">
        <f>ROUND(K50/$K$488*100,1)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582" t="s">
        <v>772</v>
      </c>
      <c r="F51" s="1582"/>
      <c r="G51" s="1582"/>
      <c r="H51" s="1582"/>
      <c r="I51" s="1582"/>
      <c r="J51" s="1582"/>
      <c r="K51" s="183">
        <f>COUNTIF(Y$12:Y33,"*ЛФК*")+COUNTIF(Y$12:Y33,"*освоб.*")+COUNTIF(Y$12:Y33,"*справка*")</f>
        <v>6</v>
      </c>
      <c r="L51" s="51" t="s">
        <v>13</v>
      </c>
      <c r="M51" s="461">
        <f>K51/$K$42*100</f>
        <v>31.578947368421051</v>
      </c>
      <c r="N51" s="143" t="s">
        <v>15</v>
      </c>
      <c r="P51" s="1653" t="s">
        <v>22</v>
      </c>
      <c r="Q51" s="1653"/>
      <c r="R51" s="1653"/>
      <c r="S51" s="1653"/>
      <c r="T51" s="1654" t="e">
        <f>Оценка_подр(M43,M50,M46,M47)</f>
        <v>#VALUE!</v>
      </c>
      <c r="U51" s="1654"/>
      <c r="V51" s="1654"/>
      <c r="W51" s="1654"/>
      <c r="X51" s="147"/>
      <c r="Y51" s="439"/>
    </row>
    <row r="52" spans="1:25" ht="17.25" customHeight="1" x14ac:dyDescent="0.3">
      <c r="A52" s="136"/>
      <c r="B52" s="136"/>
      <c r="C52" s="136"/>
      <c r="D52" s="136"/>
      <c r="E52" s="1582" t="s">
        <v>775</v>
      </c>
      <c r="F52" s="1582"/>
      <c r="G52" s="1582"/>
      <c r="H52" s="1582"/>
      <c r="I52" s="1582"/>
      <c r="J52" s="1582"/>
      <c r="K52" s="183">
        <f>COUNTIF(Y$12:Y33,"*ком-ка*")+COUNTIF(Y$12:Y33,"*декрет*")+COUNTIF(Y$12:Y33,"*уч.отпуск*")</f>
        <v>0</v>
      </c>
      <c r="L52" s="51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">
      <c r="A53" s="136"/>
      <c r="B53" s="136"/>
      <c r="C53" s="136"/>
      <c r="D53" s="136"/>
      <c r="E53" s="1582"/>
      <c r="F53" s="1582"/>
      <c r="G53" s="1582"/>
      <c r="H53" s="1582"/>
      <c r="I53" s="1582"/>
      <c r="J53" s="1582"/>
      <c r="K53" s="208"/>
      <c r="L53" s="51"/>
      <c r="M53" s="190"/>
      <c r="N53" s="177" t="s">
        <v>15</v>
      </c>
      <c r="O53" s="176">
        <f>SUM(K46:K49)</f>
        <v>1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35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581" t="s">
        <v>1128</v>
      </c>
      <c r="U54" s="1581"/>
      <c r="V54" s="1581"/>
      <c r="W54" s="1581"/>
      <c r="X54" s="1581"/>
      <c r="Y54" s="1581"/>
    </row>
    <row r="55" spans="1:25" ht="16.5" thickTop="1" x14ac:dyDescent="0.25">
      <c r="A55" s="136"/>
      <c r="B55" s="136"/>
      <c r="C55" s="136"/>
      <c r="D55" s="136"/>
      <c r="E55" s="473"/>
      <c r="F55" s="473"/>
      <c r="G55" s="473"/>
      <c r="H55" s="270"/>
      <c r="I55" s="1661"/>
      <c r="J55" s="1661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6">
    <mergeCell ref="T54:Y54"/>
    <mergeCell ref="E25:Y25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K39:U39"/>
    <mergeCell ref="I42:J42"/>
    <mergeCell ref="E16:Y16"/>
    <mergeCell ref="E50:J50"/>
    <mergeCell ref="I39:J39"/>
    <mergeCell ref="I43:J43"/>
    <mergeCell ref="Q43:T43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I55:J55"/>
    <mergeCell ref="M10:O10"/>
    <mergeCell ref="P10:R10"/>
    <mergeCell ref="S10:U10"/>
    <mergeCell ref="E51:J51"/>
    <mergeCell ref="P51:S51"/>
    <mergeCell ref="T51:W51"/>
    <mergeCell ref="E52:J52"/>
    <mergeCell ref="E53:J53"/>
    <mergeCell ref="I45:J45"/>
    <mergeCell ref="G46:J46"/>
    <mergeCell ref="G47:J47"/>
    <mergeCell ref="G48:J48"/>
    <mergeCell ref="E12:Y12"/>
    <mergeCell ref="G9:G11"/>
    <mergeCell ref="G49:J4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1">
    <tabColor theme="0" tint="-0.34998626667073579"/>
  </sheetPr>
  <dimension ref="A1:Z36"/>
  <sheetViews>
    <sheetView view="pageBreakPreview" topLeftCell="A10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1140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5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598"/>
      <c r="K10" s="1571"/>
      <c r="L10" s="1571"/>
      <c r="M10" s="1975">
        <v>1</v>
      </c>
      <c r="N10" s="1976"/>
      <c r="O10" s="1977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599"/>
      <c r="K11" s="1572"/>
      <c r="L11" s="1572"/>
      <c r="M11" s="592" t="s">
        <v>8</v>
      </c>
      <c r="N11" s="588" t="s">
        <v>9</v>
      </c>
      <c r="O11" s="137" t="s">
        <v>10</v>
      </c>
      <c r="P11" s="588" t="s">
        <v>8</v>
      </c>
      <c r="Q11" s="588" t="s">
        <v>9</v>
      </c>
      <c r="R11" s="137" t="s">
        <v>10</v>
      </c>
      <c r="S11" s="588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247" t="s">
        <v>11</v>
      </c>
      <c r="B12" s="168">
        <v>24917</v>
      </c>
      <c r="C12" s="247">
        <f>Age(B12,I12,J12)</f>
        <v>56</v>
      </c>
      <c r="D12" s="160"/>
      <c r="E12" s="166">
        <v>1</v>
      </c>
      <c r="F12" s="161" t="s">
        <v>588</v>
      </c>
      <c r="G12" s="161" t="s">
        <v>588</v>
      </c>
      <c r="H12" s="237" t="s">
        <v>766</v>
      </c>
      <c r="I12" s="161" t="s">
        <v>482</v>
      </c>
      <c r="J12" s="161" t="s">
        <v>1155</v>
      </c>
      <c r="K12" s="342" t="str">
        <f>Воз_группа(A12,C12)</f>
        <v>8</v>
      </c>
      <c r="L12" s="173"/>
      <c r="M12" s="212"/>
      <c r="N12" s="202"/>
      <c r="O12" s="202"/>
      <c r="P12" s="247"/>
      <c r="Q12" s="202"/>
      <c r="R12" s="202"/>
      <c r="S12" s="1"/>
      <c r="T12" s="409"/>
      <c r="U12" s="203"/>
      <c r="V12" s="56"/>
      <c r="W12" s="204"/>
      <c r="X12" s="514"/>
      <c r="Y12" s="597" t="s">
        <v>750</v>
      </c>
      <c r="Z12" s="228"/>
    </row>
    <row r="13" spans="1:26" s="138" customFormat="1" ht="15.75" x14ac:dyDescent="0.25">
      <c r="A13" s="173" t="s">
        <v>11</v>
      </c>
      <c r="B13" s="227">
        <v>25569</v>
      </c>
      <c r="C13" s="173">
        <f>Age(B13,I13,J13)</f>
        <v>54</v>
      </c>
      <c r="D13" s="141"/>
      <c r="E13" s="287">
        <v>2</v>
      </c>
      <c r="F13" s="161" t="s">
        <v>588</v>
      </c>
      <c r="G13" s="161" t="s">
        <v>588</v>
      </c>
      <c r="H13" s="237" t="s">
        <v>766</v>
      </c>
      <c r="I13" s="161" t="s">
        <v>590</v>
      </c>
      <c r="J13" s="161" t="s">
        <v>509</v>
      </c>
      <c r="K13" s="342" t="str">
        <f>Воз_группа(A13,C13)</f>
        <v>7</v>
      </c>
      <c r="L13" s="173"/>
      <c r="M13" s="212"/>
      <c r="N13" s="156"/>
      <c r="O13" s="202"/>
      <c r="P13" s="247"/>
      <c r="Q13" s="155"/>
      <c r="R13" s="202"/>
      <c r="S13" s="1"/>
      <c r="T13" s="409"/>
      <c r="U13" s="203"/>
      <c r="V13" s="56"/>
      <c r="W13" s="204"/>
      <c r="X13" s="257"/>
      <c r="Y13" s="286" t="s">
        <v>750</v>
      </c>
      <c r="Z13" s="228"/>
    </row>
    <row r="14" spans="1:26" s="138" customFormat="1" ht="15.75" x14ac:dyDescent="0.25">
      <c r="A14" s="173" t="s">
        <v>470</v>
      </c>
      <c r="B14" s="226">
        <v>28838</v>
      </c>
      <c r="C14" s="173">
        <f>Age(B14,I14,J14)</f>
        <v>45</v>
      </c>
      <c r="D14" s="141"/>
      <c r="E14" s="287">
        <v>3</v>
      </c>
      <c r="F14" s="161" t="s">
        <v>588</v>
      </c>
      <c r="G14" s="161" t="s">
        <v>588</v>
      </c>
      <c r="H14" s="237" t="s">
        <v>766</v>
      </c>
      <c r="I14" s="161" t="s">
        <v>26</v>
      </c>
      <c r="J14" s="161" t="s">
        <v>652</v>
      </c>
      <c r="K14" s="342" t="str">
        <f>Воз_группа(A14,C14)</f>
        <v>5</v>
      </c>
      <c r="L14" s="173"/>
      <c r="M14" s="212"/>
      <c r="N14" s="202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286" t="s">
        <v>750</v>
      </c>
      <c r="Z14" s="228"/>
    </row>
    <row r="15" spans="1:26" s="138" customFormat="1" ht="16.5" thickBot="1" x14ac:dyDescent="0.3">
      <c r="A15" s="173" t="s">
        <v>11</v>
      </c>
      <c r="B15" s="226">
        <v>30043</v>
      </c>
      <c r="C15" s="173">
        <f>Age(B15,I15,J15)</f>
        <v>42</v>
      </c>
      <c r="D15" s="141"/>
      <c r="E15" s="330">
        <v>4</v>
      </c>
      <c r="F15" s="162" t="s">
        <v>588</v>
      </c>
      <c r="G15" s="162" t="s">
        <v>588</v>
      </c>
      <c r="H15" s="326" t="s">
        <v>766</v>
      </c>
      <c r="I15" s="162" t="s">
        <v>26</v>
      </c>
      <c r="J15" s="162" t="s">
        <v>653</v>
      </c>
      <c r="K15" s="159" t="str">
        <f>Воз_группа(A15,C15)</f>
        <v>5</v>
      </c>
      <c r="L15" s="140"/>
      <c r="M15" s="340"/>
      <c r="N15" s="163"/>
      <c r="O15" s="299"/>
      <c r="P15" s="157"/>
      <c r="Q15" s="164"/>
      <c r="R15" s="299"/>
      <c r="S15" s="300"/>
      <c r="T15" s="413"/>
      <c r="U15" s="301"/>
      <c r="V15" s="302"/>
      <c r="W15" s="303"/>
      <c r="X15" s="258"/>
      <c r="Y15" s="398" t="s">
        <v>750</v>
      </c>
      <c r="Z15" s="228"/>
    </row>
    <row r="16" spans="1:26" ht="15.75" x14ac:dyDescent="0.25">
      <c r="A16" s="259"/>
      <c r="B16" s="260"/>
      <c r="C16" s="260"/>
      <c r="D16" s="260"/>
      <c r="E16" s="171"/>
      <c r="F16" s="171"/>
      <c r="G16" s="171"/>
      <c r="H16" s="171"/>
      <c r="I16" s="171"/>
      <c r="J16" s="171"/>
      <c r="K16" s="172"/>
      <c r="L16" s="172"/>
      <c r="M16" s="437"/>
      <c r="N16" s="172"/>
      <c r="O16" s="172"/>
      <c r="P16" s="172"/>
      <c r="Q16" s="172"/>
      <c r="R16" s="172"/>
      <c r="S16" s="172"/>
      <c r="T16" s="418"/>
      <c r="U16" s="172"/>
      <c r="V16" s="172"/>
      <c r="W16" s="172"/>
      <c r="X16" s="172"/>
      <c r="Y16" s="437"/>
    </row>
    <row r="17" spans="1:25" ht="15.75" hidden="1" customHeight="1" x14ac:dyDescent="0.25">
      <c r="A17" s="259"/>
      <c r="B17" s="260"/>
      <c r="C17" s="260"/>
      <c r="D17" s="260"/>
      <c r="E17" s="171"/>
      <c r="F17" s="171"/>
      <c r="G17" s="171"/>
      <c r="H17" s="171"/>
      <c r="I17" s="171"/>
      <c r="J17" s="171"/>
      <c r="K17" s="172"/>
      <c r="L17" s="172"/>
      <c r="M17" s="437"/>
      <c r="N17" s="172"/>
      <c r="O17" s="172"/>
      <c r="P17" s="172"/>
      <c r="Q17" s="261" t="s">
        <v>769</v>
      </c>
      <c r="R17" s="261"/>
      <c r="S17" s="262"/>
      <c r="T17" s="419"/>
      <c r="U17" s="263"/>
      <c r="V17" s="264">
        <f>SUM(V12:V15)</f>
        <v>0</v>
      </c>
      <c r="W17" s="265"/>
      <c r="X17" s="172"/>
      <c r="Y17" s="437"/>
    </row>
    <row r="18" spans="1:25" ht="15.75" hidden="1" customHeight="1" x14ac:dyDescent="0.25">
      <c r="A18" s="259"/>
      <c r="B18" s="260"/>
      <c r="C18" s="260"/>
      <c r="D18" s="260"/>
      <c r="E18" s="171"/>
      <c r="F18" s="171"/>
      <c r="G18" s="171"/>
      <c r="H18" s="171"/>
      <c r="I18" s="171"/>
      <c r="J18" s="171"/>
      <c r="K18" s="172"/>
      <c r="L18" s="172"/>
      <c r="M18" s="437"/>
      <c r="N18" s="172"/>
      <c r="O18" s="172"/>
      <c r="P18" s="172"/>
      <c r="Q18" s="261" t="s">
        <v>770</v>
      </c>
      <c r="R18" s="261"/>
      <c r="S18" s="262"/>
      <c r="T18" s="419"/>
      <c r="U18" s="263"/>
      <c r="V18" s="266" t="e">
        <f>V17/K24</f>
        <v>#DIV/0!</v>
      </c>
      <c r="W18" s="267"/>
      <c r="X18" s="172"/>
      <c r="Y18" s="437"/>
    </row>
    <row r="19" spans="1:25" ht="15.75" hidden="1" customHeight="1" x14ac:dyDescent="0.25">
      <c r="A19" s="259"/>
      <c r="B19" s="260"/>
      <c r="C19" s="260"/>
      <c r="D19" s="260"/>
      <c r="E19" s="171"/>
      <c r="F19" s="171"/>
      <c r="G19" s="171"/>
      <c r="H19" s="171"/>
      <c r="I19" s="171"/>
      <c r="J19" s="171"/>
      <c r="K19" s="172"/>
      <c r="L19" s="172"/>
      <c r="M19" s="437"/>
      <c r="N19" s="172"/>
      <c r="O19" s="172"/>
      <c r="P19" s="172"/>
      <c r="Q19" s="261" t="s">
        <v>771</v>
      </c>
      <c r="R19" s="261"/>
      <c r="S19" s="262"/>
      <c r="T19" s="419"/>
      <c r="U19" s="263"/>
      <c r="V19" s="268"/>
      <c r="W19" s="269"/>
      <c r="X19" s="172"/>
      <c r="Y19" s="437"/>
    </row>
    <row r="20" spans="1:25" ht="15.75" x14ac:dyDescent="0.25">
      <c r="A20" s="259"/>
      <c r="B20" s="260"/>
      <c r="C20" s="260"/>
      <c r="D20" s="260"/>
      <c r="E20" s="171"/>
      <c r="F20" s="171"/>
      <c r="G20" s="171"/>
      <c r="H20" s="171"/>
      <c r="I20" s="171"/>
      <c r="J20" s="171"/>
      <c r="K20" s="172"/>
      <c r="L20" s="172"/>
      <c r="M20" s="437"/>
      <c r="N20" s="172"/>
      <c r="O20" s="172"/>
      <c r="P20" s="172"/>
      <c r="Q20" s="172"/>
      <c r="R20" s="172"/>
      <c r="S20" s="172"/>
      <c r="T20" s="418"/>
      <c r="U20" s="172"/>
      <c r="V20" s="172"/>
      <c r="W20" s="172"/>
      <c r="X20" s="172"/>
      <c r="Y20" s="437"/>
    </row>
    <row r="21" spans="1:25" ht="21.75" customHeight="1" thickBot="1" x14ac:dyDescent="0.3">
      <c r="A21" s="260"/>
      <c r="B21" s="136"/>
      <c r="C21" s="136"/>
      <c r="D21" s="136"/>
      <c r="E21" s="442"/>
      <c r="F21" s="442"/>
      <c r="G21" s="442"/>
      <c r="H21" s="270"/>
      <c r="I21" s="1663" t="s">
        <v>1071</v>
      </c>
      <c r="J21" s="1663"/>
      <c r="K21" s="1981"/>
      <c r="L21" s="1981"/>
      <c r="M21" s="1981"/>
      <c r="N21" s="1981"/>
      <c r="O21" s="1981"/>
      <c r="P21" s="1981"/>
      <c r="Q21" s="1981"/>
      <c r="R21" s="1981"/>
      <c r="S21" s="1981"/>
      <c r="T21" s="1981"/>
      <c r="U21" s="1981"/>
      <c r="V21" s="51"/>
      <c r="W21" s="51"/>
      <c r="X21" s="136"/>
    </row>
    <row r="22" spans="1:25" ht="16.5" thickTop="1" x14ac:dyDescent="0.25">
      <c r="A22" s="136"/>
      <c r="B22" s="136"/>
      <c r="C22" s="136"/>
      <c r="D22" s="136"/>
      <c r="E22" s="442"/>
      <c r="F22" s="442"/>
      <c r="G22" s="442"/>
      <c r="H22" s="270"/>
      <c r="I22" s="209"/>
      <c r="J22" s="209"/>
      <c r="K22" s="209"/>
      <c r="L22" s="209"/>
      <c r="M22" s="458"/>
      <c r="N22" s="209"/>
      <c r="O22" s="209"/>
      <c r="P22" s="209"/>
      <c r="Q22" s="209"/>
      <c r="R22" s="209"/>
      <c r="S22" s="51"/>
      <c r="T22" s="420"/>
      <c r="U22" s="142"/>
      <c r="V22" s="51"/>
      <c r="W22" s="51"/>
      <c r="X22" s="136"/>
    </row>
    <row r="23" spans="1:25" ht="15.75" x14ac:dyDescent="0.25">
      <c r="A23" s="136"/>
      <c r="B23" s="136"/>
      <c r="C23" s="136"/>
      <c r="D23" s="136"/>
      <c r="E23" s="178"/>
      <c r="F23" s="178"/>
      <c r="G23" s="178"/>
      <c r="H23" s="271"/>
      <c r="I23" s="1593" t="s">
        <v>12</v>
      </c>
      <c r="J23" s="1593"/>
      <c r="K23" s="205">
        <f>O23-K33</f>
        <v>4</v>
      </c>
      <c r="L23" s="51" t="s">
        <v>13</v>
      </c>
      <c r="M23" s="438"/>
      <c r="N23" s="51"/>
      <c r="O23" s="192">
        <f>COUNT(E$12:E15)</f>
        <v>4</v>
      </c>
      <c r="P23" s="51"/>
      <c r="Q23" s="51"/>
      <c r="R23" s="51"/>
      <c r="S23" s="51"/>
      <c r="T23" s="420"/>
      <c r="U23" s="51"/>
      <c r="V23" s="136"/>
      <c r="W23" s="136"/>
      <c r="X23" s="136"/>
    </row>
    <row r="24" spans="1:25" ht="15.75" x14ac:dyDescent="0.25">
      <c r="A24" s="136"/>
      <c r="B24" s="136"/>
      <c r="C24" s="136"/>
      <c r="D24" s="136"/>
      <c r="E24" s="178"/>
      <c r="F24" s="178"/>
      <c r="G24" s="178"/>
      <c r="H24" s="271"/>
      <c r="I24" s="1593" t="s">
        <v>14</v>
      </c>
      <c r="J24" s="1593"/>
      <c r="K24" s="206">
        <f>COUNT($M$12:M15)</f>
        <v>0</v>
      </c>
      <c r="L24" s="51" t="s">
        <v>13</v>
      </c>
      <c r="M24" s="459">
        <f>ROUND($K$24/$K$23*100,1)</f>
        <v>0</v>
      </c>
      <c r="N24" s="143" t="s">
        <v>15</v>
      </c>
      <c r="O24" s="200"/>
      <c r="P24" s="51"/>
      <c r="Q24" s="1652"/>
      <c r="R24" s="1652"/>
      <c r="S24" s="1652"/>
      <c r="T24" s="1652"/>
      <c r="U24" s="136"/>
      <c r="V24" s="136"/>
      <c r="W24" s="136"/>
    </row>
    <row r="25" spans="1:25" ht="11.25" customHeight="1" x14ac:dyDescent="0.25">
      <c r="A25" s="136"/>
      <c r="B25" s="136"/>
      <c r="C25" s="136"/>
      <c r="D25" s="136"/>
      <c r="E25" s="178"/>
      <c r="F25" s="178"/>
      <c r="G25" s="178"/>
      <c r="H25" s="271"/>
      <c r="I25" s="179"/>
      <c r="J25" s="180"/>
      <c r="K25" s="446"/>
      <c r="L25" s="136"/>
      <c r="M25" s="460"/>
      <c r="N25" s="136"/>
      <c r="O25" s="200"/>
      <c r="P25" s="51"/>
      <c r="Q25" s="136"/>
      <c r="R25" s="136"/>
      <c r="S25" s="136"/>
    </row>
    <row r="26" spans="1:25" ht="15.75" x14ac:dyDescent="0.25">
      <c r="A26" s="136"/>
      <c r="B26" s="136"/>
      <c r="C26" s="136"/>
      <c r="D26" s="136"/>
      <c r="E26" s="178"/>
      <c r="F26" s="178"/>
      <c r="G26" s="178"/>
      <c r="H26" s="271"/>
      <c r="I26" s="1582" t="s">
        <v>16</v>
      </c>
      <c r="J26" s="1582"/>
      <c r="K26" s="446"/>
      <c r="L26" s="51"/>
      <c r="M26" s="460"/>
      <c r="N26" s="51"/>
      <c r="P26" s="51"/>
      <c r="Q26" s="136"/>
      <c r="R26" s="136"/>
      <c r="S26" s="136"/>
    </row>
    <row r="27" spans="1:25" ht="15.75" x14ac:dyDescent="0.25">
      <c r="A27" s="136"/>
      <c r="B27" s="136"/>
      <c r="C27" s="136"/>
      <c r="D27" s="136"/>
      <c r="E27" s="178"/>
      <c r="F27" s="178"/>
      <c r="G27" s="1582" t="s">
        <v>17</v>
      </c>
      <c r="H27" s="1582"/>
      <c r="I27" s="1582"/>
      <c r="J27" s="1582"/>
      <c r="K27" s="181">
        <f>COUNTIF(W$12:W15,5)</f>
        <v>0</v>
      </c>
      <c r="L27" s="51" t="s">
        <v>13</v>
      </c>
      <c r="M27" s="184" t="e">
        <f>ROUND(K27/$K$488*100,1)</f>
        <v>#DIV/0!</v>
      </c>
      <c r="N27" s="143" t="s">
        <v>15</v>
      </c>
      <c r="P27" s="144"/>
      <c r="Q27" s="136"/>
      <c r="R27" s="136"/>
      <c r="S27" s="136"/>
    </row>
    <row r="28" spans="1:25" ht="15.75" x14ac:dyDescent="0.25">
      <c r="A28" s="136"/>
      <c r="B28" s="136"/>
      <c r="C28" s="136"/>
      <c r="D28" s="136"/>
      <c r="E28" s="178"/>
      <c r="F28" s="178"/>
      <c r="G28" s="1582" t="s">
        <v>18</v>
      </c>
      <c r="H28" s="1582"/>
      <c r="I28" s="1582"/>
      <c r="J28" s="1582"/>
      <c r="K28" s="181">
        <f>COUNTIF(W$12:W15,4)</f>
        <v>0</v>
      </c>
      <c r="L28" s="51" t="s">
        <v>13</v>
      </c>
      <c r="M28" s="186" t="e">
        <f>ROUND(K28/$K$488*100,1)</f>
        <v>#DIV/0!</v>
      </c>
      <c r="N28" s="143" t="s">
        <v>15</v>
      </c>
      <c r="P28" s="144"/>
      <c r="Q28" s="136"/>
      <c r="R28" s="136"/>
      <c r="S28" s="136"/>
    </row>
    <row r="29" spans="1:25" ht="15.75" x14ac:dyDescent="0.25">
      <c r="A29" s="136"/>
      <c r="B29" s="136"/>
      <c r="C29" s="136"/>
      <c r="D29" s="136"/>
      <c r="E29" s="178"/>
      <c r="F29" s="178"/>
      <c r="G29" s="1582" t="s">
        <v>19</v>
      </c>
      <c r="H29" s="1582"/>
      <c r="I29" s="1582"/>
      <c r="J29" s="1582"/>
      <c r="K29" s="181">
        <f>COUNTIF(W$12:W15,3)</f>
        <v>0</v>
      </c>
      <c r="L29" s="51" t="s">
        <v>13</v>
      </c>
      <c r="M29" s="186" t="e">
        <f>ROUND(K29/$K$488*100,1)</f>
        <v>#DIV/0!</v>
      </c>
      <c r="N29" s="143" t="s">
        <v>15</v>
      </c>
      <c r="P29" s="144"/>
      <c r="Q29" s="136"/>
      <c r="R29" s="136"/>
      <c r="S29" s="136"/>
    </row>
    <row r="30" spans="1:25" ht="15.75" x14ac:dyDescent="0.25">
      <c r="A30" s="136"/>
      <c r="B30" s="136"/>
      <c r="C30" s="136"/>
      <c r="D30" s="136"/>
      <c r="E30" s="178"/>
      <c r="F30" s="178"/>
      <c r="G30" s="1582" t="s">
        <v>20</v>
      </c>
      <c r="H30" s="1582"/>
      <c r="I30" s="1582"/>
      <c r="J30" s="1582"/>
      <c r="K30" s="181">
        <f>COUNTIF(W$12:W15,2)</f>
        <v>0</v>
      </c>
      <c r="L30" s="51" t="s">
        <v>13</v>
      </c>
      <c r="M30" s="186" t="e">
        <f>K30/$K$488*100</f>
        <v>#DIV/0!</v>
      </c>
      <c r="N30" s="143" t="s">
        <v>15</v>
      </c>
      <c r="P30" s="51"/>
      <c r="Q30" s="136"/>
      <c r="R30" s="136"/>
      <c r="S30" s="136"/>
    </row>
    <row r="31" spans="1:25" ht="15.75" x14ac:dyDescent="0.25">
      <c r="A31" s="136"/>
      <c r="B31" s="136"/>
      <c r="C31" s="136"/>
      <c r="D31" s="136"/>
      <c r="E31" s="1582" t="s">
        <v>21</v>
      </c>
      <c r="F31" s="1582"/>
      <c r="G31" s="1582"/>
      <c r="H31" s="1582"/>
      <c r="I31" s="1582"/>
      <c r="J31" s="1582"/>
      <c r="K31" s="182">
        <f>SUM(K27:K29)</f>
        <v>0</v>
      </c>
      <c r="L31" s="51" t="s">
        <v>13</v>
      </c>
      <c r="M31" s="186" t="e">
        <f>ROUND(K31/$K$488*100,1)</f>
        <v>#DIV/0!</v>
      </c>
      <c r="N31" s="143" t="s">
        <v>15</v>
      </c>
      <c r="P31" s="51"/>
      <c r="Q31" s="136"/>
      <c r="R31" s="136"/>
      <c r="S31" s="136"/>
      <c r="X31" s="136"/>
    </row>
    <row r="32" spans="1:25" ht="18.75" customHeight="1" x14ac:dyDescent="0.3">
      <c r="A32" s="136"/>
      <c r="B32" s="136"/>
      <c r="C32" s="136"/>
      <c r="D32" s="136"/>
      <c r="E32" s="1582" t="s">
        <v>772</v>
      </c>
      <c r="F32" s="1582"/>
      <c r="G32" s="1582"/>
      <c r="H32" s="1582"/>
      <c r="I32" s="1582"/>
      <c r="J32" s="1582"/>
      <c r="K32" s="183">
        <f>COUNTIF(Y$12:Y15,"*ЛФК*")+COUNTIF(Y$12:Y15,"*освоб.*")+COUNTIF(Y$12:Y15,"*справка*")</f>
        <v>4</v>
      </c>
      <c r="L32" s="51" t="s">
        <v>13</v>
      </c>
      <c r="M32" s="461">
        <f>K32/$K$23*100</f>
        <v>100</v>
      </c>
      <c r="N32" s="143" t="s">
        <v>15</v>
      </c>
      <c r="P32" s="1653" t="s">
        <v>22</v>
      </c>
      <c r="Q32" s="1653"/>
      <c r="R32" s="1653"/>
      <c r="S32" s="1653"/>
      <c r="T32" s="1654" t="e">
        <f>Оценка_подр(M24,M31,M27,M28)</f>
        <v>#VALUE!</v>
      </c>
      <c r="U32" s="1654"/>
      <c r="V32" s="1654"/>
      <c r="W32" s="1654"/>
      <c r="X32" s="147"/>
      <c r="Y32" s="439"/>
    </row>
    <row r="33" spans="1:25" ht="17.25" customHeight="1" x14ac:dyDescent="0.3">
      <c r="A33" s="136"/>
      <c r="B33" s="136"/>
      <c r="C33" s="136"/>
      <c r="D33" s="136"/>
      <c r="E33" s="1582" t="s">
        <v>775</v>
      </c>
      <c r="F33" s="1582"/>
      <c r="G33" s="1582"/>
      <c r="H33" s="1582"/>
      <c r="I33" s="1582"/>
      <c r="J33" s="1582"/>
      <c r="K33" s="183">
        <f>COUNTIF(Y12:Y$15,"*ком-ка*")+COUNTIF(Y12:Y$15,"*декрет*")+COUNTIF(Y12:Y$15,"*уч.отпуск*")</f>
        <v>0</v>
      </c>
      <c r="L33" s="51" t="s">
        <v>768</v>
      </c>
      <c r="M33" s="462"/>
      <c r="N33" s="143"/>
      <c r="P33" s="187"/>
      <c r="Q33" s="187"/>
      <c r="R33" s="187"/>
      <c r="S33" s="187"/>
      <c r="T33" s="422"/>
      <c r="U33" s="148"/>
      <c r="V33" s="148"/>
      <c r="W33" s="148"/>
      <c r="X33" s="51"/>
      <c r="Y33" s="438"/>
    </row>
    <row r="34" spans="1:25" ht="18" customHeight="1" x14ac:dyDescent="0.3">
      <c r="A34" s="136"/>
      <c r="B34" s="136"/>
      <c r="C34" s="136"/>
      <c r="D34" s="136"/>
      <c r="E34" s="1582"/>
      <c r="F34" s="1582"/>
      <c r="G34" s="1582"/>
      <c r="H34" s="1582"/>
      <c r="I34" s="1582"/>
      <c r="J34" s="1582"/>
      <c r="K34" s="208"/>
      <c r="L34" s="51"/>
      <c r="M34" s="190"/>
      <c r="N34" s="177" t="s">
        <v>15</v>
      </c>
      <c r="O34" s="176">
        <f>SUM(K27:K30)</f>
        <v>0</v>
      </c>
      <c r="P34" s="188"/>
      <c r="Q34" s="189"/>
      <c r="R34" s="474"/>
      <c r="S34" s="474"/>
      <c r="T34" s="475"/>
      <c r="U34" s="475"/>
      <c r="V34" s="475"/>
      <c r="W34" s="475"/>
      <c r="X34" s="475"/>
      <c r="Y34" s="475"/>
    </row>
    <row r="35" spans="1:25" ht="18.75" customHeight="1" thickBot="1" x14ac:dyDescent="0.35">
      <c r="A35" s="136"/>
      <c r="B35" s="136"/>
      <c r="C35" s="136"/>
      <c r="D35" s="136"/>
      <c r="E35" s="209"/>
      <c r="F35" s="209"/>
      <c r="G35" s="209"/>
      <c r="H35" s="272"/>
      <c r="I35" s="209"/>
      <c r="J35" s="458"/>
      <c r="K35" s="174"/>
      <c r="L35" s="51"/>
      <c r="M35" s="190"/>
      <c r="N35" s="143"/>
      <c r="P35" s="188"/>
      <c r="Q35" s="189"/>
      <c r="R35" s="189"/>
      <c r="S35" s="189" t="s">
        <v>1127</v>
      </c>
      <c r="T35" s="1581" t="s">
        <v>1128</v>
      </c>
      <c r="U35" s="1581"/>
      <c r="V35" s="1581"/>
      <c r="W35" s="1581"/>
      <c r="X35" s="1581"/>
      <c r="Y35" s="1581"/>
    </row>
    <row r="36" spans="1:25" ht="16.5" thickTop="1" x14ac:dyDescent="0.25">
      <c r="A36" s="136"/>
      <c r="B36" s="136"/>
      <c r="C36" s="136"/>
      <c r="D36" s="136"/>
      <c r="E36" s="473"/>
      <c r="F36" s="473"/>
      <c r="G36" s="473"/>
      <c r="H36" s="270"/>
      <c r="I36" s="1661"/>
      <c r="J36" s="1661"/>
      <c r="K36" s="51"/>
      <c r="L36" s="51"/>
      <c r="M36" s="438"/>
      <c r="N36" s="51"/>
      <c r="O36" s="51"/>
      <c r="P36" s="145"/>
      <c r="Q36" s="51"/>
      <c r="R36" s="51"/>
      <c r="S36" s="51"/>
      <c r="T36" s="420"/>
      <c r="U36" s="51"/>
      <c r="V36" s="136"/>
      <c r="W36" s="136"/>
      <c r="X36" s="136"/>
    </row>
  </sheetData>
  <mergeCells count="43">
    <mergeCell ref="T35:Y35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V9:V11"/>
    <mergeCell ref="X9:X11"/>
    <mergeCell ref="Y9:Y11"/>
    <mergeCell ref="H9:H11"/>
    <mergeCell ref="I9:I11"/>
    <mergeCell ref="J9:J11"/>
    <mergeCell ref="K9:K11"/>
    <mergeCell ref="L9:L11"/>
    <mergeCell ref="M9:U9"/>
    <mergeCell ref="K21:U21"/>
    <mergeCell ref="I23:J23"/>
    <mergeCell ref="I24:J24"/>
    <mergeCell ref="Q24:T24"/>
    <mergeCell ref="I21:J21"/>
    <mergeCell ref="W9:W11"/>
    <mergeCell ref="I36:J36"/>
    <mergeCell ref="M10:O10"/>
    <mergeCell ref="P10:R10"/>
    <mergeCell ref="S10:U10"/>
    <mergeCell ref="E32:J32"/>
    <mergeCell ref="P32:S32"/>
    <mergeCell ref="T32:W32"/>
    <mergeCell ref="E33:J33"/>
    <mergeCell ref="E34:J34"/>
    <mergeCell ref="I26:J26"/>
    <mergeCell ref="G27:J27"/>
    <mergeCell ref="G28:J28"/>
    <mergeCell ref="G29:J29"/>
    <mergeCell ref="G30:J30"/>
    <mergeCell ref="E31:J3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2">
    <tabColor theme="5" tint="-0.249977111117893"/>
  </sheetPr>
  <dimension ref="A1:Z47"/>
  <sheetViews>
    <sheetView view="pageBreakPreview" topLeftCell="B1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1141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9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5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598"/>
      <c r="K10" s="1571"/>
      <c r="L10" s="1571"/>
      <c r="M10" s="1975">
        <v>1</v>
      </c>
      <c r="N10" s="1976"/>
      <c r="O10" s="1977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599"/>
      <c r="K11" s="1572"/>
      <c r="L11" s="1572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247"/>
      <c r="B12" s="169"/>
      <c r="C12" s="247"/>
      <c r="D12" s="160"/>
      <c r="E12" s="1629" t="s">
        <v>1008</v>
      </c>
      <c r="F12" s="1630"/>
      <c r="G12" s="1630"/>
      <c r="H12" s="1630"/>
      <c r="I12" s="1630"/>
      <c r="J12" s="1630"/>
      <c r="K12" s="1630"/>
      <c r="L12" s="1630"/>
      <c r="M12" s="1630"/>
      <c r="N12" s="1630"/>
      <c r="O12" s="1630"/>
      <c r="P12" s="1630"/>
      <c r="Q12" s="1630"/>
      <c r="R12" s="1630"/>
      <c r="S12" s="1630"/>
      <c r="T12" s="1630"/>
      <c r="U12" s="1630"/>
      <c r="V12" s="1630"/>
      <c r="W12" s="1630"/>
      <c r="X12" s="1630"/>
      <c r="Y12" s="1631"/>
      <c r="Z12" s="228"/>
    </row>
    <row r="13" spans="1:26" s="138" customFormat="1" ht="15.75" x14ac:dyDescent="0.25">
      <c r="A13" s="247" t="s">
        <v>11</v>
      </c>
      <c r="B13" s="168">
        <v>25803</v>
      </c>
      <c r="C13" s="173">
        <f>Age(B13,I13,J13)</f>
        <v>54</v>
      </c>
      <c r="D13" s="160"/>
      <c r="E13" s="154">
        <v>1</v>
      </c>
      <c r="F13" s="210" t="s">
        <v>923</v>
      </c>
      <c r="G13" s="161" t="s">
        <v>1008</v>
      </c>
      <c r="H13" s="237" t="s">
        <v>766</v>
      </c>
      <c r="I13" s="222" t="s">
        <v>482</v>
      </c>
      <c r="J13" s="222" t="s">
        <v>599</v>
      </c>
      <c r="K13" s="342" t="str">
        <f>Воз_группа(A13,C13)</f>
        <v>7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/>
      <c r="Z13" s="228"/>
    </row>
    <row r="14" spans="1:26" s="138" customFormat="1" ht="15.75" x14ac:dyDescent="0.25">
      <c r="A14" s="173" t="s">
        <v>11</v>
      </c>
      <c r="B14" s="226">
        <v>23935</v>
      </c>
      <c r="C14" s="173">
        <f>Age(B14,I14,J14)</f>
        <v>59</v>
      </c>
      <c r="D14" s="160"/>
      <c r="E14" s="154">
        <v>2</v>
      </c>
      <c r="F14" s="210" t="s">
        <v>923</v>
      </c>
      <c r="G14" s="161" t="s">
        <v>1008</v>
      </c>
      <c r="H14" s="237" t="s">
        <v>766</v>
      </c>
      <c r="I14" s="222" t="s">
        <v>482</v>
      </c>
      <c r="J14" s="222" t="s">
        <v>640</v>
      </c>
      <c r="K14" s="342" t="str">
        <f>Воз_группа(A14,C14)</f>
        <v>8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16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 t="s">
        <v>750</v>
      </c>
      <c r="Z14" s="228" t="s">
        <v>1130</v>
      </c>
    </row>
    <row r="15" spans="1:26" s="138" customFormat="1" ht="15.75" x14ac:dyDescent="0.25">
      <c r="A15" s="247"/>
      <c r="B15" s="169"/>
      <c r="C15" s="247"/>
      <c r="D15" s="160"/>
      <c r="E15" s="1629" t="s">
        <v>858</v>
      </c>
      <c r="F15" s="1630"/>
      <c r="G15" s="1630"/>
      <c r="H15" s="1630"/>
      <c r="I15" s="1630"/>
      <c r="J15" s="1630"/>
      <c r="K15" s="1630"/>
      <c r="L15" s="1630"/>
      <c r="M15" s="1630"/>
      <c r="N15" s="1630"/>
      <c r="O15" s="1630"/>
      <c r="P15" s="1630"/>
      <c r="Q15" s="1630"/>
      <c r="R15" s="1630"/>
      <c r="S15" s="1630"/>
      <c r="T15" s="1630"/>
      <c r="U15" s="1630"/>
      <c r="V15" s="1630"/>
      <c r="W15" s="1630"/>
      <c r="X15" s="1630"/>
      <c r="Y15" s="1631"/>
      <c r="Z15" s="228"/>
    </row>
    <row r="16" spans="1:26" s="138" customFormat="1" ht="15.75" x14ac:dyDescent="0.25">
      <c r="A16" s="247" t="s">
        <v>11</v>
      </c>
      <c r="B16" s="169">
        <v>26990</v>
      </c>
      <c r="C16" s="173">
        <f t="shared" ref="C16:C21" si="0">Age(B16,I16,J16)</f>
        <v>50</v>
      </c>
      <c r="D16" s="160"/>
      <c r="E16" s="154">
        <v>3</v>
      </c>
      <c r="F16" s="210" t="s">
        <v>923</v>
      </c>
      <c r="G16" s="161" t="s">
        <v>880</v>
      </c>
      <c r="H16" s="237" t="s">
        <v>766</v>
      </c>
      <c r="I16" s="222" t="s">
        <v>482</v>
      </c>
      <c r="J16" s="280" t="s">
        <v>857</v>
      </c>
      <c r="K16" s="342" t="str">
        <f t="shared" ref="K16:K21" si="1">Воз_группа(A16,C16)</f>
        <v>7</v>
      </c>
      <c r="L16" s="173"/>
      <c r="M16" s="212"/>
      <c r="N16" s="156"/>
      <c r="O16" s="202"/>
      <c r="P16" s="247"/>
      <c r="Q16" s="155"/>
      <c r="R16" s="202"/>
      <c r="S16" s="1"/>
      <c r="T16" s="409"/>
      <c r="U16" s="203"/>
      <c r="V16" s="56"/>
      <c r="W16" s="204"/>
      <c r="X16" s="257"/>
      <c r="Y16" s="286"/>
      <c r="Z16" s="228"/>
    </row>
    <row r="17" spans="1:26" s="138" customFormat="1" ht="15.75" x14ac:dyDescent="0.25">
      <c r="A17" s="247" t="s">
        <v>11</v>
      </c>
      <c r="B17" s="168">
        <v>27519</v>
      </c>
      <c r="C17" s="247">
        <f t="shared" si="0"/>
        <v>49</v>
      </c>
      <c r="D17" s="160"/>
      <c r="E17" s="154">
        <v>4</v>
      </c>
      <c r="F17" s="210" t="s">
        <v>923</v>
      </c>
      <c r="G17" s="161" t="s">
        <v>880</v>
      </c>
      <c r="H17" s="237" t="s">
        <v>766</v>
      </c>
      <c r="I17" s="222" t="s">
        <v>482</v>
      </c>
      <c r="J17" s="222" t="s">
        <v>484</v>
      </c>
      <c r="K17" s="342" t="str">
        <f t="shared" si="1"/>
        <v>6</v>
      </c>
      <c r="L17" s="173"/>
      <c r="M17" s="212">
        <v>3</v>
      </c>
      <c r="N17" s="156"/>
      <c r="O17" s="202" t="e">
        <f>Баллы_за_упр($A17,$I17,$J17,$K17,M17,N17)</f>
        <v>#VALUE!</v>
      </c>
      <c r="P17" s="247">
        <v>34</v>
      </c>
      <c r="Q17" s="155"/>
      <c r="R17" s="202" t="e">
        <f>Баллы_за_упр($A17,$I17,$J17,$K17,P17,Q17)</f>
        <v>#VALUE!</v>
      </c>
      <c r="S17" s="1">
        <v>38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395"/>
      <c r="Z17" s="228"/>
    </row>
    <row r="18" spans="1:26" s="138" customFormat="1" ht="15.75" x14ac:dyDescent="0.25">
      <c r="A18" s="247" t="s">
        <v>11</v>
      </c>
      <c r="B18" s="168">
        <v>30503</v>
      </c>
      <c r="C18" s="247">
        <f t="shared" si="0"/>
        <v>41</v>
      </c>
      <c r="D18" s="160"/>
      <c r="E18" s="154">
        <v>5</v>
      </c>
      <c r="F18" s="210" t="s">
        <v>923</v>
      </c>
      <c r="G18" s="161" t="s">
        <v>880</v>
      </c>
      <c r="H18" s="242"/>
      <c r="I18" s="222" t="s">
        <v>590</v>
      </c>
      <c r="J18" s="222" t="s">
        <v>1019</v>
      </c>
      <c r="K18" s="342" t="str">
        <f t="shared" si="1"/>
        <v>5</v>
      </c>
      <c r="L18" s="173"/>
      <c r="M18" s="212">
        <v>3</v>
      </c>
      <c r="N18" s="156"/>
      <c r="O18" s="202" t="e">
        <f>Баллы_за_упр($A18,$I18,$J18,$K18,M18,N18)</f>
        <v>#VALUE!</v>
      </c>
      <c r="P18" s="247">
        <v>34</v>
      </c>
      <c r="Q18" s="423"/>
      <c r="R18" s="202" t="e">
        <f>Баллы_за_упр($A18,$I18,$J18,$K18,P18,Q18)</f>
        <v>#VALUE!</v>
      </c>
      <c r="S18" s="1">
        <v>38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395"/>
      <c r="Z18" s="228"/>
    </row>
    <row r="19" spans="1:26" s="138" customFormat="1" ht="15.75" x14ac:dyDescent="0.25">
      <c r="A19" s="247" t="s">
        <v>11</v>
      </c>
      <c r="B19" s="168">
        <v>31459</v>
      </c>
      <c r="C19" s="247">
        <f t="shared" si="0"/>
        <v>38</v>
      </c>
      <c r="D19" s="160"/>
      <c r="E19" s="154">
        <v>6</v>
      </c>
      <c r="F19" s="210" t="s">
        <v>923</v>
      </c>
      <c r="G19" s="161" t="s">
        <v>880</v>
      </c>
      <c r="H19" s="242"/>
      <c r="I19" s="222" t="s">
        <v>26</v>
      </c>
      <c r="J19" s="222" t="s">
        <v>1020</v>
      </c>
      <c r="K19" s="342" t="str">
        <f t="shared" si="1"/>
        <v>4</v>
      </c>
      <c r="L19" s="173"/>
      <c r="M19" s="212">
        <v>3</v>
      </c>
      <c r="N19" s="156"/>
      <c r="O19" s="202" t="e">
        <f>Баллы_за_упр($A19,$I19,$J19,$K19,M19,N19)</f>
        <v>#VALUE!</v>
      </c>
      <c r="P19" s="247">
        <v>34</v>
      </c>
      <c r="Q19" s="155"/>
      <c r="R19" s="202" t="e">
        <f>Баллы_за_упр($A19,$I19,$J19,$K19,P19,Q19)</f>
        <v>#VALUE!</v>
      </c>
      <c r="S19" s="1">
        <v>38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395"/>
      <c r="Z19" s="228"/>
    </row>
    <row r="20" spans="1:26" s="138" customFormat="1" ht="15.75" x14ac:dyDescent="0.25">
      <c r="A20" s="247" t="s">
        <v>470</v>
      </c>
      <c r="B20" s="168">
        <v>30824</v>
      </c>
      <c r="C20" s="247">
        <f t="shared" si="0"/>
        <v>40</v>
      </c>
      <c r="D20" s="160"/>
      <c r="E20" s="154">
        <v>7</v>
      </c>
      <c r="F20" s="210" t="s">
        <v>923</v>
      </c>
      <c r="G20" s="161" t="s">
        <v>880</v>
      </c>
      <c r="H20" s="242"/>
      <c r="I20" s="222" t="s">
        <v>500</v>
      </c>
      <c r="J20" s="222" t="s">
        <v>1021</v>
      </c>
      <c r="K20" s="342" t="str">
        <f t="shared" si="1"/>
        <v>5</v>
      </c>
      <c r="L20" s="173"/>
      <c r="M20" s="212">
        <v>16</v>
      </c>
      <c r="N20" s="156"/>
      <c r="O20" s="202" t="e">
        <f>Баллы_за_упр($A20,$I20,$J20,$K20,M20,N20)</f>
        <v>#VALUE!</v>
      </c>
      <c r="P20" s="247"/>
      <c r="Q20" s="155"/>
      <c r="R20" s="202"/>
      <c r="S20" s="1">
        <v>37</v>
      </c>
      <c r="T20" s="409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286"/>
      <c r="Z20" s="228"/>
    </row>
    <row r="21" spans="1:26" s="138" customFormat="1" ht="15.75" x14ac:dyDescent="0.25">
      <c r="A21" s="247" t="s">
        <v>11</v>
      </c>
      <c r="B21" s="168">
        <v>29293</v>
      </c>
      <c r="C21" s="247">
        <f t="shared" si="0"/>
        <v>44</v>
      </c>
      <c r="D21" s="160"/>
      <c r="E21" s="154">
        <v>8</v>
      </c>
      <c r="F21" s="210" t="s">
        <v>923</v>
      </c>
      <c r="G21" s="161" t="s">
        <v>880</v>
      </c>
      <c r="H21" s="237" t="s">
        <v>766</v>
      </c>
      <c r="I21" s="222" t="s">
        <v>590</v>
      </c>
      <c r="J21" s="222" t="s">
        <v>757</v>
      </c>
      <c r="K21" s="342" t="str">
        <f t="shared" si="1"/>
        <v>5</v>
      </c>
      <c r="L21" s="173"/>
      <c r="M21" s="212">
        <v>3</v>
      </c>
      <c r="N21" s="156"/>
      <c r="O21" s="202" t="e">
        <f>Баллы_за_упр($A21,$I21,$J21,$K21,M21,N21)</f>
        <v>#VALUE!</v>
      </c>
      <c r="P21" s="247">
        <v>34</v>
      </c>
      <c r="Q21" s="155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395"/>
      <c r="Z21" s="228"/>
    </row>
    <row r="22" spans="1:26" s="138" customFormat="1" ht="15.75" x14ac:dyDescent="0.25">
      <c r="A22" s="247"/>
      <c r="B22" s="169"/>
      <c r="C22" s="247"/>
      <c r="D22" s="160"/>
      <c r="E22" s="1629" t="s">
        <v>859</v>
      </c>
      <c r="F22" s="1630"/>
      <c r="G22" s="1630"/>
      <c r="H22" s="1630"/>
      <c r="I22" s="1630"/>
      <c r="J22" s="1630"/>
      <c r="K22" s="1630"/>
      <c r="L22" s="1630"/>
      <c r="M22" s="1630"/>
      <c r="N22" s="1630"/>
      <c r="O22" s="1630"/>
      <c r="P22" s="1630"/>
      <c r="Q22" s="1630"/>
      <c r="R22" s="1630"/>
      <c r="S22" s="1630"/>
      <c r="T22" s="1630"/>
      <c r="U22" s="1630"/>
      <c r="V22" s="1630"/>
      <c r="W22" s="1630"/>
      <c r="X22" s="1630"/>
      <c r="Y22" s="1631"/>
      <c r="Z22" s="247"/>
    </row>
    <row r="23" spans="1:26" s="138" customFormat="1" ht="16.5" thickBot="1" x14ac:dyDescent="0.3">
      <c r="A23" s="247" t="s">
        <v>11</v>
      </c>
      <c r="B23" s="168">
        <v>24881</v>
      </c>
      <c r="C23" s="247">
        <f>Age(B23,I23,J23)</f>
        <v>56</v>
      </c>
      <c r="D23" s="160"/>
      <c r="E23" s="158">
        <v>9</v>
      </c>
      <c r="F23" s="325" t="s">
        <v>923</v>
      </c>
      <c r="G23" s="162" t="s">
        <v>881</v>
      </c>
      <c r="H23" s="326" t="s">
        <v>766</v>
      </c>
      <c r="I23" s="334" t="s">
        <v>482</v>
      </c>
      <c r="J23" s="334" t="s">
        <v>860</v>
      </c>
      <c r="K23" s="159" t="str">
        <f>Воз_группа(A23,C23)</f>
        <v>8</v>
      </c>
      <c r="L23" s="140"/>
      <c r="M23" s="340">
        <v>3</v>
      </c>
      <c r="N23" s="163"/>
      <c r="O23" s="299" t="e">
        <f>Баллы_за_упр($A23,$I23,$J23,$K23,M23,N23)</f>
        <v>#VALUE!</v>
      </c>
      <c r="P23" s="157">
        <v>16</v>
      </c>
      <c r="Q23" s="164"/>
      <c r="R23" s="299" t="e">
        <f>Баллы_за_упр($A23,$I23,$J23,$K23,P23,Q23)</f>
        <v>#VALUE!</v>
      </c>
      <c r="S23" s="300">
        <v>37</v>
      </c>
      <c r="T23" s="413"/>
      <c r="U23" s="301" t="e">
        <f>Баллы_за_упр($A23,$I23,$J23,$K23,S23,T23)</f>
        <v>#VALUE!</v>
      </c>
      <c r="V23" s="302" t="e">
        <f>Сумма_баллов($A23,$K23,O23,R23,U23)</f>
        <v>#VALUE!</v>
      </c>
      <c r="W23" s="303" t="e">
        <f>Оценка($A23,$K23,O23,R23,U23)</f>
        <v>#VALUE!</v>
      </c>
      <c r="X23" s="258"/>
      <c r="Y23" s="398"/>
      <c r="Z23" s="228"/>
    </row>
    <row r="24" spans="1:26" ht="7.5" customHeight="1" x14ac:dyDescent="0.25">
      <c r="A24" s="259"/>
      <c r="B24" s="260"/>
      <c r="C24" s="260"/>
      <c r="D24" s="260"/>
      <c r="E24" s="171"/>
      <c r="F24" s="171"/>
      <c r="G24" s="171"/>
      <c r="H24" s="171"/>
      <c r="I24" s="171"/>
      <c r="J24" s="171"/>
      <c r="K24" s="172"/>
      <c r="L24" s="172"/>
      <c r="M24" s="437"/>
      <c r="N24" s="172"/>
      <c r="O24" s="172"/>
      <c r="P24" s="172"/>
      <c r="Q24" s="172"/>
      <c r="R24" s="172"/>
      <c r="S24" s="172"/>
      <c r="T24" s="418"/>
      <c r="U24" s="172"/>
      <c r="V24" s="172"/>
      <c r="W24" s="172"/>
      <c r="X24" s="172"/>
      <c r="Y24" s="437"/>
    </row>
    <row r="25" spans="1:26" ht="15.75" hidden="1" x14ac:dyDescent="0.25">
      <c r="A25" s="259"/>
      <c r="B25" s="260"/>
      <c r="C25" s="260"/>
      <c r="D25" s="260"/>
      <c r="E25" s="171"/>
      <c r="F25" s="171"/>
      <c r="G25" s="171"/>
      <c r="H25" s="171"/>
      <c r="I25" s="171"/>
      <c r="J25" s="171"/>
      <c r="K25" s="172"/>
      <c r="L25" s="172"/>
      <c r="M25" s="437"/>
      <c r="N25" s="172"/>
      <c r="O25" s="172"/>
      <c r="P25" s="172"/>
      <c r="Q25" s="261" t="s">
        <v>769</v>
      </c>
      <c r="R25" s="261"/>
      <c r="S25" s="262"/>
      <c r="T25" s="419"/>
      <c r="U25" s="263"/>
      <c r="V25" s="264" t="e">
        <f>SUM(V12:V23)</f>
        <v>#VALUE!</v>
      </c>
      <c r="W25" s="265"/>
      <c r="X25" s="172"/>
      <c r="Y25" s="437"/>
    </row>
    <row r="26" spans="1:26" ht="15.75" hidden="1" x14ac:dyDescent="0.25">
      <c r="A26" s="259"/>
      <c r="B26" s="260"/>
      <c r="C26" s="260"/>
      <c r="D26" s="260"/>
      <c r="E26" s="171"/>
      <c r="F26" s="171"/>
      <c r="G26" s="171"/>
      <c r="H26" s="171"/>
      <c r="I26" s="171"/>
      <c r="J26" s="171"/>
      <c r="K26" s="172"/>
      <c r="L26" s="172"/>
      <c r="M26" s="437"/>
      <c r="N26" s="172"/>
      <c r="O26" s="172"/>
      <c r="P26" s="172"/>
      <c r="Q26" s="261" t="s">
        <v>770</v>
      </c>
      <c r="R26" s="261"/>
      <c r="S26" s="262"/>
      <c r="T26" s="419"/>
      <c r="U26" s="263"/>
      <c r="V26" s="266" t="e">
        <f>V25/K32</f>
        <v>#VALUE!</v>
      </c>
      <c r="W26" s="267"/>
      <c r="X26" s="172"/>
      <c r="Y26" s="437"/>
    </row>
    <row r="27" spans="1:26" ht="15.75" hidden="1" x14ac:dyDescent="0.25">
      <c r="A27" s="259"/>
      <c r="B27" s="260"/>
      <c r="C27" s="260"/>
      <c r="D27" s="260"/>
      <c r="E27" s="171"/>
      <c r="F27" s="171"/>
      <c r="G27" s="171"/>
      <c r="H27" s="171"/>
      <c r="I27" s="171"/>
      <c r="J27" s="171"/>
      <c r="K27" s="172"/>
      <c r="L27" s="172"/>
      <c r="M27" s="437"/>
      <c r="N27" s="172"/>
      <c r="O27" s="172"/>
      <c r="P27" s="172"/>
      <c r="Q27" s="261" t="s">
        <v>771</v>
      </c>
      <c r="R27" s="261"/>
      <c r="S27" s="262"/>
      <c r="T27" s="419"/>
      <c r="U27" s="263"/>
      <c r="V27" s="268"/>
      <c r="W27" s="269"/>
      <c r="X27" s="172"/>
      <c r="Y27" s="437"/>
    </row>
    <row r="28" spans="1:26" ht="15.75" hidden="1" x14ac:dyDescent="0.25">
      <c r="A28" s="259"/>
      <c r="B28" s="260"/>
      <c r="C28" s="260"/>
      <c r="D28" s="260"/>
      <c r="E28" s="171"/>
      <c r="F28" s="171"/>
      <c r="G28" s="171"/>
      <c r="H28" s="171"/>
      <c r="I28" s="171"/>
      <c r="J28" s="171"/>
      <c r="K28" s="172"/>
      <c r="L28" s="172"/>
      <c r="M28" s="437"/>
      <c r="N28" s="172"/>
      <c r="O28" s="172"/>
      <c r="P28" s="172"/>
      <c r="Q28" s="172"/>
      <c r="R28" s="172"/>
      <c r="S28" s="172"/>
      <c r="T28" s="418"/>
      <c r="U28" s="172"/>
      <c r="V28" s="172"/>
      <c r="W28" s="172"/>
      <c r="X28" s="172"/>
      <c r="Y28" s="437"/>
    </row>
    <row r="29" spans="1:26" ht="21.75" customHeight="1" thickBot="1" x14ac:dyDescent="0.3">
      <c r="A29" s="260"/>
      <c r="B29" s="136"/>
      <c r="C29" s="136"/>
      <c r="D29" s="136"/>
      <c r="E29" s="442"/>
      <c r="F29" s="442"/>
      <c r="G29" s="442"/>
      <c r="H29" s="270"/>
      <c r="I29" s="1663" t="s">
        <v>1071</v>
      </c>
      <c r="J29" s="1663"/>
      <c r="K29" s="1981"/>
      <c r="L29" s="1981"/>
      <c r="M29" s="1981"/>
      <c r="N29" s="1981"/>
      <c r="O29" s="1981"/>
      <c r="P29" s="1981"/>
      <c r="Q29" s="1981"/>
      <c r="R29" s="1981"/>
      <c r="S29" s="1981"/>
      <c r="T29" s="1981"/>
      <c r="U29" s="1981"/>
      <c r="V29" s="51"/>
      <c r="W29" s="51"/>
      <c r="X29" s="136"/>
    </row>
    <row r="30" spans="1:26" ht="16.5" thickTop="1" x14ac:dyDescent="0.25">
      <c r="A30" s="136"/>
      <c r="B30" s="136"/>
      <c r="C30" s="136"/>
      <c r="D30" s="136"/>
      <c r="E30" s="442"/>
      <c r="F30" s="442"/>
      <c r="G30" s="442"/>
      <c r="H30" s="270"/>
      <c r="I30" s="209"/>
      <c r="J30" s="209"/>
      <c r="K30" s="209"/>
      <c r="L30" s="209"/>
      <c r="M30" s="458"/>
      <c r="N30" s="209"/>
      <c r="O30" s="209"/>
      <c r="P30" s="209"/>
      <c r="Q30" s="209"/>
      <c r="R30" s="209"/>
      <c r="S30" s="51"/>
      <c r="T30" s="420"/>
      <c r="U30" s="142"/>
      <c r="V30" s="51"/>
      <c r="W30" s="51"/>
      <c r="X30" s="136"/>
    </row>
    <row r="31" spans="1:26" ht="15.75" x14ac:dyDescent="0.25">
      <c r="A31" s="136"/>
      <c r="B31" s="136"/>
      <c r="C31" s="136"/>
      <c r="D31" s="136"/>
      <c r="E31" s="178"/>
      <c r="F31" s="178"/>
      <c r="G31" s="178"/>
      <c r="H31" s="271"/>
      <c r="I31" s="1593" t="s">
        <v>12</v>
      </c>
      <c r="J31" s="1593"/>
      <c r="K31" s="205">
        <f>O31-K41</f>
        <v>9</v>
      </c>
      <c r="L31" s="51" t="s">
        <v>13</v>
      </c>
      <c r="M31" s="438"/>
      <c r="N31" s="51"/>
      <c r="O31" s="192">
        <f>COUNT(E$12:E23)</f>
        <v>9</v>
      </c>
      <c r="P31" s="51"/>
      <c r="Q31" s="51"/>
      <c r="R31" s="51"/>
      <c r="S31" s="51"/>
      <c r="T31" s="420"/>
      <c r="U31" s="51"/>
      <c r="V31" s="136"/>
      <c r="W31" s="136"/>
      <c r="X31" s="136"/>
    </row>
    <row r="32" spans="1:26" ht="15.75" x14ac:dyDescent="0.25">
      <c r="A32" s="136"/>
      <c r="B32" s="136"/>
      <c r="C32" s="136"/>
      <c r="D32" s="136"/>
      <c r="E32" s="178"/>
      <c r="F32" s="178"/>
      <c r="G32" s="178"/>
      <c r="H32" s="271"/>
      <c r="I32" s="1593" t="s">
        <v>14</v>
      </c>
      <c r="J32" s="1593"/>
      <c r="K32" s="206">
        <f>COUNT($M$12:M23)</f>
        <v>8</v>
      </c>
      <c r="L32" s="51" t="s">
        <v>13</v>
      </c>
      <c r="M32" s="459">
        <f>ROUND($K$32/$K$31*100,1)</f>
        <v>88.9</v>
      </c>
      <c r="N32" s="143" t="s">
        <v>15</v>
      </c>
      <c r="O32" s="200"/>
      <c r="P32" s="51"/>
      <c r="Q32" s="1652"/>
      <c r="R32" s="1652"/>
      <c r="S32" s="1652"/>
      <c r="T32" s="1652"/>
      <c r="U32" s="136"/>
      <c r="V32" s="136"/>
      <c r="W32" s="136"/>
    </row>
    <row r="33" spans="1:25" ht="11.25" customHeight="1" x14ac:dyDescent="0.25">
      <c r="A33" s="136"/>
      <c r="B33" s="136"/>
      <c r="C33" s="136"/>
      <c r="D33" s="136"/>
      <c r="E33" s="178"/>
      <c r="F33" s="178"/>
      <c r="G33" s="178"/>
      <c r="H33" s="271"/>
      <c r="I33" s="179"/>
      <c r="J33" s="180"/>
      <c r="K33" s="446"/>
      <c r="L33" s="136"/>
      <c r="M33" s="460"/>
      <c r="N33" s="136"/>
      <c r="O33" s="200"/>
      <c r="P33" s="51"/>
      <c r="Q33" s="136"/>
      <c r="R33" s="136"/>
      <c r="S33" s="136"/>
    </row>
    <row r="34" spans="1:25" ht="15.75" x14ac:dyDescent="0.25">
      <c r="A34" s="136"/>
      <c r="B34" s="136"/>
      <c r="C34" s="136"/>
      <c r="D34" s="136"/>
      <c r="E34" s="178"/>
      <c r="F34" s="178"/>
      <c r="G34" s="178"/>
      <c r="H34" s="271"/>
      <c r="I34" s="1582" t="s">
        <v>16</v>
      </c>
      <c r="J34" s="1582"/>
      <c r="K34" s="446"/>
      <c r="L34" s="51"/>
      <c r="M34" s="460"/>
      <c r="N34" s="51"/>
      <c r="P34" s="51"/>
      <c r="Q34" s="136"/>
      <c r="R34" s="136"/>
      <c r="S34" s="136"/>
    </row>
    <row r="35" spans="1:25" ht="18.75" x14ac:dyDescent="0.3">
      <c r="A35" s="136"/>
      <c r="B35" s="136"/>
      <c r="C35" s="136"/>
      <c r="D35" s="136"/>
      <c r="E35" s="178"/>
      <c r="F35" s="178"/>
      <c r="G35" s="1582" t="s">
        <v>17</v>
      </c>
      <c r="H35" s="1582"/>
      <c r="I35" s="1582"/>
      <c r="J35" s="1582"/>
      <c r="K35" s="181">
        <f>COUNTIF(W$12:W23,5)</f>
        <v>0</v>
      </c>
      <c r="L35" s="51" t="s">
        <v>13</v>
      </c>
      <c r="M35" s="184" t="e">
        <f>ROUND(K35/$K$492*100,1)</f>
        <v>#DIV/0!</v>
      </c>
      <c r="N35" s="143" t="s">
        <v>15</v>
      </c>
      <c r="P35" s="1653" t="s">
        <v>22</v>
      </c>
      <c r="Q35" s="1653"/>
      <c r="R35" s="1653"/>
      <c r="S35" s="1653"/>
      <c r="T35" s="1654" t="e">
        <f>Оценка_подр(M32,M39,M35,M36)</f>
        <v>#VALUE!</v>
      </c>
      <c r="U35" s="1654"/>
      <c r="V35" s="1654"/>
      <c r="W35" s="1654"/>
    </row>
    <row r="36" spans="1:25" ht="15.75" x14ac:dyDescent="0.25">
      <c r="A36" s="136"/>
      <c r="B36" s="136"/>
      <c r="C36" s="136"/>
      <c r="D36" s="136"/>
      <c r="E36" s="178"/>
      <c r="F36" s="178"/>
      <c r="G36" s="1582" t="s">
        <v>18</v>
      </c>
      <c r="H36" s="1582"/>
      <c r="I36" s="1582"/>
      <c r="J36" s="1582"/>
      <c r="K36" s="181">
        <f>COUNTIF(W$12:W23,4)</f>
        <v>0</v>
      </c>
      <c r="L36" s="51" t="s">
        <v>13</v>
      </c>
      <c r="M36" s="186" t="e">
        <f>ROUND(K36/$K$492*100,1)</f>
        <v>#DIV/0!</v>
      </c>
      <c r="N36" s="143" t="s">
        <v>15</v>
      </c>
      <c r="P36" s="144"/>
      <c r="Q36" s="136"/>
      <c r="R36" s="136"/>
      <c r="S36" s="136"/>
    </row>
    <row r="37" spans="1:25" ht="19.5" thickBot="1" x14ac:dyDescent="0.35">
      <c r="A37" s="136"/>
      <c r="B37" s="136"/>
      <c r="C37" s="136"/>
      <c r="D37" s="136"/>
      <c r="E37" s="178"/>
      <c r="F37" s="178"/>
      <c r="G37" s="1582" t="s">
        <v>19</v>
      </c>
      <c r="H37" s="1582"/>
      <c r="I37" s="1582"/>
      <c r="J37" s="1582"/>
      <c r="K37" s="181">
        <f>COUNTIF(W$12:W23,3)</f>
        <v>0</v>
      </c>
      <c r="L37" s="51" t="s">
        <v>13</v>
      </c>
      <c r="M37" s="186" t="e">
        <f>ROUND(K37/$K$492*100,1)</f>
        <v>#DIV/0!</v>
      </c>
      <c r="N37" s="143" t="s">
        <v>15</v>
      </c>
      <c r="P37" s="188"/>
      <c r="Q37" s="189"/>
      <c r="R37" s="189"/>
      <c r="S37" s="189" t="s">
        <v>1127</v>
      </c>
      <c r="T37" s="1990" t="s">
        <v>1129</v>
      </c>
      <c r="U37" s="1990"/>
      <c r="V37" s="1990"/>
      <c r="W37" s="1990"/>
      <c r="X37" s="1990"/>
      <c r="Y37" s="1990"/>
    </row>
    <row r="38" spans="1:25" ht="16.5" thickTop="1" x14ac:dyDescent="0.25">
      <c r="A38" s="136"/>
      <c r="B38" s="136"/>
      <c r="C38" s="136"/>
      <c r="D38" s="136"/>
      <c r="E38" s="178"/>
      <c r="F38" s="178"/>
      <c r="G38" s="1582" t="s">
        <v>20</v>
      </c>
      <c r="H38" s="1582"/>
      <c r="I38" s="1582"/>
      <c r="J38" s="1582"/>
      <c r="K38" s="181">
        <f>COUNTIF(W$12:W23,2)</f>
        <v>0</v>
      </c>
      <c r="L38" s="51" t="s">
        <v>13</v>
      </c>
      <c r="M38" s="186" t="e">
        <f>K38/$K$492*100</f>
        <v>#DIV/0!</v>
      </c>
      <c r="N38" s="143" t="s">
        <v>15</v>
      </c>
      <c r="O38" s="51"/>
      <c r="P38" s="145"/>
      <c r="Q38" s="51"/>
      <c r="R38" s="51"/>
      <c r="S38" s="51"/>
      <c r="T38" s="420"/>
      <c r="U38" s="51"/>
      <c r="V38" s="136"/>
      <c r="W38" s="136"/>
      <c r="X38" s="136"/>
    </row>
    <row r="39" spans="1:25" ht="18.75" x14ac:dyDescent="0.3">
      <c r="A39" s="136"/>
      <c r="B39" s="136"/>
      <c r="C39" s="136"/>
      <c r="D39" s="136"/>
      <c r="E39" s="1582" t="s">
        <v>21</v>
      </c>
      <c r="F39" s="1582"/>
      <c r="G39" s="1582"/>
      <c r="H39" s="1582"/>
      <c r="I39" s="1582"/>
      <c r="J39" s="1582"/>
      <c r="K39" s="182">
        <f>SUM(K35:K37)</f>
        <v>0</v>
      </c>
      <c r="L39" s="51" t="s">
        <v>13</v>
      </c>
      <c r="M39" s="186" t="e">
        <f>ROUND(K39/$K$492*100,1)</f>
        <v>#DIV/0!</v>
      </c>
      <c r="N39" s="143" t="s">
        <v>15</v>
      </c>
      <c r="P39" s="529"/>
      <c r="Q39" s="474"/>
      <c r="R39" s="474"/>
      <c r="S39" s="474"/>
      <c r="T39" s="1660"/>
      <c r="U39" s="1660"/>
      <c r="V39" s="1660"/>
      <c r="W39" s="1660"/>
      <c r="X39" s="1660"/>
      <c r="Y39" s="1660"/>
    </row>
    <row r="40" spans="1:25" ht="18.75" customHeight="1" x14ac:dyDescent="0.25">
      <c r="A40" s="136"/>
      <c r="B40" s="136"/>
      <c r="C40" s="136"/>
      <c r="D40" s="136"/>
      <c r="E40" s="1582" t="s">
        <v>772</v>
      </c>
      <c r="F40" s="1582"/>
      <c r="G40" s="1582"/>
      <c r="H40" s="1582"/>
      <c r="I40" s="1582"/>
      <c r="J40" s="1582"/>
      <c r="K40" s="183">
        <f>COUNTIF(Y$12:Y23,"*ЛФК*")+COUNTIF(Y$12:Y23,"*освоб.*")+COUNTIF(Y$12:Y23,"*справка*")</f>
        <v>1</v>
      </c>
      <c r="L40" s="51" t="s">
        <v>13</v>
      </c>
      <c r="M40" s="461">
        <f>K40/$K$31*100</f>
        <v>11.111111111111111</v>
      </c>
      <c r="N40" s="143" t="s">
        <v>15</v>
      </c>
      <c r="P40" s="572"/>
      <c r="Q40" s="572"/>
      <c r="R40" s="572"/>
      <c r="S40" s="572"/>
      <c r="T40" s="577"/>
      <c r="U40" s="578"/>
      <c r="V40" s="578"/>
      <c r="W40" s="579"/>
      <c r="X40" s="580"/>
      <c r="Y40" s="581"/>
    </row>
    <row r="41" spans="1:25" ht="17.25" customHeight="1" x14ac:dyDescent="0.3">
      <c r="A41" s="136"/>
      <c r="B41" s="136"/>
      <c r="C41" s="136"/>
      <c r="D41" s="136"/>
      <c r="E41" s="1582" t="s">
        <v>775</v>
      </c>
      <c r="F41" s="1582"/>
      <c r="G41" s="1582"/>
      <c r="H41" s="1582"/>
      <c r="I41" s="1582"/>
      <c r="J41" s="1582"/>
      <c r="K41" s="183">
        <f>COUNTIF(Y$12:Y23,"*ком-ка*")+COUNTIF(Y$12:Y23,"*декрет*")+COUNTIF(Y$12:Y23,"*уч.отпуск*")</f>
        <v>0</v>
      </c>
      <c r="L41" s="51" t="s">
        <v>768</v>
      </c>
      <c r="M41" s="462"/>
      <c r="N41" s="143"/>
      <c r="P41" s="572"/>
      <c r="Q41" s="572"/>
      <c r="R41" s="572"/>
      <c r="S41" s="572"/>
      <c r="T41" s="1660"/>
      <c r="U41" s="1660"/>
      <c r="V41" s="1660"/>
      <c r="W41" s="1660"/>
      <c r="X41" s="1660"/>
      <c r="Y41" s="1660"/>
    </row>
    <row r="42" spans="1:25" ht="18" customHeight="1" x14ac:dyDescent="0.3">
      <c r="A42" s="136"/>
      <c r="B42" s="136"/>
      <c r="C42" s="136"/>
      <c r="D42" s="136"/>
      <c r="E42" s="1582"/>
      <c r="F42" s="1582"/>
      <c r="G42" s="1582"/>
      <c r="H42" s="1582"/>
      <c r="I42" s="1582"/>
      <c r="J42" s="1582"/>
      <c r="K42" s="208"/>
      <c r="L42" s="51"/>
      <c r="M42" s="190"/>
      <c r="N42" s="177" t="s">
        <v>15</v>
      </c>
      <c r="O42" s="176">
        <f>SUM(K35:K38)</f>
        <v>0</v>
      </c>
      <c r="P42" s="188"/>
      <c r="Q42" s="189"/>
      <c r="R42" s="189"/>
      <c r="S42" s="474"/>
      <c r="T42" s="475"/>
      <c r="U42" s="475"/>
      <c r="V42" s="475"/>
      <c r="W42" s="475"/>
      <c r="X42" s="475"/>
      <c r="Y42" s="475"/>
    </row>
    <row r="43" spans="1:25" ht="18.75" customHeight="1" x14ac:dyDescent="0.25">
      <c r="A43" s="136"/>
      <c r="B43" s="136"/>
      <c r="C43" s="136"/>
      <c r="D43" s="136"/>
      <c r="E43" s="209"/>
      <c r="F43" s="209"/>
      <c r="G43" s="209"/>
      <c r="H43" s="272"/>
      <c r="I43" s="209"/>
      <c r="J43" s="209"/>
      <c r="K43" s="174"/>
      <c r="L43" s="51"/>
      <c r="M43" s="190"/>
      <c r="N43" s="143"/>
      <c r="P43" s="145"/>
      <c r="Q43" s="51"/>
      <c r="R43" s="51"/>
      <c r="S43" s="51"/>
      <c r="T43" s="420"/>
      <c r="U43" s="51"/>
      <c r="V43" s="136"/>
      <c r="W43" s="136"/>
      <c r="X43" s="136"/>
    </row>
    <row r="44" spans="1:25" ht="15.75" x14ac:dyDescent="0.25">
      <c r="A44" s="136"/>
      <c r="B44" s="136"/>
      <c r="C44" s="136"/>
      <c r="D44" s="136"/>
      <c r="E44" s="442"/>
      <c r="F44" s="442"/>
      <c r="G44" s="442"/>
      <c r="H44" s="270"/>
      <c r="I44" s="1661"/>
      <c r="J44" s="1661"/>
      <c r="K44" s="51"/>
      <c r="L44" s="51"/>
      <c r="M44" s="438"/>
      <c r="N44" s="51"/>
      <c r="O44" s="51"/>
      <c r="P44" s="51"/>
      <c r="Q44" s="51"/>
      <c r="R44" s="51"/>
      <c r="S44" s="51"/>
      <c r="T44" s="420"/>
      <c r="U44" s="51"/>
      <c r="V44" s="51"/>
      <c r="W44" s="51"/>
      <c r="X44" s="136"/>
    </row>
    <row r="45" spans="1:25" ht="15.75" customHeight="1" x14ac:dyDescent="0.25">
      <c r="A45" s="136"/>
      <c r="B45" s="136"/>
      <c r="C45" s="136"/>
      <c r="D45" s="136"/>
      <c r="E45" s="442"/>
      <c r="F45" s="442"/>
      <c r="G45" s="273"/>
      <c r="H45" s="274"/>
      <c r="I45" s="146"/>
      <c r="J45" s="146"/>
      <c r="W45" s="147"/>
      <c r="X45" s="136"/>
    </row>
    <row r="46" spans="1:25" ht="15.75" x14ac:dyDescent="0.25">
      <c r="A46" s="136"/>
      <c r="B46" s="136"/>
      <c r="C46" s="136"/>
      <c r="D46" s="136"/>
      <c r="E46" s="442"/>
      <c r="F46" s="442"/>
      <c r="G46" s="273"/>
      <c r="H46" s="274"/>
      <c r="I46" s="146"/>
      <c r="J46" s="146"/>
      <c r="W46" s="51"/>
      <c r="X46" s="136"/>
    </row>
    <row r="47" spans="1:25" ht="15.75" x14ac:dyDescent="0.25">
      <c r="A47" s="136"/>
      <c r="B47" s="136"/>
      <c r="C47" s="136"/>
      <c r="D47" s="136"/>
      <c r="E47" s="442"/>
      <c r="F47" s="442"/>
      <c r="G47" s="442"/>
      <c r="H47" s="270"/>
      <c r="I47" s="145"/>
      <c r="W47" s="51"/>
      <c r="X47" s="136"/>
    </row>
  </sheetData>
  <mergeCells count="48">
    <mergeCell ref="E15:Y15"/>
    <mergeCell ref="G9:G11"/>
    <mergeCell ref="T37:Y37"/>
    <mergeCell ref="T39:Y39"/>
    <mergeCell ref="T41:Y41"/>
    <mergeCell ref="E12:Y12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K29:U29"/>
    <mergeCell ref="I31:J31"/>
    <mergeCell ref="I32:J32"/>
    <mergeCell ref="Q32:T32"/>
    <mergeCell ref="E22:Y22"/>
    <mergeCell ref="I44:J44"/>
    <mergeCell ref="M10:O10"/>
    <mergeCell ref="P10:R10"/>
    <mergeCell ref="S10:U10"/>
    <mergeCell ref="E40:J40"/>
    <mergeCell ref="P35:S35"/>
    <mergeCell ref="T35:W35"/>
    <mergeCell ref="E41:J41"/>
    <mergeCell ref="E42:J42"/>
    <mergeCell ref="I34:J34"/>
    <mergeCell ref="G35:J35"/>
    <mergeCell ref="G36:J36"/>
    <mergeCell ref="G37:J37"/>
    <mergeCell ref="G38:J38"/>
    <mergeCell ref="E39:J39"/>
    <mergeCell ref="I29:J2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3">
    <tabColor theme="9" tint="-0.249977111117893"/>
  </sheetPr>
  <dimension ref="A1:Z80"/>
  <sheetViews>
    <sheetView view="pageBreakPreview" topLeftCell="B1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6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89" t="s">
        <v>1069</v>
      </c>
      <c r="U3" s="1989"/>
      <c r="V3" s="1989"/>
      <c r="W3" s="1989"/>
      <c r="X3" s="1989"/>
      <c r="Y3" s="1989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18.75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1142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5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598"/>
      <c r="K10" s="1571"/>
      <c r="L10" s="1571"/>
      <c r="M10" s="455"/>
      <c r="N10" s="471">
        <v>1</v>
      </c>
      <c r="O10" s="450"/>
      <c r="P10" s="1975">
        <v>2</v>
      </c>
      <c r="Q10" s="1976"/>
      <c r="R10" s="1977"/>
      <c r="S10" s="1978">
        <v>3</v>
      </c>
      <c r="T10" s="1979"/>
      <c r="U10" s="1980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599"/>
      <c r="K11" s="1572"/>
      <c r="L11" s="1572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173"/>
      <c r="B12" s="226"/>
      <c r="C12" s="173"/>
      <c r="D12" s="141"/>
      <c r="E12" s="1590" t="s">
        <v>1012</v>
      </c>
      <c r="F12" s="1591"/>
      <c r="G12" s="1591"/>
      <c r="H12" s="1591"/>
      <c r="I12" s="1591"/>
      <c r="J12" s="1591"/>
      <c r="K12" s="1591"/>
      <c r="L12" s="1591"/>
      <c r="M12" s="1591"/>
      <c r="N12" s="1591"/>
      <c r="O12" s="1591"/>
      <c r="P12" s="1591"/>
      <c r="Q12" s="1591"/>
      <c r="R12" s="1591"/>
      <c r="S12" s="1591"/>
      <c r="T12" s="1591"/>
      <c r="U12" s="1591"/>
      <c r="V12" s="1591"/>
      <c r="W12" s="1591"/>
      <c r="X12" s="1591"/>
      <c r="Y12" s="1592"/>
      <c r="Z12" s="228"/>
    </row>
    <row r="13" spans="1:26" s="138" customFormat="1" ht="15.75" x14ac:dyDescent="0.25">
      <c r="A13" s="173" t="s">
        <v>11</v>
      </c>
      <c r="B13" s="231">
        <v>34663</v>
      </c>
      <c r="C13" s="247">
        <f>Age(B13,I13,J13)</f>
        <v>29</v>
      </c>
      <c r="D13" s="141"/>
      <c r="E13" s="291">
        <v>1</v>
      </c>
      <c r="F13" s="232" t="s">
        <v>915</v>
      </c>
      <c r="G13" s="232" t="s">
        <v>1007</v>
      </c>
      <c r="H13" s="245">
        <v>3</v>
      </c>
      <c r="I13" s="246" t="s">
        <v>1066</v>
      </c>
      <c r="J13" s="246" t="s">
        <v>764</v>
      </c>
      <c r="K13" s="342" t="str">
        <f>Воз_группа(A13,C13)</f>
        <v>2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34</v>
      </c>
      <c r="Q13" s="423"/>
      <c r="R13" s="202" t="e">
        <f>Баллы_за_упр($A13,$I13,$J13,$K13,P13,Q13)</f>
        <v>#VALUE!</v>
      </c>
      <c r="S13" s="1">
        <v>38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92"/>
      <c r="Z13" s="228"/>
    </row>
    <row r="14" spans="1:26" s="138" customFormat="1" ht="15.75" x14ac:dyDescent="0.25">
      <c r="A14" s="173" t="s">
        <v>11</v>
      </c>
      <c r="B14" s="231">
        <v>30085</v>
      </c>
      <c r="C14" s="247">
        <f>Age(B14,I14,J14)</f>
        <v>42</v>
      </c>
      <c r="D14" s="141"/>
      <c r="E14" s="291">
        <v>2</v>
      </c>
      <c r="F14" s="232" t="s">
        <v>915</v>
      </c>
      <c r="G14" s="232" t="s">
        <v>1007</v>
      </c>
      <c r="H14" s="245" t="s">
        <v>766</v>
      </c>
      <c r="I14" s="246" t="s">
        <v>742</v>
      </c>
      <c r="J14" s="246" t="s">
        <v>682</v>
      </c>
      <c r="K14" s="342" t="str">
        <f>Воз_группа(A14,C14)</f>
        <v>5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34</v>
      </c>
      <c r="Q14" s="423"/>
      <c r="R14" s="202" t="e">
        <f>Баллы_за_упр($A14,$I14,$J14,$K14,P14,Q14)</f>
        <v>#VALUE!</v>
      </c>
      <c r="S14" s="1">
        <v>38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292"/>
      <c r="Z14" s="228"/>
    </row>
    <row r="15" spans="1:26" s="138" customFormat="1" ht="15.75" x14ac:dyDescent="0.25">
      <c r="A15" s="173"/>
      <c r="B15" s="226"/>
      <c r="C15" s="173"/>
      <c r="D15" s="141"/>
      <c r="E15" s="1590" t="s">
        <v>953</v>
      </c>
      <c r="F15" s="1591"/>
      <c r="G15" s="1591"/>
      <c r="H15" s="1591"/>
      <c r="I15" s="1591"/>
      <c r="J15" s="1591"/>
      <c r="K15" s="1591"/>
      <c r="L15" s="1591"/>
      <c r="M15" s="1591"/>
      <c r="N15" s="1591"/>
      <c r="O15" s="1591"/>
      <c r="P15" s="1591"/>
      <c r="Q15" s="1591"/>
      <c r="R15" s="1591"/>
      <c r="S15" s="1591"/>
      <c r="T15" s="1591"/>
      <c r="U15" s="1591"/>
      <c r="V15" s="1591"/>
      <c r="W15" s="1591"/>
      <c r="X15" s="1591"/>
      <c r="Y15" s="1592"/>
      <c r="Z15" s="228"/>
    </row>
    <row r="16" spans="1:26" s="138" customFormat="1" ht="15.75" x14ac:dyDescent="0.25">
      <c r="A16" s="173" t="s">
        <v>11</v>
      </c>
      <c r="B16" s="231">
        <v>32419</v>
      </c>
      <c r="C16" s="247">
        <f t="shared" ref="C16:C33" si="0">Age(B16,I16,J16)</f>
        <v>36</v>
      </c>
      <c r="D16" s="141"/>
      <c r="E16" s="291">
        <v>3</v>
      </c>
      <c r="F16" s="232" t="s">
        <v>915</v>
      </c>
      <c r="G16" s="232" t="s">
        <v>958</v>
      </c>
      <c r="H16" s="245" t="s">
        <v>766</v>
      </c>
      <c r="I16" s="246" t="s">
        <v>870</v>
      </c>
      <c r="J16" s="246" t="s">
        <v>687</v>
      </c>
      <c r="K16" s="234" t="str">
        <f t="shared" ref="K16:K33" si="1">Воз_группа(A16,C16)</f>
        <v>4</v>
      </c>
      <c r="L16" s="204"/>
      <c r="M16" s="212">
        <v>3</v>
      </c>
      <c r="N16" s="156"/>
      <c r="O16" s="202" t="e">
        <f t="shared" ref="O16:O33" si="2">Баллы_за_упр($A16,$I16,$J16,$K16,M16,N16)</f>
        <v>#VALUE!</v>
      </c>
      <c r="P16" s="247">
        <v>34</v>
      </c>
      <c r="Q16" s="423"/>
      <c r="R16" s="202" t="e">
        <f>Баллы_за_упр($A16,$I16,$J16,$K16,P16,Q16)</f>
        <v>#VALUE!</v>
      </c>
      <c r="S16" s="1">
        <v>38</v>
      </c>
      <c r="T16" s="392"/>
      <c r="U16" s="203" t="e">
        <f t="shared" ref="U16:U33" si="3">Баллы_за_упр($A16,$I16,$J16,$K16,S16,T16)</f>
        <v>#VALUE!</v>
      </c>
      <c r="V16" s="56" t="e">
        <f t="shared" ref="V16:V33" si="4">Сумма_баллов($A16,$K16,O16,R16,U16)</f>
        <v>#VALUE!</v>
      </c>
      <c r="W16" s="204" t="e">
        <f t="shared" ref="W16:W33" si="5">Оценка($A16,$K16,O16,R16,U16)</f>
        <v>#VALUE!</v>
      </c>
      <c r="X16" s="56"/>
      <c r="Y16" s="292"/>
      <c r="Z16" s="228"/>
    </row>
    <row r="17" spans="1:26" s="138" customFormat="1" ht="15.75" x14ac:dyDescent="0.25">
      <c r="A17" s="173" t="s">
        <v>11</v>
      </c>
      <c r="B17" s="231">
        <v>34060</v>
      </c>
      <c r="C17" s="247">
        <f t="shared" si="0"/>
        <v>31</v>
      </c>
      <c r="D17" s="141"/>
      <c r="E17" s="291">
        <v>4</v>
      </c>
      <c r="F17" s="232" t="s">
        <v>915</v>
      </c>
      <c r="G17" s="232" t="s">
        <v>958</v>
      </c>
      <c r="H17" s="245" t="s">
        <v>766</v>
      </c>
      <c r="I17" s="246" t="s">
        <v>870</v>
      </c>
      <c r="J17" s="246" t="s">
        <v>685</v>
      </c>
      <c r="K17" s="234" t="str">
        <f t="shared" si="1"/>
        <v>3</v>
      </c>
      <c r="L17" s="204"/>
      <c r="M17" s="212">
        <v>3</v>
      </c>
      <c r="N17" s="156"/>
      <c r="O17" s="202" t="e">
        <f t="shared" si="2"/>
        <v>#VALUE!</v>
      </c>
      <c r="P17" s="247">
        <v>34</v>
      </c>
      <c r="Q17" s="423"/>
      <c r="R17" s="202" t="e">
        <f>Баллы_за_упр($A17,$I17,$J17,$K17,P17,Q17)</f>
        <v>#VALUE!</v>
      </c>
      <c r="S17" s="1">
        <v>38</v>
      </c>
      <c r="T17" s="392"/>
      <c r="U17" s="203" t="e">
        <f t="shared" si="3"/>
        <v>#VALUE!</v>
      </c>
      <c r="V17" s="56" t="e">
        <f t="shared" si="4"/>
        <v>#VALUE!</v>
      </c>
      <c r="W17" s="204" t="e">
        <f t="shared" si="5"/>
        <v>#VALUE!</v>
      </c>
      <c r="X17" s="56"/>
      <c r="Y17" s="292" t="s">
        <v>750</v>
      </c>
      <c r="Z17" s="228" t="s">
        <v>1132</v>
      </c>
    </row>
    <row r="18" spans="1:26" s="138" customFormat="1" ht="15.75" x14ac:dyDescent="0.25">
      <c r="A18" s="173" t="s">
        <v>11</v>
      </c>
      <c r="B18" s="231">
        <v>32898</v>
      </c>
      <c r="C18" s="247">
        <f t="shared" si="0"/>
        <v>34</v>
      </c>
      <c r="D18" s="141"/>
      <c r="E18" s="291">
        <v>5</v>
      </c>
      <c r="F18" s="232" t="s">
        <v>915</v>
      </c>
      <c r="G18" s="232" t="s">
        <v>958</v>
      </c>
      <c r="H18" s="245">
        <v>2</v>
      </c>
      <c r="I18" s="246" t="s">
        <v>500</v>
      </c>
      <c r="J18" s="246" t="s">
        <v>691</v>
      </c>
      <c r="K18" s="234" t="str">
        <f t="shared" si="1"/>
        <v>3</v>
      </c>
      <c r="L18" s="204"/>
      <c r="M18" s="212">
        <v>3</v>
      </c>
      <c r="N18" s="156"/>
      <c r="O18" s="202" t="e">
        <f t="shared" si="2"/>
        <v>#VALUE!</v>
      </c>
      <c r="P18" s="247">
        <v>34</v>
      </c>
      <c r="Q18" s="423"/>
      <c r="R18" s="202" t="e">
        <f>Баллы_за_упр($A18,$I18,$J18,$K18,P18,Q18)</f>
        <v>#VALUE!</v>
      </c>
      <c r="S18" s="1">
        <v>38</v>
      </c>
      <c r="T18" s="392"/>
      <c r="U18" s="203" t="e">
        <f t="shared" si="3"/>
        <v>#VALUE!</v>
      </c>
      <c r="V18" s="56" t="e">
        <f t="shared" si="4"/>
        <v>#VALUE!</v>
      </c>
      <c r="W18" s="204" t="e">
        <f t="shared" si="5"/>
        <v>#VALUE!</v>
      </c>
      <c r="X18" s="56"/>
      <c r="Y18" s="292"/>
      <c r="Z18" s="228"/>
    </row>
    <row r="19" spans="1:26" s="138" customFormat="1" ht="15.75" x14ac:dyDescent="0.25">
      <c r="A19" s="173" t="s">
        <v>470</v>
      </c>
      <c r="B19" s="231">
        <v>30767</v>
      </c>
      <c r="C19" s="247">
        <f t="shared" si="0"/>
        <v>40</v>
      </c>
      <c r="D19" s="141"/>
      <c r="E19" s="291">
        <v>6</v>
      </c>
      <c r="F19" s="232" t="s">
        <v>915</v>
      </c>
      <c r="G19" s="232" t="s">
        <v>958</v>
      </c>
      <c r="H19" s="248">
        <v>1</v>
      </c>
      <c r="I19" s="246" t="s">
        <v>500</v>
      </c>
      <c r="J19" s="246" t="s">
        <v>749</v>
      </c>
      <c r="K19" s="234" t="str">
        <f t="shared" si="1"/>
        <v>5</v>
      </c>
      <c r="L19" s="204"/>
      <c r="M19" s="212">
        <v>16</v>
      </c>
      <c r="N19" s="350"/>
      <c r="O19" s="202" t="e">
        <f t="shared" si="2"/>
        <v>#VALUE!</v>
      </c>
      <c r="P19" s="212"/>
      <c r="Q19" s="425"/>
      <c r="R19" s="202"/>
      <c r="S19" s="1">
        <v>37</v>
      </c>
      <c r="T19" s="392"/>
      <c r="U19" s="203" t="e">
        <f t="shared" si="3"/>
        <v>#VALUE!</v>
      </c>
      <c r="V19" s="56" t="e">
        <f t="shared" si="4"/>
        <v>#VALUE!</v>
      </c>
      <c r="W19" s="204" t="e">
        <f t="shared" si="5"/>
        <v>#VALUE!</v>
      </c>
      <c r="X19" s="56"/>
      <c r="Y19" s="292"/>
      <c r="Z19" s="228"/>
    </row>
    <row r="20" spans="1:26" s="138" customFormat="1" ht="15.75" x14ac:dyDescent="0.25">
      <c r="A20" s="173" t="s">
        <v>11</v>
      </c>
      <c r="B20" s="231">
        <v>31288</v>
      </c>
      <c r="C20" s="247">
        <f t="shared" si="0"/>
        <v>39</v>
      </c>
      <c r="D20" s="141"/>
      <c r="E20" s="291">
        <v>7</v>
      </c>
      <c r="F20" s="232" t="s">
        <v>915</v>
      </c>
      <c r="G20" s="232" t="s">
        <v>958</v>
      </c>
      <c r="H20" s="245">
        <v>2</v>
      </c>
      <c r="I20" s="246" t="s">
        <v>500</v>
      </c>
      <c r="J20" s="246" t="s">
        <v>684</v>
      </c>
      <c r="K20" s="234" t="str">
        <f t="shared" si="1"/>
        <v>4</v>
      </c>
      <c r="L20" s="204"/>
      <c r="M20" s="212">
        <v>3</v>
      </c>
      <c r="N20" s="156"/>
      <c r="O20" s="202" t="e">
        <f t="shared" si="2"/>
        <v>#VALUE!</v>
      </c>
      <c r="P20" s="247">
        <v>34</v>
      </c>
      <c r="Q20" s="423"/>
      <c r="R20" s="202" t="e">
        <f t="shared" ref="R20:R33" si="6">Баллы_за_упр($A20,$I20,$J20,$K20,P20,Q20)</f>
        <v>#VALUE!</v>
      </c>
      <c r="S20" s="1">
        <v>38</v>
      </c>
      <c r="T20" s="392"/>
      <c r="U20" s="203" t="e">
        <f t="shared" si="3"/>
        <v>#VALUE!</v>
      </c>
      <c r="V20" s="56" t="e">
        <f t="shared" si="4"/>
        <v>#VALUE!</v>
      </c>
      <c r="W20" s="204" t="e">
        <f t="shared" si="5"/>
        <v>#VALUE!</v>
      </c>
      <c r="X20" s="56"/>
      <c r="Y20" s="292"/>
      <c r="Z20" s="228"/>
    </row>
    <row r="21" spans="1:26" s="138" customFormat="1" ht="15.75" x14ac:dyDescent="0.25">
      <c r="A21" s="173" t="s">
        <v>11</v>
      </c>
      <c r="B21" s="231">
        <v>34628</v>
      </c>
      <c r="C21" s="247">
        <f t="shared" si="0"/>
        <v>30</v>
      </c>
      <c r="D21" s="141"/>
      <c r="E21" s="291">
        <v>8</v>
      </c>
      <c r="F21" s="232" t="s">
        <v>915</v>
      </c>
      <c r="G21" s="232" t="s">
        <v>958</v>
      </c>
      <c r="H21" s="245">
        <v>3</v>
      </c>
      <c r="I21" s="384" t="s">
        <v>500</v>
      </c>
      <c r="J21" s="384" t="s">
        <v>954</v>
      </c>
      <c r="K21" s="234" t="str">
        <f t="shared" si="1"/>
        <v>3</v>
      </c>
      <c r="L21" s="204"/>
      <c r="M21" s="212">
        <v>3</v>
      </c>
      <c r="N21" s="156"/>
      <c r="O21" s="202" t="e">
        <f t="shared" si="2"/>
        <v>#VALUE!</v>
      </c>
      <c r="P21" s="247">
        <v>34</v>
      </c>
      <c r="Q21" s="423"/>
      <c r="R21" s="202" t="e">
        <f t="shared" si="6"/>
        <v>#VALUE!</v>
      </c>
      <c r="S21" s="1">
        <v>38</v>
      </c>
      <c r="T21" s="392"/>
      <c r="U21" s="203" t="e">
        <f t="shared" si="3"/>
        <v>#VALUE!</v>
      </c>
      <c r="V21" s="56" t="e">
        <f t="shared" si="4"/>
        <v>#VALUE!</v>
      </c>
      <c r="W21" s="204" t="e">
        <f t="shared" si="5"/>
        <v>#VALUE!</v>
      </c>
      <c r="X21" s="56"/>
      <c r="Y21" s="292"/>
      <c r="Z21" s="228"/>
    </row>
    <row r="22" spans="1:26" s="138" customFormat="1" ht="15.75" x14ac:dyDescent="0.25">
      <c r="A22" s="173" t="s">
        <v>11</v>
      </c>
      <c r="B22" s="231">
        <v>31438</v>
      </c>
      <c r="C22" s="247">
        <f t="shared" si="0"/>
        <v>38</v>
      </c>
      <c r="D22" s="141"/>
      <c r="E22" s="291">
        <v>9</v>
      </c>
      <c r="F22" s="232" t="s">
        <v>915</v>
      </c>
      <c r="G22" s="232" t="s">
        <v>958</v>
      </c>
      <c r="H22" s="386"/>
      <c r="I22" s="246" t="s">
        <v>500</v>
      </c>
      <c r="J22" s="246" t="s">
        <v>1053</v>
      </c>
      <c r="K22" s="234" t="str">
        <f t="shared" si="1"/>
        <v>4</v>
      </c>
      <c r="L22" s="204"/>
      <c r="M22" s="212">
        <v>3</v>
      </c>
      <c r="N22" s="156"/>
      <c r="O22" s="202" t="e">
        <f t="shared" si="2"/>
        <v>#VALUE!</v>
      </c>
      <c r="P22" s="247">
        <v>34</v>
      </c>
      <c r="Q22" s="423"/>
      <c r="R22" s="202" t="e">
        <f t="shared" si="6"/>
        <v>#VALUE!</v>
      </c>
      <c r="S22" s="1">
        <v>38</v>
      </c>
      <c r="T22" s="392"/>
      <c r="U22" s="203" t="e">
        <f t="shared" si="3"/>
        <v>#VALUE!</v>
      </c>
      <c r="V22" s="56" t="e">
        <f t="shared" si="4"/>
        <v>#VALUE!</v>
      </c>
      <c r="W22" s="204" t="e">
        <f t="shared" si="5"/>
        <v>#VALUE!</v>
      </c>
      <c r="X22" s="56"/>
      <c r="Y22" s="292"/>
      <c r="Z22" s="228"/>
    </row>
    <row r="23" spans="1:26" s="138" customFormat="1" ht="15.75" x14ac:dyDescent="0.25">
      <c r="A23" s="173" t="s">
        <v>11</v>
      </c>
      <c r="B23" s="231">
        <v>35061</v>
      </c>
      <c r="C23" s="247">
        <f t="shared" si="0"/>
        <v>28</v>
      </c>
      <c r="D23" s="141"/>
      <c r="E23" s="291">
        <v>10</v>
      </c>
      <c r="F23" s="232" t="s">
        <v>915</v>
      </c>
      <c r="G23" s="232" t="s">
        <v>958</v>
      </c>
      <c r="H23" s="245">
        <v>3</v>
      </c>
      <c r="I23" s="385" t="s">
        <v>564</v>
      </c>
      <c r="J23" s="385" t="s">
        <v>693</v>
      </c>
      <c r="K23" s="234" t="str">
        <f t="shared" si="1"/>
        <v>2</v>
      </c>
      <c r="L23" s="204"/>
      <c r="M23" s="212">
        <v>3</v>
      </c>
      <c r="N23" s="156"/>
      <c r="O23" s="202" t="e">
        <f t="shared" si="2"/>
        <v>#VALUE!</v>
      </c>
      <c r="P23" s="247">
        <v>34</v>
      </c>
      <c r="Q23" s="423"/>
      <c r="R23" s="202" t="e">
        <f t="shared" si="6"/>
        <v>#VALUE!</v>
      </c>
      <c r="S23" s="1">
        <v>38</v>
      </c>
      <c r="T23" s="392"/>
      <c r="U23" s="203" t="e">
        <f t="shared" si="3"/>
        <v>#VALUE!</v>
      </c>
      <c r="V23" s="56" t="e">
        <f t="shared" si="4"/>
        <v>#VALUE!</v>
      </c>
      <c r="W23" s="204" t="e">
        <f t="shared" si="5"/>
        <v>#VALUE!</v>
      </c>
      <c r="X23" s="56"/>
      <c r="Y23" s="292"/>
      <c r="Z23" s="228"/>
    </row>
    <row r="24" spans="1:26" s="138" customFormat="1" ht="15.75" x14ac:dyDescent="0.25">
      <c r="A24" s="173" t="s">
        <v>11</v>
      </c>
      <c r="B24" s="231">
        <v>34902</v>
      </c>
      <c r="C24" s="247">
        <f t="shared" si="0"/>
        <v>29</v>
      </c>
      <c r="D24" s="141"/>
      <c r="E24" s="291">
        <v>11</v>
      </c>
      <c r="F24" s="232" t="s">
        <v>915</v>
      </c>
      <c r="G24" s="232" t="s">
        <v>958</v>
      </c>
      <c r="H24" s="245">
        <v>3</v>
      </c>
      <c r="I24" s="246" t="s">
        <v>564</v>
      </c>
      <c r="J24" s="246" t="s">
        <v>686</v>
      </c>
      <c r="K24" s="234" t="str">
        <f t="shared" si="1"/>
        <v>2</v>
      </c>
      <c r="L24" s="204"/>
      <c r="M24" s="212">
        <v>3</v>
      </c>
      <c r="N24" s="156"/>
      <c r="O24" s="202" t="e">
        <f t="shared" si="2"/>
        <v>#VALUE!</v>
      </c>
      <c r="P24" s="247">
        <v>34</v>
      </c>
      <c r="Q24" s="423"/>
      <c r="R24" s="202" t="e">
        <f t="shared" si="6"/>
        <v>#VALUE!</v>
      </c>
      <c r="S24" s="1">
        <v>38</v>
      </c>
      <c r="T24" s="392"/>
      <c r="U24" s="203" t="e">
        <f t="shared" si="3"/>
        <v>#VALUE!</v>
      </c>
      <c r="V24" s="56" t="e">
        <f t="shared" si="4"/>
        <v>#VALUE!</v>
      </c>
      <c r="W24" s="204" t="e">
        <f t="shared" si="5"/>
        <v>#VALUE!</v>
      </c>
      <c r="X24" s="56"/>
      <c r="Y24" s="292"/>
      <c r="Z24" s="228"/>
    </row>
    <row r="25" spans="1:26" s="138" customFormat="1" ht="15.75" x14ac:dyDescent="0.25">
      <c r="A25" s="173" t="s">
        <v>11</v>
      </c>
      <c r="B25" s="231">
        <v>34942</v>
      </c>
      <c r="C25" s="247">
        <f t="shared" si="0"/>
        <v>29</v>
      </c>
      <c r="D25" s="141"/>
      <c r="E25" s="291">
        <v>12</v>
      </c>
      <c r="F25" s="232" t="s">
        <v>915</v>
      </c>
      <c r="G25" s="232" t="s">
        <v>958</v>
      </c>
      <c r="H25" s="245">
        <v>3</v>
      </c>
      <c r="I25" s="246" t="s">
        <v>564</v>
      </c>
      <c r="J25" s="246" t="s">
        <v>714</v>
      </c>
      <c r="K25" s="234" t="str">
        <f t="shared" si="1"/>
        <v>2</v>
      </c>
      <c r="L25" s="204"/>
      <c r="M25" s="212">
        <v>3</v>
      </c>
      <c r="N25" s="156"/>
      <c r="O25" s="202" t="e">
        <f t="shared" si="2"/>
        <v>#VALUE!</v>
      </c>
      <c r="P25" s="247">
        <v>34</v>
      </c>
      <c r="Q25" s="423"/>
      <c r="R25" s="202" t="e">
        <f t="shared" si="6"/>
        <v>#VALUE!</v>
      </c>
      <c r="S25" s="1">
        <v>38</v>
      </c>
      <c r="T25" s="392"/>
      <c r="U25" s="203" t="e">
        <f t="shared" si="3"/>
        <v>#VALUE!</v>
      </c>
      <c r="V25" s="56" t="e">
        <f t="shared" si="4"/>
        <v>#VALUE!</v>
      </c>
      <c r="W25" s="204" t="e">
        <f t="shared" si="5"/>
        <v>#VALUE!</v>
      </c>
      <c r="X25" s="56"/>
      <c r="Y25" s="292"/>
      <c r="Z25" s="228"/>
    </row>
    <row r="26" spans="1:26" s="138" customFormat="1" ht="15.75" x14ac:dyDescent="0.25">
      <c r="A26" s="173" t="s">
        <v>11</v>
      </c>
      <c r="B26" s="231">
        <v>29488</v>
      </c>
      <c r="C26" s="247">
        <f t="shared" si="0"/>
        <v>44</v>
      </c>
      <c r="D26" s="141"/>
      <c r="E26" s="291">
        <v>13</v>
      </c>
      <c r="F26" s="232" t="s">
        <v>915</v>
      </c>
      <c r="G26" s="232" t="s">
        <v>958</v>
      </c>
      <c r="H26" s="245">
        <v>1</v>
      </c>
      <c r="I26" s="246" t="s">
        <v>564</v>
      </c>
      <c r="J26" s="246" t="s">
        <v>718</v>
      </c>
      <c r="K26" s="234" t="str">
        <f t="shared" si="1"/>
        <v>5</v>
      </c>
      <c r="L26" s="204"/>
      <c r="M26" s="212">
        <v>3</v>
      </c>
      <c r="N26" s="156"/>
      <c r="O26" s="202" t="e">
        <f t="shared" si="2"/>
        <v>#VALUE!</v>
      </c>
      <c r="P26" s="247">
        <v>34</v>
      </c>
      <c r="Q26" s="423"/>
      <c r="R26" s="202" t="e">
        <f t="shared" si="6"/>
        <v>#VALUE!</v>
      </c>
      <c r="S26" s="1">
        <v>38</v>
      </c>
      <c r="T26" s="392"/>
      <c r="U26" s="203" t="e">
        <f t="shared" si="3"/>
        <v>#VALUE!</v>
      </c>
      <c r="V26" s="56" t="e">
        <f t="shared" si="4"/>
        <v>#VALUE!</v>
      </c>
      <c r="W26" s="204" t="e">
        <f t="shared" si="5"/>
        <v>#VALUE!</v>
      </c>
      <c r="X26" s="56"/>
      <c r="Y26" s="292"/>
      <c r="Z26" s="228"/>
    </row>
    <row r="27" spans="1:26" s="138" customFormat="1" ht="15.75" x14ac:dyDescent="0.25">
      <c r="A27" s="173" t="s">
        <v>11</v>
      </c>
      <c r="B27" s="231">
        <v>33782</v>
      </c>
      <c r="C27" s="247">
        <f t="shared" si="0"/>
        <v>32</v>
      </c>
      <c r="D27" s="141"/>
      <c r="E27" s="291">
        <v>14</v>
      </c>
      <c r="F27" s="232" t="s">
        <v>915</v>
      </c>
      <c r="G27" s="232" t="s">
        <v>958</v>
      </c>
      <c r="H27" s="245">
        <v>3</v>
      </c>
      <c r="I27" s="246" t="s">
        <v>564</v>
      </c>
      <c r="J27" s="246" t="s">
        <v>690</v>
      </c>
      <c r="K27" s="234" t="str">
        <f t="shared" si="1"/>
        <v>3</v>
      </c>
      <c r="L27" s="204"/>
      <c r="M27" s="212">
        <v>3</v>
      </c>
      <c r="N27" s="156"/>
      <c r="O27" s="202" t="e">
        <f t="shared" si="2"/>
        <v>#VALUE!</v>
      </c>
      <c r="P27" s="247">
        <v>34</v>
      </c>
      <c r="Q27" s="423"/>
      <c r="R27" s="202" t="e">
        <f t="shared" si="6"/>
        <v>#VALUE!</v>
      </c>
      <c r="S27" s="1">
        <v>38</v>
      </c>
      <c r="T27" s="392"/>
      <c r="U27" s="203" t="e">
        <f t="shared" si="3"/>
        <v>#VALUE!</v>
      </c>
      <c r="V27" s="56" t="e">
        <f t="shared" si="4"/>
        <v>#VALUE!</v>
      </c>
      <c r="W27" s="204" t="e">
        <f t="shared" si="5"/>
        <v>#VALUE!</v>
      </c>
      <c r="X27" s="56"/>
      <c r="Y27" s="292"/>
      <c r="Z27" s="228"/>
    </row>
    <row r="28" spans="1:26" s="138" customFormat="1" ht="15.75" x14ac:dyDescent="0.25">
      <c r="A28" s="173" t="s">
        <v>11</v>
      </c>
      <c r="B28" s="231">
        <v>34935</v>
      </c>
      <c r="C28" s="247">
        <f t="shared" si="0"/>
        <v>29</v>
      </c>
      <c r="D28" s="141"/>
      <c r="E28" s="291">
        <v>15</v>
      </c>
      <c r="F28" s="232" t="s">
        <v>915</v>
      </c>
      <c r="G28" s="232" t="s">
        <v>958</v>
      </c>
      <c r="H28" s="245">
        <v>3</v>
      </c>
      <c r="I28" s="246" t="s">
        <v>564</v>
      </c>
      <c r="J28" s="246" t="s">
        <v>707</v>
      </c>
      <c r="K28" s="234" t="str">
        <f t="shared" si="1"/>
        <v>2</v>
      </c>
      <c r="L28" s="204"/>
      <c r="M28" s="212">
        <v>3</v>
      </c>
      <c r="N28" s="156"/>
      <c r="O28" s="202" t="e">
        <f t="shared" si="2"/>
        <v>#VALUE!</v>
      </c>
      <c r="P28" s="247">
        <v>34</v>
      </c>
      <c r="Q28" s="423"/>
      <c r="R28" s="202" t="e">
        <f t="shared" si="6"/>
        <v>#VALUE!</v>
      </c>
      <c r="S28" s="1">
        <v>38</v>
      </c>
      <c r="T28" s="392"/>
      <c r="U28" s="203" t="e">
        <f t="shared" si="3"/>
        <v>#VALUE!</v>
      </c>
      <c r="V28" s="56" t="e">
        <f t="shared" si="4"/>
        <v>#VALUE!</v>
      </c>
      <c r="W28" s="204" t="e">
        <f t="shared" si="5"/>
        <v>#VALUE!</v>
      </c>
      <c r="X28" s="56"/>
      <c r="Y28" s="292"/>
      <c r="Z28" s="228"/>
    </row>
    <row r="29" spans="1:26" s="138" customFormat="1" ht="15.75" x14ac:dyDescent="0.25">
      <c r="A29" s="173" t="s">
        <v>11</v>
      </c>
      <c r="B29" s="231">
        <v>34815</v>
      </c>
      <c r="C29" s="247">
        <f t="shared" si="0"/>
        <v>29</v>
      </c>
      <c r="D29" s="141"/>
      <c r="E29" s="291">
        <v>16</v>
      </c>
      <c r="F29" s="232" t="s">
        <v>915</v>
      </c>
      <c r="G29" s="232" t="s">
        <v>958</v>
      </c>
      <c r="H29" s="245">
        <v>3</v>
      </c>
      <c r="I29" s="246" t="s">
        <v>474</v>
      </c>
      <c r="J29" s="246" t="s">
        <v>695</v>
      </c>
      <c r="K29" s="234" t="str">
        <f t="shared" si="1"/>
        <v>2</v>
      </c>
      <c r="L29" s="204"/>
      <c r="M29" s="212">
        <v>3</v>
      </c>
      <c r="N29" s="156"/>
      <c r="O29" s="202" t="e">
        <f t="shared" si="2"/>
        <v>#VALUE!</v>
      </c>
      <c r="P29" s="247">
        <v>34</v>
      </c>
      <c r="Q29" s="423"/>
      <c r="R29" s="202" t="e">
        <f t="shared" si="6"/>
        <v>#VALUE!</v>
      </c>
      <c r="S29" s="1">
        <v>38</v>
      </c>
      <c r="T29" s="392"/>
      <c r="U29" s="203" t="e">
        <f t="shared" si="3"/>
        <v>#VALUE!</v>
      </c>
      <c r="V29" s="56" t="e">
        <f t="shared" si="4"/>
        <v>#VALUE!</v>
      </c>
      <c r="W29" s="204" t="e">
        <f t="shared" si="5"/>
        <v>#VALUE!</v>
      </c>
      <c r="X29" s="56"/>
      <c r="Y29" s="292"/>
      <c r="Z29" s="228"/>
    </row>
    <row r="30" spans="1:26" s="138" customFormat="1" ht="15.75" x14ac:dyDescent="0.25">
      <c r="A30" s="173" t="s">
        <v>11</v>
      </c>
      <c r="B30" s="231">
        <v>34670</v>
      </c>
      <c r="C30" s="247">
        <f t="shared" si="0"/>
        <v>29</v>
      </c>
      <c r="D30" s="141"/>
      <c r="E30" s="291">
        <v>17</v>
      </c>
      <c r="F30" s="232" t="s">
        <v>915</v>
      </c>
      <c r="G30" s="232" t="s">
        <v>958</v>
      </c>
      <c r="H30" s="245">
        <v>3</v>
      </c>
      <c r="I30" s="246" t="s">
        <v>564</v>
      </c>
      <c r="J30" s="246" t="s">
        <v>694</v>
      </c>
      <c r="K30" s="234" t="str">
        <f t="shared" si="1"/>
        <v>2</v>
      </c>
      <c r="L30" s="204"/>
      <c r="M30" s="212">
        <v>3</v>
      </c>
      <c r="N30" s="156"/>
      <c r="O30" s="202" t="e">
        <f t="shared" si="2"/>
        <v>#VALUE!</v>
      </c>
      <c r="P30" s="247">
        <v>34</v>
      </c>
      <c r="Q30" s="423"/>
      <c r="R30" s="202" t="e">
        <f t="shared" si="6"/>
        <v>#VALUE!</v>
      </c>
      <c r="S30" s="1">
        <v>38</v>
      </c>
      <c r="T30" s="392"/>
      <c r="U30" s="203" t="e">
        <f t="shared" si="3"/>
        <v>#VALUE!</v>
      </c>
      <c r="V30" s="56" t="e">
        <f t="shared" si="4"/>
        <v>#VALUE!</v>
      </c>
      <c r="W30" s="204" t="e">
        <f t="shared" si="5"/>
        <v>#VALUE!</v>
      </c>
      <c r="X30" s="56"/>
      <c r="Y30" s="292"/>
      <c r="Z30" s="228"/>
    </row>
    <row r="31" spans="1:26" s="138" customFormat="1" ht="15.75" x14ac:dyDescent="0.25">
      <c r="A31" s="173" t="s">
        <v>11</v>
      </c>
      <c r="B31" s="231">
        <v>35537</v>
      </c>
      <c r="C31" s="247">
        <f t="shared" si="0"/>
        <v>27</v>
      </c>
      <c r="D31" s="141"/>
      <c r="E31" s="291">
        <v>18</v>
      </c>
      <c r="F31" s="232" t="s">
        <v>915</v>
      </c>
      <c r="G31" s="232" t="s">
        <v>958</v>
      </c>
      <c r="H31" s="245">
        <v>2</v>
      </c>
      <c r="I31" s="246" t="s">
        <v>564</v>
      </c>
      <c r="J31" s="246" t="s">
        <v>688</v>
      </c>
      <c r="K31" s="234" t="str">
        <f t="shared" si="1"/>
        <v>2</v>
      </c>
      <c r="L31" s="204"/>
      <c r="M31" s="212">
        <v>3</v>
      </c>
      <c r="N31" s="156"/>
      <c r="O31" s="202" t="e">
        <f t="shared" si="2"/>
        <v>#VALUE!</v>
      </c>
      <c r="P31" s="247">
        <v>34</v>
      </c>
      <c r="Q31" s="423"/>
      <c r="R31" s="202" t="e">
        <f t="shared" si="6"/>
        <v>#VALUE!</v>
      </c>
      <c r="S31" s="1">
        <v>38</v>
      </c>
      <c r="T31" s="392"/>
      <c r="U31" s="203" t="e">
        <f t="shared" si="3"/>
        <v>#VALUE!</v>
      </c>
      <c r="V31" s="56" t="e">
        <f t="shared" si="4"/>
        <v>#VALUE!</v>
      </c>
      <c r="W31" s="204" t="e">
        <f t="shared" si="5"/>
        <v>#VALUE!</v>
      </c>
      <c r="X31" s="56"/>
      <c r="Y31" s="292"/>
      <c r="Z31" s="228"/>
    </row>
    <row r="32" spans="1:26" s="138" customFormat="1" ht="15.75" x14ac:dyDescent="0.25">
      <c r="A32" s="173" t="s">
        <v>11</v>
      </c>
      <c r="B32" s="231">
        <v>34657</v>
      </c>
      <c r="C32" s="247">
        <f t="shared" si="0"/>
        <v>29</v>
      </c>
      <c r="D32" s="141"/>
      <c r="E32" s="291">
        <v>19</v>
      </c>
      <c r="F32" s="232" t="s">
        <v>915</v>
      </c>
      <c r="G32" s="232" t="s">
        <v>958</v>
      </c>
      <c r="H32" s="245">
        <v>3</v>
      </c>
      <c r="I32" s="246" t="s">
        <v>564</v>
      </c>
      <c r="J32" s="246" t="s">
        <v>689</v>
      </c>
      <c r="K32" s="234" t="str">
        <f t="shared" si="1"/>
        <v>2</v>
      </c>
      <c r="L32" s="204"/>
      <c r="M32" s="212">
        <v>3</v>
      </c>
      <c r="N32" s="156"/>
      <c r="O32" s="202" t="e">
        <f t="shared" si="2"/>
        <v>#VALUE!</v>
      </c>
      <c r="P32" s="247">
        <v>34</v>
      </c>
      <c r="Q32" s="423"/>
      <c r="R32" s="202" t="e">
        <f t="shared" si="6"/>
        <v>#VALUE!</v>
      </c>
      <c r="S32" s="1">
        <v>38</v>
      </c>
      <c r="T32" s="392"/>
      <c r="U32" s="203" t="e">
        <f t="shared" si="3"/>
        <v>#VALUE!</v>
      </c>
      <c r="V32" s="56" t="e">
        <f t="shared" si="4"/>
        <v>#VALUE!</v>
      </c>
      <c r="W32" s="204" t="e">
        <f t="shared" si="5"/>
        <v>#VALUE!</v>
      </c>
      <c r="X32" s="56"/>
      <c r="Y32" s="292"/>
      <c r="Z32" s="228"/>
    </row>
    <row r="33" spans="1:26" s="138" customFormat="1" ht="15.75" x14ac:dyDescent="0.25">
      <c r="A33" s="173" t="s">
        <v>11</v>
      </c>
      <c r="B33" s="231">
        <v>33616</v>
      </c>
      <c r="C33" s="247">
        <f t="shared" si="0"/>
        <v>32</v>
      </c>
      <c r="D33" s="141"/>
      <c r="E33" s="291">
        <v>20</v>
      </c>
      <c r="F33" s="232" t="s">
        <v>915</v>
      </c>
      <c r="G33" s="232" t="s">
        <v>958</v>
      </c>
      <c r="H33" s="245">
        <v>3</v>
      </c>
      <c r="I33" s="246" t="s">
        <v>564</v>
      </c>
      <c r="J33" s="246" t="s">
        <v>696</v>
      </c>
      <c r="K33" s="234" t="str">
        <f t="shared" si="1"/>
        <v>3</v>
      </c>
      <c r="L33" s="204"/>
      <c r="M33" s="212">
        <v>3</v>
      </c>
      <c r="N33" s="156"/>
      <c r="O33" s="202" t="e">
        <f t="shared" si="2"/>
        <v>#VALUE!</v>
      </c>
      <c r="P33" s="247">
        <v>34</v>
      </c>
      <c r="Q33" s="155"/>
      <c r="R33" s="202" t="e">
        <f t="shared" si="6"/>
        <v>#VALUE!</v>
      </c>
      <c r="S33" s="1">
        <v>38</v>
      </c>
      <c r="T33" s="392"/>
      <c r="U33" s="203" t="e">
        <f t="shared" si="3"/>
        <v>#VALUE!</v>
      </c>
      <c r="V33" s="56" t="e">
        <f t="shared" si="4"/>
        <v>#VALUE!</v>
      </c>
      <c r="W33" s="204" t="e">
        <f t="shared" si="5"/>
        <v>#VALUE!</v>
      </c>
      <c r="X33" s="56"/>
      <c r="Y33" s="292"/>
      <c r="Z33" s="228"/>
    </row>
    <row r="35" spans="1:26" s="138" customFormat="1" ht="15.75" x14ac:dyDescent="0.25">
      <c r="A35" s="173" t="s">
        <v>11</v>
      </c>
      <c r="B35" s="388">
        <v>34454</v>
      </c>
      <c r="C35" s="247">
        <f t="shared" ref="C35:C47" si="7">Age(B35,I35,J35)</f>
        <v>30</v>
      </c>
      <c r="D35" s="141"/>
      <c r="E35" s="291">
        <v>22</v>
      </c>
      <c r="F35" s="232" t="s">
        <v>915</v>
      </c>
      <c r="G35" s="232" t="s">
        <v>958</v>
      </c>
      <c r="H35" s="245">
        <v>3</v>
      </c>
      <c r="I35" s="246" t="s">
        <v>564</v>
      </c>
      <c r="J35" s="384" t="s">
        <v>699</v>
      </c>
      <c r="K35" s="234" t="str">
        <f t="shared" ref="K35:K47" si="8">Воз_группа(A35,C35)</f>
        <v>3</v>
      </c>
      <c r="L35" s="204"/>
      <c r="M35" s="212">
        <v>3</v>
      </c>
      <c r="N35" s="156"/>
      <c r="O35" s="202" t="e">
        <f>Баллы_за_упр($A35,$I35,$J35,$K35,M35,N35)</f>
        <v>#VALUE!</v>
      </c>
      <c r="P35" s="247">
        <v>34</v>
      </c>
      <c r="Q35" s="155"/>
      <c r="R35" s="202" t="e">
        <f>Баллы_за_упр($A35,$I35,$J35,$K35,P35,Q35)</f>
        <v>#VALUE!</v>
      </c>
      <c r="S35" s="1">
        <v>38</v>
      </c>
      <c r="T35" s="392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56"/>
      <c r="Y35" s="292"/>
      <c r="Z35" s="228"/>
    </row>
    <row r="36" spans="1:26" s="138" customFormat="1" ht="15.75" hidden="1" x14ac:dyDescent="0.25">
      <c r="A36" s="173" t="s">
        <v>11</v>
      </c>
      <c r="B36" s="214">
        <v>36878</v>
      </c>
      <c r="C36" s="247">
        <f t="shared" si="7"/>
        <v>23</v>
      </c>
      <c r="D36" s="141"/>
      <c r="E36" s="291"/>
      <c r="F36" s="232" t="s">
        <v>915</v>
      </c>
      <c r="G36" s="232" t="s">
        <v>958</v>
      </c>
      <c r="H36" s="245" t="s">
        <v>23</v>
      </c>
      <c r="I36" s="387" t="s">
        <v>1037</v>
      </c>
      <c r="J36" s="246" t="s">
        <v>1054</v>
      </c>
      <c r="K36" s="234" t="str">
        <f t="shared" si="8"/>
        <v>1</v>
      </c>
      <c r="L36" s="204"/>
      <c r="M36" s="212"/>
      <c r="N36" s="350"/>
      <c r="O36" s="202"/>
      <c r="P36" s="212"/>
      <c r="Q36" s="351"/>
      <c r="R36" s="202"/>
      <c r="S36" s="1"/>
      <c r="T36" s="392"/>
      <c r="U36" s="203"/>
      <c r="V36" s="56"/>
      <c r="W36" s="204"/>
      <c r="X36" s="56"/>
      <c r="Y36" s="292"/>
      <c r="Z36" s="228"/>
    </row>
    <row r="37" spans="1:26" s="138" customFormat="1" ht="15.75" hidden="1" x14ac:dyDescent="0.25">
      <c r="A37" s="173" t="s">
        <v>11</v>
      </c>
      <c r="B37" s="220">
        <v>36873</v>
      </c>
      <c r="C37" s="247">
        <f t="shared" si="7"/>
        <v>23</v>
      </c>
      <c r="D37" s="141"/>
      <c r="E37" s="291"/>
      <c r="F37" s="232" t="s">
        <v>915</v>
      </c>
      <c r="G37" s="232" t="s">
        <v>958</v>
      </c>
      <c r="H37" s="245" t="s">
        <v>23</v>
      </c>
      <c r="I37" s="387" t="s">
        <v>1037</v>
      </c>
      <c r="J37" s="246" t="s">
        <v>1055</v>
      </c>
      <c r="K37" s="234" t="str">
        <f t="shared" si="8"/>
        <v>1</v>
      </c>
      <c r="L37" s="204"/>
      <c r="M37" s="212"/>
      <c r="N37" s="350"/>
      <c r="O37" s="202"/>
      <c r="P37" s="212"/>
      <c r="Q37" s="351"/>
      <c r="R37" s="202"/>
      <c r="S37" s="1"/>
      <c r="T37" s="392"/>
      <c r="U37" s="203"/>
      <c r="V37" s="56"/>
      <c r="W37" s="204"/>
      <c r="X37" s="56"/>
      <c r="Y37" s="292"/>
      <c r="Z37" s="228"/>
    </row>
    <row r="38" spans="1:26" s="138" customFormat="1" ht="15.75" hidden="1" x14ac:dyDescent="0.25">
      <c r="A38" s="173" t="s">
        <v>11</v>
      </c>
      <c r="B38" s="214">
        <v>36928</v>
      </c>
      <c r="C38" s="247">
        <f t="shared" si="7"/>
        <v>23</v>
      </c>
      <c r="D38" s="141"/>
      <c r="E38" s="291"/>
      <c r="F38" s="232" t="s">
        <v>915</v>
      </c>
      <c r="G38" s="232" t="s">
        <v>958</v>
      </c>
      <c r="H38" s="245" t="s">
        <v>23</v>
      </c>
      <c r="I38" s="387" t="s">
        <v>1037</v>
      </c>
      <c r="J38" s="246" t="s">
        <v>1056</v>
      </c>
      <c r="K38" s="234" t="str">
        <f t="shared" si="8"/>
        <v>1</v>
      </c>
      <c r="L38" s="204"/>
      <c r="M38" s="212"/>
      <c r="N38" s="350"/>
      <c r="O38" s="202"/>
      <c r="P38" s="212"/>
      <c r="Q38" s="351"/>
      <c r="R38" s="202"/>
      <c r="S38" s="1"/>
      <c r="T38" s="392"/>
      <c r="U38" s="203"/>
      <c r="V38" s="56"/>
      <c r="W38" s="204"/>
      <c r="X38" s="56"/>
      <c r="Y38" s="292"/>
      <c r="Z38" s="228"/>
    </row>
    <row r="39" spans="1:26" s="138" customFormat="1" ht="15.75" hidden="1" x14ac:dyDescent="0.25">
      <c r="A39" s="173" t="s">
        <v>11</v>
      </c>
      <c r="B39" s="214">
        <v>36108</v>
      </c>
      <c r="C39" s="247">
        <f t="shared" si="7"/>
        <v>25</v>
      </c>
      <c r="D39" s="141"/>
      <c r="E39" s="291"/>
      <c r="F39" s="232" t="s">
        <v>915</v>
      </c>
      <c r="G39" s="232" t="s">
        <v>958</v>
      </c>
      <c r="H39" s="245" t="s">
        <v>23</v>
      </c>
      <c r="I39" s="387" t="s">
        <v>1037</v>
      </c>
      <c r="J39" s="246" t="s">
        <v>1057</v>
      </c>
      <c r="K39" s="234" t="str">
        <f t="shared" si="8"/>
        <v>2</v>
      </c>
      <c r="L39" s="204"/>
      <c r="M39" s="212"/>
      <c r="N39" s="350"/>
      <c r="O39" s="202"/>
      <c r="P39" s="212"/>
      <c r="Q39" s="351"/>
      <c r="R39" s="202"/>
      <c r="S39" s="1"/>
      <c r="T39" s="392"/>
      <c r="U39" s="203"/>
      <c r="V39" s="56"/>
      <c r="W39" s="204"/>
      <c r="X39" s="56"/>
      <c r="Y39" s="292"/>
      <c r="Z39" s="228"/>
    </row>
    <row r="40" spans="1:26" s="138" customFormat="1" ht="15.75" hidden="1" x14ac:dyDescent="0.25">
      <c r="A40" s="173" t="s">
        <v>11</v>
      </c>
      <c r="B40" s="214">
        <v>35707</v>
      </c>
      <c r="C40" s="247">
        <f t="shared" si="7"/>
        <v>27</v>
      </c>
      <c r="D40" s="141"/>
      <c r="E40" s="291"/>
      <c r="F40" s="232" t="s">
        <v>915</v>
      </c>
      <c r="G40" s="232" t="s">
        <v>958</v>
      </c>
      <c r="H40" s="245" t="s">
        <v>23</v>
      </c>
      <c r="I40" s="387" t="s">
        <v>1037</v>
      </c>
      <c r="J40" s="246" t="s">
        <v>1058</v>
      </c>
      <c r="K40" s="234" t="str">
        <f t="shared" si="8"/>
        <v>2</v>
      </c>
      <c r="L40" s="204"/>
      <c r="M40" s="212"/>
      <c r="N40" s="350"/>
      <c r="O40" s="202"/>
      <c r="P40" s="212"/>
      <c r="Q40" s="351"/>
      <c r="R40" s="202"/>
      <c r="S40" s="1"/>
      <c r="T40" s="392"/>
      <c r="U40" s="203"/>
      <c r="V40" s="56"/>
      <c r="W40" s="204"/>
      <c r="X40" s="56"/>
      <c r="Y40" s="292"/>
      <c r="Z40" s="228"/>
    </row>
    <row r="41" spans="1:26" s="138" customFormat="1" ht="15.75" hidden="1" x14ac:dyDescent="0.25">
      <c r="A41" s="173" t="s">
        <v>11</v>
      </c>
      <c r="B41" s="214">
        <v>35532</v>
      </c>
      <c r="C41" s="247">
        <f t="shared" si="7"/>
        <v>27</v>
      </c>
      <c r="D41" s="141"/>
      <c r="E41" s="291"/>
      <c r="F41" s="232" t="s">
        <v>915</v>
      </c>
      <c r="G41" s="232" t="s">
        <v>958</v>
      </c>
      <c r="H41" s="245" t="s">
        <v>23</v>
      </c>
      <c r="I41" s="387" t="s">
        <v>1037</v>
      </c>
      <c r="J41" s="246" t="s">
        <v>1059</v>
      </c>
      <c r="K41" s="234" t="str">
        <f t="shared" si="8"/>
        <v>2</v>
      </c>
      <c r="L41" s="204"/>
      <c r="M41" s="212"/>
      <c r="N41" s="350"/>
      <c r="O41" s="202"/>
      <c r="P41" s="212"/>
      <c r="Q41" s="351"/>
      <c r="R41" s="202"/>
      <c r="S41" s="1"/>
      <c r="T41" s="392"/>
      <c r="U41" s="203"/>
      <c r="V41" s="56"/>
      <c r="W41" s="204"/>
      <c r="X41" s="56"/>
      <c r="Y41" s="292"/>
      <c r="Z41" s="228"/>
    </row>
    <row r="42" spans="1:26" s="138" customFormat="1" ht="15.75" hidden="1" x14ac:dyDescent="0.25">
      <c r="A42" s="173" t="s">
        <v>11</v>
      </c>
      <c r="B42" s="214">
        <v>37019</v>
      </c>
      <c r="C42" s="247">
        <f t="shared" si="7"/>
        <v>23</v>
      </c>
      <c r="D42" s="141"/>
      <c r="E42" s="291"/>
      <c r="F42" s="232" t="s">
        <v>915</v>
      </c>
      <c r="G42" s="232" t="s">
        <v>958</v>
      </c>
      <c r="H42" s="245" t="s">
        <v>23</v>
      </c>
      <c r="I42" s="387" t="s">
        <v>1037</v>
      </c>
      <c r="J42" s="246" t="s">
        <v>1060</v>
      </c>
      <c r="K42" s="234" t="str">
        <f t="shared" si="8"/>
        <v>1</v>
      </c>
      <c r="L42" s="204"/>
      <c r="M42" s="212"/>
      <c r="N42" s="350"/>
      <c r="O42" s="202"/>
      <c r="P42" s="212"/>
      <c r="Q42" s="351"/>
      <c r="R42" s="202"/>
      <c r="S42" s="1"/>
      <c r="T42" s="392"/>
      <c r="U42" s="203"/>
      <c r="V42" s="56"/>
      <c r="W42" s="204"/>
      <c r="X42" s="56"/>
      <c r="Y42" s="292"/>
      <c r="Z42" s="228"/>
    </row>
    <row r="43" spans="1:26" s="138" customFormat="1" ht="15.75" hidden="1" x14ac:dyDescent="0.25">
      <c r="A43" s="173" t="s">
        <v>11</v>
      </c>
      <c r="B43" s="214">
        <v>36454</v>
      </c>
      <c r="C43" s="247">
        <f t="shared" si="7"/>
        <v>25</v>
      </c>
      <c r="D43" s="141"/>
      <c r="E43" s="291"/>
      <c r="F43" s="232" t="s">
        <v>915</v>
      </c>
      <c r="G43" s="232" t="s">
        <v>958</v>
      </c>
      <c r="H43" s="245" t="s">
        <v>23</v>
      </c>
      <c r="I43" s="387" t="s">
        <v>1037</v>
      </c>
      <c r="J43" s="246" t="s">
        <v>1061</v>
      </c>
      <c r="K43" s="234" t="str">
        <f t="shared" si="8"/>
        <v>2</v>
      </c>
      <c r="L43" s="204"/>
      <c r="M43" s="212"/>
      <c r="N43" s="350"/>
      <c r="O43" s="202"/>
      <c r="P43" s="212"/>
      <c r="Q43" s="351"/>
      <c r="R43" s="202"/>
      <c r="S43" s="1"/>
      <c r="T43" s="392"/>
      <c r="U43" s="203"/>
      <c r="V43" s="56"/>
      <c r="W43" s="204"/>
      <c r="X43" s="56"/>
      <c r="Y43" s="292"/>
      <c r="Z43" s="228"/>
    </row>
    <row r="44" spans="1:26" s="138" customFormat="1" ht="15.75" hidden="1" x14ac:dyDescent="0.25">
      <c r="A44" s="173" t="s">
        <v>11</v>
      </c>
      <c r="B44" s="214">
        <v>34275</v>
      </c>
      <c r="C44" s="247">
        <f t="shared" si="7"/>
        <v>30</v>
      </c>
      <c r="D44" s="141"/>
      <c r="E44" s="291"/>
      <c r="F44" s="232" t="s">
        <v>915</v>
      </c>
      <c r="G44" s="232" t="s">
        <v>958</v>
      </c>
      <c r="H44" s="245" t="s">
        <v>23</v>
      </c>
      <c r="I44" s="387" t="s">
        <v>1037</v>
      </c>
      <c r="J44" s="246" t="s">
        <v>1062</v>
      </c>
      <c r="K44" s="234" t="str">
        <f t="shared" si="8"/>
        <v>3</v>
      </c>
      <c r="L44" s="204"/>
      <c r="M44" s="212"/>
      <c r="N44" s="350"/>
      <c r="O44" s="202"/>
      <c r="P44" s="212"/>
      <c r="Q44" s="351"/>
      <c r="R44" s="202"/>
      <c r="S44" s="1"/>
      <c r="T44" s="392"/>
      <c r="U44" s="203"/>
      <c r="V44" s="56"/>
      <c r="W44" s="204"/>
      <c r="X44" s="56"/>
      <c r="Y44" s="292"/>
      <c r="Z44" s="228"/>
    </row>
    <row r="45" spans="1:26" s="138" customFormat="1" ht="15.75" hidden="1" x14ac:dyDescent="0.25">
      <c r="A45" s="173" t="s">
        <v>11</v>
      </c>
      <c r="B45" s="214">
        <v>36581</v>
      </c>
      <c r="C45" s="247">
        <f t="shared" si="7"/>
        <v>24</v>
      </c>
      <c r="D45" s="141"/>
      <c r="E45" s="291"/>
      <c r="F45" s="232" t="s">
        <v>915</v>
      </c>
      <c r="G45" s="232" t="s">
        <v>958</v>
      </c>
      <c r="H45" s="245" t="s">
        <v>23</v>
      </c>
      <c r="I45" s="387" t="s">
        <v>1037</v>
      </c>
      <c r="J45" s="246" t="s">
        <v>1063</v>
      </c>
      <c r="K45" s="234" t="str">
        <f t="shared" si="8"/>
        <v>1</v>
      </c>
      <c r="L45" s="204"/>
      <c r="M45" s="212"/>
      <c r="N45" s="350"/>
      <c r="O45" s="202"/>
      <c r="P45" s="212"/>
      <c r="Q45" s="351"/>
      <c r="R45" s="202"/>
      <c r="S45" s="1"/>
      <c r="T45" s="392"/>
      <c r="U45" s="203"/>
      <c r="V45" s="56"/>
      <c r="W45" s="204"/>
      <c r="X45" s="56"/>
      <c r="Y45" s="292"/>
      <c r="Z45" s="228"/>
    </row>
    <row r="46" spans="1:26" s="138" customFormat="1" ht="15.75" hidden="1" x14ac:dyDescent="0.25">
      <c r="A46" s="173" t="s">
        <v>11</v>
      </c>
      <c r="B46" s="214">
        <v>35526</v>
      </c>
      <c r="C46" s="247">
        <f t="shared" si="7"/>
        <v>27</v>
      </c>
      <c r="D46" s="141"/>
      <c r="E46" s="291"/>
      <c r="F46" s="232" t="s">
        <v>915</v>
      </c>
      <c r="G46" s="232" t="s">
        <v>958</v>
      </c>
      <c r="H46" s="245" t="s">
        <v>23</v>
      </c>
      <c r="I46" s="387" t="s">
        <v>1037</v>
      </c>
      <c r="J46" s="246" t="s">
        <v>1064</v>
      </c>
      <c r="K46" s="234" t="str">
        <f t="shared" si="8"/>
        <v>2</v>
      </c>
      <c r="L46" s="204"/>
      <c r="M46" s="212"/>
      <c r="N46" s="350"/>
      <c r="O46" s="202"/>
      <c r="P46" s="212"/>
      <c r="Q46" s="351"/>
      <c r="R46" s="202"/>
      <c r="S46" s="1"/>
      <c r="T46" s="392"/>
      <c r="U46" s="203"/>
      <c r="V46" s="56"/>
      <c r="W46" s="204"/>
      <c r="X46" s="56"/>
      <c r="Y46" s="292"/>
      <c r="Z46" s="228"/>
    </row>
    <row r="47" spans="1:26" s="138" customFormat="1" ht="15.75" hidden="1" x14ac:dyDescent="0.25">
      <c r="A47" s="173" t="s">
        <v>11</v>
      </c>
      <c r="B47" s="214">
        <v>36947</v>
      </c>
      <c r="C47" s="247">
        <f t="shared" si="7"/>
        <v>23</v>
      </c>
      <c r="D47" s="141"/>
      <c r="E47" s="291"/>
      <c r="F47" s="232" t="s">
        <v>915</v>
      </c>
      <c r="G47" s="232" t="s">
        <v>958</v>
      </c>
      <c r="H47" s="245" t="s">
        <v>23</v>
      </c>
      <c r="I47" s="387" t="s">
        <v>1037</v>
      </c>
      <c r="J47" s="246" t="s">
        <v>1065</v>
      </c>
      <c r="K47" s="234" t="str">
        <f t="shared" si="8"/>
        <v>1</v>
      </c>
      <c r="L47" s="204"/>
      <c r="M47" s="212"/>
      <c r="N47" s="350"/>
      <c r="O47" s="202"/>
      <c r="P47" s="212"/>
      <c r="Q47" s="351"/>
      <c r="R47" s="202"/>
      <c r="S47" s="1"/>
      <c r="T47" s="392"/>
      <c r="U47" s="203"/>
      <c r="V47" s="56"/>
      <c r="W47" s="204"/>
      <c r="X47" s="56"/>
      <c r="Y47" s="292"/>
      <c r="Z47" s="228"/>
    </row>
    <row r="48" spans="1:26" s="138" customFormat="1" ht="15.75" x14ac:dyDescent="0.25">
      <c r="A48" s="173"/>
      <c r="B48" s="226"/>
      <c r="C48" s="173"/>
      <c r="D48" s="141"/>
      <c r="E48" s="1590" t="s">
        <v>955</v>
      </c>
      <c r="F48" s="1591"/>
      <c r="G48" s="1591"/>
      <c r="H48" s="1591"/>
      <c r="I48" s="1591"/>
      <c r="J48" s="1591"/>
      <c r="K48" s="1591"/>
      <c r="L48" s="1591"/>
      <c r="M48" s="1591"/>
      <c r="N48" s="1591"/>
      <c r="O48" s="1591"/>
      <c r="P48" s="1591"/>
      <c r="Q48" s="1591"/>
      <c r="R48" s="1591"/>
      <c r="S48" s="1591"/>
      <c r="T48" s="1591"/>
      <c r="U48" s="1591"/>
      <c r="V48" s="1591"/>
      <c r="W48" s="1591"/>
      <c r="X48" s="1591"/>
      <c r="Y48" s="1592"/>
      <c r="Z48" s="228"/>
    </row>
    <row r="49" spans="1:26" s="138" customFormat="1" ht="15.75" x14ac:dyDescent="0.25">
      <c r="A49" s="173" t="s">
        <v>11</v>
      </c>
      <c r="B49" s="231">
        <v>28660</v>
      </c>
      <c r="C49" s="247">
        <f t="shared" ref="C49:C55" si="9">Age(B49,I49,J49)</f>
        <v>46</v>
      </c>
      <c r="D49" s="141"/>
      <c r="E49" s="291">
        <v>23</v>
      </c>
      <c r="F49" s="232" t="s">
        <v>915</v>
      </c>
      <c r="G49" s="232" t="s">
        <v>957</v>
      </c>
      <c r="H49" s="245" t="s">
        <v>766</v>
      </c>
      <c r="I49" s="246" t="s">
        <v>567</v>
      </c>
      <c r="J49" s="246" t="s">
        <v>717</v>
      </c>
      <c r="K49" s="234" t="str">
        <f t="shared" ref="K49:K55" si="10">Воз_группа(A49,C49)</f>
        <v>6</v>
      </c>
      <c r="L49" s="204"/>
      <c r="M49" s="212">
        <v>3</v>
      </c>
      <c r="N49" s="156"/>
      <c r="O49" s="202" t="e">
        <f>Баллы_за_упр($A49,$I49,$J49,$K49,M49,N49)</f>
        <v>#VALUE!</v>
      </c>
      <c r="P49" s="247">
        <v>34</v>
      </c>
      <c r="Q49" s="155"/>
      <c r="R49" s="202" t="e">
        <f>Баллы_за_упр($A49,$I49,$J49,$K49,P49,Q49)</f>
        <v>#VALUE!</v>
      </c>
      <c r="S49" s="1">
        <v>37</v>
      </c>
      <c r="T49" s="392"/>
      <c r="U49" s="203" t="e">
        <f>Баллы_за_упр($A49,$I49,$J49,$K49,S49,T49)</f>
        <v>#VALUE!</v>
      </c>
      <c r="V49" s="56" t="e">
        <f>Сумма_баллов($A49,$K49,O49,R49,U49)</f>
        <v>#VALUE!</v>
      </c>
      <c r="W49" s="204" t="e">
        <f>Оценка($A49,$K49,O49,R49,U49)</f>
        <v>#VALUE!</v>
      </c>
      <c r="X49" s="56"/>
      <c r="Y49" s="292"/>
      <c r="Z49" s="228"/>
    </row>
    <row r="50" spans="1:26" s="138" customFormat="1" ht="16.5" thickBot="1" x14ac:dyDescent="0.3">
      <c r="A50" s="173" t="s">
        <v>11</v>
      </c>
      <c r="B50" s="231">
        <v>28657</v>
      </c>
      <c r="C50" s="247">
        <f t="shared" si="9"/>
        <v>46</v>
      </c>
      <c r="D50" s="141"/>
      <c r="E50" s="320">
        <v>24</v>
      </c>
      <c r="F50" s="321" t="s">
        <v>915</v>
      </c>
      <c r="G50" s="321" t="s">
        <v>957</v>
      </c>
      <c r="H50" s="322" t="s">
        <v>766</v>
      </c>
      <c r="I50" s="323" t="s">
        <v>870</v>
      </c>
      <c r="J50" s="323" t="s">
        <v>715</v>
      </c>
      <c r="K50" s="379" t="str">
        <f t="shared" si="10"/>
        <v>6</v>
      </c>
      <c r="L50" s="303"/>
      <c r="M50" s="340">
        <v>3</v>
      </c>
      <c r="N50" s="163"/>
      <c r="O50" s="299" t="e">
        <f>Баллы_за_упр($A50,$I50,$J50,$K50,M50,N50)</f>
        <v>#VALUE!</v>
      </c>
      <c r="P50" s="157">
        <v>34</v>
      </c>
      <c r="Q50" s="424"/>
      <c r="R50" s="299" t="e">
        <f>Баллы_за_упр($A50,$I50,$J50,$K50,P50,Q50)</f>
        <v>#VALUE!</v>
      </c>
      <c r="S50" s="300">
        <v>37</v>
      </c>
      <c r="T50" s="414"/>
      <c r="U50" s="301" t="e">
        <f>Баллы_за_упр($A50,$I50,$J50,$K50,S50,T50)</f>
        <v>#VALUE!</v>
      </c>
      <c r="V50" s="302" t="e">
        <f>Сумма_баллов($A50,$K50,O50,R50,U50)</f>
        <v>#VALUE!</v>
      </c>
      <c r="W50" s="303" t="e">
        <f>Оценка($A50,$K50,O50,R50,U50)</f>
        <v>#VALUE!</v>
      </c>
      <c r="X50" s="302"/>
      <c r="Y50" s="324"/>
      <c r="Z50" s="228"/>
    </row>
    <row r="51" spans="1:26" s="138" customFormat="1" ht="15.75" x14ac:dyDescent="0.25">
      <c r="A51" s="173" t="s">
        <v>470</v>
      </c>
      <c r="B51" s="231">
        <v>28782</v>
      </c>
      <c r="C51" s="247">
        <f t="shared" si="9"/>
        <v>46</v>
      </c>
      <c r="D51" s="141"/>
      <c r="E51" s="291">
        <v>25</v>
      </c>
      <c r="F51" s="232" t="s">
        <v>915</v>
      </c>
      <c r="G51" s="232" t="s">
        <v>957</v>
      </c>
      <c r="H51" s="245" t="s">
        <v>766</v>
      </c>
      <c r="I51" s="246" t="s">
        <v>870</v>
      </c>
      <c r="J51" s="246" t="s">
        <v>472</v>
      </c>
      <c r="K51" s="234" t="str">
        <f t="shared" si="10"/>
        <v>5</v>
      </c>
      <c r="L51" s="56" t="s">
        <v>23</v>
      </c>
      <c r="M51" s="56" t="s">
        <v>23</v>
      </c>
      <c r="N51" s="56" t="s">
        <v>23</v>
      </c>
      <c r="O51" s="56" t="s">
        <v>23</v>
      </c>
      <c r="P51" s="56" t="s">
        <v>23</v>
      </c>
      <c r="Q51" s="56" t="s">
        <v>23</v>
      </c>
      <c r="R51" s="56" t="s">
        <v>23</v>
      </c>
      <c r="S51" s="56" t="s">
        <v>23</v>
      </c>
      <c r="T51" s="56" t="s">
        <v>23</v>
      </c>
      <c r="U51" s="56" t="s">
        <v>23</v>
      </c>
      <c r="V51" s="56" t="s">
        <v>23</v>
      </c>
      <c r="W51" s="56" t="s">
        <v>23</v>
      </c>
      <c r="X51" s="56" t="s">
        <v>23</v>
      </c>
      <c r="Y51" s="292" t="s">
        <v>754</v>
      </c>
      <c r="Z51" s="228"/>
    </row>
    <row r="52" spans="1:26" s="138" customFormat="1" ht="15.75" x14ac:dyDescent="0.25">
      <c r="A52" s="173" t="s">
        <v>11</v>
      </c>
      <c r="B52" s="231">
        <v>32836</v>
      </c>
      <c r="C52" s="247">
        <f t="shared" si="9"/>
        <v>34</v>
      </c>
      <c r="D52" s="141"/>
      <c r="E52" s="291">
        <v>26</v>
      </c>
      <c r="F52" s="232" t="s">
        <v>915</v>
      </c>
      <c r="G52" s="232" t="s">
        <v>957</v>
      </c>
      <c r="H52" s="245">
        <v>3</v>
      </c>
      <c r="I52" s="246" t="s">
        <v>500</v>
      </c>
      <c r="J52" s="246" t="s">
        <v>683</v>
      </c>
      <c r="K52" s="234" t="str">
        <f t="shared" si="10"/>
        <v>3</v>
      </c>
      <c r="L52" s="204"/>
      <c r="M52" s="212">
        <v>3</v>
      </c>
      <c r="N52" s="156"/>
      <c r="O52" s="202" t="e">
        <f>Баллы_за_упр($A52,$I52,$J52,$K52,M52,N52)</f>
        <v>#VALUE!</v>
      </c>
      <c r="P52" s="247">
        <v>34</v>
      </c>
      <c r="Q52" s="155"/>
      <c r="R52" s="202" t="e">
        <f>Баллы_за_упр($A52,$I52,$J52,$K52,P52,Q52)</f>
        <v>#VALUE!</v>
      </c>
      <c r="S52" s="1">
        <v>38</v>
      </c>
      <c r="T52" s="392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56"/>
      <c r="Y52" s="292"/>
      <c r="Z52" s="228"/>
    </row>
    <row r="53" spans="1:26" s="138" customFormat="1" ht="15.75" x14ac:dyDescent="0.25">
      <c r="A53" s="173" t="s">
        <v>470</v>
      </c>
      <c r="B53" s="231">
        <v>28672</v>
      </c>
      <c r="C53" s="247">
        <f t="shared" si="9"/>
        <v>46</v>
      </c>
      <c r="D53" s="141"/>
      <c r="E53" s="291">
        <v>27</v>
      </c>
      <c r="F53" s="232" t="s">
        <v>915</v>
      </c>
      <c r="G53" s="232" t="s">
        <v>957</v>
      </c>
      <c r="H53" s="245">
        <v>1</v>
      </c>
      <c r="I53" s="246" t="s">
        <v>564</v>
      </c>
      <c r="J53" s="246" t="s">
        <v>956</v>
      </c>
      <c r="K53" s="234" t="str">
        <f t="shared" si="10"/>
        <v>5</v>
      </c>
      <c r="L53" s="204"/>
      <c r="M53" s="212">
        <v>16</v>
      </c>
      <c r="N53" s="350"/>
      <c r="O53" s="202" t="e">
        <f>Баллы_за_упр($A53,$I53,$J53,$K53,M53,N53)</f>
        <v>#VALUE!</v>
      </c>
      <c r="P53" s="212"/>
      <c r="Q53" s="351"/>
      <c r="R53" s="202"/>
      <c r="S53" s="1">
        <v>37</v>
      </c>
      <c r="T53" s="392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56"/>
      <c r="Y53" s="292"/>
      <c r="Z53" s="228"/>
    </row>
    <row r="54" spans="1:26" s="138" customFormat="1" ht="15.75" x14ac:dyDescent="0.25">
      <c r="A54" s="173" t="s">
        <v>11</v>
      </c>
      <c r="B54" s="231">
        <v>32878</v>
      </c>
      <c r="C54" s="247">
        <f t="shared" si="9"/>
        <v>34</v>
      </c>
      <c r="D54" s="141"/>
      <c r="E54" s="291">
        <v>28</v>
      </c>
      <c r="F54" s="232" t="s">
        <v>915</v>
      </c>
      <c r="G54" s="232" t="s">
        <v>957</v>
      </c>
      <c r="H54" s="245">
        <v>3</v>
      </c>
      <c r="I54" s="246" t="s">
        <v>564</v>
      </c>
      <c r="J54" s="246" t="s">
        <v>716</v>
      </c>
      <c r="K54" s="234" t="str">
        <f t="shared" si="10"/>
        <v>3</v>
      </c>
      <c r="L54" s="204"/>
      <c r="M54" s="212">
        <v>3</v>
      </c>
      <c r="N54" s="156"/>
      <c r="O54" s="202" t="e">
        <f>Баллы_за_упр($A54,$I54,$J54,$K54,M54,N54)</f>
        <v>#VALUE!</v>
      </c>
      <c r="P54" s="247">
        <v>34</v>
      </c>
      <c r="Q54" s="423"/>
      <c r="R54" s="202" t="e">
        <f>Баллы_за_упр($A54,$I54,$J54,$K54,P54,Q54)</f>
        <v>#VALUE!</v>
      </c>
      <c r="S54" s="1">
        <v>38</v>
      </c>
      <c r="T54" s="392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56"/>
      <c r="Y54" s="292"/>
      <c r="Z54" s="228"/>
    </row>
    <row r="55" spans="1:26" s="138" customFormat="1" ht="16.5" thickBot="1" x14ac:dyDescent="0.3">
      <c r="A55" s="227" t="s">
        <v>470</v>
      </c>
      <c r="B55" s="231">
        <v>31823</v>
      </c>
      <c r="C55" s="247">
        <f t="shared" si="9"/>
        <v>37</v>
      </c>
      <c r="D55" s="141"/>
      <c r="E55" s="320">
        <v>29</v>
      </c>
      <c r="F55" s="321" t="s">
        <v>915</v>
      </c>
      <c r="G55" s="321" t="s">
        <v>957</v>
      </c>
      <c r="H55" s="322">
        <v>3</v>
      </c>
      <c r="I55" s="323" t="s">
        <v>474</v>
      </c>
      <c r="J55" s="323" t="s">
        <v>713</v>
      </c>
      <c r="K55" s="379" t="str">
        <f t="shared" si="10"/>
        <v>4</v>
      </c>
      <c r="L55" s="302" t="s">
        <v>23</v>
      </c>
      <c r="M55" s="302" t="s">
        <v>23</v>
      </c>
      <c r="N55" s="302" t="s">
        <v>23</v>
      </c>
      <c r="O55" s="302" t="s">
        <v>23</v>
      </c>
      <c r="P55" s="302" t="s">
        <v>23</v>
      </c>
      <c r="Q55" s="302" t="s">
        <v>23</v>
      </c>
      <c r="R55" s="302" t="s">
        <v>23</v>
      </c>
      <c r="S55" s="302" t="s">
        <v>23</v>
      </c>
      <c r="T55" s="302" t="s">
        <v>23</v>
      </c>
      <c r="U55" s="302" t="s">
        <v>23</v>
      </c>
      <c r="V55" s="302" t="s">
        <v>23</v>
      </c>
      <c r="W55" s="302" t="s">
        <v>23</v>
      </c>
      <c r="X55" s="302" t="s">
        <v>23</v>
      </c>
      <c r="Y55" s="324" t="s">
        <v>754</v>
      </c>
      <c r="Z55" s="228"/>
    </row>
    <row r="56" spans="1:26" ht="15.75" x14ac:dyDescent="0.25">
      <c r="A56" s="259"/>
      <c r="B56" s="260"/>
      <c r="C56" s="260"/>
      <c r="D56" s="260"/>
      <c r="E56" s="171"/>
      <c r="F56" s="171"/>
      <c r="G56" s="171"/>
      <c r="H56" s="171"/>
      <c r="I56" s="171"/>
      <c r="J56" s="171"/>
      <c r="K56" s="172"/>
      <c r="L56" s="172"/>
      <c r="M56" s="437"/>
      <c r="N56" s="172"/>
      <c r="O56" s="172"/>
      <c r="P56" s="172"/>
      <c r="Q56" s="172"/>
      <c r="R56" s="172"/>
      <c r="S56" s="172"/>
      <c r="T56" s="418"/>
      <c r="U56" s="172"/>
      <c r="V56" s="172"/>
      <c r="W56" s="172"/>
      <c r="X56" s="172"/>
      <c r="Y56" s="437"/>
    </row>
    <row r="57" spans="1:26" ht="15.75" hidden="1" x14ac:dyDescent="0.25">
      <c r="A57" s="259"/>
      <c r="B57" s="260"/>
      <c r="C57" s="260"/>
      <c r="D57" s="260"/>
      <c r="E57" s="171"/>
      <c r="F57" s="171"/>
      <c r="G57" s="171"/>
      <c r="H57" s="171"/>
      <c r="I57" s="171"/>
      <c r="J57" s="171"/>
      <c r="K57" s="172"/>
      <c r="L57" s="172"/>
      <c r="M57" s="437"/>
      <c r="N57" s="172"/>
      <c r="O57" s="172"/>
      <c r="P57" s="172"/>
      <c r="Q57" s="261" t="s">
        <v>769</v>
      </c>
      <c r="R57" s="261"/>
      <c r="S57" s="262"/>
      <c r="T57" s="419"/>
      <c r="U57" s="263"/>
      <c r="V57" s="264" t="e">
        <f>SUM(V12:V55)</f>
        <v>#VALUE!</v>
      </c>
      <c r="W57" s="265"/>
      <c r="X57" s="172"/>
      <c r="Y57" s="437"/>
    </row>
    <row r="58" spans="1:26" ht="15.75" hidden="1" x14ac:dyDescent="0.25">
      <c r="A58" s="259"/>
      <c r="B58" s="260"/>
      <c r="C58" s="260"/>
      <c r="D58" s="260"/>
      <c r="E58" s="171"/>
      <c r="F58" s="171"/>
      <c r="G58" s="171"/>
      <c r="H58" s="171"/>
      <c r="I58" s="171"/>
      <c r="J58" s="171"/>
      <c r="K58" s="172"/>
      <c r="L58" s="172"/>
      <c r="M58" s="437"/>
      <c r="N58" s="172"/>
      <c r="O58" s="172"/>
      <c r="P58" s="172"/>
      <c r="Q58" s="261" t="s">
        <v>770</v>
      </c>
      <c r="R58" s="261"/>
      <c r="S58" s="262"/>
      <c r="T58" s="419"/>
      <c r="U58" s="263"/>
      <c r="V58" s="266" t="e">
        <f>V57/K64</f>
        <v>#VALUE!</v>
      </c>
      <c r="W58" s="267"/>
      <c r="X58" s="172"/>
      <c r="Y58" s="437"/>
    </row>
    <row r="59" spans="1:26" ht="15.75" hidden="1" x14ac:dyDescent="0.25">
      <c r="A59" s="259"/>
      <c r="B59" s="260"/>
      <c r="C59" s="260"/>
      <c r="D59" s="260"/>
      <c r="E59" s="171"/>
      <c r="F59" s="171"/>
      <c r="G59" s="171"/>
      <c r="H59" s="171"/>
      <c r="I59" s="171"/>
      <c r="J59" s="171"/>
      <c r="K59" s="172"/>
      <c r="L59" s="172"/>
      <c r="M59" s="437"/>
      <c r="N59" s="172"/>
      <c r="O59" s="172"/>
      <c r="P59" s="172"/>
      <c r="Q59" s="261" t="s">
        <v>771</v>
      </c>
      <c r="R59" s="261"/>
      <c r="S59" s="262"/>
      <c r="T59" s="419"/>
      <c r="U59" s="263"/>
      <c r="V59" s="268"/>
      <c r="W59" s="269"/>
      <c r="X59" s="172"/>
      <c r="Y59" s="437"/>
    </row>
    <row r="60" spans="1:26" ht="15.75" x14ac:dyDescent="0.25">
      <c r="A60" s="259"/>
      <c r="B60" s="260"/>
      <c r="C60" s="260"/>
      <c r="D60" s="260"/>
      <c r="E60" s="171"/>
      <c r="F60" s="171"/>
      <c r="G60" s="171"/>
      <c r="H60" s="171"/>
      <c r="I60" s="171"/>
      <c r="J60" s="171"/>
      <c r="K60" s="172"/>
      <c r="L60" s="172"/>
      <c r="M60" s="437"/>
      <c r="N60" s="172"/>
      <c r="O60" s="172"/>
      <c r="P60" s="172"/>
      <c r="Q60" s="172"/>
      <c r="R60" s="172"/>
      <c r="S60" s="172"/>
      <c r="T60" s="418"/>
      <c r="U60" s="172"/>
      <c r="V60" s="172"/>
      <c r="W60" s="172"/>
      <c r="X60" s="172"/>
      <c r="Y60" s="437"/>
    </row>
    <row r="61" spans="1:26" ht="21.75" customHeight="1" thickBot="1" x14ac:dyDescent="0.3">
      <c r="A61" s="260"/>
      <c r="B61" s="136"/>
      <c r="C61" s="136"/>
      <c r="D61" s="136"/>
      <c r="E61" s="442"/>
      <c r="F61" s="442"/>
      <c r="G61" s="442"/>
      <c r="H61" s="270"/>
      <c r="I61" s="1663" t="s">
        <v>1071</v>
      </c>
      <c r="J61" s="1663"/>
      <c r="K61" s="1981"/>
      <c r="L61" s="1981"/>
      <c r="M61" s="1981"/>
      <c r="N61" s="1981"/>
      <c r="O61" s="1981"/>
      <c r="P61" s="1981"/>
      <c r="Q61" s="1981"/>
      <c r="R61" s="1981"/>
      <c r="S61" s="1981"/>
      <c r="T61" s="1981"/>
      <c r="U61" s="1981"/>
      <c r="V61" s="51"/>
      <c r="W61" s="51"/>
      <c r="X61" s="136"/>
    </row>
    <row r="62" spans="1:26" ht="16.5" thickTop="1" x14ac:dyDescent="0.25">
      <c r="A62" s="136"/>
      <c r="B62" s="136"/>
      <c r="C62" s="136"/>
      <c r="D62" s="136"/>
      <c r="E62" s="442"/>
      <c r="F62" s="442"/>
      <c r="G62" s="442"/>
      <c r="H62" s="270"/>
      <c r="I62" s="209"/>
      <c r="J62" s="209"/>
      <c r="K62" s="209"/>
      <c r="L62" s="209"/>
      <c r="M62" s="458"/>
      <c r="N62" s="209"/>
      <c r="O62" s="209"/>
      <c r="P62" s="209"/>
      <c r="Q62" s="209"/>
      <c r="R62" s="209"/>
      <c r="S62" s="51"/>
      <c r="T62" s="420"/>
      <c r="U62" s="142"/>
      <c r="V62" s="51"/>
      <c r="W62" s="51"/>
      <c r="X62" s="136"/>
    </row>
    <row r="63" spans="1:26" ht="15.75" x14ac:dyDescent="0.25">
      <c r="A63" s="136"/>
      <c r="B63" s="136"/>
      <c r="C63" s="136"/>
      <c r="D63" s="136"/>
      <c r="E63" s="178"/>
      <c r="F63" s="178"/>
      <c r="G63" s="178"/>
      <c r="H63" s="271"/>
      <c r="I63" s="1593" t="s">
        <v>12</v>
      </c>
      <c r="J63" s="1593"/>
      <c r="K63" s="205">
        <f>O63-K73</f>
        <v>26</v>
      </c>
      <c r="L63" s="51" t="s">
        <v>13</v>
      </c>
      <c r="M63" s="438"/>
      <c r="N63" s="51"/>
      <c r="O63" s="192">
        <f>COUNT(E$12:E55)</f>
        <v>28</v>
      </c>
      <c r="P63" s="51"/>
      <c r="Q63" s="51"/>
      <c r="R63" s="51"/>
      <c r="S63" s="51"/>
      <c r="T63" s="420"/>
      <c r="U63" s="51"/>
      <c r="V63" s="136"/>
      <c r="W63" s="136"/>
      <c r="X63" s="136"/>
    </row>
    <row r="64" spans="1:26" ht="15.75" x14ac:dyDescent="0.25">
      <c r="A64" s="136"/>
      <c r="B64" s="136"/>
      <c r="C64" s="136"/>
      <c r="D64" s="136"/>
      <c r="E64" s="178"/>
      <c r="F64" s="178"/>
      <c r="G64" s="178"/>
      <c r="H64" s="271"/>
      <c r="I64" s="1593" t="s">
        <v>14</v>
      </c>
      <c r="J64" s="1593"/>
      <c r="K64" s="206">
        <f>COUNT($M$12:M55)</f>
        <v>26</v>
      </c>
      <c r="L64" s="51" t="s">
        <v>13</v>
      </c>
      <c r="M64" s="459">
        <f>ROUND($K$64/$K$63*100,1)</f>
        <v>100</v>
      </c>
      <c r="N64" s="143" t="s">
        <v>15</v>
      </c>
      <c r="O64" s="200"/>
      <c r="P64" s="51"/>
      <c r="Q64" s="1652"/>
      <c r="R64" s="1652"/>
      <c r="S64" s="1652"/>
      <c r="T64" s="1652"/>
      <c r="U64" s="136"/>
      <c r="V64" s="136"/>
      <c r="W64" s="136"/>
    </row>
    <row r="65" spans="1:25" ht="11.25" customHeight="1" x14ac:dyDescent="0.25">
      <c r="A65" s="136"/>
      <c r="B65" s="136"/>
      <c r="C65" s="136"/>
      <c r="D65" s="136"/>
      <c r="E65" s="178"/>
      <c r="F65" s="178"/>
      <c r="G65" s="178"/>
      <c r="H65" s="271"/>
      <c r="I65" s="179"/>
      <c r="J65" s="180"/>
      <c r="K65" s="446"/>
      <c r="L65" s="136"/>
      <c r="M65" s="460"/>
      <c r="N65" s="136"/>
      <c r="O65" s="200"/>
      <c r="P65" s="51"/>
      <c r="Q65" s="136"/>
      <c r="R65" s="136"/>
      <c r="S65" s="136"/>
    </row>
    <row r="66" spans="1:25" ht="15.75" x14ac:dyDescent="0.25">
      <c r="A66" s="136"/>
      <c r="B66" s="136"/>
      <c r="C66" s="136"/>
      <c r="D66" s="136"/>
      <c r="E66" s="178"/>
      <c r="F66" s="178"/>
      <c r="G66" s="178"/>
      <c r="H66" s="271"/>
      <c r="I66" s="1582" t="s">
        <v>16</v>
      </c>
      <c r="J66" s="1582"/>
      <c r="K66" s="446"/>
      <c r="L66" s="51"/>
      <c r="M66" s="460"/>
      <c r="N66" s="51"/>
      <c r="P66" s="51"/>
      <c r="Q66" s="136"/>
      <c r="R66" s="136"/>
      <c r="S66" s="136"/>
    </row>
    <row r="67" spans="1:25" ht="15.75" x14ac:dyDescent="0.25">
      <c r="A67" s="136"/>
      <c r="B67" s="136"/>
      <c r="C67" s="136"/>
      <c r="D67" s="136"/>
      <c r="E67" s="178"/>
      <c r="F67" s="178"/>
      <c r="G67" s="1582" t="s">
        <v>17</v>
      </c>
      <c r="H67" s="1582"/>
      <c r="I67" s="1582"/>
      <c r="J67" s="1582"/>
      <c r="K67" s="181">
        <f>COUNTIF(W$12:W55,5)</f>
        <v>0</v>
      </c>
      <c r="L67" s="51" t="s">
        <v>13</v>
      </c>
      <c r="M67" s="184" t="e">
        <f>ROUND(K67/$K$488*100,1)</f>
        <v>#DIV/0!</v>
      </c>
      <c r="N67" s="143" t="s">
        <v>15</v>
      </c>
      <c r="P67" s="144"/>
      <c r="Q67" s="136"/>
      <c r="R67" s="136"/>
      <c r="S67" s="136"/>
    </row>
    <row r="68" spans="1:25" ht="15.75" x14ac:dyDescent="0.25">
      <c r="A68" s="136"/>
      <c r="B68" s="136"/>
      <c r="C68" s="136"/>
      <c r="D68" s="136"/>
      <c r="E68" s="178"/>
      <c r="F68" s="178"/>
      <c r="G68" s="1582" t="s">
        <v>18</v>
      </c>
      <c r="H68" s="1582"/>
      <c r="I68" s="1582"/>
      <c r="J68" s="1582"/>
      <c r="K68" s="181">
        <f>COUNTIF(W$12:W55,4)</f>
        <v>0</v>
      </c>
      <c r="L68" s="51" t="s">
        <v>13</v>
      </c>
      <c r="M68" s="186" t="e">
        <f>ROUND(K68/$K$488*100,1)</f>
        <v>#DIV/0!</v>
      </c>
      <c r="N68" s="143" t="s">
        <v>15</v>
      </c>
      <c r="P68" s="144"/>
      <c r="Q68" s="136"/>
      <c r="R68" s="136"/>
      <c r="S68" s="136"/>
    </row>
    <row r="69" spans="1:25" ht="15.75" x14ac:dyDescent="0.25">
      <c r="A69" s="136"/>
      <c r="B69" s="136"/>
      <c r="C69" s="136"/>
      <c r="D69" s="136"/>
      <c r="E69" s="178"/>
      <c r="F69" s="178"/>
      <c r="G69" s="1582" t="s">
        <v>19</v>
      </c>
      <c r="H69" s="1582"/>
      <c r="I69" s="1582"/>
      <c r="J69" s="1582"/>
      <c r="K69" s="181">
        <f>COUNTIF(W$12:W55,3)</f>
        <v>0</v>
      </c>
      <c r="L69" s="51" t="s">
        <v>13</v>
      </c>
      <c r="M69" s="186" t="e">
        <f>ROUND(K69/$K$488*100,1)</f>
        <v>#DIV/0!</v>
      </c>
      <c r="N69" s="143" t="s">
        <v>15</v>
      </c>
      <c r="P69" s="144"/>
      <c r="Q69" s="136"/>
      <c r="R69" s="136"/>
      <c r="S69" s="136"/>
    </row>
    <row r="70" spans="1:25" ht="15.75" x14ac:dyDescent="0.25">
      <c r="A70" s="136"/>
      <c r="B70" s="136"/>
      <c r="C70" s="136"/>
      <c r="D70" s="136"/>
      <c r="E70" s="178"/>
      <c r="F70" s="178"/>
      <c r="G70" s="1582" t="s">
        <v>20</v>
      </c>
      <c r="H70" s="1582"/>
      <c r="I70" s="1582"/>
      <c r="J70" s="1582"/>
      <c r="K70" s="181">
        <f>COUNTIF(W$12:W55,2)</f>
        <v>0</v>
      </c>
      <c r="L70" s="51" t="s">
        <v>13</v>
      </c>
      <c r="M70" s="186" t="e">
        <f>K70/$K$488*100</f>
        <v>#DIV/0!</v>
      </c>
      <c r="N70" s="143" t="s">
        <v>15</v>
      </c>
      <c r="P70" s="51"/>
      <c r="Q70" s="136"/>
      <c r="R70" s="136"/>
      <c r="S70" s="136"/>
    </row>
    <row r="71" spans="1:25" ht="15.75" x14ac:dyDescent="0.25">
      <c r="A71" s="136"/>
      <c r="B71" s="136"/>
      <c r="C71" s="136"/>
      <c r="D71" s="136"/>
      <c r="E71" s="1582" t="s">
        <v>21</v>
      </c>
      <c r="F71" s="1582"/>
      <c r="G71" s="1582"/>
      <c r="H71" s="1582"/>
      <c r="I71" s="1582"/>
      <c r="J71" s="1582"/>
      <c r="K71" s="182">
        <f>SUM(K67:K69)</f>
        <v>0</v>
      </c>
      <c r="L71" s="51" t="s">
        <v>13</v>
      </c>
      <c r="M71" s="186" t="e">
        <f>ROUND(K71/$K$488*100,1)</f>
        <v>#DIV/0!</v>
      </c>
      <c r="N71" s="143" t="s">
        <v>15</v>
      </c>
      <c r="P71" s="51"/>
      <c r="Q71" s="136"/>
      <c r="R71" s="136"/>
      <c r="S71" s="136"/>
      <c r="X71" s="136"/>
    </row>
    <row r="72" spans="1:25" ht="18.75" customHeight="1" x14ac:dyDescent="0.3">
      <c r="A72" s="136"/>
      <c r="B72" s="136"/>
      <c r="C72" s="136"/>
      <c r="D72" s="136"/>
      <c r="E72" s="1582" t="s">
        <v>772</v>
      </c>
      <c r="F72" s="1582"/>
      <c r="G72" s="1582"/>
      <c r="H72" s="1582"/>
      <c r="I72" s="1582"/>
      <c r="J72" s="1582"/>
      <c r="K72" s="183">
        <f>COUNTIF(Y$12:Y55,"*ЛФК*")+COUNTIF(Y$12:Y55,"*освоб.*")+COUNTIF(Y$12:Y55,"*справка*")</f>
        <v>1</v>
      </c>
      <c r="L72" s="51" t="s">
        <v>13</v>
      </c>
      <c r="M72" s="461">
        <f>K72/$K$42*100</f>
        <v>100</v>
      </c>
      <c r="N72" s="143" t="s">
        <v>15</v>
      </c>
      <c r="P72" s="1653" t="s">
        <v>22</v>
      </c>
      <c r="Q72" s="1653"/>
      <c r="R72" s="1653"/>
      <c r="S72" s="1653"/>
      <c r="T72" s="1654" t="e">
        <f>Оценка_подр(M64,M71,M67,M68)</f>
        <v>#VALUE!</v>
      </c>
      <c r="U72" s="1654"/>
      <c r="V72" s="1654"/>
      <c r="W72" s="1654"/>
      <c r="X72" s="147"/>
      <c r="Y72" s="439"/>
    </row>
    <row r="73" spans="1:25" ht="17.25" customHeight="1" x14ac:dyDescent="0.3">
      <c r="A73" s="136"/>
      <c r="B73" s="136"/>
      <c r="C73" s="136"/>
      <c r="D73" s="136"/>
      <c r="E73" s="1582" t="s">
        <v>775</v>
      </c>
      <c r="F73" s="1582"/>
      <c r="G73" s="1582"/>
      <c r="H73" s="1582"/>
      <c r="I73" s="1582"/>
      <c r="J73" s="1582"/>
      <c r="K73" s="183">
        <f>COUNTIF(Y$12:Y55,"*ком-ка*")+COUNTIF(Y$12:Y55,"*декрет*")+COUNTIF(Y$12:Y55,"*уч.отпуск*")</f>
        <v>2</v>
      </c>
      <c r="L73" s="51" t="s">
        <v>768</v>
      </c>
      <c r="M73" s="462"/>
      <c r="N73" s="143"/>
      <c r="P73" s="187"/>
      <c r="Q73" s="187"/>
      <c r="R73" s="187"/>
      <c r="S73" s="187"/>
      <c r="T73" s="422"/>
      <c r="U73" s="148"/>
      <c r="V73" s="148"/>
      <c r="W73" s="148"/>
      <c r="X73" s="51"/>
      <c r="Y73" s="438"/>
    </row>
    <row r="74" spans="1:25" ht="18" customHeight="1" x14ac:dyDescent="0.3">
      <c r="A74" s="136"/>
      <c r="B74" s="136"/>
      <c r="C74" s="136"/>
      <c r="D74" s="136"/>
      <c r="E74" s="1582"/>
      <c r="F74" s="1582"/>
      <c r="G74" s="1582"/>
      <c r="H74" s="1582"/>
      <c r="I74" s="1582"/>
      <c r="J74" s="1582"/>
      <c r="K74" s="208"/>
      <c r="L74" s="51"/>
      <c r="M74" s="190"/>
      <c r="N74" s="177" t="s">
        <v>15</v>
      </c>
      <c r="O74" s="176">
        <f>SUM(K67:K70)</f>
        <v>0</v>
      </c>
      <c r="P74" s="188"/>
      <c r="Q74" s="189"/>
      <c r="R74" s="189"/>
      <c r="S74" s="474"/>
      <c r="T74" s="475"/>
      <c r="U74" s="475"/>
      <c r="V74" s="475"/>
      <c r="W74" s="475"/>
      <c r="X74" s="475"/>
      <c r="Y74" s="475"/>
    </row>
    <row r="75" spans="1:25" ht="18.75" customHeight="1" thickBot="1" x14ac:dyDescent="0.35">
      <c r="A75" s="136"/>
      <c r="B75" s="136"/>
      <c r="C75" s="136"/>
      <c r="D75" s="136"/>
      <c r="E75" s="209"/>
      <c r="F75" s="209"/>
      <c r="G75" s="209"/>
      <c r="H75" s="272"/>
      <c r="I75" s="209"/>
      <c r="J75" s="458"/>
      <c r="K75" s="174"/>
      <c r="L75" s="51"/>
      <c r="M75" s="190"/>
      <c r="N75" s="143"/>
      <c r="P75" s="188"/>
      <c r="Q75" s="189"/>
      <c r="R75" s="189"/>
      <c r="S75" s="189" t="s">
        <v>1127</v>
      </c>
      <c r="T75" s="1581" t="s">
        <v>1128</v>
      </c>
      <c r="U75" s="1581"/>
      <c r="V75" s="1581"/>
      <c r="W75" s="1581"/>
      <c r="X75" s="1581"/>
      <c r="Y75" s="1581"/>
    </row>
    <row r="76" spans="1:25" ht="16.5" thickTop="1" x14ac:dyDescent="0.25">
      <c r="A76" s="136"/>
      <c r="B76" s="136"/>
      <c r="C76" s="136"/>
      <c r="D76" s="136"/>
      <c r="E76" s="473"/>
      <c r="F76" s="473"/>
      <c r="G76" s="473"/>
      <c r="H76" s="270"/>
      <c r="I76" s="1661"/>
      <c r="J76" s="1661"/>
      <c r="K76" s="51"/>
      <c r="L76" s="51"/>
      <c r="M76" s="438"/>
      <c r="N76" s="51"/>
      <c r="O76" s="51"/>
      <c r="P76" s="145"/>
      <c r="Q76" s="51"/>
      <c r="R76" s="51"/>
      <c r="S76" s="51"/>
      <c r="T76" s="420"/>
      <c r="U76" s="51"/>
      <c r="V76" s="136"/>
      <c r="W76" s="136"/>
      <c r="X76" s="136"/>
    </row>
    <row r="77" spans="1:25" ht="23.25" customHeight="1" x14ac:dyDescent="0.25">
      <c r="A77" s="136"/>
      <c r="B77" s="136"/>
      <c r="C77" s="136"/>
      <c r="D77" s="136"/>
      <c r="E77" s="473"/>
      <c r="F77" s="473"/>
      <c r="G77" s="273"/>
      <c r="H77" s="274"/>
      <c r="I77" s="146"/>
      <c r="J77" s="146"/>
      <c r="T77" s="50"/>
      <c r="Y77" s="50"/>
    </row>
    <row r="78" spans="1:25" ht="15.75" x14ac:dyDescent="0.25">
      <c r="A78" s="136"/>
      <c r="B78" s="136"/>
      <c r="C78" s="136"/>
      <c r="D78" s="136"/>
      <c r="E78" s="473"/>
      <c r="F78" s="473"/>
      <c r="G78" s="273"/>
      <c r="H78" s="274"/>
      <c r="I78" s="146"/>
      <c r="J78" s="146"/>
      <c r="T78" s="50"/>
      <c r="Y78" s="50"/>
    </row>
    <row r="79" spans="1:25" ht="15.75" x14ac:dyDescent="0.25">
      <c r="A79" s="136"/>
      <c r="B79" s="136"/>
      <c r="C79" s="136"/>
      <c r="D79" s="136"/>
      <c r="E79" s="473"/>
      <c r="F79" s="473"/>
      <c r="G79" s="473"/>
      <c r="H79" s="270"/>
      <c r="I79" s="145"/>
      <c r="T79" s="50"/>
      <c r="Y79" s="50"/>
    </row>
    <row r="80" spans="1:25" x14ac:dyDescent="0.25">
      <c r="T80" s="50"/>
      <c r="Y80" s="50"/>
    </row>
  </sheetData>
  <mergeCells count="45">
    <mergeCell ref="T75:Y75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W9:W11"/>
    <mergeCell ref="X9:X11"/>
    <mergeCell ref="Y9:Y11"/>
    <mergeCell ref="M9:U9"/>
    <mergeCell ref="G70:J70"/>
    <mergeCell ref="E71:J71"/>
    <mergeCell ref="I61:J61"/>
    <mergeCell ref="K61:U61"/>
    <mergeCell ref="I63:J63"/>
    <mergeCell ref="I64:J64"/>
    <mergeCell ref="Q64:T64"/>
    <mergeCell ref="H9:H11"/>
    <mergeCell ref="I9:I11"/>
    <mergeCell ref="J9:J11"/>
    <mergeCell ref="K9:K11"/>
    <mergeCell ref="L9:L11"/>
    <mergeCell ref="I76:J76"/>
    <mergeCell ref="P10:R10"/>
    <mergeCell ref="S10:U10"/>
    <mergeCell ref="E74:J74"/>
    <mergeCell ref="E12:Y12"/>
    <mergeCell ref="E15:Y15"/>
    <mergeCell ref="E48:Y48"/>
    <mergeCell ref="V9:V11"/>
    <mergeCell ref="E72:J72"/>
    <mergeCell ref="P72:S72"/>
    <mergeCell ref="T72:W72"/>
    <mergeCell ref="E73:J73"/>
    <mergeCell ref="I66:J66"/>
    <mergeCell ref="G67:J67"/>
    <mergeCell ref="G68:J68"/>
    <mergeCell ref="G69:J6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4">
    <tabColor theme="2" tint="-0.89999084444715716"/>
  </sheetPr>
  <dimension ref="A1:Z137"/>
  <sheetViews>
    <sheetView view="pageBreakPreview" topLeftCell="A82" zoomScale="85" zoomScaleSheetLayoutView="85" workbookViewId="0">
      <selection activeCell="O4" sqref="O4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644"/>
      <c r="B1" s="1644"/>
      <c r="C1" s="1644"/>
      <c r="D1" s="136"/>
      <c r="E1" s="136"/>
      <c r="F1" s="136"/>
      <c r="G1" s="136"/>
      <c r="H1" s="253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646" t="s">
        <v>773</v>
      </c>
      <c r="U1" s="1646"/>
      <c r="V1" s="1646"/>
      <c r="W1" s="1646"/>
      <c r="X1" s="1646"/>
      <c r="Y1" s="1646"/>
    </row>
    <row r="2" spans="1:26" ht="12" customHeight="1" x14ac:dyDescent="0.25">
      <c r="A2" s="1644"/>
      <c r="B2" s="1644"/>
      <c r="C2" s="1644"/>
      <c r="D2" s="136"/>
      <c r="E2" s="136"/>
      <c r="F2" s="136"/>
      <c r="G2" s="136"/>
      <c r="H2" s="253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644"/>
      <c r="B3" s="1644"/>
      <c r="C3" s="1644"/>
      <c r="D3" s="136"/>
      <c r="E3" s="136"/>
      <c r="F3" s="136"/>
      <c r="G3" s="136"/>
      <c r="H3" s="253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656" t="s">
        <v>1165</v>
      </c>
      <c r="U3" s="1656"/>
      <c r="V3" s="1656"/>
      <c r="W3" s="1656"/>
      <c r="X3" s="1656"/>
      <c r="Y3" s="1656"/>
    </row>
    <row r="4" spans="1:26" x14ac:dyDescent="0.25">
      <c r="A4" s="1644"/>
      <c r="B4" s="1644"/>
      <c r="C4" s="1644"/>
      <c r="D4" s="136"/>
      <c r="E4" s="136"/>
      <c r="F4" s="136"/>
      <c r="G4" s="136"/>
      <c r="H4" s="253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648" t="s">
        <v>774</v>
      </c>
      <c r="U4" s="1648"/>
      <c r="V4" s="1648"/>
      <c r="W4" s="1648"/>
      <c r="X4" s="1648"/>
      <c r="Y4" s="1648"/>
    </row>
    <row r="5" spans="1:26" ht="20.25" customHeight="1" x14ac:dyDescent="0.25">
      <c r="A5" s="1644"/>
      <c r="B5" s="1644"/>
      <c r="C5" s="1644"/>
      <c r="D5" s="136"/>
      <c r="E5" s="136"/>
      <c r="F5" s="136"/>
      <c r="G5" s="136"/>
      <c r="H5" s="253"/>
      <c r="I5" s="136"/>
      <c r="J5" s="136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644"/>
      <c r="B6" s="1644"/>
      <c r="C6" s="1644"/>
      <c r="D6" s="136"/>
      <c r="E6" s="1649" t="s">
        <v>0</v>
      </c>
      <c r="F6" s="1649"/>
      <c r="G6" s="1649"/>
      <c r="H6" s="1649"/>
      <c r="I6" s="1649"/>
      <c r="J6" s="1649"/>
      <c r="K6" s="1649"/>
      <c r="L6" s="1649"/>
      <c r="M6" s="1649"/>
      <c r="N6" s="1649"/>
      <c r="O6" s="1649"/>
      <c r="P6" s="1649"/>
      <c r="Q6" s="1649"/>
      <c r="R6" s="1649"/>
      <c r="S6" s="1649"/>
      <c r="T6" s="1649"/>
      <c r="U6" s="1649"/>
      <c r="V6" s="1649"/>
      <c r="W6" s="1649"/>
      <c r="X6" s="1649"/>
      <c r="Y6" s="1649"/>
    </row>
    <row r="7" spans="1:26" ht="21.75" customHeight="1" x14ac:dyDescent="0.25">
      <c r="A7" s="1645"/>
      <c r="B7" s="1645"/>
      <c r="C7" s="1645"/>
      <c r="D7" s="136"/>
      <c r="E7" s="1650" t="s">
        <v>1169</v>
      </c>
      <c r="F7" s="1650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651"/>
      <c r="Y7" s="165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94" t="s">
        <v>1</v>
      </c>
      <c r="B9" s="1594" t="s">
        <v>81</v>
      </c>
      <c r="C9" s="1594" t="s">
        <v>82</v>
      </c>
      <c r="D9" s="256"/>
      <c r="E9" s="1595" t="s">
        <v>2</v>
      </c>
      <c r="F9" s="1576" t="s">
        <v>73</v>
      </c>
      <c r="G9" s="1576" t="s">
        <v>73</v>
      </c>
      <c r="H9" s="1600" t="s">
        <v>765</v>
      </c>
      <c r="I9" s="1576" t="s">
        <v>3</v>
      </c>
      <c r="J9" s="1576" t="s">
        <v>4</v>
      </c>
      <c r="K9" s="1570" t="s">
        <v>5</v>
      </c>
      <c r="L9" s="1570" t="s">
        <v>6</v>
      </c>
      <c r="M9" s="1576" t="s">
        <v>180</v>
      </c>
      <c r="N9" s="1576"/>
      <c r="O9" s="1576"/>
      <c r="P9" s="1576"/>
      <c r="Q9" s="1576"/>
      <c r="R9" s="1576"/>
      <c r="S9" s="1576"/>
      <c r="T9" s="1576"/>
      <c r="U9" s="1576"/>
      <c r="V9" s="1577" t="s">
        <v>25</v>
      </c>
      <c r="W9" s="1570" t="s">
        <v>998</v>
      </c>
      <c r="X9" s="1570" t="s">
        <v>7</v>
      </c>
      <c r="Y9" s="1573" t="s">
        <v>285</v>
      </c>
    </row>
    <row r="10" spans="1:26" ht="15.75" x14ac:dyDescent="0.25">
      <c r="A10" s="1594"/>
      <c r="B10" s="1594"/>
      <c r="C10" s="1594"/>
      <c r="D10" s="256"/>
      <c r="E10" s="1596"/>
      <c r="F10" s="1598"/>
      <c r="G10" s="1598"/>
      <c r="H10" s="1601"/>
      <c r="I10" s="1598"/>
      <c r="J10" s="1598"/>
      <c r="K10" s="1571"/>
      <c r="L10" s="1571"/>
      <c r="M10" s="1598">
        <v>1</v>
      </c>
      <c r="N10" s="1598"/>
      <c r="O10" s="1598"/>
      <c r="P10" s="1598">
        <v>2</v>
      </c>
      <c r="Q10" s="1598"/>
      <c r="R10" s="1598"/>
      <c r="S10" s="1658">
        <v>3</v>
      </c>
      <c r="T10" s="1658"/>
      <c r="U10" s="1658"/>
      <c r="V10" s="1578"/>
      <c r="W10" s="1571"/>
      <c r="X10" s="1571"/>
      <c r="Y10" s="1574"/>
    </row>
    <row r="11" spans="1:26" ht="77.25" customHeight="1" thickBot="1" x14ac:dyDescent="0.3">
      <c r="A11" s="1594"/>
      <c r="B11" s="1594"/>
      <c r="C11" s="1594"/>
      <c r="D11" s="256"/>
      <c r="E11" s="1597"/>
      <c r="F11" s="1599"/>
      <c r="G11" s="1599"/>
      <c r="H11" s="1602"/>
      <c r="I11" s="1599"/>
      <c r="J11" s="1599"/>
      <c r="K11" s="1572"/>
      <c r="L11" s="1572"/>
      <c r="M11" s="624" t="s">
        <v>8</v>
      </c>
      <c r="N11" s="624" t="s">
        <v>9</v>
      </c>
      <c r="O11" s="137" t="s">
        <v>10</v>
      </c>
      <c r="P11" s="624" t="s">
        <v>8</v>
      </c>
      <c r="Q11" s="624" t="s">
        <v>9</v>
      </c>
      <c r="R11" s="137" t="s">
        <v>10</v>
      </c>
      <c r="S11" s="624" t="s">
        <v>8</v>
      </c>
      <c r="T11" s="412" t="s">
        <v>9</v>
      </c>
      <c r="U11" s="137" t="s">
        <v>10</v>
      </c>
      <c r="V11" s="1579"/>
      <c r="W11" s="1572"/>
      <c r="X11" s="1572"/>
      <c r="Y11" s="1575"/>
    </row>
    <row r="12" spans="1:26" s="138" customFormat="1" ht="16.5" thickTop="1" x14ac:dyDescent="0.25">
      <c r="A12" s="611" t="s">
        <v>11</v>
      </c>
      <c r="B12" s="168">
        <v>33374</v>
      </c>
      <c r="C12" s="611">
        <f t="shared" ref="C12:C34" si="0">Age(B12,I12,J12)</f>
        <v>33</v>
      </c>
      <c r="D12" s="160"/>
      <c r="E12" s="487">
        <v>1</v>
      </c>
      <c r="F12" s="627" t="s">
        <v>979</v>
      </c>
      <c r="G12" s="628" t="s">
        <v>671</v>
      </c>
      <c r="H12" s="508">
        <v>2</v>
      </c>
      <c r="I12" s="628" t="s">
        <v>27</v>
      </c>
      <c r="J12" s="629" t="s">
        <v>1108</v>
      </c>
      <c r="K12" s="509" t="str">
        <f>Воз_группа(A12,C12)</f>
        <v>3</v>
      </c>
      <c r="L12" s="510"/>
      <c r="M12" s="490">
        <v>3</v>
      </c>
      <c r="N12" s="511">
        <v>8</v>
      </c>
      <c r="O12" s="193">
        <f t="shared" ref="O12:O38" si="1">Баллы_за_упр($A12,$I12,$J12,$K12,M12,N12)</f>
        <v>25</v>
      </c>
      <c r="P12" s="490">
        <v>34</v>
      </c>
      <c r="Q12" s="626">
        <v>15</v>
      </c>
      <c r="R12" s="193">
        <f>Баллы_за_упр($A12,$I12,$J12,$K12,P12,Q12)</f>
        <v>48</v>
      </c>
      <c r="S12" s="149">
        <v>37</v>
      </c>
      <c r="T12" s="513">
        <v>4.2300000000000004</v>
      </c>
      <c r="U12" s="194">
        <f t="shared" ref="U12:U38" si="2">Баллы_за_упр($A12,$I12,$J12,$K12,S12,T12)</f>
        <v>0</v>
      </c>
      <c r="V12" s="150">
        <v>0</v>
      </c>
      <c r="W12" s="195">
        <f>Оценка($A12,$K12,O12,R12,U12)</f>
        <v>2</v>
      </c>
      <c r="X12" s="514"/>
      <c r="Y12" s="516"/>
      <c r="Z12" s="218"/>
    </row>
    <row r="13" spans="1:26" s="138" customFormat="1" ht="15.75" x14ac:dyDescent="0.25">
      <c r="A13" s="611" t="s">
        <v>11</v>
      </c>
      <c r="B13" s="168"/>
      <c r="C13" s="611">
        <f t="shared" si="0"/>
        <v>124</v>
      </c>
      <c r="D13" s="160"/>
      <c r="E13" s="154">
        <v>2</v>
      </c>
      <c r="F13" s="210"/>
      <c r="G13" s="161"/>
      <c r="H13" s="237"/>
      <c r="I13" s="161" t="s">
        <v>731</v>
      </c>
      <c r="J13" s="349" t="s">
        <v>1045</v>
      </c>
      <c r="K13" s="342">
        <v>1</v>
      </c>
      <c r="L13" s="173"/>
      <c r="M13" s="611">
        <v>3</v>
      </c>
      <c r="N13" s="156">
        <v>6</v>
      </c>
      <c r="O13" s="614">
        <f t="shared" si="1"/>
        <v>0</v>
      </c>
      <c r="P13" s="611">
        <v>34</v>
      </c>
      <c r="Q13" s="423">
        <v>14.1</v>
      </c>
      <c r="R13" s="614">
        <f>Баллы_за_упр($A13,$I13,$J13,$K13,P13,Q13)</f>
        <v>44</v>
      </c>
      <c r="S13" s="615">
        <v>37</v>
      </c>
      <c r="T13" s="409">
        <v>4.37</v>
      </c>
      <c r="U13" s="616">
        <f t="shared" si="2"/>
        <v>0</v>
      </c>
      <c r="V13" s="617">
        <v>0</v>
      </c>
      <c r="W13" s="618">
        <f>Оценка($A13,$K13,O13,R13,U13)</f>
        <v>2</v>
      </c>
      <c r="X13" s="257"/>
      <c r="Y13" s="292"/>
      <c r="Z13" s="218"/>
    </row>
    <row r="14" spans="1:26" s="138" customFormat="1" ht="15.75" x14ac:dyDescent="0.25">
      <c r="A14" s="611" t="s">
        <v>470</v>
      </c>
      <c r="B14" s="168">
        <v>32985</v>
      </c>
      <c r="C14" s="611">
        <f t="shared" si="0"/>
        <v>34</v>
      </c>
      <c r="D14" s="160"/>
      <c r="E14" s="154">
        <v>3</v>
      </c>
      <c r="F14" s="210" t="s">
        <v>767</v>
      </c>
      <c r="G14" s="161" t="s">
        <v>970</v>
      </c>
      <c r="H14" s="237" t="s">
        <v>766</v>
      </c>
      <c r="I14" s="230" t="s">
        <v>500</v>
      </c>
      <c r="J14" s="232" t="s">
        <v>570</v>
      </c>
      <c r="K14" s="342" t="str">
        <f t="shared" ref="K14:K33" si="3">Воз_группа(A14,C14)</f>
        <v>3</v>
      </c>
      <c r="L14" s="173"/>
      <c r="M14" s="613">
        <v>16</v>
      </c>
      <c r="N14" s="621">
        <v>29</v>
      </c>
      <c r="O14" s="614">
        <f t="shared" si="1"/>
        <v>75</v>
      </c>
      <c r="P14" s="613"/>
      <c r="Q14" s="622"/>
      <c r="R14" s="614"/>
      <c r="S14" s="615">
        <v>37</v>
      </c>
      <c r="T14" s="619">
        <v>5.01</v>
      </c>
      <c r="U14" s="616">
        <f t="shared" si="2"/>
        <v>49</v>
      </c>
      <c r="V14" s="617">
        <f>SUM(O14+U14)</f>
        <v>124</v>
      </c>
      <c r="W14" s="618">
        <v>5</v>
      </c>
      <c r="X14" s="257"/>
      <c r="Y14" s="292"/>
      <c r="Z14" s="218"/>
    </row>
    <row r="15" spans="1:26" s="138" customFormat="1" ht="15.75" x14ac:dyDescent="0.25">
      <c r="A15" s="611" t="s">
        <v>470</v>
      </c>
      <c r="B15" s="220">
        <v>34808</v>
      </c>
      <c r="C15" s="611">
        <f t="shared" si="0"/>
        <v>29</v>
      </c>
      <c r="D15" s="160"/>
      <c r="E15" s="154">
        <v>4</v>
      </c>
      <c r="F15" s="623"/>
      <c r="G15" s="623"/>
      <c r="H15" s="623"/>
      <c r="I15" s="599" t="s">
        <v>564</v>
      </c>
      <c r="J15" s="599" t="s">
        <v>574</v>
      </c>
      <c r="K15" s="608" t="str">
        <f t="shared" si="3"/>
        <v>2</v>
      </c>
      <c r="L15" s="173"/>
      <c r="M15" s="611">
        <v>16</v>
      </c>
      <c r="N15" s="156">
        <v>28</v>
      </c>
      <c r="O15" s="614">
        <f t="shared" si="1"/>
        <v>50</v>
      </c>
      <c r="P15" s="611">
        <v>34</v>
      </c>
      <c r="Q15" s="423">
        <v>17.2</v>
      </c>
      <c r="R15" s="614">
        <f t="shared" ref="R15:R24" si="4">Баллы_за_упр($A15,$I15,$J15,$K15,P15,Q15)</f>
        <v>56</v>
      </c>
      <c r="S15" s="615">
        <v>37</v>
      </c>
      <c r="T15" s="409">
        <v>0</v>
      </c>
      <c r="U15" s="616">
        <f t="shared" si="2"/>
        <v>0</v>
      </c>
      <c r="V15" s="617">
        <v>0</v>
      </c>
      <c r="W15" s="618">
        <f t="shared" ref="W15:W24" si="5">Оценка($A15,$K15,O15,R15,U15)</f>
        <v>2</v>
      </c>
      <c r="X15" s="257"/>
      <c r="Y15" s="292"/>
      <c r="Z15" s="218"/>
    </row>
    <row r="16" spans="1:26" s="138" customFormat="1" ht="15.75" x14ac:dyDescent="0.25">
      <c r="A16" s="611" t="s">
        <v>11</v>
      </c>
      <c r="B16" s="168">
        <v>34836</v>
      </c>
      <c r="C16" s="611">
        <f t="shared" si="0"/>
        <v>29</v>
      </c>
      <c r="D16" s="160"/>
      <c r="E16" s="154">
        <v>5</v>
      </c>
      <c r="F16" s="210" t="s">
        <v>767</v>
      </c>
      <c r="G16" s="161" t="s">
        <v>962</v>
      </c>
      <c r="H16" s="237">
        <v>3</v>
      </c>
      <c r="I16" s="230" t="s">
        <v>474</v>
      </c>
      <c r="J16" s="232" t="s">
        <v>735</v>
      </c>
      <c r="K16" s="608" t="str">
        <f t="shared" si="3"/>
        <v>2</v>
      </c>
      <c r="L16" s="173"/>
      <c r="M16" s="611">
        <v>3</v>
      </c>
      <c r="N16" s="156">
        <v>19</v>
      </c>
      <c r="O16" s="614">
        <f t="shared" si="1"/>
        <v>90</v>
      </c>
      <c r="P16" s="611">
        <v>34</v>
      </c>
      <c r="Q16" s="423">
        <v>12.8</v>
      </c>
      <c r="R16" s="614">
        <f t="shared" si="4"/>
        <v>100</v>
      </c>
      <c r="S16" s="615">
        <v>37</v>
      </c>
      <c r="T16" s="409">
        <v>3.46</v>
      </c>
      <c r="U16" s="616">
        <f t="shared" si="2"/>
        <v>29</v>
      </c>
      <c r="V16" s="617">
        <f>Сумма_баллов($A16,$K16,O16,R16,U16)</f>
        <v>219</v>
      </c>
      <c r="W16" s="618">
        <f t="shared" si="5"/>
        <v>5</v>
      </c>
      <c r="X16" s="257"/>
      <c r="Y16" s="292"/>
      <c r="Z16" s="218"/>
    </row>
    <row r="17" spans="1:26" s="138" customFormat="1" ht="15.75" x14ac:dyDescent="0.25">
      <c r="A17" s="173" t="s">
        <v>11</v>
      </c>
      <c r="B17" s="214">
        <v>34254</v>
      </c>
      <c r="C17" s="611">
        <f t="shared" si="0"/>
        <v>31</v>
      </c>
      <c r="D17" s="151"/>
      <c r="E17" s="154">
        <v>6</v>
      </c>
      <c r="F17" s="170" t="s">
        <v>475</v>
      </c>
      <c r="G17" s="219" t="s">
        <v>888</v>
      </c>
      <c r="H17" s="236">
        <v>2</v>
      </c>
      <c r="I17" s="230" t="s">
        <v>564</v>
      </c>
      <c r="J17" s="232" t="s">
        <v>692</v>
      </c>
      <c r="K17" s="608" t="str">
        <f t="shared" si="3"/>
        <v>3</v>
      </c>
      <c r="L17" s="173"/>
      <c r="M17" s="611">
        <v>3</v>
      </c>
      <c r="N17" s="156">
        <v>18</v>
      </c>
      <c r="O17" s="614">
        <f t="shared" si="1"/>
        <v>90</v>
      </c>
      <c r="P17" s="611">
        <v>34</v>
      </c>
      <c r="Q17" s="423">
        <v>13</v>
      </c>
      <c r="R17" s="614">
        <f t="shared" si="4"/>
        <v>128</v>
      </c>
      <c r="S17" s="615">
        <v>37</v>
      </c>
      <c r="T17" s="409">
        <v>3.57</v>
      </c>
      <c r="U17" s="616">
        <f t="shared" si="2"/>
        <v>38</v>
      </c>
      <c r="V17" s="617">
        <v>0</v>
      </c>
      <c r="W17" s="618">
        <f t="shared" si="5"/>
        <v>5</v>
      </c>
      <c r="X17" s="257"/>
      <c r="Y17" s="292"/>
      <c r="Z17" s="218"/>
    </row>
    <row r="18" spans="1:26" s="138" customFormat="1" ht="15.75" x14ac:dyDescent="0.25">
      <c r="A18" s="611" t="s">
        <v>11</v>
      </c>
      <c r="B18" s="214">
        <v>35349</v>
      </c>
      <c r="C18" s="611">
        <f t="shared" si="0"/>
        <v>28</v>
      </c>
      <c r="D18" s="160"/>
      <c r="E18" s="154">
        <v>7</v>
      </c>
      <c r="F18" s="210" t="s">
        <v>767</v>
      </c>
      <c r="G18" s="161" t="s">
        <v>964</v>
      </c>
      <c r="H18" s="237" t="s">
        <v>766</v>
      </c>
      <c r="I18" s="230" t="s">
        <v>731</v>
      </c>
      <c r="J18" s="232" t="s">
        <v>1043</v>
      </c>
      <c r="K18" s="608" t="str">
        <f t="shared" si="3"/>
        <v>2</v>
      </c>
      <c r="L18" s="173"/>
      <c r="M18" s="611">
        <v>3</v>
      </c>
      <c r="N18" s="156">
        <v>6</v>
      </c>
      <c r="O18" s="614">
        <f t="shared" si="1"/>
        <v>0</v>
      </c>
      <c r="P18" s="611">
        <v>34</v>
      </c>
      <c r="Q18" s="423">
        <v>13.5</v>
      </c>
      <c r="R18" s="614">
        <f t="shared" si="4"/>
        <v>72</v>
      </c>
      <c r="S18" s="615">
        <v>37</v>
      </c>
      <c r="T18" s="409">
        <v>4.1500000000000004</v>
      </c>
      <c r="U18" s="616">
        <f t="shared" si="2"/>
        <v>0</v>
      </c>
      <c r="V18" s="617">
        <v>0</v>
      </c>
      <c r="W18" s="618">
        <f t="shared" si="5"/>
        <v>2</v>
      </c>
      <c r="X18" s="257"/>
      <c r="Y18" s="292"/>
      <c r="Z18" s="218"/>
    </row>
    <row r="19" spans="1:26" s="138" customFormat="1" ht="15.75" x14ac:dyDescent="0.25">
      <c r="A19" s="173" t="s">
        <v>11</v>
      </c>
      <c r="B19" s="214">
        <v>35212</v>
      </c>
      <c r="C19" s="611">
        <f t="shared" si="0"/>
        <v>28</v>
      </c>
      <c r="D19" s="151"/>
      <c r="E19" s="154">
        <v>8</v>
      </c>
      <c r="F19" s="170" t="s">
        <v>475</v>
      </c>
      <c r="G19" s="219" t="s">
        <v>889</v>
      </c>
      <c r="H19" s="236">
        <v>3</v>
      </c>
      <c r="I19" s="230" t="s">
        <v>564</v>
      </c>
      <c r="J19" s="232" t="s">
        <v>702</v>
      </c>
      <c r="K19" s="608" t="str">
        <f t="shared" si="3"/>
        <v>2</v>
      </c>
      <c r="L19" s="173"/>
      <c r="M19" s="611">
        <v>3</v>
      </c>
      <c r="N19" s="156">
        <v>12</v>
      </c>
      <c r="O19" s="614">
        <f t="shared" si="1"/>
        <v>40</v>
      </c>
      <c r="P19" s="611">
        <v>34</v>
      </c>
      <c r="Q19" s="423">
        <v>13.6</v>
      </c>
      <c r="R19" s="614">
        <f t="shared" si="4"/>
        <v>68</v>
      </c>
      <c r="S19" s="615">
        <v>37</v>
      </c>
      <c r="T19" s="409">
        <v>3.57</v>
      </c>
      <c r="U19" s="616">
        <f t="shared" si="2"/>
        <v>0</v>
      </c>
      <c r="V19" s="617">
        <v>0</v>
      </c>
      <c r="W19" s="618">
        <f t="shared" si="5"/>
        <v>2</v>
      </c>
      <c r="X19" s="257"/>
      <c r="Y19" s="292"/>
      <c r="Z19" s="218"/>
    </row>
    <row r="20" spans="1:26" s="138" customFormat="1" ht="15.75" x14ac:dyDescent="0.25">
      <c r="A20" s="173" t="s">
        <v>11</v>
      </c>
      <c r="B20" s="214">
        <v>30786</v>
      </c>
      <c r="C20" s="611">
        <f t="shared" si="0"/>
        <v>40</v>
      </c>
      <c r="D20" s="151"/>
      <c r="E20" s="154">
        <v>9</v>
      </c>
      <c r="F20" s="170" t="s">
        <v>475</v>
      </c>
      <c r="G20" s="219" t="s">
        <v>895</v>
      </c>
      <c r="H20" s="236">
        <v>1</v>
      </c>
      <c r="I20" s="230" t="s">
        <v>26</v>
      </c>
      <c r="J20" s="232" t="s">
        <v>739</v>
      </c>
      <c r="K20" s="608" t="str">
        <f t="shared" si="3"/>
        <v>5</v>
      </c>
      <c r="L20" s="173"/>
      <c r="M20" s="611">
        <v>3</v>
      </c>
      <c r="N20" s="156">
        <v>3</v>
      </c>
      <c r="O20" s="614">
        <f t="shared" si="1"/>
        <v>0</v>
      </c>
      <c r="P20" s="611">
        <v>34</v>
      </c>
      <c r="Q20" s="423">
        <v>14.1</v>
      </c>
      <c r="R20" s="614">
        <f t="shared" si="4"/>
        <v>124</v>
      </c>
      <c r="S20" s="615">
        <v>37</v>
      </c>
      <c r="T20" s="409">
        <v>4.47</v>
      </c>
      <c r="U20" s="616">
        <f t="shared" si="2"/>
        <v>48</v>
      </c>
      <c r="V20" s="617">
        <v>0</v>
      </c>
      <c r="W20" s="618">
        <f t="shared" si="5"/>
        <v>2</v>
      </c>
      <c r="X20" s="257"/>
      <c r="Y20" s="292"/>
      <c r="Z20" s="218"/>
    </row>
    <row r="21" spans="1:26" s="138" customFormat="1" ht="15.75" x14ac:dyDescent="0.25">
      <c r="A21" s="611" t="s">
        <v>11</v>
      </c>
      <c r="B21" s="216">
        <v>35312</v>
      </c>
      <c r="C21" s="611">
        <f t="shared" si="0"/>
        <v>28</v>
      </c>
      <c r="D21" s="160"/>
      <c r="E21" s="154">
        <v>10</v>
      </c>
      <c r="F21" s="210" t="s">
        <v>767</v>
      </c>
      <c r="G21" s="161" t="s">
        <v>794</v>
      </c>
      <c r="H21" s="237">
        <v>3</v>
      </c>
      <c r="I21" s="225" t="s">
        <v>564</v>
      </c>
      <c r="J21" s="563" t="s">
        <v>698</v>
      </c>
      <c r="K21" s="608" t="str">
        <f t="shared" si="3"/>
        <v>2</v>
      </c>
      <c r="L21" s="173"/>
      <c r="M21" s="611">
        <v>3</v>
      </c>
      <c r="N21" s="156">
        <v>10</v>
      </c>
      <c r="O21" s="614">
        <f t="shared" si="1"/>
        <v>30</v>
      </c>
      <c r="P21" s="611">
        <v>34</v>
      </c>
      <c r="Q21" s="423">
        <v>14.4</v>
      </c>
      <c r="R21" s="614">
        <f t="shared" si="4"/>
        <v>39</v>
      </c>
      <c r="S21" s="615">
        <v>37</v>
      </c>
      <c r="T21" s="409">
        <v>4.37</v>
      </c>
      <c r="U21" s="616">
        <f t="shared" si="2"/>
        <v>0</v>
      </c>
      <c r="V21" s="617">
        <v>0</v>
      </c>
      <c r="W21" s="618">
        <f t="shared" si="5"/>
        <v>2</v>
      </c>
      <c r="X21" s="257"/>
      <c r="Y21" s="292"/>
      <c r="Z21" s="218"/>
    </row>
    <row r="22" spans="1:26" s="138" customFormat="1" ht="15.75" x14ac:dyDescent="0.25">
      <c r="A22" s="344" t="s">
        <v>11</v>
      </c>
      <c r="B22" s="219">
        <v>28251</v>
      </c>
      <c r="C22" s="173">
        <f t="shared" si="0"/>
        <v>47</v>
      </c>
      <c r="D22" s="224"/>
      <c r="E22" s="154">
        <v>11</v>
      </c>
      <c r="F22" s="230" t="s">
        <v>481</v>
      </c>
      <c r="G22" s="230" t="s">
        <v>879</v>
      </c>
      <c r="H22" s="236">
        <v>2</v>
      </c>
      <c r="I22" s="230" t="s">
        <v>590</v>
      </c>
      <c r="J22" s="232" t="s">
        <v>655</v>
      </c>
      <c r="K22" s="608" t="str">
        <f t="shared" si="3"/>
        <v>6</v>
      </c>
      <c r="L22" s="173"/>
      <c r="M22" s="611">
        <v>3</v>
      </c>
      <c r="N22" s="156">
        <v>11</v>
      </c>
      <c r="O22" s="614">
        <f t="shared" si="1"/>
        <v>100</v>
      </c>
      <c r="P22" s="611">
        <v>34</v>
      </c>
      <c r="Q22" s="423">
        <v>15.1</v>
      </c>
      <c r="R22" s="614" t="e">
        <f t="shared" si="4"/>
        <v>#VALUE!</v>
      </c>
      <c r="S22" s="615">
        <v>37</v>
      </c>
      <c r="T22" s="409">
        <v>5</v>
      </c>
      <c r="U22" s="616">
        <f t="shared" si="2"/>
        <v>70</v>
      </c>
      <c r="V22" s="617" t="e">
        <f>Сумма_баллов($A22,$K22,O22,R22,U22)</f>
        <v>#VALUE!</v>
      </c>
      <c r="W22" s="618" t="e">
        <f t="shared" si="5"/>
        <v>#VALUE!</v>
      </c>
      <c r="X22" s="257"/>
      <c r="Y22" s="292"/>
      <c r="Z22" s="218"/>
    </row>
    <row r="23" spans="1:26" s="138" customFormat="1" ht="15.75" x14ac:dyDescent="0.25">
      <c r="A23" s="344" t="s">
        <v>11</v>
      </c>
      <c r="B23" s="214">
        <v>32349</v>
      </c>
      <c r="C23" s="611">
        <f t="shared" si="0"/>
        <v>36</v>
      </c>
      <c r="D23" s="224"/>
      <c r="E23" s="154">
        <v>12</v>
      </c>
      <c r="F23" s="55" t="s">
        <v>850</v>
      </c>
      <c r="G23" s="230" t="s">
        <v>960</v>
      </c>
      <c r="H23" s="236">
        <v>3</v>
      </c>
      <c r="I23" s="230" t="s">
        <v>500</v>
      </c>
      <c r="J23" s="232" t="s">
        <v>734</v>
      </c>
      <c r="K23" s="608" t="str">
        <f t="shared" si="3"/>
        <v>4</v>
      </c>
      <c r="L23" s="173"/>
      <c r="M23" s="611">
        <v>3</v>
      </c>
      <c r="N23" s="156">
        <v>20</v>
      </c>
      <c r="O23" s="614">
        <f t="shared" si="1"/>
        <v>130</v>
      </c>
      <c r="P23" s="611">
        <v>34</v>
      </c>
      <c r="Q23" s="423">
        <v>13.5</v>
      </c>
      <c r="R23" s="614">
        <f t="shared" si="4"/>
        <v>132</v>
      </c>
      <c r="S23" s="615">
        <v>37</v>
      </c>
      <c r="T23" s="409">
        <v>4</v>
      </c>
      <c r="U23" s="616">
        <f t="shared" si="2"/>
        <v>55</v>
      </c>
      <c r="V23" s="617">
        <f>Сумма_баллов($A23,$K23,O23,R23,U23)</f>
        <v>317</v>
      </c>
      <c r="W23" s="618">
        <f t="shared" si="5"/>
        <v>5</v>
      </c>
      <c r="X23" s="257"/>
      <c r="Y23" s="292"/>
      <c r="Z23" s="218"/>
    </row>
    <row r="24" spans="1:26" s="138" customFormat="1" ht="15.75" x14ac:dyDescent="0.25">
      <c r="A24" s="344" t="s">
        <v>11</v>
      </c>
      <c r="B24" s="214">
        <v>27692</v>
      </c>
      <c r="C24" s="611">
        <f t="shared" si="0"/>
        <v>48</v>
      </c>
      <c r="D24" s="224"/>
      <c r="E24" s="154">
        <v>13</v>
      </c>
      <c r="F24" s="55" t="s">
        <v>914</v>
      </c>
      <c r="G24" s="161" t="s">
        <v>911</v>
      </c>
      <c r="H24" s="237">
        <v>1</v>
      </c>
      <c r="I24" s="161" t="s">
        <v>1156</v>
      </c>
      <c r="J24" s="161" t="s">
        <v>842</v>
      </c>
      <c r="K24" s="608" t="str">
        <f t="shared" si="3"/>
        <v>6</v>
      </c>
      <c r="L24" s="173"/>
      <c r="M24" s="611">
        <v>3</v>
      </c>
      <c r="N24" s="156">
        <v>8</v>
      </c>
      <c r="O24" s="614">
        <f t="shared" si="1"/>
        <v>70</v>
      </c>
      <c r="P24" s="611">
        <v>16</v>
      </c>
      <c r="Q24" s="423">
        <v>45</v>
      </c>
      <c r="R24" s="614">
        <f t="shared" si="4"/>
        <v>125</v>
      </c>
      <c r="S24" s="615">
        <v>37</v>
      </c>
      <c r="T24" s="409">
        <v>5.22</v>
      </c>
      <c r="U24" s="616">
        <f t="shared" si="2"/>
        <v>43</v>
      </c>
      <c r="V24" s="617">
        <v>0</v>
      </c>
      <c r="W24" s="618">
        <f t="shared" si="5"/>
        <v>5</v>
      </c>
      <c r="X24" s="257"/>
      <c r="Y24" s="292"/>
      <c r="Z24" s="218"/>
    </row>
    <row r="25" spans="1:26" s="138" customFormat="1" ht="15.75" x14ac:dyDescent="0.25">
      <c r="A25" s="173" t="s">
        <v>470</v>
      </c>
      <c r="B25" s="214">
        <v>30545</v>
      </c>
      <c r="C25" s="611">
        <f t="shared" si="0"/>
        <v>41</v>
      </c>
      <c r="D25" s="151"/>
      <c r="E25" s="154">
        <v>14</v>
      </c>
      <c r="F25" s="170" t="s">
        <v>475</v>
      </c>
      <c r="G25" s="219" t="s">
        <v>889</v>
      </c>
      <c r="H25" s="236">
        <v>2</v>
      </c>
      <c r="I25" s="230" t="s">
        <v>500</v>
      </c>
      <c r="J25" s="232" t="s">
        <v>668</v>
      </c>
      <c r="K25" s="608" t="str">
        <f t="shared" si="3"/>
        <v>5</v>
      </c>
      <c r="L25" s="173"/>
      <c r="M25" s="611">
        <v>16</v>
      </c>
      <c r="N25" s="156">
        <v>30</v>
      </c>
      <c r="O25" s="614">
        <f t="shared" si="1"/>
        <v>100</v>
      </c>
      <c r="P25" s="611"/>
      <c r="Q25" s="423"/>
      <c r="R25" s="614"/>
      <c r="S25" s="615">
        <v>37</v>
      </c>
      <c r="T25" s="409">
        <v>5.4</v>
      </c>
      <c r="U25" s="616">
        <f t="shared" si="2"/>
        <v>80</v>
      </c>
      <c r="V25" s="617">
        <f>SUM(O25+U25)</f>
        <v>180</v>
      </c>
      <c r="W25" s="618">
        <v>5</v>
      </c>
      <c r="X25" s="257"/>
      <c r="Y25" s="292"/>
      <c r="Z25" s="218"/>
    </row>
    <row r="26" spans="1:26" s="138" customFormat="1" ht="15.75" x14ac:dyDescent="0.25">
      <c r="A26" s="173" t="s">
        <v>470</v>
      </c>
      <c r="B26" s="214">
        <v>30090</v>
      </c>
      <c r="C26" s="611">
        <f t="shared" si="0"/>
        <v>42</v>
      </c>
      <c r="D26" s="151"/>
      <c r="E26" s="154">
        <v>15</v>
      </c>
      <c r="F26" s="170" t="s">
        <v>475</v>
      </c>
      <c r="G26" s="219" t="s">
        <v>889</v>
      </c>
      <c r="H26" s="236">
        <v>1</v>
      </c>
      <c r="I26" s="230" t="s">
        <v>564</v>
      </c>
      <c r="J26" s="232" t="s">
        <v>572</v>
      </c>
      <c r="K26" s="608" t="str">
        <f t="shared" si="3"/>
        <v>5</v>
      </c>
      <c r="L26" s="173"/>
      <c r="M26" s="611">
        <v>16</v>
      </c>
      <c r="N26" s="156">
        <v>23</v>
      </c>
      <c r="O26" s="614">
        <f t="shared" si="1"/>
        <v>85</v>
      </c>
      <c r="P26" s="611"/>
      <c r="Q26" s="423"/>
      <c r="R26" s="614"/>
      <c r="S26" s="615">
        <v>37</v>
      </c>
      <c r="T26" s="409">
        <v>5.55</v>
      </c>
      <c r="U26" s="616">
        <f t="shared" si="2"/>
        <v>55</v>
      </c>
      <c r="V26" s="617">
        <f>SUM(O26+U26)</f>
        <v>140</v>
      </c>
      <c r="W26" s="618">
        <v>4</v>
      </c>
      <c r="X26" s="257"/>
      <c r="Y26" s="292"/>
      <c r="Z26" s="218"/>
    </row>
    <row r="27" spans="1:26" s="138" customFormat="1" ht="15.75" x14ac:dyDescent="0.25">
      <c r="A27" s="173" t="s">
        <v>470</v>
      </c>
      <c r="B27" s="214">
        <v>32245</v>
      </c>
      <c r="C27" s="611">
        <f t="shared" si="0"/>
        <v>36</v>
      </c>
      <c r="D27" s="151"/>
      <c r="E27" s="154">
        <v>16</v>
      </c>
      <c r="F27" s="170" t="s">
        <v>475</v>
      </c>
      <c r="G27" s="219" t="s">
        <v>888</v>
      </c>
      <c r="H27" s="236">
        <v>2</v>
      </c>
      <c r="I27" s="230" t="s">
        <v>564</v>
      </c>
      <c r="J27" s="232" t="s">
        <v>573</v>
      </c>
      <c r="K27" s="608" t="str">
        <f t="shared" si="3"/>
        <v>4</v>
      </c>
      <c r="L27" s="173"/>
      <c r="M27" s="611">
        <v>16</v>
      </c>
      <c r="N27" s="156">
        <v>28</v>
      </c>
      <c r="O27" s="614">
        <f t="shared" si="1"/>
        <v>90</v>
      </c>
      <c r="P27" s="611"/>
      <c r="Q27" s="423"/>
      <c r="R27" s="614"/>
      <c r="S27" s="615">
        <v>37</v>
      </c>
      <c r="T27" s="409">
        <v>5.23</v>
      </c>
      <c r="U27" s="616">
        <f t="shared" si="2"/>
        <v>57</v>
      </c>
      <c r="V27" s="617">
        <f>SUM(O27+U27)</f>
        <v>147</v>
      </c>
      <c r="W27" s="618">
        <v>4</v>
      </c>
      <c r="X27" s="257"/>
      <c r="Y27" s="292"/>
      <c r="Z27" s="218"/>
    </row>
    <row r="28" spans="1:26" s="138" customFormat="1" ht="15.75" x14ac:dyDescent="0.25">
      <c r="A28" s="611" t="s">
        <v>470</v>
      </c>
      <c r="B28" s="168">
        <v>35302</v>
      </c>
      <c r="C28" s="611">
        <f t="shared" si="0"/>
        <v>28</v>
      </c>
      <c r="D28" s="160"/>
      <c r="E28" s="154">
        <v>17</v>
      </c>
      <c r="F28" s="210" t="s">
        <v>979</v>
      </c>
      <c r="G28" s="161" t="s">
        <v>719</v>
      </c>
      <c r="H28" s="237" t="s">
        <v>23</v>
      </c>
      <c r="I28" s="152" t="s">
        <v>731</v>
      </c>
      <c r="J28" s="349" t="s">
        <v>1018</v>
      </c>
      <c r="K28" s="608" t="str">
        <f t="shared" si="3"/>
        <v>2</v>
      </c>
      <c r="L28" s="173"/>
      <c r="M28" s="611">
        <v>16</v>
      </c>
      <c r="N28" s="156">
        <v>24</v>
      </c>
      <c r="O28" s="614">
        <f t="shared" si="1"/>
        <v>30</v>
      </c>
      <c r="P28" s="611">
        <v>34</v>
      </c>
      <c r="Q28" s="423">
        <v>17.8</v>
      </c>
      <c r="R28" s="614">
        <f>Баллы_за_упр($A28,$I28,$J28,$K28,P28,Q28)</f>
        <v>36</v>
      </c>
      <c r="S28" s="615">
        <v>37</v>
      </c>
      <c r="T28" s="409">
        <v>6.1</v>
      </c>
      <c r="U28" s="616">
        <f t="shared" si="2"/>
        <v>0</v>
      </c>
      <c r="V28" s="617">
        <v>0</v>
      </c>
      <c r="W28" s="618">
        <f>Оценка($A28,$K28,O28,R28,U28)</f>
        <v>2</v>
      </c>
      <c r="X28" s="257"/>
      <c r="Y28" s="292"/>
      <c r="Z28" s="218"/>
    </row>
    <row r="29" spans="1:26" s="138" customFormat="1" ht="15.75" x14ac:dyDescent="0.25">
      <c r="A29" s="611" t="s">
        <v>470</v>
      </c>
      <c r="B29" s="168">
        <v>32378</v>
      </c>
      <c r="C29" s="611">
        <f t="shared" si="0"/>
        <v>36</v>
      </c>
      <c r="D29" s="160"/>
      <c r="E29" s="154">
        <v>18</v>
      </c>
      <c r="F29" s="210" t="s">
        <v>767</v>
      </c>
      <c r="G29" s="161" t="s">
        <v>965</v>
      </c>
      <c r="H29" s="237">
        <v>2</v>
      </c>
      <c r="I29" s="230" t="s">
        <v>564</v>
      </c>
      <c r="J29" s="232" t="s">
        <v>612</v>
      </c>
      <c r="K29" s="608" t="str">
        <f t="shared" si="3"/>
        <v>4</v>
      </c>
      <c r="L29" s="173"/>
      <c r="M29" s="611">
        <v>16</v>
      </c>
      <c r="N29" s="156">
        <v>22</v>
      </c>
      <c r="O29" s="614">
        <f t="shared" si="1"/>
        <v>60</v>
      </c>
      <c r="P29" s="611"/>
      <c r="Q29" s="423"/>
      <c r="R29" s="614"/>
      <c r="S29" s="615">
        <v>37</v>
      </c>
      <c r="T29" s="409">
        <v>5.34</v>
      </c>
      <c r="U29" s="616">
        <f t="shared" si="2"/>
        <v>46</v>
      </c>
      <c r="V29" s="617">
        <v>0</v>
      </c>
      <c r="W29" s="618">
        <f>Оценка($A29,$K29,O29,R29,U29)</f>
        <v>2</v>
      </c>
      <c r="X29" s="257"/>
      <c r="Y29" s="292"/>
      <c r="Z29" s="218"/>
    </row>
    <row r="30" spans="1:26" s="138" customFormat="1" ht="15.75" x14ac:dyDescent="0.25">
      <c r="A30" s="173" t="s">
        <v>470</v>
      </c>
      <c r="B30" s="214">
        <v>31692</v>
      </c>
      <c r="C30" s="611">
        <f t="shared" si="0"/>
        <v>38</v>
      </c>
      <c r="D30" s="151"/>
      <c r="E30" s="154">
        <v>19</v>
      </c>
      <c r="F30" s="170" t="s">
        <v>475</v>
      </c>
      <c r="G30" s="219" t="s">
        <v>1011</v>
      </c>
      <c r="H30" s="236">
        <v>2</v>
      </c>
      <c r="I30" s="230" t="s">
        <v>500</v>
      </c>
      <c r="J30" s="232" t="s">
        <v>577</v>
      </c>
      <c r="K30" s="608" t="str">
        <f t="shared" si="3"/>
        <v>4</v>
      </c>
      <c r="L30" s="173"/>
      <c r="M30" s="611">
        <v>16</v>
      </c>
      <c r="N30" s="156">
        <v>40</v>
      </c>
      <c r="O30" s="614">
        <f t="shared" si="1"/>
        <v>100</v>
      </c>
      <c r="P30" s="611"/>
      <c r="Q30" s="423"/>
      <c r="R30" s="614"/>
      <c r="S30" s="615">
        <v>37</v>
      </c>
      <c r="T30" s="409">
        <v>5.21</v>
      </c>
      <c r="U30" s="616">
        <f t="shared" si="2"/>
        <v>59</v>
      </c>
      <c r="V30" s="617">
        <f>SUM(O30+U30)</f>
        <v>159</v>
      </c>
      <c r="W30" s="618">
        <v>5</v>
      </c>
      <c r="X30" s="257"/>
      <c r="Y30" s="292"/>
      <c r="Z30" s="218"/>
    </row>
    <row r="31" spans="1:26" s="138" customFormat="1" ht="15.75" x14ac:dyDescent="0.25">
      <c r="A31" s="173" t="s">
        <v>470</v>
      </c>
      <c r="B31" s="214">
        <v>26984</v>
      </c>
      <c r="C31" s="611">
        <f t="shared" si="0"/>
        <v>50</v>
      </c>
      <c r="D31" s="151"/>
      <c r="E31" s="154">
        <v>20</v>
      </c>
      <c r="F31" s="170" t="s">
        <v>475</v>
      </c>
      <c r="G31" s="219" t="s">
        <v>892</v>
      </c>
      <c r="H31" s="236">
        <v>3</v>
      </c>
      <c r="I31" s="230" t="s">
        <v>590</v>
      </c>
      <c r="J31" s="232" t="s">
        <v>748</v>
      </c>
      <c r="K31" s="608" t="str">
        <f t="shared" si="3"/>
        <v>5</v>
      </c>
      <c r="L31" s="173"/>
      <c r="M31" s="611">
        <v>16</v>
      </c>
      <c r="N31" s="156">
        <v>22</v>
      </c>
      <c r="O31" s="614">
        <f t="shared" si="1"/>
        <v>80</v>
      </c>
      <c r="P31" s="611"/>
      <c r="Q31" s="423"/>
      <c r="R31" s="614"/>
      <c r="S31" s="615">
        <v>37</v>
      </c>
      <c r="T31" s="409">
        <v>7.07</v>
      </c>
      <c r="U31" s="616">
        <f t="shared" si="2"/>
        <v>0</v>
      </c>
      <c r="V31" s="617">
        <v>0</v>
      </c>
      <c r="W31" s="618">
        <f>Оценка($A31,$K31,O31,R31,U31)</f>
        <v>2</v>
      </c>
      <c r="X31" s="257"/>
      <c r="Y31" s="292"/>
      <c r="Z31" s="218"/>
    </row>
    <row r="32" spans="1:26" s="138" customFormat="1" ht="15.75" x14ac:dyDescent="0.25">
      <c r="A32" s="611" t="s">
        <v>470</v>
      </c>
      <c r="B32" s="168">
        <v>28160</v>
      </c>
      <c r="C32" s="611">
        <f t="shared" si="0"/>
        <v>47</v>
      </c>
      <c r="D32" s="160"/>
      <c r="E32" s="154">
        <v>21</v>
      </c>
      <c r="F32" s="210" t="s">
        <v>767</v>
      </c>
      <c r="G32" s="161" t="s">
        <v>964</v>
      </c>
      <c r="H32" s="237" t="s">
        <v>766</v>
      </c>
      <c r="I32" s="230" t="s">
        <v>603</v>
      </c>
      <c r="J32" s="232" t="s">
        <v>587</v>
      </c>
      <c r="K32" s="608" t="str">
        <f t="shared" si="3"/>
        <v>5</v>
      </c>
      <c r="L32" s="173"/>
      <c r="M32" s="611">
        <v>16</v>
      </c>
      <c r="N32" s="156">
        <v>19</v>
      </c>
      <c r="O32" s="614">
        <f t="shared" si="1"/>
        <v>65</v>
      </c>
      <c r="P32" s="611"/>
      <c r="Q32" s="423"/>
      <c r="R32" s="614"/>
      <c r="S32" s="615">
        <v>37</v>
      </c>
      <c r="T32" s="409">
        <v>5.51</v>
      </c>
      <c r="U32" s="616">
        <f t="shared" si="2"/>
        <v>59</v>
      </c>
      <c r="V32" s="617">
        <f>SUM(O32+U32)</f>
        <v>124</v>
      </c>
      <c r="W32" s="618">
        <v>5</v>
      </c>
      <c r="X32" s="257"/>
      <c r="Y32" s="292"/>
      <c r="Z32" s="218"/>
    </row>
    <row r="33" spans="1:26" s="138" customFormat="1" ht="15.75" x14ac:dyDescent="0.25">
      <c r="A33" s="611" t="s">
        <v>470</v>
      </c>
      <c r="B33" s="214">
        <v>28074</v>
      </c>
      <c r="C33" s="611">
        <f t="shared" si="0"/>
        <v>47</v>
      </c>
      <c r="D33" s="160"/>
      <c r="E33" s="154">
        <v>22</v>
      </c>
      <c r="F33" s="210" t="s">
        <v>767</v>
      </c>
      <c r="G33" s="161" t="s">
        <v>930</v>
      </c>
      <c r="H33" s="237" t="s">
        <v>766</v>
      </c>
      <c r="I33" s="230" t="s">
        <v>603</v>
      </c>
      <c r="J33" s="612" t="s">
        <v>595</v>
      </c>
      <c r="K33" s="608" t="str">
        <f t="shared" si="3"/>
        <v>5</v>
      </c>
      <c r="L33" s="173"/>
      <c r="M33" s="611">
        <v>16</v>
      </c>
      <c r="N33" s="156">
        <v>30</v>
      </c>
      <c r="O33" s="614">
        <f t="shared" si="1"/>
        <v>100</v>
      </c>
      <c r="P33" s="611"/>
      <c r="Q33" s="423"/>
      <c r="R33" s="614"/>
      <c r="S33" s="615">
        <v>37</v>
      </c>
      <c r="T33" s="409">
        <v>6.57</v>
      </c>
      <c r="U33" s="616">
        <f t="shared" si="2"/>
        <v>0</v>
      </c>
      <c r="V33" s="617">
        <v>0</v>
      </c>
      <c r="W33" s="618">
        <f t="shared" ref="W33:W38" si="6">Оценка($A33,$K33,O33,R33,U33)</f>
        <v>2</v>
      </c>
      <c r="X33" s="257"/>
      <c r="Y33" s="292"/>
      <c r="Z33" s="218"/>
    </row>
    <row r="34" spans="1:26" s="138" customFormat="1" ht="15.75" x14ac:dyDescent="0.25">
      <c r="A34" s="611" t="s">
        <v>470</v>
      </c>
      <c r="B34" s="214"/>
      <c r="C34" s="611">
        <f t="shared" si="0"/>
        <v>124</v>
      </c>
      <c r="D34" s="160"/>
      <c r="E34" s="154">
        <v>23</v>
      </c>
      <c r="F34" s="210"/>
      <c r="G34" s="161"/>
      <c r="H34" s="237"/>
      <c r="I34" s="213" t="s">
        <v>474</v>
      </c>
      <c r="J34" s="612" t="s">
        <v>1152</v>
      </c>
      <c r="K34" s="608">
        <v>4</v>
      </c>
      <c r="L34" s="173"/>
      <c r="M34" s="611">
        <v>16</v>
      </c>
      <c r="N34" s="156">
        <v>14</v>
      </c>
      <c r="O34" s="614">
        <f t="shared" si="1"/>
        <v>20</v>
      </c>
      <c r="P34" s="611"/>
      <c r="Q34" s="423"/>
      <c r="R34" s="614"/>
      <c r="S34" s="615">
        <v>37</v>
      </c>
      <c r="T34" s="409">
        <v>6.44</v>
      </c>
      <c r="U34" s="616">
        <f t="shared" si="2"/>
        <v>0</v>
      </c>
      <c r="V34" s="617">
        <v>0</v>
      </c>
      <c r="W34" s="618">
        <f t="shared" si="6"/>
        <v>2</v>
      </c>
      <c r="X34" s="257"/>
      <c r="Y34" s="292"/>
      <c r="Z34" s="218"/>
    </row>
    <row r="35" spans="1:26" s="138" customFormat="1" ht="15.75" x14ac:dyDescent="0.25">
      <c r="A35" s="173" t="s">
        <v>470</v>
      </c>
      <c r="B35" s="610">
        <v>29915</v>
      </c>
      <c r="C35" s="611">
        <v>38</v>
      </c>
      <c r="D35" s="609"/>
      <c r="E35" s="154">
        <v>24</v>
      </c>
      <c r="F35" s="349"/>
      <c r="G35" s="349"/>
      <c r="H35" s="620"/>
      <c r="I35" s="607" t="s">
        <v>500</v>
      </c>
      <c r="J35" s="612" t="s">
        <v>1160</v>
      </c>
      <c r="K35" s="608" t="str">
        <f>Воз_группа(A35,C35)</f>
        <v>4</v>
      </c>
      <c r="L35" s="173"/>
      <c r="M35" s="611">
        <v>16</v>
      </c>
      <c r="N35" s="156">
        <v>20</v>
      </c>
      <c r="O35" s="614">
        <f t="shared" si="1"/>
        <v>50</v>
      </c>
      <c r="P35" s="611"/>
      <c r="Q35" s="423"/>
      <c r="R35" s="614"/>
      <c r="S35" s="615">
        <v>37</v>
      </c>
      <c r="T35" s="409">
        <v>6.33</v>
      </c>
      <c r="U35" s="616">
        <f t="shared" si="2"/>
        <v>0</v>
      </c>
      <c r="V35" s="617">
        <v>0</v>
      </c>
      <c r="W35" s="618">
        <f t="shared" si="6"/>
        <v>2</v>
      </c>
      <c r="X35" s="257"/>
      <c r="Y35" s="292"/>
      <c r="Z35" s="218"/>
    </row>
    <row r="36" spans="1:26" s="138" customFormat="1" ht="15.75" x14ac:dyDescent="0.25">
      <c r="A36" s="173" t="s">
        <v>11</v>
      </c>
      <c r="B36" s="610">
        <v>31438</v>
      </c>
      <c r="C36" s="611">
        <f>Age(B36,I36,J36)</f>
        <v>38</v>
      </c>
      <c r="D36" s="609"/>
      <c r="E36" s="154">
        <v>25</v>
      </c>
      <c r="F36" s="232" t="s">
        <v>915</v>
      </c>
      <c r="G36" s="232" t="s">
        <v>958</v>
      </c>
      <c r="H36" s="604"/>
      <c r="I36" s="612" t="s">
        <v>500</v>
      </c>
      <c r="J36" s="612" t="s">
        <v>1053</v>
      </c>
      <c r="K36" s="608" t="str">
        <f>Воз_группа(A36,C36)</f>
        <v>4</v>
      </c>
      <c r="L36" s="173"/>
      <c r="M36" s="611">
        <v>3</v>
      </c>
      <c r="N36" s="156">
        <v>11</v>
      </c>
      <c r="O36" s="614">
        <f t="shared" si="1"/>
        <v>70</v>
      </c>
      <c r="P36" s="611">
        <v>34</v>
      </c>
      <c r="Q36" s="423">
        <v>14</v>
      </c>
      <c r="R36" s="614">
        <f>Баллы_за_упр($A36,$I36,$J36,$K36,P36,Q36)</f>
        <v>112</v>
      </c>
      <c r="S36" s="615">
        <v>37</v>
      </c>
      <c r="T36" s="409">
        <v>4.03</v>
      </c>
      <c r="U36" s="616">
        <f t="shared" si="2"/>
        <v>52</v>
      </c>
      <c r="V36" s="617">
        <f>Сумма_баллов($A36,$K36,O36,R36,U36)</f>
        <v>234</v>
      </c>
      <c r="W36" s="618">
        <f t="shared" si="6"/>
        <v>5</v>
      </c>
      <c r="X36" s="257"/>
      <c r="Y36" s="292"/>
      <c r="Z36" s="218"/>
    </row>
    <row r="37" spans="1:26" s="138" customFormat="1" ht="15.75" x14ac:dyDescent="0.25">
      <c r="A37" s="173" t="s">
        <v>11</v>
      </c>
      <c r="B37" s="610">
        <v>32913</v>
      </c>
      <c r="C37" s="611">
        <f>Age(B37,I37,J37)</f>
        <v>34</v>
      </c>
      <c r="D37" s="609"/>
      <c r="E37" s="154">
        <v>26</v>
      </c>
      <c r="F37" s="232"/>
      <c r="G37" s="232"/>
      <c r="H37" s="604"/>
      <c r="I37" s="612" t="s">
        <v>564</v>
      </c>
      <c r="J37" s="213" t="s">
        <v>1094</v>
      </c>
      <c r="K37" s="608" t="str">
        <f>Воз_группа(A37,C37)</f>
        <v>3</v>
      </c>
      <c r="L37" s="173"/>
      <c r="M37" s="611">
        <v>3</v>
      </c>
      <c r="N37" s="156">
        <v>13</v>
      </c>
      <c r="O37" s="614">
        <f t="shared" si="1"/>
        <v>50</v>
      </c>
      <c r="P37" s="611">
        <v>34</v>
      </c>
      <c r="Q37" s="423">
        <v>13.7</v>
      </c>
      <c r="R37" s="614">
        <f>Баллы_за_упр($A37,$I37,$J37,$K37,P37,Q37)</f>
        <v>100</v>
      </c>
      <c r="S37" s="615">
        <v>37</v>
      </c>
      <c r="T37" s="409">
        <v>4.04</v>
      </c>
      <c r="U37" s="616">
        <f t="shared" si="2"/>
        <v>31</v>
      </c>
      <c r="V37" s="617">
        <f>Сумма_баллов($A37,$K37,O37,R37,U37)</f>
        <v>181</v>
      </c>
      <c r="W37" s="618">
        <f t="shared" si="6"/>
        <v>5</v>
      </c>
      <c r="X37" s="257"/>
      <c r="Y37" s="292"/>
      <c r="Z37" s="218"/>
    </row>
    <row r="38" spans="1:26" s="138" customFormat="1" ht="16.5" thickBot="1" x14ac:dyDescent="0.3">
      <c r="A38" s="173" t="s">
        <v>11</v>
      </c>
      <c r="B38" s="610">
        <v>33558</v>
      </c>
      <c r="C38" s="611">
        <f>Age(B38,I38,J38)</f>
        <v>32</v>
      </c>
      <c r="D38" s="609"/>
      <c r="E38" s="158">
        <v>27</v>
      </c>
      <c r="F38" s="321"/>
      <c r="G38" s="321"/>
      <c r="H38" s="638"/>
      <c r="I38" s="323" t="s">
        <v>564</v>
      </c>
      <c r="J38" s="297" t="s">
        <v>1157</v>
      </c>
      <c r="K38" s="379" t="str">
        <f>Воз_группа(A38,C38)</f>
        <v>3</v>
      </c>
      <c r="L38" s="140"/>
      <c r="M38" s="157">
        <v>3</v>
      </c>
      <c r="N38" s="163">
        <v>12</v>
      </c>
      <c r="O38" s="299">
        <f t="shared" si="1"/>
        <v>45</v>
      </c>
      <c r="P38" s="157">
        <v>34</v>
      </c>
      <c r="Q38" s="424">
        <v>13.5</v>
      </c>
      <c r="R38" s="299">
        <f>Баллы_за_упр($A38,$I38,$J38,$K38,P38,Q38)</f>
        <v>108</v>
      </c>
      <c r="S38" s="300">
        <v>37</v>
      </c>
      <c r="T38" s="413">
        <v>4.0599999999999996</v>
      </c>
      <c r="U38" s="301">
        <f t="shared" si="2"/>
        <v>29</v>
      </c>
      <c r="V38" s="302">
        <v>0</v>
      </c>
      <c r="W38" s="303">
        <f t="shared" si="6"/>
        <v>5</v>
      </c>
      <c r="X38" s="258"/>
      <c r="Y38" s="324"/>
      <c r="Z38" s="218"/>
    </row>
    <row r="39" spans="1:26" ht="17.25" customHeight="1" x14ac:dyDescent="0.25">
      <c r="A39" s="1991" t="s">
        <v>1</v>
      </c>
      <c r="B39" s="1991" t="s">
        <v>81</v>
      </c>
      <c r="C39" s="1991" t="s">
        <v>82</v>
      </c>
      <c r="D39" s="256"/>
      <c r="E39" s="1996" t="s">
        <v>2</v>
      </c>
      <c r="F39" s="1627" t="s">
        <v>73</v>
      </c>
      <c r="G39" s="1627" t="s">
        <v>73</v>
      </c>
      <c r="H39" s="2003" t="s">
        <v>765</v>
      </c>
      <c r="I39" s="1627" t="s">
        <v>3</v>
      </c>
      <c r="J39" s="1627" t="s">
        <v>4</v>
      </c>
      <c r="K39" s="1999" t="s">
        <v>5</v>
      </c>
      <c r="L39" s="1999" t="s">
        <v>6</v>
      </c>
      <c r="M39" s="2006" t="s">
        <v>180</v>
      </c>
      <c r="N39" s="2007"/>
      <c r="O39" s="2007"/>
      <c r="P39" s="2008"/>
      <c r="Q39" s="2008"/>
      <c r="R39" s="2008"/>
      <c r="S39" s="2008"/>
      <c r="T39" s="2008"/>
      <c r="U39" s="2009"/>
      <c r="V39" s="2010" t="s">
        <v>25</v>
      </c>
      <c r="W39" s="1999" t="s">
        <v>998</v>
      </c>
      <c r="X39" s="1999" t="s">
        <v>7</v>
      </c>
      <c r="Y39" s="2013" t="s">
        <v>285</v>
      </c>
    </row>
    <row r="40" spans="1:26" ht="15.75" x14ac:dyDescent="0.25">
      <c r="A40" s="1992"/>
      <c r="B40" s="1992"/>
      <c r="C40" s="1992"/>
      <c r="D40" s="256"/>
      <c r="E40" s="1997"/>
      <c r="F40" s="1994"/>
      <c r="G40" s="1994"/>
      <c r="H40" s="2004"/>
      <c r="I40" s="1994"/>
      <c r="J40" s="1994"/>
      <c r="K40" s="2002"/>
      <c r="L40" s="2000"/>
      <c r="M40" s="449"/>
      <c r="N40" s="625">
        <v>1</v>
      </c>
      <c r="O40" s="450"/>
      <c r="P40" s="1976">
        <v>2</v>
      </c>
      <c r="Q40" s="1976"/>
      <c r="R40" s="1977"/>
      <c r="S40" s="1978">
        <v>3</v>
      </c>
      <c r="T40" s="1979"/>
      <c r="U40" s="1980"/>
      <c r="V40" s="2011"/>
      <c r="W40" s="2002"/>
      <c r="X40" s="2002"/>
      <c r="Y40" s="2014"/>
    </row>
    <row r="41" spans="1:26" ht="77.25" customHeight="1" thickBot="1" x14ac:dyDescent="0.3">
      <c r="A41" s="1993"/>
      <c r="B41" s="1993"/>
      <c r="C41" s="1993"/>
      <c r="D41" s="256"/>
      <c r="E41" s="1998"/>
      <c r="F41" s="1995"/>
      <c r="G41" s="1995"/>
      <c r="H41" s="2005"/>
      <c r="I41" s="1995"/>
      <c r="J41" s="1995"/>
      <c r="K41" s="2001"/>
      <c r="L41" s="2001"/>
      <c r="M41" s="637" t="s">
        <v>8</v>
      </c>
      <c r="N41" s="637" t="s">
        <v>9</v>
      </c>
      <c r="O41" s="452" t="s">
        <v>10</v>
      </c>
      <c r="P41" s="624" t="s">
        <v>8</v>
      </c>
      <c r="Q41" s="624" t="s">
        <v>9</v>
      </c>
      <c r="R41" s="137" t="s">
        <v>10</v>
      </c>
      <c r="S41" s="624" t="s">
        <v>8</v>
      </c>
      <c r="T41" s="412" t="s">
        <v>9</v>
      </c>
      <c r="U41" s="137" t="s">
        <v>10</v>
      </c>
      <c r="V41" s="2012"/>
      <c r="W41" s="2001"/>
      <c r="X41" s="2001"/>
      <c r="Y41" s="2015"/>
    </row>
    <row r="42" spans="1:26" s="138" customFormat="1" ht="16.5" thickTop="1" x14ac:dyDescent="0.25">
      <c r="A42" s="173" t="s">
        <v>11</v>
      </c>
      <c r="B42" s="610">
        <v>32836</v>
      </c>
      <c r="C42" s="611">
        <f t="shared" ref="C42:C76" si="7">Age(B42,I42,J42)</f>
        <v>34</v>
      </c>
      <c r="D42" s="609"/>
      <c r="E42" s="154">
        <v>28</v>
      </c>
      <c r="F42" s="232" t="s">
        <v>915</v>
      </c>
      <c r="G42" s="232" t="s">
        <v>957</v>
      </c>
      <c r="H42" s="245">
        <v>3</v>
      </c>
      <c r="I42" s="612" t="s">
        <v>500</v>
      </c>
      <c r="J42" s="612" t="s">
        <v>683</v>
      </c>
      <c r="K42" s="608" t="str">
        <f>Воз_группа(A42,C42)</f>
        <v>3</v>
      </c>
      <c r="L42" s="173"/>
      <c r="M42" s="611">
        <v>3</v>
      </c>
      <c r="N42" s="156">
        <v>16</v>
      </c>
      <c r="O42" s="614">
        <f t="shared" ref="O42:O76" si="8">Баллы_за_упр($A42,$I42,$J42,$K42,M42,N42)</f>
        <v>70</v>
      </c>
      <c r="P42" s="611">
        <v>34</v>
      </c>
      <c r="Q42" s="423">
        <v>13.7</v>
      </c>
      <c r="R42" s="614">
        <f t="shared" ref="R42:R59" si="9">Баллы_за_упр($A42,$I42,$J42,$K42,P42,Q42)</f>
        <v>100</v>
      </c>
      <c r="S42" s="615">
        <v>37</v>
      </c>
      <c r="T42" s="409">
        <v>4.18</v>
      </c>
      <c r="U42" s="616">
        <f t="shared" ref="U42:U76" si="10">Баллы_за_упр($A42,$I42,$J42,$K42,S42,T42)</f>
        <v>0</v>
      </c>
      <c r="V42" s="617">
        <v>0</v>
      </c>
      <c r="W42" s="618">
        <f t="shared" ref="W42:W76" si="11">Оценка($A42,$K42,O42,R42,U42)</f>
        <v>2</v>
      </c>
      <c r="X42" s="257"/>
      <c r="Y42" s="292"/>
      <c r="Z42" s="218"/>
    </row>
    <row r="43" spans="1:26" s="138" customFormat="1" ht="15.75" x14ac:dyDescent="0.25">
      <c r="A43" s="173" t="s">
        <v>11</v>
      </c>
      <c r="B43" s="610">
        <v>36454</v>
      </c>
      <c r="C43" s="611">
        <f t="shared" si="7"/>
        <v>25</v>
      </c>
      <c r="D43" s="151"/>
      <c r="E43" s="154">
        <v>29</v>
      </c>
      <c r="F43" s="230"/>
      <c r="G43" s="223"/>
      <c r="H43" s="250"/>
      <c r="I43" s="213" t="s">
        <v>731</v>
      </c>
      <c r="J43" s="213" t="s">
        <v>1061</v>
      </c>
      <c r="K43" s="608" t="str">
        <f>Воз_группа(A43,C43)</f>
        <v>2</v>
      </c>
      <c r="L43" s="173"/>
      <c r="M43" s="611">
        <v>3</v>
      </c>
      <c r="N43" s="156">
        <v>12</v>
      </c>
      <c r="O43" s="614">
        <f t="shared" si="8"/>
        <v>40</v>
      </c>
      <c r="P43" s="611">
        <v>34</v>
      </c>
      <c r="Q43" s="423">
        <v>14.1</v>
      </c>
      <c r="R43" s="614">
        <f t="shared" si="9"/>
        <v>48</v>
      </c>
      <c r="S43" s="615">
        <v>37</v>
      </c>
      <c r="T43" s="409">
        <v>3.34</v>
      </c>
      <c r="U43" s="616">
        <f t="shared" si="10"/>
        <v>42</v>
      </c>
      <c r="V43" s="617">
        <f>Сумма_баллов($A43,$K43,O43,R43,U43)</f>
        <v>130</v>
      </c>
      <c r="W43" s="618">
        <f t="shared" si="11"/>
        <v>4</v>
      </c>
      <c r="X43" s="257"/>
      <c r="Y43" s="292"/>
      <c r="Z43" s="218"/>
    </row>
    <row r="44" spans="1:26" s="138" customFormat="1" ht="15.75" x14ac:dyDescent="0.25">
      <c r="A44" s="173" t="s">
        <v>11</v>
      </c>
      <c r="B44" s="610">
        <v>33782</v>
      </c>
      <c r="C44" s="611">
        <f t="shared" si="7"/>
        <v>32</v>
      </c>
      <c r="D44" s="609"/>
      <c r="E44" s="154">
        <v>30</v>
      </c>
      <c r="F44" s="232" t="s">
        <v>915</v>
      </c>
      <c r="G44" s="232" t="s">
        <v>958</v>
      </c>
      <c r="H44" s="245">
        <v>3</v>
      </c>
      <c r="I44" s="612" t="s">
        <v>564</v>
      </c>
      <c r="J44" s="612" t="s">
        <v>690</v>
      </c>
      <c r="K44" s="608" t="str">
        <f>Воз_группа(A44,C44)</f>
        <v>3</v>
      </c>
      <c r="L44" s="173"/>
      <c r="M44" s="611">
        <v>3</v>
      </c>
      <c r="N44" s="156">
        <v>7</v>
      </c>
      <c r="O44" s="614">
        <f t="shared" si="8"/>
        <v>20</v>
      </c>
      <c r="P44" s="611">
        <v>34</v>
      </c>
      <c r="Q44" s="423">
        <v>15.6</v>
      </c>
      <c r="R44" s="614">
        <f t="shared" si="9"/>
        <v>32</v>
      </c>
      <c r="S44" s="615">
        <v>37</v>
      </c>
      <c r="T44" s="409">
        <v>4.4800000000000004</v>
      </c>
      <c r="U44" s="616">
        <f t="shared" si="10"/>
        <v>0</v>
      </c>
      <c r="V44" s="617">
        <v>0</v>
      </c>
      <c r="W44" s="618">
        <f t="shared" si="11"/>
        <v>2</v>
      </c>
      <c r="X44" s="257"/>
      <c r="Y44" s="292"/>
      <c r="Z44" s="218"/>
    </row>
    <row r="45" spans="1:26" s="138" customFormat="1" ht="15.75" x14ac:dyDescent="0.25">
      <c r="A45" s="173" t="s">
        <v>11</v>
      </c>
      <c r="B45" s="214"/>
      <c r="C45" s="611">
        <f t="shared" si="7"/>
        <v>124</v>
      </c>
      <c r="D45" s="151"/>
      <c r="E45" s="154">
        <v>31</v>
      </c>
      <c r="F45" s="230"/>
      <c r="G45" s="223"/>
      <c r="H45" s="250"/>
      <c r="I45" s="213" t="s">
        <v>1158</v>
      </c>
      <c r="J45" s="213" t="s">
        <v>1159</v>
      </c>
      <c r="K45" s="608">
        <v>3</v>
      </c>
      <c r="L45" s="173"/>
      <c r="M45" s="611">
        <v>3</v>
      </c>
      <c r="N45" s="156">
        <v>21</v>
      </c>
      <c r="O45" s="614">
        <f t="shared" si="8"/>
        <v>110</v>
      </c>
      <c r="P45" s="611">
        <v>34</v>
      </c>
      <c r="Q45" s="423">
        <v>12.9</v>
      </c>
      <c r="R45" s="614">
        <f t="shared" si="9"/>
        <v>132</v>
      </c>
      <c r="S45" s="615">
        <v>37</v>
      </c>
      <c r="T45" s="409">
        <v>3.57</v>
      </c>
      <c r="U45" s="616">
        <f t="shared" si="10"/>
        <v>38</v>
      </c>
      <c r="V45" s="617">
        <f>Сумма_баллов($A45,$K45,O45,R45,U45)</f>
        <v>280</v>
      </c>
      <c r="W45" s="618">
        <f t="shared" si="11"/>
        <v>5</v>
      </c>
      <c r="X45" s="257"/>
      <c r="Y45" s="292"/>
      <c r="Z45" s="218"/>
    </row>
    <row r="46" spans="1:26" s="138" customFormat="1" ht="15.75" x14ac:dyDescent="0.25">
      <c r="A46" s="173" t="s">
        <v>11</v>
      </c>
      <c r="B46" s="610">
        <v>34663</v>
      </c>
      <c r="C46" s="611">
        <f t="shared" si="7"/>
        <v>29</v>
      </c>
      <c r="D46" s="609"/>
      <c r="E46" s="154">
        <v>32</v>
      </c>
      <c r="F46" s="232" t="s">
        <v>915</v>
      </c>
      <c r="G46" s="232" t="s">
        <v>1007</v>
      </c>
      <c r="H46" s="245">
        <v>3</v>
      </c>
      <c r="I46" s="612" t="s">
        <v>1066</v>
      </c>
      <c r="J46" s="612" t="s">
        <v>764</v>
      </c>
      <c r="K46" s="608" t="str">
        <f t="shared" ref="K46:K76" si="12">Воз_группа(A46,C46)</f>
        <v>2</v>
      </c>
      <c r="L46" s="173"/>
      <c r="M46" s="611">
        <v>3</v>
      </c>
      <c r="N46" s="156">
        <v>21</v>
      </c>
      <c r="O46" s="614">
        <f t="shared" si="8"/>
        <v>105</v>
      </c>
      <c r="P46" s="611">
        <v>34</v>
      </c>
      <c r="Q46" s="423">
        <v>13.3</v>
      </c>
      <c r="R46" s="614">
        <f t="shared" si="9"/>
        <v>80</v>
      </c>
      <c r="S46" s="615">
        <v>37</v>
      </c>
      <c r="T46" s="409">
        <v>3.34</v>
      </c>
      <c r="U46" s="616">
        <f t="shared" si="10"/>
        <v>42</v>
      </c>
      <c r="V46" s="617">
        <f>Сумма_баллов($A46,$K46,O46,R46,U46)</f>
        <v>227</v>
      </c>
      <c r="W46" s="618">
        <f t="shared" si="11"/>
        <v>5</v>
      </c>
      <c r="X46" s="257"/>
      <c r="Y46" s="292"/>
      <c r="Z46" s="218"/>
    </row>
    <row r="47" spans="1:26" s="138" customFormat="1" ht="15.75" x14ac:dyDescent="0.25">
      <c r="A47" s="173" t="s">
        <v>11</v>
      </c>
      <c r="B47" s="610">
        <v>34942</v>
      </c>
      <c r="C47" s="611">
        <f t="shared" si="7"/>
        <v>29</v>
      </c>
      <c r="D47" s="609"/>
      <c r="E47" s="154">
        <v>33</v>
      </c>
      <c r="F47" s="232" t="s">
        <v>915</v>
      </c>
      <c r="G47" s="232" t="s">
        <v>958</v>
      </c>
      <c r="H47" s="245">
        <v>3</v>
      </c>
      <c r="I47" s="612" t="s">
        <v>564</v>
      </c>
      <c r="J47" s="612" t="s">
        <v>714</v>
      </c>
      <c r="K47" s="608" t="str">
        <f t="shared" si="12"/>
        <v>2</v>
      </c>
      <c r="L47" s="173"/>
      <c r="M47" s="611">
        <v>3</v>
      </c>
      <c r="N47" s="156">
        <v>10</v>
      </c>
      <c r="O47" s="614">
        <f t="shared" si="8"/>
        <v>30</v>
      </c>
      <c r="P47" s="611">
        <v>34</v>
      </c>
      <c r="Q47" s="423">
        <v>14</v>
      </c>
      <c r="R47" s="614">
        <f t="shared" si="9"/>
        <v>52</v>
      </c>
      <c r="S47" s="615">
        <v>37</v>
      </c>
      <c r="T47" s="409">
        <v>3.46</v>
      </c>
      <c r="U47" s="616">
        <f t="shared" si="10"/>
        <v>29</v>
      </c>
      <c r="V47" s="617">
        <f>Сумма_баллов($A47,$K47,O47,R47,U47)</f>
        <v>111</v>
      </c>
      <c r="W47" s="618">
        <f t="shared" si="11"/>
        <v>3</v>
      </c>
      <c r="X47" s="257"/>
      <c r="Y47" s="292"/>
      <c r="Z47" s="218"/>
    </row>
    <row r="48" spans="1:26" s="138" customFormat="1" ht="15.75" x14ac:dyDescent="0.25">
      <c r="A48" s="173" t="s">
        <v>11</v>
      </c>
      <c r="B48" s="610">
        <v>34902</v>
      </c>
      <c r="C48" s="611">
        <f t="shared" si="7"/>
        <v>29</v>
      </c>
      <c r="D48" s="609"/>
      <c r="E48" s="154">
        <v>34</v>
      </c>
      <c r="F48" s="232" t="s">
        <v>915</v>
      </c>
      <c r="G48" s="232" t="s">
        <v>958</v>
      </c>
      <c r="H48" s="245">
        <v>3</v>
      </c>
      <c r="I48" s="612" t="s">
        <v>564</v>
      </c>
      <c r="J48" s="612" t="s">
        <v>686</v>
      </c>
      <c r="K48" s="608" t="str">
        <f t="shared" si="12"/>
        <v>2</v>
      </c>
      <c r="L48" s="173"/>
      <c r="M48" s="611">
        <v>3</v>
      </c>
      <c r="N48" s="156">
        <v>7</v>
      </c>
      <c r="O48" s="614">
        <f t="shared" si="8"/>
        <v>0</v>
      </c>
      <c r="P48" s="611">
        <v>34</v>
      </c>
      <c r="Q48" s="423">
        <v>14.3</v>
      </c>
      <c r="R48" s="614">
        <f t="shared" si="9"/>
        <v>40</v>
      </c>
      <c r="S48" s="615">
        <v>37</v>
      </c>
      <c r="T48" s="409">
        <v>4.09</v>
      </c>
      <c r="U48" s="616">
        <f t="shared" si="10"/>
        <v>0</v>
      </c>
      <c r="V48" s="617">
        <v>0</v>
      </c>
      <c r="W48" s="618">
        <f t="shared" si="11"/>
        <v>2</v>
      </c>
      <c r="X48" s="257"/>
      <c r="Y48" s="292"/>
      <c r="Z48" s="218"/>
    </row>
    <row r="49" spans="1:26" s="138" customFormat="1" ht="15.75" x14ac:dyDescent="0.25">
      <c r="A49" s="173" t="s">
        <v>11</v>
      </c>
      <c r="B49" s="610">
        <v>34670</v>
      </c>
      <c r="C49" s="611">
        <f t="shared" si="7"/>
        <v>29</v>
      </c>
      <c r="D49" s="609"/>
      <c r="E49" s="154">
        <v>35</v>
      </c>
      <c r="F49" s="232" t="s">
        <v>915</v>
      </c>
      <c r="G49" s="232" t="s">
        <v>958</v>
      </c>
      <c r="H49" s="245">
        <v>3</v>
      </c>
      <c r="I49" s="612" t="s">
        <v>564</v>
      </c>
      <c r="J49" s="612" t="s">
        <v>694</v>
      </c>
      <c r="K49" s="608" t="str">
        <f t="shared" si="12"/>
        <v>2</v>
      </c>
      <c r="L49" s="173"/>
      <c r="M49" s="611">
        <v>3</v>
      </c>
      <c r="N49" s="156">
        <v>5</v>
      </c>
      <c r="O49" s="614">
        <f t="shared" si="8"/>
        <v>0</v>
      </c>
      <c r="P49" s="611">
        <v>34</v>
      </c>
      <c r="Q49" s="423">
        <v>14.9</v>
      </c>
      <c r="R49" s="614">
        <f t="shared" si="9"/>
        <v>28</v>
      </c>
      <c r="S49" s="615">
        <v>37</v>
      </c>
      <c r="T49" s="409">
        <v>5.08</v>
      </c>
      <c r="U49" s="616">
        <f t="shared" si="10"/>
        <v>0</v>
      </c>
      <c r="V49" s="617">
        <v>0</v>
      </c>
      <c r="W49" s="618">
        <f t="shared" si="11"/>
        <v>2</v>
      </c>
      <c r="X49" s="257"/>
      <c r="Y49" s="292"/>
      <c r="Z49" s="218"/>
    </row>
    <row r="50" spans="1:26" s="138" customFormat="1" ht="15.75" x14ac:dyDescent="0.25">
      <c r="A50" s="173" t="s">
        <v>11</v>
      </c>
      <c r="B50" s="388">
        <v>34454</v>
      </c>
      <c r="C50" s="611">
        <f t="shared" si="7"/>
        <v>30</v>
      </c>
      <c r="D50" s="609"/>
      <c r="E50" s="154">
        <v>36</v>
      </c>
      <c r="F50" s="232" t="s">
        <v>915</v>
      </c>
      <c r="G50" s="232" t="s">
        <v>958</v>
      </c>
      <c r="H50" s="245">
        <v>3</v>
      </c>
      <c r="I50" s="612" t="s">
        <v>564</v>
      </c>
      <c r="J50" s="612" t="s">
        <v>699</v>
      </c>
      <c r="K50" s="608" t="str">
        <f t="shared" si="12"/>
        <v>3</v>
      </c>
      <c r="L50" s="173"/>
      <c r="M50" s="611">
        <v>3</v>
      </c>
      <c r="N50" s="156">
        <v>0</v>
      </c>
      <c r="O50" s="614">
        <f t="shared" si="8"/>
        <v>0</v>
      </c>
      <c r="P50" s="611">
        <v>34</v>
      </c>
      <c r="Q50" s="423">
        <v>15.9</v>
      </c>
      <c r="R50" s="614">
        <f t="shared" si="9"/>
        <v>27</v>
      </c>
      <c r="S50" s="615">
        <v>37</v>
      </c>
      <c r="T50" s="409">
        <v>5.23</v>
      </c>
      <c r="U50" s="616">
        <f t="shared" si="10"/>
        <v>0</v>
      </c>
      <c r="V50" s="617">
        <v>0</v>
      </c>
      <c r="W50" s="618">
        <f t="shared" si="11"/>
        <v>2</v>
      </c>
      <c r="X50" s="257"/>
      <c r="Y50" s="292"/>
      <c r="Z50" s="218"/>
    </row>
    <row r="51" spans="1:26" s="138" customFormat="1" ht="15.75" x14ac:dyDescent="0.25">
      <c r="A51" s="173" t="s">
        <v>11</v>
      </c>
      <c r="B51" s="610">
        <v>33616</v>
      </c>
      <c r="C51" s="611">
        <f t="shared" si="7"/>
        <v>32</v>
      </c>
      <c r="D51" s="609"/>
      <c r="E51" s="154">
        <v>37</v>
      </c>
      <c r="F51" s="232" t="s">
        <v>915</v>
      </c>
      <c r="G51" s="232" t="s">
        <v>958</v>
      </c>
      <c r="H51" s="245">
        <v>3</v>
      </c>
      <c r="I51" s="612" t="s">
        <v>564</v>
      </c>
      <c r="J51" s="612" t="s">
        <v>696</v>
      </c>
      <c r="K51" s="608" t="str">
        <f t="shared" si="12"/>
        <v>3</v>
      </c>
      <c r="L51" s="173"/>
      <c r="M51" s="611">
        <v>3</v>
      </c>
      <c r="N51" s="156">
        <v>16</v>
      </c>
      <c r="O51" s="614">
        <f t="shared" si="8"/>
        <v>70</v>
      </c>
      <c r="P51" s="611">
        <v>34</v>
      </c>
      <c r="Q51" s="423">
        <v>14.3</v>
      </c>
      <c r="R51" s="614">
        <f t="shared" si="9"/>
        <v>76</v>
      </c>
      <c r="S51" s="615">
        <v>37</v>
      </c>
      <c r="T51" s="409">
        <v>3.41</v>
      </c>
      <c r="U51" s="616">
        <f t="shared" si="10"/>
        <v>88</v>
      </c>
      <c r="V51" s="617">
        <f>Сумма_баллов($A51,$K51,O51,R51,U51)</f>
        <v>234</v>
      </c>
      <c r="W51" s="618">
        <f t="shared" si="11"/>
        <v>5</v>
      </c>
      <c r="X51" s="257"/>
      <c r="Y51" s="292"/>
      <c r="Z51" s="218"/>
    </row>
    <row r="52" spans="1:26" s="138" customFormat="1" ht="15.75" x14ac:dyDescent="0.25">
      <c r="A52" s="173" t="s">
        <v>11</v>
      </c>
      <c r="B52" s="610">
        <v>32898</v>
      </c>
      <c r="C52" s="611">
        <f t="shared" si="7"/>
        <v>34</v>
      </c>
      <c r="D52" s="609"/>
      <c r="E52" s="154">
        <v>38</v>
      </c>
      <c r="F52" s="232" t="s">
        <v>915</v>
      </c>
      <c r="G52" s="232" t="s">
        <v>958</v>
      </c>
      <c r="H52" s="245">
        <v>2</v>
      </c>
      <c r="I52" s="612" t="s">
        <v>500</v>
      </c>
      <c r="J52" s="612" t="s">
        <v>691</v>
      </c>
      <c r="K52" s="608" t="str">
        <f t="shared" si="12"/>
        <v>3</v>
      </c>
      <c r="L52" s="173"/>
      <c r="M52" s="611">
        <v>3</v>
      </c>
      <c r="N52" s="156">
        <v>3</v>
      </c>
      <c r="O52" s="614">
        <f t="shared" si="8"/>
        <v>0</v>
      </c>
      <c r="P52" s="611">
        <v>34</v>
      </c>
      <c r="Q52" s="423">
        <v>15</v>
      </c>
      <c r="R52" s="614">
        <f t="shared" si="9"/>
        <v>48</v>
      </c>
      <c r="S52" s="615">
        <v>37</v>
      </c>
      <c r="T52" s="409">
        <v>4.17</v>
      </c>
      <c r="U52" s="616">
        <f t="shared" si="10"/>
        <v>0</v>
      </c>
      <c r="V52" s="617">
        <v>0</v>
      </c>
      <c r="W52" s="618">
        <f t="shared" si="11"/>
        <v>2</v>
      </c>
      <c r="X52" s="257"/>
      <c r="Y52" s="292"/>
      <c r="Z52" s="218"/>
    </row>
    <row r="53" spans="1:26" s="138" customFormat="1" ht="15.75" x14ac:dyDescent="0.25">
      <c r="A53" s="243" t="s">
        <v>11</v>
      </c>
      <c r="B53" s="214">
        <v>33241</v>
      </c>
      <c r="C53" s="611">
        <f t="shared" si="7"/>
        <v>33</v>
      </c>
      <c r="D53" s="218"/>
      <c r="E53" s="154">
        <v>39</v>
      </c>
      <c r="F53" s="230"/>
      <c r="G53" s="223"/>
      <c r="H53" s="345"/>
      <c r="I53" s="596" t="s">
        <v>474</v>
      </c>
      <c r="J53" s="596" t="s">
        <v>1017</v>
      </c>
      <c r="K53" s="608" t="str">
        <f t="shared" si="12"/>
        <v>3</v>
      </c>
      <c r="L53" s="173"/>
      <c r="M53" s="611">
        <v>3</v>
      </c>
      <c r="N53" s="156">
        <v>11</v>
      </c>
      <c r="O53" s="614">
        <f t="shared" si="8"/>
        <v>40</v>
      </c>
      <c r="P53" s="611">
        <v>34</v>
      </c>
      <c r="Q53" s="423">
        <v>14</v>
      </c>
      <c r="R53" s="614">
        <f t="shared" si="9"/>
        <v>88</v>
      </c>
      <c r="S53" s="615">
        <v>37</v>
      </c>
      <c r="T53" s="409">
        <v>4.2300000000000004</v>
      </c>
      <c r="U53" s="616">
        <f t="shared" si="10"/>
        <v>0</v>
      </c>
      <c r="V53" s="617">
        <v>0</v>
      </c>
      <c r="W53" s="618">
        <f t="shared" si="11"/>
        <v>2</v>
      </c>
      <c r="X53" s="257"/>
      <c r="Y53" s="292"/>
      <c r="Z53" s="218"/>
    </row>
    <row r="54" spans="1:26" s="138" customFormat="1" ht="15.75" x14ac:dyDescent="0.25">
      <c r="A54" s="243" t="s">
        <v>11</v>
      </c>
      <c r="B54" s="214">
        <v>34361</v>
      </c>
      <c r="C54" s="611">
        <f t="shared" si="7"/>
        <v>30</v>
      </c>
      <c r="D54" s="218"/>
      <c r="E54" s="154">
        <v>40</v>
      </c>
      <c r="F54" s="230" t="s">
        <v>480</v>
      </c>
      <c r="G54" s="223" t="s">
        <v>876</v>
      </c>
      <c r="H54" s="239">
        <v>3</v>
      </c>
      <c r="I54" s="213" t="s">
        <v>474</v>
      </c>
      <c r="J54" s="213" t="s">
        <v>872</v>
      </c>
      <c r="K54" s="608" t="str">
        <f t="shared" si="12"/>
        <v>3</v>
      </c>
      <c r="L54" s="173"/>
      <c r="M54" s="611">
        <v>3</v>
      </c>
      <c r="N54" s="156">
        <v>14</v>
      </c>
      <c r="O54" s="614">
        <f t="shared" si="8"/>
        <v>55</v>
      </c>
      <c r="P54" s="611">
        <v>34</v>
      </c>
      <c r="Q54" s="423">
        <v>14.1</v>
      </c>
      <c r="R54" s="614">
        <f t="shared" si="9"/>
        <v>84</v>
      </c>
      <c r="S54" s="615">
        <v>37</v>
      </c>
      <c r="T54" s="409">
        <v>4.12</v>
      </c>
      <c r="U54" s="616">
        <f t="shared" si="10"/>
        <v>23</v>
      </c>
      <c r="V54" s="617">
        <v>0</v>
      </c>
      <c r="W54" s="618">
        <f t="shared" si="11"/>
        <v>4</v>
      </c>
      <c r="X54" s="257"/>
      <c r="Y54" s="292"/>
      <c r="Z54" s="218"/>
    </row>
    <row r="55" spans="1:26" s="138" customFormat="1" ht="15.75" x14ac:dyDescent="0.25">
      <c r="A55" s="243" t="s">
        <v>11</v>
      </c>
      <c r="B55" s="214">
        <v>32246</v>
      </c>
      <c r="C55" s="611">
        <f t="shared" si="7"/>
        <v>36</v>
      </c>
      <c r="D55" s="218"/>
      <c r="E55" s="154">
        <v>41</v>
      </c>
      <c r="F55" s="230"/>
      <c r="G55" s="223"/>
      <c r="H55" s="345"/>
      <c r="I55" s="596" t="s">
        <v>474</v>
      </c>
      <c r="J55" s="596" t="s">
        <v>1154</v>
      </c>
      <c r="K55" s="608" t="str">
        <f t="shared" si="12"/>
        <v>4</v>
      </c>
      <c r="L55" s="173"/>
      <c r="M55" s="611">
        <v>3</v>
      </c>
      <c r="N55" s="156">
        <v>11</v>
      </c>
      <c r="O55" s="614">
        <f t="shared" si="8"/>
        <v>70</v>
      </c>
      <c r="P55" s="611">
        <v>34</v>
      </c>
      <c r="Q55" s="423">
        <v>14.3</v>
      </c>
      <c r="R55" s="614">
        <f t="shared" si="9"/>
        <v>100</v>
      </c>
      <c r="S55" s="615">
        <v>37</v>
      </c>
      <c r="T55" s="409">
        <v>4.37</v>
      </c>
      <c r="U55" s="616">
        <f t="shared" si="10"/>
        <v>0</v>
      </c>
      <c r="V55" s="617">
        <v>0</v>
      </c>
      <c r="W55" s="618">
        <f t="shared" si="11"/>
        <v>2</v>
      </c>
      <c r="X55" s="257"/>
      <c r="Y55" s="292"/>
      <c r="Z55" s="218"/>
    </row>
    <row r="56" spans="1:26" s="138" customFormat="1" ht="15.75" x14ac:dyDescent="0.25">
      <c r="A56" s="243" t="s">
        <v>11</v>
      </c>
      <c r="B56" s="214">
        <v>35764</v>
      </c>
      <c r="C56" s="611">
        <f t="shared" si="7"/>
        <v>26</v>
      </c>
      <c r="D56" s="218"/>
      <c r="E56" s="154">
        <v>42</v>
      </c>
      <c r="F56" s="230"/>
      <c r="G56" s="223"/>
      <c r="H56" s="345"/>
      <c r="I56" s="596" t="s">
        <v>474</v>
      </c>
      <c r="J56" s="596" t="s">
        <v>1114</v>
      </c>
      <c r="K56" s="608" t="str">
        <f t="shared" si="12"/>
        <v>2</v>
      </c>
      <c r="L56" s="173"/>
      <c r="M56" s="611">
        <v>3</v>
      </c>
      <c r="N56" s="156">
        <v>20</v>
      </c>
      <c r="O56" s="614">
        <f t="shared" si="8"/>
        <v>100</v>
      </c>
      <c r="P56" s="611">
        <v>34</v>
      </c>
      <c r="Q56" s="423">
        <v>14.3</v>
      </c>
      <c r="R56" s="614">
        <f t="shared" si="9"/>
        <v>40</v>
      </c>
      <c r="S56" s="615">
        <v>37</v>
      </c>
      <c r="T56" s="409">
        <v>4.24</v>
      </c>
      <c r="U56" s="616">
        <f t="shared" si="10"/>
        <v>0</v>
      </c>
      <c r="V56" s="617">
        <v>0</v>
      </c>
      <c r="W56" s="618">
        <f t="shared" si="11"/>
        <v>2</v>
      </c>
      <c r="X56" s="257"/>
      <c r="Y56" s="292"/>
      <c r="Z56" s="218"/>
    </row>
    <row r="57" spans="1:26" s="138" customFormat="1" ht="15.75" x14ac:dyDescent="0.25">
      <c r="A57" s="243" t="s">
        <v>11</v>
      </c>
      <c r="B57" s="214">
        <v>31003</v>
      </c>
      <c r="C57" s="611">
        <f t="shared" si="7"/>
        <v>39</v>
      </c>
      <c r="D57" s="218"/>
      <c r="E57" s="154">
        <v>43</v>
      </c>
      <c r="F57" s="230" t="s">
        <v>480</v>
      </c>
      <c r="G57" s="223" t="s">
        <v>876</v>
      </c>
      <c r="H57" s="345"/>
      <c r="I57" s="612" t="s">
        <v>500</v>
      </c>
      <c r="J57" s="213" t="s">
        <v>1015</v>
      </c>
      <c r="K57" s="608" t="str">
        <f t="shared" si="12"/>
        <v>4</v>
      </c>
      <c r="L57" s="173"/>
      <c r="M57" s="611">
        <v>3</v>
      </c>
      <c r="N57" s="156">
        <v>0</v>
      </c>
      <c r="O57" s="614">
        <f t="shared" si="8"/>
        <v>0</v>
      </c>
      <c r="P57" s="611">
        <v>34</v>
      </c>
      <c r="Q57" s="423">
        <v>17.100000000000001</v>
      </c>
      <c r="R57" s="614">
        <f t="shared" si="9"/>
        <v>0</v>
      </c>
      <c r="S57" s="615">
        <v>37</v>
      </c>
      <c r="T57" s="409">
        <v>5.03</v>
      </c>
      <c r="U57" s="616">
        <f t="shared" si="10"/>
        <v>0</v>
      </c>
      <c r="V57" s="617">
        <v>0</v>
      </c>
      <c r="W57" s="618">
        <f t="shared" si="11"/>
        <v>2</v>
      </c>
      <c r="X57" s="257"/>
      <c r="Y57" s="292"/>
      <c r="Z57" s="218"/>
    </row>
    <row r="58" spans="1:26" s="138" customFormat="1" ht="15.75" x14ac:dyDescent="0.25">
      <c r="A58" s="173" t="s">
        <v>11</v>
      </c>
      <c r="B58" s="214">
        <v>31079</v>
      </c>
      <c r="C58" s="611">
        <f t="shared" si="7"/>
        <v>39</v>
      </c>
      <c r="D58" s="151"/>
      <c r="E58" s="154">
        <v>44</v>
      </c>
      <c r="F58" s="170" t="s">
        <v>475</v>
      </c>
      <c r="G58" s="219" t="s">
        <v>896</v>
      </c>
      <c r="H58" s="236">
        <v>2</v>
      </c>
      <c r="I58" s="230" t="s">
        <v>500</v>
      </c>
      <c r="J58" s="232" t="s">
        <v>831</v>
      </c>
      <c r="K58" s="608" t="str">
        <f t="shared" si="12"/>
        <v>4</v>
      </c>
      <c r="L58" s="173"/>
      <c r="M58" s="611">
        <v>3</v>
      </c>
      <c r="N58" s="156">
        <v>11</v>
      </c>
      <c r="O58" s="614">
        <f t="shared" si="8"/>
        <v>70</v>
      </c>
      <c r="P58" s="611">
        <v>34</v>
      </c>
      <c r="Q58" s="423">
        <v>15.1</v>
      </c>
      <c r="R58" s="614">
        <f t="shared" si="9"/>
        <v>68</v>
      </c>
      <c r="S58" s="615">
        <v>37</v>
      </c>
      <c r="T58" s="409">
        <v>5.0199999999999996</v>
      </c>
      <c r="U58" s="616">
        <f t="shared" si="10"/>
        <v>0</v>
      </c>
      <c r="V58" s="617">
        <v>0</v>
      </c>
      <c r="W58" s="618">
        <f t="shared" si="11"/>
        <v>2</v>
      </c>
      <c r="X58" s="257"/>
      <c r="Y58" s="292"/>
      <c r="Z58" s="218"/>
    </row>
    <row r="59" spans="1:26" s="138" customFormat="1" ht="15.75" x14ac:dyDescent="0.25">
      <c r="A59" s="611" t="s">
        <v>470</v>
      </c>
      <c r="B59" s="215">
        <v>35097</v>
      </c>
      <c r="C59" s="611">
        <f t="shared" si="7"/>
        <v>28</v>
      </c>
      <c r="D59" s="160"/>
      <c r="E59" s="154">
        <v>45</v>
      </c>
      <c r="F59" s="210" t="s">
        <v>767</v>
      </c>
      <c r="G59" s="161" t="s">
        <v>972</v>
      </c>
      <c r="H59" s="237">
        <v>2</v>
      </c>
      <c r="I59" s="230" t="s">
        <v>500</v>
      </c>
      <c r="J59" s="563" t="s">
        <v>615</v>
      </c>
      <c r="K59" s="608" t="str">
        <f t="shared" si="12"/>
        <v>2</v>
      </c>
      <c r="L59" s="173"/>
      <c r="M59" s="611">
        <v>16</v>
      </c>
      <c r="N59" s="156">
        <v>34</v>
      </c>
      <c r="O59" s="614">
        <f t="shared" si="8"/>
        <v>75</v>
      </c>
      <c r="P59" s="611">
        <v>34</v>
      </c>
      <c r="Q59" s="423">
        <v>18.8</v>
      </c>
      <c r="R59" s="614">
        <f t="shared" si="9"/>
        <v>0</v>
      </c>
      <c r="S59" s="615">
        <v>37</v>
      </c>
      <c r="T59" s="409">
        <v>4.55</v>
      </c>
      <c r="U59" s="616">
        <f t="shared" si="10"/>
        <v>35</v>
      </c>
      <c r="V59" s="617">
        <v>0</v>
      </c>
      <c r="W59" s="618">
        <f t="shared" si="11"/>
        <v>2</v>
      </c>
      <c r="X59" s="257"/>
      <c r="Y59" s="292"/>
      <c r="Z59" s="218"/>
    </row>
    <row r="60" spans="1:26" s="138" customFormat="1" ht="15.75" x14ac:dyDescent="0.25">
      <c r="A60" s="618" t="s">
        <v>470</v>
      </c>
      <c r="B60" s="244">
        <v>32489</v>
      </c>
      <c r="C60" s="618">
        <f t="shared" si="7"/>
        <v>35</v>
      </c>
      <c r="D60" s="2"/>
      <c r="E60" s="154">
        <v>46</v>
      </c>
      <c r="F60" s="210" t="s">
        <v>979</v>
      </c>
      <c r="G60" s="165" t="s">
        <v>675</v>
      </c>
      <c r="H60" s="241">
        <v>1</v>
      </c>
      <c r="I60" s="165" t="s">
        <v>474</v>
      </c>
      <c r="J60" s="165" t="s">
        <v>679</v>
      </c>
      <c r="K60" s="608" t="str">
        <f t="shared" si="12"/>
        <v>4</v>
      </c>
      <c r="L60" s="173"/>
      <c r="M60" s="611">
        <v>16</v>
      </c>
      <c r="N60" s="156">
        <v>29</v>
      </c>
      <c r="O60" s="614">
        <f t="shared" si="8"/>
        <v>95</v>
      </c>
      <c r="P60" s="611"/>
      <c r="Q60" s="423"/>
      <c r="R60" s="614"/>
      <c r="S60" s="615">
        <v>37</v>
      </c>
      <c r="T60" s="409">
        <v>6.15</v>
      </c>
      <c r="U60" s="616">
        <f t="shared" si="10"/>
        <v>0</v>
      </c>
      <c r="V60" s="617">
        <v>0</v>
      </c>
      <c r="W60" s="618">
        <f t="shared" si="11"/>
        <v>2</v>
      </c>
      <c r="X60" s="257"/>
      <c r="Y60" s="292"/>
      <c r="Z60" s="218"/>
    </row>
    <row r="61" spans="1:26" s="138" customFormat="1" ht="15.75" x14ac:dyDescent="0.25">
      <c r="A61" s="173" t="s">
        <v>470</v>
      </c>
      <c r="B61" s="214">
        <v>30470</v>
      </c>
      <c r="C61" s="611">
        <f t="shared" si="7"/>
        <v>41</v>
      </c>
      <c r="D61" s="151"/>
      <c r="E61" s="154">
        <v>47</v>
      </c>
      <c r="F61" s="230" t="s">
        <v>791</v>
      </c>
      <c r="G61" s="230" t="s">
        <v>1010</v>
      </c>
      <c r="H61" s="237">
        <v>3</v>
      </c>
      <c r="I61" s="230" t="s">
        <v>564</v>
      </c>
      <c r="J61" s="230" t="s">
        <v>631</v>
      </c>
      <c r="K61" s="608" t="str">
        <f t="shared" si="12"/>
        <v>5</v>
      </c>
      <c r="L61" s="173"/>
      <c r="M61" s="611">
        <v>16</v>
      </c>
      <c r="N61" s="156">
        <v>17</v>
      </c>
      <c r="O61" s="614">
        <f t="shared" si="8"/>
        <v>55</v>
      </c>
      <c r="P61" s="611"/>
      <c r="Q61" s="423"/>
      <c r="R61" s="614"/>
      <c r="S61" s="615">
        <v>37</v>
      </c>
      <c r="T61" s="409">
        <v>7.2</v>
      </c>
      <c r="U61" s="616">
        <f t="shared" si="10"/>
        <v>0</v>
      </c>
      <c r="V61" s="617">
        <v>0</v>
      </c>
      <c r="W61" s="618">
        <f t="shared" si="11"/>
        <v>2</v>
      </c>
      <c r="X61" s="257"/>
      <c r="Y61" s="292"/>
      <c r="Z61" s="218"/>
    </row>
    <row r="62" spans="1:26" s="138" customFormat="1" ht="15.75" x14ac:dyDescent="0.25">
      <c r="A62" s="344" t="s">
        <v>470</v>
      </c>
      <c r="B62" s="219">
        <v>31826</v>
      </c>
      <c r="C62" s="173">
        <f t="shared" si="7"/>
        <v>37</v>
      </c>
      <c r="D62" s="224"/>
      <c r="E62" s="154">
        <v>48</v>
      </c>
      <c r="F62" s="230" t="s">
        <v>481</v>
      </c>
      <c r="G62" s="230" t="s">
        <v>796</v>
      </c>
      <c r="H62" s="236">
        <v>2</v>
      </c>
      <c r="I62" s="230" t="s">
        <v>564</v>
      </c>
      <c r="J62" s="232" t="s">
        <v>656</v>
      </c>
      <c r="K62" s="608" t="str">
        <f t="shared" si="12"/>
        <v>4</v>
      </c>
      <c r="L62" s="173"/>
      <c r="M62" s="611">
        <v>16</v>
      </c>
      <c r="N62" s="156">
        <v>16</v>
      </c>
      <c r="O62" s="614">
        <f t="shared" si="8"/>
        <v>30</v>
      </c>
      <c r="P62" s="611"/>
      <c r="Q62" s="423"/>
      <c r="R62" s="614"/>
      <c r="S62" s="615">
        <v>37</v>
      </c>
      <c r="T62" s="409">
        <v>5.55</v>
      </c>
      <c r="U62" s="616">
        <f t="shared" si="10"/>
        <v>25</v>
      </c>
      <c r="V62" s="617">
        <v>0</v>
      </c>
      <c r="W62" s="618">
        <f t="shared" si="11"/>
        <v>2</v>
      </c>
      <c r="X62" s="257"/>
      <c r="Y62" s="292"/>
      <c r="Z62" s="218"/>
    </row>
    <row r="63" spans="1:26" s="138" customFormat="1" ht="15.75" x14ac:dyDescent="0.25">
      <c r="A63" s="243" t="s">
        <v>11</v>
      </c>
      <c r="B63" s="214">
        <v>29949</v>
      </c>
      <c r="C63" s="173">
        <f t="shared" si="7"/>
        <v>42</v>
      </c>
      <c r="D63" s="218"/>
      <c r="E63" s="154">
        <v>49</v>
      </c>
      <c r="F63" s="230"/>
      <c r="G63" s="223"/>
      <c r="H63" s="345"/>
      <c r="I63" s="596" t="s">
        <v>731</v>
      </c>
      <c r="J63" s="596" t="s">
        <v>1161</v>
      </c>
      <c r="K63" s="608" t="str">
        <f t="shared" si="12"/>
        <v>5</v>
      </c>
      <c r="L63" s="173"/>
      <c r="M63" s="611">
        <v>3</v>
      </c>
      <c r="N63" s="156">
        <v>3</v>
      </c>
      <c r="O63" s="614">
        <f t="shared" si="8"/>
        <v>0</v>
      </c>
      <c r="P63" s="611">
        <v>34</v>
      </c>
      <c r="Q63" s="423">
        <v>14.7</v>
      </c>
      <c r="R63" s="614">
        <f t="shared" ref="R63:R76" si="13">Баллы_за_упр($A63,$I63,$J63,$K63,P63,Q63)</f>
        <v>100</v>
      </c>
      <c r="S63" s="615">
        <v>37</v>
      </c>
      <c r="T63" s="409">
        <v>5.03</v>
      </c>
      <c r="U63" s="616">
        <f t="shared" si="10"/>
        <v>32</v>
      </c>
      <c r="V63" s="617">
        <v>0</v>
      </c>
      <c r="W63" s="618">
        <f t="shared" si="11"/>
        <v>2</v>
      </c>
      <c r="X63" s="257"/>
      <c r="Y63" s="292"/>
      <c r="Z63" s="218"/>
    </row>
    <row r="64" spans="1:26" s="138" customFormat="1" ht="15.75" x14ac:dyDescent="0.25">
      <c r="A64" s="243" t="s">
        <v>11</v>
      </c>
      <c r="B64" s="214">
        <v>28544</v>
      </c>
      <c r="C64" s="173">
        <f t="shared" si="7"/>
        <v>46</v>
      </c>
      <c r="D64" s="218"/>
      <c r="E64" s="154">
        <v>50</v>
      </c>
      <c r="F64" s="230" t="s">
        <v>480</v>
      </c>
      <c r="G64" s="223" t="s">
        <v>877</v>
      </c>
      <c r="H64" s="239" t="s">
        <v>766</v>
      </c>
      <c r="I64" s="213" t="s">
        <v>624</v>
      </c>
      <c r="J64" s="213" t="s">
        <v>1014</v>
      </c>
      <c r="K64" s="608" t="str">
        <f t="shared" si="12"/>
        <v>6</v>
      </c>
      <c r="L64" s="173"/>
      <c r="M64" s="611">
        <v>3</v>
      </c>
      <c r="N64" s="156">
        <v>0</v>
      </c>
      <c r="O64" s="614">
        <f t="shared" si="8"/>
        <v>0</v>
      </c>
      <c r="P64" s="611">
        <v>34</v>
      </c>
      <c r="Q64" s="423">
        <v>15.3</v>
      </c>
      <c r="R64" s="614" t="e">
        <f t="shared" si="13"/>
        <v>#VALUE!</v>
      </c>
      <c r="S64" s="615">
        <v>37</v>
      </c>
      <c r="T64" s="409">
        <v>5.01</v>
      </c>
      <c r="U64" s="616">
        <f t="shared" si="10"/>
        <v>68</v>
      </c>
      <c r="V64" s="617">
        <v>0</v>
      </c>
      <c r="W64" s="618" t="e">
        <f t="shared" si="11"/>
        <v>#VALUE!</v>
      </c>
      <c r="X64" s="257"/>
      <c r="Y64" s="292"/>
      <c r="Z64" s="218"/>
    </row>
    <row r="65" spans="1:26" s="138" customFormat="1" ht="15.75" x14ac:dyDescent="0.25">
      <c r="A65" s="344" t="s">
        <v>11</v>
      </c>
      <c r="B65" s="214">
        <v>34597</v>
      </c>
      <c r="C65" s="611">
        <f t="shared" si="7"/>
        <v>30</v>
      </c>
      <c r="D65" s="224"/>
      <c r="E65" s="154">
        <v>51</v>
      </c>
      <c r="F65" s="55" t="s">
        <v>850</v>
      </c>
      <c r="G65" s="230" t="s">
        <v>960</v>
      </c>
      <c r="H65" s="236">
        <v>3</v>
      </c>
      <c r="I65" s="230" t="s">
        <v>474</v>
      </c>
      <c r="J65" s="232" t="s">
        <v>700</v>
      </c>
      <c r="K65" s="608" t="str">
        <f t="shared" si="12"/>
        <v>3</v>
      </c>
      <c r="L65" s="173"/>
      <c r="M65" s="611">
        <v>3</v>
      </c>
      <c r="N65" s="156">
        <v>7</v>
      </c>
      <c r="O65" s="614">
        <f t="shared" si="8"/>
        <v>20</v>
      </c>
      <c r="P65" s="611">
        <v>34</v>
      </c>
      <c r="Q65" s="423">
        <v>13.6</v>
      </c>
      <c r="R65" s="614">
        <f t="shared" si="13"/>
        <v>104</v>
      </c>
      <c r="S65" s="615">
        <v>37</v>
      </c>
      <c r="T65" s="409">
        <v>3.37</v>
      </c>
      <c r="U65" s="616">
        <f t="shared" si="10"/>
        <v>96</v>
      </c>
      <c r="V65" s="617">
        <v>0</v>
      </c>
      <c r="W65" s="618">
        <f t="shared" si="11"/>
        <v>5</v>
      </c>
      <c r="X65" s="257"/>
      <c r="Y65" s="292"/>
      <c r="Z65" s="218"/>
    </row>
    <row r="66" spans="1:26" s="138" customFormat="1" ht="15.75" x14ac:dyDescent="0.25">
      <c r="A66" s="173" t="s">
        <v>11</v>
      </c>
      <c r="B66" s="214">
        <v>32529</v>
      </c>
      <c r="C66" s="173">
        <f t="shared" si="7"/>
        <v>35</v>
      </c>
      <c r="D66" s="151"/>
      <c r="E66" s="154">
        <v>52</v>
      </c>
      <c r="F66" s="230" t="s">
        <v>480</v>
      </c>
      <c r="G66" s="223" t="s">
        <v>1005</v>
      </c>
      <c r="H66" s="250">
        <v>1</v>
      </c>
      <c r="I66" s="213" t="s">
        <v>868</v>
      </c>
      <c r="J66" s="213" t="s">
        <v>869</v>
      </c>
      <c r="K66" s="608" t="str">
        <f t="shared" si="12"/>
        <v>4</v>
      </c>
      <c r="L66" s="173"/>
      <c r="M66" s="611">
        <v>3</v>
      </c>
      <c r="N66" s="156">
        <v>12</v>
      </c>
      <c r="O66" s="614">
        <f t="shared" si="8"/>
        <v>80</v>
      </c>
      <c r="P66" s="611">
        <v>34</v>
      </c>
      <c r="Q66" s="423">
        <v>14</v>
      </c>
      <c r="R66" s="614">
        <f t="shared" si="13"/>
        <v>112</v>
      </c>
      <c r="S66" s="615">
        <v>37</v>
      </c>
      <c r="T66" s="409">
        <v>4.05</v>
      </c>
      <c r="U66" s="616">
        <f t="shared" si="10"/>
        <v>50</v>
      </c>
      <c r="V66" s="617">
        <f>Сумма_баллов($A66,$K66,O66,R66,U66)</f>
        <v>242</v>
      </c>
      <c r="W66" s="618">
        <f t="shared" si="11"/>
        <v>5</v>
      </c>
      <c r="X66" s="257"/>
      <c r="Y66" s="292"/>
      <c r="Z66" s="218"/>
    </row>
    <row r="67" spans="1:26" s="138" customFormat="1" ht="15.75" x14ac:dyDescent="0.25">
      <c r="A67" s="344" t="s">
        <v>11</v>
      </c>
      <c r="B67" s="214">
        <v>33502</v>
      </c>
      <c r="C67" s="611">
        <f t="shared" si="7"/>
        <v>33</v>
      </c>
      <c r="D67" s="224"/>
      <c r="E67" s="154">
        <v>53</v>
      </c>
      <c r="F67" s="165" t="s">
        <v>850</v>
      </c>
      <c r="G67" s="232" t="s">
        <v>1009</v>
      </c>
      <c r="H67" s="245">
        <v>3</v>
      </c>
      <c r="I67" s="232" t="s">
        <v>27</v>
      </c>
      <c r="J67" s="232" t="s">
        <v>579</v>
      </c>
      <c r="K67" s="608" t="str">
        <f t="shared" si="12"/>
        <v>3</v>
      </c>
      <c r="L67" s="173"/>
      <c r="M67" s="611">
        <v>3</v>
      </c>
      <c r="N67" s="156">
        <v>12</v>
      </c>
      <c r="O67" s="614">
        <f t="shared" si="8"/>
        <v>45</v>
      </c>
      <c r="P67" s="611">
        <v>34</v>
      </c>
      <c r="Q67" s="423">
        <v>15.4</v>
      </c>
      <c r="R67" s="614">
        <f t="shared" si="13"/>
        <v>36</v>
      </c>
      <c r="S67" s="615">
        <v>37</v>
      </c>
      <c r="T67" s="409">
        <v>4.49</v>
      </c>
      <c r="U67" s="616">
        <f t="shared" si="10"/>
        <v>0</v>
      </c>
      <c r="V67" s="617">
        <v>0</v>
      </c>
      <c r="W67" s="618">
        <f t="shared" si="11"/>
        <v>2</v>
      </c>
      <c r="X67" s="257"/>
      <c r="Y67" s="292"/>
      <c r="Z67" s="218"/>
    </row>
    <row r="68" spans="1:26" s="138" customFormat="1" ht="15.75" x14ac:dyDescent="0.25">
      <c r="A68" s="344" t="s">
        <v>11</v>
      </c>
      <c r="B68" s="214">
        <v>34005</v>
      </c>
      <c r="C68" s="611">
        <f t="shared" si="7"/>
        <v>31</v>
      </c>
      <c r="D68" s="224"/>
      <c r="E68" s="154">
        <v>54</v>
      </c>
      <c r="F68" s="55"/>
      <c r="G68" s="230"/>
      <c r="H68" s="236"/>
      <c r="I68" s="230" t="s">
        <v>742</v>
      </c>
      <c r="J68" s="232" t="s">
        <v>1162</v>
      </c>
      <c r="K68" s="608" t="str">
        <f t="shared" si="12"/>
        <v>3</v>
      </c>
      <c r="L68" s="173"/>
      <c r="M68" s="611">
        <v>3</v>
      </c>
      <c r="N68" s="156">
        <v>17</v>
      </c>
      <c r="O68" s="614">
        <f t="shared" si="8"/>
        <v>80</v>
      </c>
      <c r="P68" s="611">
        <v>34</v>
      </c>
      <c r="Q68" s="423">
        <v>13.8</v>
      </c>
      <c r="R68" s="614">
        <f t="shared" si="13"/>
        <v>96</v>
      </c>
      <c r="S68" s="615">
        <v>37</v>
      </c>
      <c r="T68" s="409">
        <v>4.1500000000000004</v>
      </c>
      <c r="U68" s="616">
        <f t="shared" si="10"/>
        <v>20</v>
      </c>
      <c r="V68" s="617">
        <v>0</v>
      </c>
      <c r="W68" s="618">
        <f t="shared" si="11"/>
        <v>5</v>
      </c>
      <c r="X68" s="257"/>
      <c r="Y68" s="292"/>
      <c r="Z68" s="218"/>
    </row>
    <row r="69" spans="1:26" s="138" customFormat="1" ht="15.75" x14ac:dyDescent="0.25">
      <c r="A69" s="344" t="s">
        <v>11</v>
      </c>
      <c r="B69" s="214">
        <v>29883</v>
      </c>
      <c r="C69" s="611">
        <f t="shared" si="7"/>
        <v>42</v>
      </c>
      <c r="D69" s="224"/>
      <c r="E69" s="154">
        <v>55</v>
      </c>
      <c r="F69" s="165" t="s">
        <v>850</v>
      </c>
      <c r="G69" s="232" t="s">
        <v>1009</v>
      </c>
      <c r="H69" s="245">
        <v>2</v>
      </c>
      <c r="I69" s="232" t="s">
        <v>565</v>
      </c>
      <c r="J69" s="232" t="s">
        <v>501</v>
      </c>
      <c r="K69" s="608" t="str">
        <f t="shared" si="12"/>
        <v>5</v>
      </c>
      <c r="L69" s="173"/>
      <c r="M69" s="611">
        <v>3</v>
      </c>
      <c r="N69" s="156">
        <v>5</v>
      </c>
      <c r="O69" s="614">
        <f t="shared" si="8"/>
        <v>30</v>
      </c>
      <c r="P69" s="611">
        <v>34</v>
      </c>
      <c r="Q69" s="423">
        <v>14.6</v>
      </c>
      <c r="R69" s="614">
        <f t="shared" si="13"/>
        <v>104</v>
      </c>
      <c r="S69" s="615">
        <v>37</v>
      </c>
      <c r="T69" s="409">
        <v>4.1399999999999997</v>
      </c>
      <c r="U69" s="616">
        <f t="shared" si="10"/>
        <v>102</v>
      </c>
      <c r="V69" s="617">
        <v>0</v>
      </c>
      <c r="W69" s="618">
        <f t="shared" si="11"/>
        <v>5</v>
      </c>
      <c r="X69" s="257"/>
      <c r="Y69" s="292"/>
      <c r="Z69" s="218"/>
    </row>
    <row r="70" spans="1:26" s="138" customFormat="1" ht="15.75" x14ac:dyDescent="0.25">
      <c r="A70" s="344" t="s">
        <v>11</v>
      </c>
      <c r="B70" s="214">
        <v>30311</v>
      </c>
      <c r="C70" s="611">
        <f t="shared" si="7"/>
        <v>41</v>
      </c>
      <c r="D70" s="224"/>
      <c r="E70" s="154">
        <v>56</v>
      </c>
      <c r="F70" s="55" t="s">
        <v>850</v>
      </c>
      <c r="G70" s="230" t="s">
        <v>910</v>
      </c>
      <c r="H70" s="236" t="s">
        <v>766</v>
      </c>
      <c r="I70" s="230" t="s">
        <v>590</v>
      </c>
      <c r="J70" s="232" t="s">
        <v>1163</v>
      </c>
      <c r="K70" s="608" t="str">
        <f t="shared" si="12"/>
        <v>5</v>
      </c>
      <c r="L70" s="173"/>
      <c r="M70" s="611">
        <v>3</v>
      </c>
      <c r="N70" s="156">
        <v>8</v>
      </c>
      <c r="O70" s="614">
        <f t="shared" si="8"/>
        <v>60</v>
      </c>
      <c r="P70" s="611">
        <v>34</v>
      </c>
      <c r="Q70" s="423">
        <v>15.2</v>
      </c>
      <c r="R70" s="614">
        <f t="shared" si="13"/>
        <v>80</v>
      </c>
      <c r="S70" s="615">
        <v>37</v>
      </c>
      <c r="T70" s="409">
        <v>4.51</v>
      </c>
      <c r="U70" s="616">
        <f t="shared" si="10"/>
        <v>44</v>
      </c>
      <c r="V70" s="617">
        <v>0</v>
      </c>
      <c r="W70" s="618">
        <f t="shared" si="11"/>
        <v>5</v>
      </c>
      <c r="X70" s="257"/>
      <c r="Y70" s="292"/>
      <c r="Z70" s="218"/>
    </row>
    <row r="71" spans="1:26" s="138" customFormat="1" ht="15.75" x14ac:dyDescent="0.25">
      <c r="A71" s="243" t="s">
        <v>11</v>
      </c>
      <c r="B71" s="214">
        <v>33117</v>
      </c>
      <c r="C71" s="611">
        <f t="shared" si="7"/>
        <v>34</v>
      </c>
      <c r="D71" s="218"/>
      <c r="E71" s="154">
        <v>57</v>
      </c>
      <c r="F71" s="230"/>
      <c r="G71" s="223"/>
      <c r="H71" s="345"/>
      <c r="I71" s="165" t="s">
        <v>474</v>
      </c>
      <c r="J71" s="165" t="s">
        <v>1151</v>
      </c>
      <c r="K71" s="608" t="str">
        <f t="shared" si="12"/>
        <v>3</v>
      </c>
      <c r="L71" s="173"/>
      <c r="M71" s="611">
        <v>3</v>
      </c>
      <c r="N71" s="156">
        <v>12</v>
      </c>
      <c r="O71" s="614">
        <f t="shared" si="8"/>
        <v>45</v>
      </c>
      <c r="P71" s="611">
        <v>34</v>
      </c>
      <c r="Q71" s="423">
        <v>14</v>
      </c>
      <c r="R71" s="614">
        <f t="shared" si="13"/>
        <v>88</v>
      </c>
      <c r="S71" s="615">
        <v>37</v>
      </c>
      <c r="T71" s="409">
        <v>4.1500000000000004</v>
      </c>
      <c r="U71" s="616">
        <f t="shared" si="10"/>
        <v>20</v>
      </c>
      <c r="V71" s="617">
        <f>Сумма_баллов($A71,$K71,O71,R71,U71)</f>
        <v>153</v>
      </c>
      <c r="W71" s="618">
        <f t="shared" si="11"/>
        <v>4</v>
      </c>
      <c r="X71" s="257"/>
      <c r="Y71" s="292"/>
      <c r="Z71" s="218"/>
    </row>
    <row r="72" spans="1:26" s="138" customFormat="1" ht="15.75" x14ac:dyDescent="0.25">
      <c r="A72" s="344" t="s">
        <v>11</v>
      </c>
      <c r="B72" s="214">
        <v>34648</v>
      </c>
      <c r="C72" s="611">
        <f t="shared" si="7"/>
        <v>29</v>
      </c>
      <c r="D72" s="224"/>
      <c r="E72" s="154">
        <v>58</v>
      </c>
      <c r="F72" s="55" t="s">
        <v>850</v>
      </c>
      <c r="G72" s="230" t="s">
        <v>960</v>
      </c>
      <c r="H72" s="236">
        <v>3</v>
      </c>
      <c r="I72" s="230" t="s">
        <v>474</v>
      </c>
      <c r="J72" s="232" t="s">
        <v>701</v>
      </c>
      <c r="K72" s="608" t="str">
        <f t="shared" si="12"/>
        <v>2</v>
      </c>
      <c r="L72" s="173"/>
      <c r="M72" s="611">
        <v>3</v>
      </c>
      <c r="N72" s="156">
        <v>3</v>
      </c>
      <c r="O72" s="614">
        <f t="shared" si="8"/>
        <v>0</v>
      </c>
      <c r="P72" s="611">
        <v>34</v>
      </c>
      <c r="Q72" s="423">
        <v>14.2</v>
      </c>
      <c r="R72" s="614">
        <f t="shared" si="13"/>
        <v>44</v>
      </c>
      <c r="S72" s="615">
        <v>37</v>
      </c>
      <c r="T72" s="409">
        <v>0</v>
      </c>
      <c r="U72" s="616">
        <f t="shared" si="10"/>
        <v>0</v>
      </c>
      <c r="V72" s="617">
        <v>0</v>
      </c>
      <c r="W72" s="618">
        <f t="shared" si="11"/>
        <v>2</v>
      </c>
      <c r="X72" s="257"/>
      <c r="Y72" s="292"/>
      <c r="Z72" s="218"/>
    </row>
    <row r="73" spans="1:26" s="138" customFormat="1" ht="15.75" x14ac:dyDescent="0.25">
      <c r="A73" s="243" t="s">
        <v>11</v>
      </c>
      <c r="B73" s="214">
        <v>32697</v>
      </c>
      <c r="C73" s="173">
        <f t="shared" si="7"/>
        <v>35</v>
      </c>
      <c r="D73" s="218"/>
      <c r="E73" s="154">
        <v>59</v>
      </c>
      <c r="F73" s="230" t="s">
        <v>480</v>
      </c>
      <c r="G73" s="223" t="s">
        <v>877</v>
      </c>
      <c r="H73" s="250" t="s">
        <v>23</v>
      </c>
      <c r="I73" s="213" t="s">
        <v>500</v>
      </c>
      <c r="J73" s="213" t="s">
        <v>873</v>
      </c>
      <c r="K73" s="608" t="str">
        <f t="shared" si="12"/>
        <v>4</v>
      </c>
      <c r="L73" s="173"/>
      <c r="M73" s="611">
        <v>3</v>
      </c>
      <c r="N73" s="156">
        <v>9</v>
      </c>
      <c r="O73" s="614">
        <f t="shared" si="8"/>
        <v>50</v>
      </c>
      <c r="P73" s="611">
        <v>34</v>
      </c>
      <c r="Q73" s="423">
        <v>14.9</v>
      </c>
      <c r="R73" s="614">
        <f t="shared" si="13"/>
        <v>76</v>
      </c>
      <c r="S73" s="615">
        <v>37</v>
      </c>
      <c r="T73" s="409">
        <v>4.18</v>
      </c>
      <c r="U73" s="616">
        <f t="shared" si="10"/>
        <v>37</v>
      </c>
      <c r="V73" s="617">
        <v>0</v>
      </c>
      <c r="W73" s="618">
        <f t="shared" si="11"/>
        <v>4</v>
      </c>
      <c r="X73" s="257"/>
      <c r="Y73" s="292"/>
      <c r="Z73" s="218"/>
    </row>
    <row r="74" spans="1:26" s="138" customFormat="1" ht="15.75" x14ac:dyDescent="0.25">
      <c r="A74" s="243" t="s">
        <v>11</v>
      </c>
      <c r="B74" s="214">
        <v>34624</v>
      </c>
      <c r="C74" s="611">
        <f t="shared" si="7"/>
        <v>30</v>
      </c>
      <c r="D74" s="151"/>
      <c r="E74" s="154">
        <v>60</v>
      </c>
      <c r="F74" s="170" t="s">
        <v>475</v>
      </c>
      <c r="G74" s="219" t="s">
        <v>895</v>
      </c>
      <c r="H74" s="236">
        <v>2</v>
      </c>
      <c r="I74" s="230" t="s">
        <v>500</v>
      </c>
      <c r="J74" s="232" t="s">
        <v>830</v>
      </c>
      <c r="K74" s="608" t="str">
        <f t="shared" si="12"/>
        <v>3</v>
      </c>
      <c r="L74" s="173"/>
      <c r="M74" s="611">
        <v>3</v>
      </c>
      <c r="N74" s="156">
        <v>12</v>
      </c>
      <c r="O74" s="614">
        <f t="shared" si="8"/>
        <v>45</v>
      </c>
      <c r="P74" s="611">
        <v>34</v>
      </c>
      <c r="Q74" s="423">
        <v>13</v>
      </c>
      <c r="R74" s="614">
        <f t="shared" si="13"/>
        <v>128</v>
      </c>
      <c r="S74" s="615">
        <v>37</v>
      </c>
      <c r="T74" s="409">
        <v>3.55</v>
      </c>
      <c r="U74" s="616">
        <f t="shared" si="10"/>
        <v>40</v>
      </c>
      <c r="V74" s="617">
        <f>Сумма_баллов($A74,$K74,O74,R74,U74)</f>
        <v>213</v>
      </c>
      <c r="W74" s="618">
        <f t="shared" si="11"/>
        <v>5</v>
      </c>
      <c r="X74" s="257"/>
      <c r="Y74" s="292"/>
      <c r="Z74" s="218"/>
    </row>
    <row r="75" spans="1:26" s="138" customFormat="1" ht="15.75" x14ac:dyDescent="0.25">
      <c r="A75" s="611" t="s">
        <v>11</v>
      </c>
      <c r="B75" s="214">
        <v>34117</v>
      </c>
      <c r="C75" s="611">
        <f t="shared" si="7"/>
        <v>31</v>
      </c>
      <c r="D75" s="160"/>
      <c r="E75" s="154">
        <v>61</v>
      </c>
      <c r="F75" s="210"/>
      <c r="G75" s="161"/>
      <c r="H75" s="237" t="s">
        <v>23</v>
      </c>
      <c r="I75" s="225" t="s">
        <v>564</v>
      </c>
      <c r="J75" s="612" t="s">
        <v>1067</v>
      </c>
      <c r="K75" s="608" t="str">
        <f t="shared" si="12"/>
        <v>3</v>
      </c>
      <c r="L75" s="173"/>
      <c r="M75" s="611">
        <v>3</v>
      </c>
      <c r="N75" s="156">
        <v>12</v>
      </c>
      <c r="O75" s="614">
        <f t="shared" si="8"/>
        <v>45</v>
      </c>
      <c r="P75" s="611">
        <v>34</v>
      </c>
      <c r="Q75" s="423">
        <v>14.9</v>
      </c>
      <c r="R75" s="614">
        <f t="shared" si="13"/>
        <v>52</v>
      </c>
      <c r="S75" s="615">
        <v>37</v>
      </c>
      <c r="T75" s="409">
        <v>5</v>
      </c>
      <c r="U75" s="616">
        <f t="shared" si="10"/>
        <v>0</v>
      </c>
      <c r="V75" s="617">
        <v>0</v>
      </c>
      <c r="W75" s="618">
        <f t="shared" si="11"/>
        <v>2</v>
      </c>
      <c r="X75" s="257"/>
      <c r="Y75" s="292"/>
      <c r="Z75" s="218"/>
    </row>
    <row r="76" spans="1:26" s="138" customFormat="1" ht="16.5" thickBot="1" x14ac:dyDescent="0.3">
      <c r="A76" s="611" t="s">
        <v>11</v>
      </c>
      <c r="B76" s="214">
        <v>28806</v>
      </c>
      <c r="C76" s="611">
        <f t="shared" si="7"/>
        <v>45</v>
      </c>
      <c r="D76" s="218"/>
      <c r="E76" s="158">
        <v>62</v>
      </c>
      <c r="F76" s="294"/>
      <c r="G76" s="295"/>
      <c r="H76" s="605"/>
      <c r="I76" s="297" t="s">
        <v>590</v>
      </c>
      <c r="J76" s="297" t="s">
        <v>1164</v>
      </c>
      <c r="K76" s="379" t="str">
        <f t="shared" si="12"/>
        <v>6</v>
      </c>
      <c r="L76" s="140"/>
      <c r="M76" s="157">
        <v>3</v>
      </c>
      <c r="N76" s="163">
        <v>7</v>
      </c>
      <c r="O76" s="299">
        <f t="shared" si="8"/>
        <v>60</v>
      </c>
      <c r="P76" s="157">
        <v>34</v>
      </c>
      <c r="Q76" s="424">
        <v>16</v>
      </c>
      <c r="R76" s="299" t="e">
        <f t="shared" si="13"/>
        <v>#VALUE!</v>
      </c>
      <c r="S76" s="300">
        <v>37</v>
      </c>
      <c r="T76" s="413">
        <v>4.3499999999999996</v>
      </c>
      <c r="U76" s="301">
        <f t="shared" si="10"/>
        <v>118</v>
      </c>
      <c r="V76" s="302" t="e">
        <f>Сумма_баллов($A76,$K76,O76,R76,U76)</f>
        <v>#VALUE!</v>
      </c>
      <c r="W76" s="303" t="e">
        <f t="shared" si="11"/>
        <v>#VALUE!</v>
      </c>
      <c r="X76" s="258"/>
      <c r="Y76" s="324"/>
      <c r="Z76" s="218"/>
    </row>
    <row r="77" spans="1:26" ht="17.25" customHeight="1" x14ac:dyDescent="0.25">
      <c r="A77" s="1991" t="s">
        <v>1</v>
      </c>
      <c r="B77" s="1991" t="s">
        <v>81</v>
      </c>
      <c r="C77" s="1991" t="s">
        <v>82</v>
      </c>
      <c r="D77" s="256"/>
      <c r="E77" s="1595" t="s">
        <v>2</v>
      </c>
      <c r="F77" s="1576" t="s">
        <v>73</v>
      </c>
      <c r="G77" s="1576" t="s">
        <v>73</v>
      </c>
      <c r="H77" s="1600" t="s">
        <v>765</v>
      </c>
      <c r="I77" s="1576" t="s">
        <v>3</v>
      </c>
      <c r="J77" s="1576" t="s">
        <v>4</v>
      </c>
      <c r="K77" s="1570" t="s">
        <v>5</v>
      </c>
      <c r="L77" s="1570" t="s">
        <v>6</v>
      </c>
      <c r="M77" s="1576" t="s">
        <v>180</v>
      </c>
      <c r="N77" s="1576"/>
      <c r="O77" s="1576"/>
      <c r="P77" s="1576"/>
      <c r="Q77" s="1576"/>
      <c r="R77" s="1576"/>
      <c r="S77" s="1576"/>
      <c r="T77" s="1576"/>
      <c r="U77" s="1576"/>
      <c r="V77" s="1577" t="s">
        <v>25</v>
      </c>
      <c r="W77" s="1570" t="s">
        <v>998</v>
      </c>
      <c r="X77" s="1570" t="s">
        <v>7</v>
      </c>
      <c r="Y77" s="1573" t="s">
        <v>285</v>
      </c>
    </row>
    <row r="78" spans="1:26" ht="15.75" x14ac:dyDescent="0.25">
      <c r="A78" s="1992"/>
      <c r="B78" s="1992"/>
      <c r="C78" s="1992"/>
      <c r="D78" s="256"/>
      <c r="E78" s="1596"/>
      <c r="F78" s="1598"/>
      <c r="G78" s="1598"/>
      <c r="H78" s="1601"/>
      <c r="I78" s="1598"/>
      <c r="J78" s="1598"/>
      <c r="K78" s="1571"/>
      <c r="L78" s="1571"/>
      <c r="M78" s="449"/>
      <c r="N78" s="625">
        <v>1</v>
      </c>
      <c r="O78" s="450"/>
      <c r="P78" s="1598">
        <v>2</v>
      </c>
      <c r="Q78" s="1598"/>
      <c r="R78" s="1598"/>
      <c r="S78" s="1658">
        <v>3</v>
      </c>
      <c r="T78" s="1658"/>
      <c r="U78" s="1658"/>
      <c r="V78" s="1578"/>
      <c r="W78" s="1571"/>
      <c r="X78" s="1571"/>
      <c r="Y78" s="1574"/>
    </row>
    <row r="79" spans="1:26" ht="77.25" customHeight="1" thickBot="1" x14ac:dyDescent="0.3">
      <c r="A79" s="1993"/>
      <c r="B79" s="1993"/>
      <c r="C79" s="1993"/>
      <c r="D79" s="256"/>
      <c r="E79" s="1597"/>
      <c r="F79" s="1599"/>
      <c r="G79" s="1599"/>
      <c r="H79" s="1602"/>
      <c r="I79" s="1599"/>
      <c r="J79" s="1599"/>
      <c r="K79" s="1572"/>
      <c r="L79" s="1572"/>
      <c r="M79" s="624" t="s">
        <v>8</v>
      </c>
      <c r="N79" s="624" t="s">
        <v>9</v>
      </c>
      <c r="O79" s="137" t="s">
        <v>10</v>
      </c>
      <c r="P79" s="624" t="s">
        <v>8</v>
      </c>
      <c r="Q79" s="624" t="s">
        <v>9</v>
      </c>
      <c r="R79" s="137" t="s">
        <v>10</v>
      </c>
      <c r="S79" s="624" t="s">
        <v>8</v>
      </c>
      <c r="T79" s="412" t="s">
        <v>9</v>
      </c>
      <c r="U79" s="137" t="s">
        <v>10</v>
      </c>
      <c r="V79" s="1579"/>
      <c r="W79" s="1572"/>
      <c r="X79" s="1572"/>
      <c r="Y79" s="1575"/>
    </row>
    <row r="80" spans="1:26" s="138" customFormat="1" ht="16.5" thickTop="1" x14ac:dyDescent="0.25">
      <c r="A80" s="611" t="s">
        <v>11</v>
      </c>
      <c r="B80" s="168">
        <v>34661</v>
      </c>
      <c r="C80" s="611">
        <f t="shared" ref="C80:C88" si="14">Age(B80,I80,J80)</f>
        <v>29</v>
      </c>
      <c r="D80" s="160"/>
      <c r="E80" s="154">
        <v>63</v>
      </c>
      <c r="F80" s="210" t="s">
        <v>767</v>
      </c>
      <c r="G80" s="161" t="s">
        <v>962</v>
      </c>
      <c r="H80" s="237">
        <v>3</v>
      </c>
      <c r="I80" s="230" t="s">
        <v>474</v>
      </c>
      <c r="J80" s="232" t="s">
        <v>933</v>
      </c>
      <c r="K80" s="608" t="str">
        <f t="shared" ref="K80:K88" si="15">Воз_группа(A80,C80)</f>
        <v>2</v>
      </c>
      <c r="L80" s="173"/>
      <c r="M80" s="611">
        <v>3</v>
      </c>
      <c r="N80" s="156">
        <v>15</v>
      </c>
      <c r="O80" s="614">
        <f t="shared" ref="O80:O88" si="16">Баллы_за_упр($A80,$I80,$J80,$K80,M80,N80)</f>
        <v>55</v>
      </c>
      <c r="P80" s="611">
        <v>34</v>
      </c>
      <c r="Q80" s="423">
        <v>13.5</v>
      </c>
      <c r="R80" s="614">
        <f t="shared" ref="R80:R88" si="17">Баллы_за_упр($A80,$I80,$J80,$K80,P80,Q80)</f>
        <v>72</v>
      </c>
      <c r="S80" s="615">
        <v>37</v>
      </c>
      <c r="T80" s="409">
        <v>4.03</v>
      </c>
      <c r="U80" s="616">
        <f t="shared" ref="U80:U88" si="18">Баллы_за_упр($A80,$I80,$J80,$K80,S80,T80)</f>
        <v>0</v>
      </c>
      <c r="V80" s="617">
        <v>0</v>
      </c>
      <c r="W80" s="618">
        <f t="shared" ref="W80:W88" si="19">Оценка($A80,$K80,O80,R80,U80)</f>
        <v>2</v>
      </c>
      <c r="X80" s="257"/>
      <c r="Y80" s="292"/>
      <c r="Z80" s="218"/>
    </row>
    <row r="81" spans="1:26" s="138" customFormat="1" ht="15.75" x14ac:dyDescent="0.25">
      <c r="A81" s="611" t="s">
        <v>11</v>
      </c>
      <c r="B81" s="215">
        <v>33536</v>
      </c>
      <c r="C81" s="611">
        <f t="shared" si="14"/>
        <v>32</v>
      </c>
      <c r="D81" s="160"/>
      <c r="E81" s="154">
        <v>64</v>
      </c>
      <c r="F81" s="210" t="s">
        <v>767</v>
      </c>
      <c r="G81" s="161" t="s">
        <v>972</v>
      </c>
      <c r="H81" s="237">
        <v>3</v>
      </c>
      <c r="I81" s="217" t="s">
        <v>27</v>
      </c>
      <c r="J81" s="563" t="s">
        <v>503</v>
      </c>
      <c r="K81" s="608" t="str">
        <f t="shared" si="15"/>
        <v>3</v>
      </c>
      <c r="L81" s="173"/>
      <c r="M81" s="611">
        <v>3</v>
      </c>
      <c r="N81" s="156">
        <v>10</v>
      </c>
      <c r="O81" s="614">
        <f t="shared" si="16"/>
        <v>35</v>
      </c>
      <c r="P81" s="611">
        <v>34</v>
      </c>
      <c r="Q81" s="423">
        <v>15.7</v>
      </c>
      <c r="R81" s="614">
        <f t="shared" si="17"/>
        <v>31</v>
      </c>
      <c r="S81" s="615">
        <v>37</v>
      </c>
      <c r="T81" s="409">
        <v>5.03</v>
      </c>
      <c r="U81" s="616">
        <f t="shared" si="18"/>
        <v>0</v>
      </c>
      <c r="V81" s="617">
        <v>0</v>
      </c>
      <c r="W81" s="618">
        <f t="shared" si="19"/>
        <v>2</v>
      </c>
      <c r="X81" s="257"/>
      <c r="Y81" s="292"/>
      <c r="Z81" s="218"/>
    </row>
    <row r="82" spans="1:26" s="138" customFormat="1" ht="15.75" x14ac:dyDescent="0.25">
      <c r="A82" s="173" t="s">
        <v>11</v>
      </c>
      <c r="B82" s="610">
        <v>34841</v>
      </c>
      <c r="C82" s="611">
        <f t="shared" si="14"/>
        <v>29</v>
      </c>
      <c r="D82" s="609"/>
      <c r="E82" s="154">
        <v>65</v>
      </c>
      <c r="F82" s="232" t="s">
        <v>915</v>
      </c>
      <c r="G82" s="232" t="s">
        <v>958</v>
      </c>
      <c r="H82" s="245">
        <v>3</v>
      </c>
      <c r="I82" s="612" t="s">
        <v>564</v>
      </c>
      <c r="J82" s="612" t="s">
        <v>697</v>
      </c>
      <c r="K82" s="608" t="str">
        <f t="shared" si="15"/>
        <v>2</v>
      </c>
      <c r="L82" s="173"/>
      <c r="M82" s="611">
        <v>3</v>
      </c>
      <c r="N82" s="156">
        <v>14</v>
      </c>
      <c r="O82" s="614">
        <f t="shared" si="16"/>
        <v>50</v>
      </c>
      <c r="P82" s="611">
        <v>34</v>
      </c>
      <c r="Q82" s="423">
        <v>12.5</v>
      </c>
      <c r="R82" s="614">
        <f t="shared" si="17"/>
        <v>112</v>
      </c>
      <c r="S82" s="615">
        <v>37</v>
      </c>
      <c r="T82" s="409">
        <v>3.59</v>
      </c>
      <c r="U82" s="616">
        <f t="shared" si="18"/>
        <v>0</v>
      </c>
      <c r="V82" s="617">
        <v>0</v>
      </c>
      <c r="W82" s="618">
        <f t="shared" si="19"/>
        <v>2</v>
      </c>
      <c r="X82" s="257"/>
      <c r="Y82" s="292"/>
      <c r="Z82" s="218"/>
    </row>
    <row r="83" spans="1:26" s="138" customFormat="1" ht="15.75" x14ac:dyDescent="0.25">
      <c r="A83" s="611" t="s">
        <v>11</v>
      </c>
      <c r="B83" s="168">
        <v>35429</v>
      </c>
      <c r="C83" s="611">
        <f t="shared" si="14"/>
        <v>27</v>
      </c>
      <c r="D83" s="160"/>
      <c r="E83" s="154">
        <v>66</v>
      </c>
      <c r="F83" s="210"/>
      <c r="G83" s="161"/>
      <c r="H83" s="237"/>
      <c r="I83" s="230" t="s">
        <v>731</v>
      </c>
      <c r="J83" s="232" t="s">
        <v>1149</v>
      </c>
      <c r="K83" s="608" t="str">
        <f t="shared" si="15"/>
        <v>2</v>
      </c>
      <c r="L83" s="173"/>
      <c r="M83" s="611">
        <v>3</v>
      </c>
      <c r="N83" s="156">
        <v>9</v>
      </c>
      <c r="O83" s="614">
        <f t="shared" si="16"/>
        <v>25</v>
      </c>
      <c r="P83" s="611">
        <v>34</v>
      </c>
      <c r="Q83" s="423">
        <v>13.5</v>
      </c>
      <c r="R83" s="614">
        <f t="shared" si="17"/>
        <v>72</v>
      </c>
      <c r="S83" s="615">
        <v>37</v>
      </c>
      <c r="T83" s="409">
        <v>4</v>
      </c>
      <c r="U83" s="616">
        <f t="shared" si="18"/>
        <v>0</v>
      </c>
      <c r="V83" s="617">
        <v>0</v>
      </c>
      <c r="W83" s="618">
        <f t="shared" si="19"/>
        <v>2</v>
      </c>
      <c r="X83" s="257"/>
      <c r="Y83" s="292"/>
      <c r="Z83" s="218"/>
    </row>
    <row r="84" spans="1:26" s="138" customFormat="1" ht="15.75" x14ac:dyDescent="0.25">
      <c r="A84" s="611" t="s">
        <v>11</v>
      </c>
      <c r="B84" s="220">
        <v>35052</v>
      </c>
      <c r="C84" s="611">
        <f t="shared" si="14"/>
        <v>28</v>
      </c>
      <c r="D84" s="160"/>
      <c r="E84" s="154">
        <v>67</v>
      </c>
      <c r="F84" s="223" t="s">
        <v>478</v>
      </c>
      <c r="G84" s="170" t="s">
        <v>902</v>
      </c>
      <c r="H84" s="354"/>
      <c r="I84" s="223" t="s">
        <v>731</v>
      </c>
      <c r="J84" s="223" t="s">
        <v>1027</v>
      </c>
      <c r="K84" s="608" t="str">
        <f t="shared" si="15"/>
        <v>2</v>
      </c>
      <c r="L84" s="173"/>
      <c r="M84" s="611">
        <v>3</v>
      </c>
      <c r="N84" s="156">
        <v>0</v>
      </c>
      <c r="O84" s="614">
        <f t="shared" si="16"/>
        <v>0</v>
      </c>
      <c r="P84" s="611">
        <v>34</v>
      </c>
      <c r="Q84" s="423">
        <v>15.7</v>
      </c>
      <c r="R84" s="614">
        <f t="shared" si="17"/>
        <v>0</v>
      </c>
      <c r="S84" s="615">
        <v>37</v>
      </c>
      <c r="T84" s="409">
        <v>4.2699999999999996</v>
      </c>
      <c r="U84" s="616">
        <f t="shared" si="18"/>
        <v>0</v>
      </c>
      <c r="V84" s="617">
        <v>0</v>
      </c>
      <c r="W84" s="618">
        <f t="shared" si="19"/>
        <v>2</v>
      </c>
      <c r="X84" s="257"/>
      <c r="Y84" s="292"/>
      <c r="Z84" s="218"/>
    </row>
    <row r="85" spans="1:26" s="138" customFormat="1" ht="15.75" x14ac:dyDescent="0.25">
      <c r="A85" s="611" t="s">
        <v>11</v>
      </c>
      <c r="B85" s="214">
        <v>28621</v>
      </c>
      <c r="C85" s="611">
        <f t="shared" si="14"/>
        <v>46</v>
      </c>
      <c r="D85" s="160"/>
      <c r="E85" s="154">
        <v>68</v>
      </c>
      <c r="F85" s="210" t="s">
        <v>767</v>
      </c>
      <c r="G85" s="161" t="s">
        <v>930</v>
      </c>
      <c r="H85" s="237" t="s">
        <v>766</v>
      </c>
      <c r="I85" s="213" t="s">
        <v>590</v>
      </c>
      <c r="J85" s="612" t="s">
        <v>496</v>
      </c>
      <c r="K85" s="608" t="str">
        <f t="shared" si="15"/>
        <v>6</v>
      </c>
      <c r="L85" s="173"/>
      <c r="M85" s="611">
        <v>3</v>
      </c>
      <c r="N85" s="156">
        <v>8</v>
      </c>
      <c r="O85" s="614">
        <f t="shared" si="16"/>
        <v>70</v>
      </c>
      <c r="P85" s="611">
        <v>34</v>
      </c>
      <c r="Q85" s="423">
        <v>15.1</v>
      </c>
      <c r="R85" s="614" t="e">
        <f t="shared" si="17"/>
        <v>#VALUE!</v>
      </c>
      <c r="S85" s="615">
        <v>37</v>
      </c>
      <c r="T85" s="409">
        <v>4.33</v>
      </c>
      <c r="U85" s="616">
        <f t="shared" si="18"/>
        <v>122</v>
      </c>
      <c r="V85" s="617" t="e">
        <f>Сумма_баллов($A85,$K85,O85,R85,U85)</f>
        <v>#VALUE!</v>
      </c>
      <c r="W85" s="618" t="e">
        <f t="shared" si="19"/>
        <v>#VALUE!</v>
      </c>
      <c r="X85" s="257"/>
      <c r="Y85" s="292"/>
      <c r="Z85" s="218"/>
    </row>
    <row r="86" spans="1:26" s="138" customFormat="1" ht="15.75" x14ac:dyDescent="0.25">
      <c r="A86" s="611" t="s">
        <v>11</v>
      </c>
      <c r="B86" s="220">
        <v>25871</v>
      </c>
      <c r="C86" s="611">
        <f t="shared" si="14"/>
        <v>53</v>
      </c>
      <c r="D86" s="160"/>
      <c r="E86" s="154">
        <v>69</v>
      </c>
      <c r="F86" s="223" t="s">
        <v>478</v>
      </c>
      <c r="G86" s="170" t="s">
        <v>905</v>
      </c>
      <c r="H86" s="139">
        <v>2</v>
      </c>
      <c r="I86" s="223" t="s">
        <v>482</v>
      </c>
      <c r="J86" s="223" t="s">
        <v>756</v>
      </c>
      <c r="K86" s="608" t="str">
        <f t="shared" si="15"/>
        <v>7</v>
      </c>
      <c r="L86" s="173"/>
      <c r="M86" s="611">
        <v>3</v>
      </c>
      <c r="N86" s="156">
        <v>7</v>
      </c>
      <c r="O86" s="614">
        <f t="shared" si="16"/>
        <v>70</v>
      </c>
      <c r="P86" s="611">
        <v>16</v>
      </c>
      <c r="Q86" s="423">
        <v>35</v>
      </c>
      <c r="R86" s="614">
        <f t="shared" si="17"/>
        <v>85</v>
      </c>
      <c r="S86" s="615">
        <v>37</v>
      </c>
      <c r="T86" s="409">
        <v>5.35</v>
      </c>
      <c r="U86" s="616">
        <f t="shared" si="18"/>
        <v>60</v>
      </c>
      <c r="V86" s="617">
        <f>Сумма_баллов($A86,$K86,O86,R86,U86)</f>
        <v>215</v>
      </c>
      <c r="W86" s="618">
        <f t="shared" si="19"/>
        <v>5</v>
      </c>
      <c r="X86" s="257"/>
      <c r="Y86" s="292"/>
      <c r="Z86" s="218"/>
    </row>
    <row r="87" spans="1:26" s="138" customFormat="1" ht="15.75" x14ac:dyDescent="0.25">
      <c r="A87" s="173" t="s">
        <v>11</v>
      </c>
      <c r="B87" s="610">
        <v>34657</v>
      </c>
      <c r="C87" s="611">
        <f t="shared" si="14"/>
        <v>29</v>
      </c>
      <c r="D87" s="609"/>
      <c r="E87" s="154">
        <v>70</v>
      </c>
      <c r="F87" s="232" t="s">
        <v>915</v>
      </c>
      <c r="G87" s="232" t="s">
        <v>958</v>
      </c>
      <c r="H87" s="245">
        <v>3</v>
      </c>
      <c r="I87" s="612" t="s">
        <v>564</v>
      </c>
      <c r="J87" s="612" t="s">
        <v>689</v>
      </c>
      <c r="K87" s="608" t="str">
        <f t="shared" si="15"/>
        <v>2</v>
      </c>
      <c r="L87" s="173"/>
      <c r="M87" s="611">
        <v>3</v>
      </c>
      <c r="N87" s="156">
        <v>12</v>
      </c>
      <c r="O87" s="614">
        <f t="shared" si="16"/>
        <v>40</v>
      </c>
      <c r="P87" s="611">
        <v>34</v>
      </c>
      <c r="Q87" s="423">
        <v>14.6</v>
      </c>
      <c r="R87" s="614">
        <f t="shared" si="17"/>
        <v>35</v>
      </c>
      <c r="S87" s="615">
        <v>37</v>
      </c>
      <c r="T87" s="409">
        <v>4.07</v>
      </c>
      <c r="U87" s="616">
        <f t="shared" si="18"/>
        <v>0</v>
      </c>
      <c r="V87" s="617">
        <v>0</v>
      </c>
      <c r="W87" s="618">
        <f t="shared" si="19"/>
        <v>2</v>
      </c>
      <c r="X87" s="257"/>
      <c r="Y87" s="292"/>
      <c r="Z87" s="218"/>
    </row>
    <row r="88" spans="1:26" s="138" customFormat="1" ht="16.5" thickBot="1" x14ac:dyDescent="0.3">
      <c r="A88" s="344" t="s">
        <v>11</v>
      </c>
      <c r="B88" s="219">
        <v>28803</v>
      </c>
      <c r="C88" s="173">
        <f t="shared" si="14"/>
        <v>45</v>
      </c>
      <c r="D88" s="224"/>
      <c r="E88" s="158">
        <v>71</v>
      </c>
      <c r="F88" s="294" t="s">
        <v>481</v>
      </c>
      <c r="G88" s="294" t="s">
        <v>879</v>
      </c>
      <c r="H88" s="331">
        <v>2</v>
      </c>
      <c r="I88" s="294" t="s">
        <v>590</v>
      </c>
      <c r="J88" s="321" t="s">
        <v>799</v>
      </c>
      <c r="K88" s="379" t="str">
        <f t="shared" si="15"/>
        <v>6</v>
      </c>
      <c r="L88" s="140"/>
      <c r="M88" s="157">
        <v>3</v>
      </c>
      <c r="N88" s="163">
        <v>8</v>
      </c>
      <c r="O88" s="299">
        <f t="shared" si="16"/>
        <v>70</v>
      </c>
      <c r="P88" s="157">
        <v>34</v>
      </c>
      <c r="Q88" s="424">
        <v>15.6</v>
      </c>
      <c r="R88" s="299" t="e">
        <f t="shared" si="17"/>
        <v>#VALUE!</v>
      </c>
      <c r="S88" s="300">
        <v>37</v>
      </c>
      <c r="T88" s="413">
        <v>4.46</v>
      </c>
      <c r="U88" s="301">
        <f t="shared" si="18"/>
        <v>96</v>
      </c>
      <c r="V88" s="302" t="e">
        <f>Сумма_баллов($A88,$K88,O88,R88,U88)</f>
        <v>#VALUE!</v>
      </c>
      <c r="W88" s="303" t="e">
        <f t="shared" si="19"/>
        <v>#VALUE!</v>
      </c>
      <c r="X88" s="258"/>
      <c r="Y88" s="324"/>
      <c r="Z88" s="218"/>
    </row>
    <row r="89" spans="1:26" s="138" customFormat="1" ht="15.75" hidden="1" x14ac:dyDescent="0.25">
      <c r="A89" s="243"/>
      <c r="B89" s="214"/>
      <c r="C89" s="173"/>
      <c r="D89" s="218"/>
      <c r="E89" s="600"/>
      <c r="F89" s="507"/>
      <c r="G89" s="601"/>
      <c r="H89" s="602"/>
      <c r="I89" s="603"/>
      <c r="J89" s="603"/>
      <c r="K89" s="404"/>
      <c r="L89" s="510"/>
      <c r="M89" s="490"/>
      <c r="N89" s="511"/>
      <c r="O89" s="193"/>
      <c r="P89" s="490"/>
      <c r="Q89" s="626"/>
      <c r="R89" s="193"/>
      <c r="S89" s="149"/>
      <c r="T89" s="416"/>
      <c r="U89" s="194"/>
      <c r="V89" s="150"/>
      <c r="W89" s="195"/>
      <c r="X89" s="514"/>
      <c r="Y89" s="516"/>
      <c r="Z89" s="218"/>
    </row>
    <row r="90" spans="1:26" s="138" customFormat="1" ht="15.75" hidden="1" x14ac:dyDescent="0.25">
      <c r="A90" s="243"/>
      <c r="B90" s="214"/>
      <c r="C90" s="173"/>
      <c r="D90" s="218"/>
      <c r="E90" s="288"/>
      <c r="F90" s="230"/>
      <c r="G90" s="223"/>
      <c r="H90" s="345"/>
      <c r="I90" s="596"/>
      <c r="J90" s="596"/>
      <c r="K90" s="608"/>
      <c r="L90" s="173"/>
      <c r="M90" s="611"/>
      <c r="N90" s="156"/>
      <c r="O90" s="614"/>
      <c r="P90" s="611"/>
      <c r="Q90" s="423"/>
      <c r="R90" s="614"/>
      <c r="S90" s="615"/>
      <c r="T90" s="619"/>
      <c r="U90" s="616"/>
      <c r="V90" s="617"/>
      <c r="W90" s="618"/>
      <c r="X90" s="257"/>
      <c r="Y90" s="292"/>
      <c r="Z90" s="218"/>
    </row>
    <row r="91" spans="1:26" s="138" customFormat="1" ht="15.75" hidden="1" x14ac:dyDescent="0.25">
      <c r="A91" s="243"/>
      <c r="B91" s="214"/>
      <c r="C91" s="173"/>
      <c r="D91" s="218"/>
      <c r="E91" s="288"/>
      <c r="F91" s="230"/>
      <c r="G91" s="223"/>
      <c r="H91" s="345"/>
      <c r="I91" s="596"/>
      <c r="J91" s="596"/>
      <c r="K91" s="608"/>
      <c r="L91" s="173"/>
      <c r="M91" s="611"/>
      <c r="N91" s="156"/>
      <c r="O91" s="614"/>
      <c r="P91" s="611"/>
      <c r="Q91" s="423"/>
      <c r="R91" s="614"/>
      <c r="S91" s="615"/>
      <c r="T91" s="619"/>
      <c r="U91" s="616"/>
      <c r="V91" s="617"/>
      <c r="W91" s="618"/>
      <c r="X91" s="257"/>
      <c r="Y91" s="292"/>
      <c r="Z91" s="218"/>
    </row>
    <row r="92" spans="1:26" s="138" customFormat="1" ht="15.75" hidden="1" x14ac:dyDescent="0.25">
      <c r="A92" s="243"/>
      <c r="B92" s="214"/>
      <c r="C92" s="173"/>
      <c r="D92" s="218"/>
      <c r="E92" s="288"/>
      <c r="F92" s="230"/>
      <c r="G92" s="223"/>
      <c r="H92" s="345"/>
      <c r="I92" s="596"/>
      <c r="J92" s="596"/>
      <c r="K92" s="608"/>
      <c r="L92" s="173"/>
      <c r="M92" s="611"/>
      <c r="N92" s="156"/>
      <c r="O92" s="614"/>
      <c r="P92" s="611"/>
      <c r="Q92" s="423"/>
      <c r="R92" s="614"/>
      <c r="S92" s="615"/>
      <c r="T92" s="619"/>
      <c r="U92" s="616"/>
      <c r="V92" s="617"/>
      <c r="W92" s="618"/>
      <c r="X92" s="257"/>
      <c r="Y92" s="292"/>
      <c r="Z92" s="218"/>
    </row>
    <row r="93" spans="1:26" s="138" customFormat="1" ht="15.75" hidden="1" x14ac:dyDescent="0.25">
      <c r="A93" s="243"/>
      <c r="B93" s="214"/>
      <c r="C93" s="173"/>
      <c r="D93" s="218"/>
      <c r="E93" s="288"/>
      <c r="F93" s="230"/>
      <c r="G93" s="223"/>
      <c r="H93" s="345"/>
      <c r="I93" s="596"/>
      <c r="J93" s="596"/>
      <c r="K93" s="608"/>
      <c r="L93" s="173"/>
      <c r="M93" s="611"/>
      <c r="N93" s="156"/>
      <c r="O93" s="614"/>
      <c r="P93" s="611"/>
      <c r="Q93" s="423"/>
      <c r="R93" s="614"/>
      <c r="S93" s="615"/>
      <c r="T93" s="619"/>
      <c r="U93" s="616"/>
      <c r="V93" s="617"/>
      <c r="W93" s="618"/>
      <c r="X93" s="257"/>
      <c r="Y93" s="292"/>
      <c r="Z93" s="218"/>
    </row>
    <row r="94" spans="1:26" s="138" customFormat="1" ht="15.75" hidden="1" x14ac:dyDescent="0.25">
      <c r="A94" s="243"/>
      <c r="B94" s="214"/>
      <c r="C94" s="173"/>
      <c r="D94" s="218"/>
      <c r="E94" s="288"/>
      <c r="F94" s="230"/>
      <c r="G94" s="223"/>
      <c r="H94" s="345"/>
      <c r="I94" s="596"/>
      <c r="J94" s="596"/>
      <c r="K94" s="608"/>
      <c r="L94" s="173"/>
      <c r="M94" s="611"/>
      <c r="N94" s="156"/>
      <c r="O94" s="614"/>
      <c r="P94" s="611"/>
      <c r="Q94" s="423"/>
      <c r="R94" s="614"/>
      <c r="S94" s="615"/>
      <c r="T94" s="619"/>
      <c r="U94" s="616"/>
      <c r="V94" s="617"/>
      <c r="W94" s="618"/>
      <c r="X94" s="257"/>
      <c r="Y94" s="292"/>
      <c r="Z94" s="218"/>
    </row>
    <row r="95" spans="1:26" s="138" customFormat="1" ht="15.75" hidden="1" x14ac:dyDescent="0.25">
      <c r="A95" s="243"/>
      <c r="B95" s="214"/>
      <c r="C95" s="173"/>
      <c r="D95" s="218"/>
      <c r="E95" s="288"/>
      <c r="F95" s="230"/>
      <c r="G95" s="223"/>
      <c r="H95" s="345"/>
      <c r="I95" s="596"/>
      <c r="J95" s="596"/>
      <c r="K95" s="608"/>
      <c r="L95" s="173"/>
      <c r="M95" s="611"/>
      <c r="N95" s="156"/>
      <c r="O95" s="614"/>
      <c r="P95" s="611"/>
      <c r="Q95" s="423"/>
      <c r="R95" s="614"/>
      <c r="S95" s="615"/>
      <c r="T95" s="619"/>
      <c r="U95" s="616"/>
      <c r="V95" s="617"/>
      <c r="W95" s="618"/>
      <c r="X95" s="257"/>
      <c r="Y95" s="292"/>
      <c r="Z95" s="218"/>
    </row>
    <row r="96" spans="1:26" s="138" customFormat="1" ht="15.75" hidden="1" x14ac:dyDescent="0.25">
      <c r="A96" s="243"/>
      <c r="B96" s="214"/>
      <c r="C96" s="173"/>
      <c r="D96" s="218"/>
      <c r="E96" s="288"/>
      <c r="F96" s="230"/>
      <c r="G96" s="223"/>
      <c r="H96" s="345"/>
      <c r="I96" s="596"/>
      <c r="J96" s="596"/>
      <c r="K96" s="608"/>
      <c r="L96" s="173"/>
      <c r="M96" s="611"/>
      <c r="N96" s="156"/>
      <c r="O96" s="614"/>
      <c r="P96" s="611"/>
      <c r="Q96" s="423"/>
      <c r="R96" s="614"/>
      <c r="S96" s="615"/>
      <c r="T96" s="619"/>
      <c r="U96" s="616"/>
      <c r="V96" s="617"/>
      <c r="W96" s="618"/>
      <c r="X96" s="257"/>
      <c r="Y96" s="292"/>
      <c r="Z96" s="218"/>
    </row>
    <row r="97" spans="1:26" s="138" customFormat="1" ht="15.75" hidden="1" x14ac:dyDescent="0.25">
      <c r="A97" s="243"/>
      <c r="B97" s="214"/>
      <c r="C97" s="173"/>
      <c r="D97" s="218"/>
      <c r="E97" s="288"/>
      <c r="F97" s="230"/>
      <c r="G97" s="223"/>
      <c r="H97" s="345"/>
      <c r="I97" s="596"/>
      <c r="J97" s="596"/>
      <c r="K97" s="608"/>
      <c r="L97" s="173"/>
      <c r="M97" s="611"/>
      <c r="N97" s="156"/>
      <c r="O97" s="614"/>
      <c r="P97" s="611"/>
      <c r="Q97" s="423"/>
      <c r="R97" s="614"/>
      <c r="S97" s="615"/>
      <c r="T97" s="619"/>
      <c r="U97" s="616"/>
      <c r="V97" s="617"/>
      <c r="W97" s="618"/>
      <c r="X97" s="257"/>
      <c r="Y97" s="292"/>
      <c r="Z97" s="218"/>
    </row>
    <row r="98" spans="1:26" s="138" customFormat="1" ht="15.75" hidden="1" x14ac:dyDescent="0.25">
      <c r="A98" s="243"/>
      <c r="B98" s="214"/>
      <c r="C98" s="173"/>
      <c r="D98" s="218"/>
      <c r="E98" s="288"/>
      <c r="F98" s="230"/>
      <c r="G98" s="223"/>
      <c r="H98" s="345"/>
      <c r="I98" s="596"/>
      <c r="J98" s="596"/>
      <c r="K98" s="608"/>
      <c r="L98" s="173"/>
      <c r="M98" s="611"/>
      <c r="N98" s="156"/>
      <c r="O98" s="614"/>
      <c r="P98" s="611"/>
      <c r="Q98" s="423"/>
      <c r="R98" s="614"/>
      <c r="S98" s="615"/>
      <c r="T98" s="619"/>
      <c r="U98" s="616"/>
      <c r="V98" s="617"/>
      <c r="W98" s="618"/>
      <c r="X98" s="257"/>
      <c r="Y98" s="292"/>
      <c r="Z98" s="218"/>
    </row>
    <row r="99" spans="1:26" s="138" customFormat="1" ht="15.75" hidden="1" x14ac:dyDescent="0.25">
      <c r="A99" s="243"/>
      <c r="B99" s="214"/>
      <c r="C99" s="173"/>
      <c r="D99" s="218"/>
      <c r="E99" s="288"/>
      <c r="F99" s="230"/>
      <c r="G99" s="223"/>
      <c r="H99" s="345"/>
      <c r="I99" s="596"/>
      <c r="J99" s="596"/>
      <c r="K99" s="608"/>
      <c r="L99" s="173"/>
      <c r="M99" s="611"/>
      <c r="N99" s="156"/>
      <c r="O99" s="614"/>
      <c r="P99" s="611"/>
      <c r="Q99" s="423"/>
      <c r="R99" s="614"/>
      <c r="S99" s="615"/>
      <c r="T99" s="619"/>
      <c r="U99" s="616"/>
      <c r="V99" s="617"/>
      <c r="W99" s="618"/>
      <c r="X99" s="257"/>
      <c r="Y99" s="292"/>
      <c r="Z99" s="218"/>
    </row>
    <row r="100" spans="1:26" s="138" customFormat="1" ht="15.75" hidden="1" x14ac:dyDescent="0.25">
      <c r="A100" s="243"/>
      <c r="B100" s="214"/>
      <c r="C100" s="173"/>
      <c r="D100" s="218"/>
      <c r="E100" s="288"/>
      <c r="F100" s="230"/>
      <c r="G100" s="223"/>
      <c r="H100" s="345"/>
      <c r="I100" s="596"/>
      <c r="J100" s="596"/>
      <c r="K100" s="608"/>
      <c r="L100" s="173"/>
      <c r="M100" s="611"/>
      <c r="N100" s="156"/>
      <c r="O100" s="614"/>
      <c r="P100" s="611"/>
      <c r="Q100" s="423"/>
      <c r="R100" s="614"/>
      <c r="S100" s="615"/>
      <c r="T100" s="619"/>
      <c r="U100" s="616"/>
      <c r="V100" s="617"/>
      <c r="W100" s="618"/>
      <c r="X100" s="257"/>
      <c r="Y100" s="292"/>
      <c r="Z100" s="218"/>
    </row>
    <row r="101" spans="1:26" s="138" customFormat="1" ht="15.75" hidden="1" x14ac:dyDescent="0.25">
      <c r="A101" s="243"/>
      <c r="B101" s="214"/>
      <c r="C101" s="173"/>
      <c r="D101" s="218"/>
      <c r="E101" s="288"/>
      <c r="F101" s="230"/>
      <c r="G101" s="223"/>
      <c r="H101" s="345"/>
      <c r="I101" s="596"/>
      <c r="J101" s="596"/>
      <c r="K101" s="344"/>
      <c r="L101" s="173"/>
      <c r="M101" s="247"/>
      <c r="N101" s="156"/>
      <c r="O101" s="202"/>
      <c r="P101" s="247"/>
      <c r="Q101" s="423"/>
      <c r="R101" s="202"/>
      <c r="S101" s="1"/>
      <c r="T101" s="392"/>
      <c r="U101" s="203"/>
      <c r="V101" s="56"/>
      <c r="W101" s="204"/>
      <c r="X101" s="257"/>
      <c r="Y101" s="292"/>
      <c r="Z101" s="218"/>
    </row>
    <row r="102" spans="1:26" s="138" customFormat="1" ht="15.75" hidden="1" x14ac:dyDescent="0.25">
      <c r="A102" s="243"/>
      <c r="B102" s="214"/>
      <c r="C102" s="173"/>
      <c r="D102" s="218"/>
      <c r="E102" s="288"/>
      <c r="F102" s="230"/>
      <c r="G102" s="223"/>
      <c r="H102" s="345"/>
      <c r="I102" s="596"/>
      <c r="J102" s="596"/>
      <c r="K102" s="344"/>
      <c r="L102" s="173"/>
      <c r="M102" s="247"/>
      <c r="N102" s="156"/>
      <c r="O102" s="202"/>
      <c r="P102" s="247"/>
      <c r="Q102" s="423"/>
      <c r="R102" s="202"/>
      <c r="S102" s="1"/>
      <c r="T102" s="392"/>
      <c r="U102" s="203"/>
      <c r="V102" s="56"/>
      <c r="W102" s="204"/>
      <c r="X102" s="257"/>
      <c r="Y102" s="292"/>
      <c r="Z102" s="218"/>
    </row>
    <row r="103" spans="1:26" s="138" customFormat="1" ht="16.5" hidden="1" thickBot="1" x14ac:dyDescent="0.3">
      <c r="A103" s="243"/>
      <c r="B103" s="214"/>
      <c r="C103" s="173"/>
      <c r="D103" s="218"/>
      <c r="E103" s="293"/>
      <c r="F103" s="294"/>
      <c r="G103" s="295"/>
      <c r="H103" s="605"/>
      <c r="I103" s="606"/>
      <c r="J103" s="606"/>
      <c r="K103" s="298"/>
      <c r="L103" s="140"/>
      <c r="M103" s="157"/>
      <c r="N103" s="163"/>
      <c r="O103" s="299"/>
      <c r="P103" s="157"/>
      <c r="Q103" s="424"/>
      <c r="R103" s="299"/>
      <c r="S103" s="300"/>
      <c r="T103" s="414"/>
      <c r="U103" s="301"/>
      <c r="V103" s="302"/>
      <c r="W103" s="303"/>
      <c r="X103" s="258"/>
      <c r="Y103" s="324"/>
      <c r="Z103" s="218"/>
    </row>
    <row r="104" spans="1:26" ht="15.75" x14ac:dyDescent="0.25">
      <c r="A104" s="259"/>
      <c r="B104" s="260"/>
      <c r="C104" s="260"/>
      <c r="D104" s="260"/>
      <c r="E104" s="171"/>
      <c r="F104" s="171"/>
      <c r="G104" s="171"/>
      <c r="H104" s="171"/>
      <c r="I104" s="171"/>
      <c r="J104" s="171"/>
      <c r="K104" s="172"/>
      <c r="L104" s="172"/>
      <c r="M104" s="172"/>
      <c r="N104" s="172"/>
      <c r="O104" s="172"/>
      <c r="P104" s="172"/>
      <c r="Q104" s="172"/>
      <c r="R104" s="172"/>
      <c r="S104" s="172"/>
      <c r="T104" s="418"/>
      <c r="U104" s="172"/>
      <c r="V104" s="172"/>
      <c r="W104" s="172"/>
      <c r="X104" s="172"/>
      <c r="Y104" s="437"/>
    </row>
    <row r="105" spans="1:26" ht="15.75" hidden="1" customHeight="1" x14ac:dyDescent="0.25">
      <c r="A105" s="259"/>
      <c r="B105" s="260"/>
      <c r="C105" s="260"/>
      <c r="D105" s="260"/>
      <c r="E105" s="171"/>
      <c r="F105" s="171"/>
      <c r="G105" s="171"/>
      <c r="H105" s="171"/>
      <c r="I105" s="171"/>
      <c r="J105" s="171"/>
      <c r="K105" s="172"/>
      <c r="L105" s="172"/>
      <c r="M105" s="172"/>
      <c r="N105" s="172"/>
      <c r="O105" s="172"/>
      <c r="P105" s="172"/>
      <c r="Q105" s="261" t="s">
        <v>769</v>
      </c>
      <c r="R105" s="261"/>
      <c r="S105" s="262"/>
      <c r="T105" s="419"/>
      <c r="U105" s="263"/>
      <c r="V105" s="264" t="e">
        <f>SUM(V12:V103)</f>
        <v>#VALUE!</v>
      </c>
      <c r="W105" s="265"/>
      <c r="X105" s="172"/>
      <c r="Y105" s="437"/>
    </row>
    <row r="106" spans="1:26" ht="15.75" hidden="1" customHeight="1" x14ac:dyDescent="0.25">
      <c r="A106" s="259"/>
      <c r="B106" s="260"/>
      <c r="C106" s="260"/>
      <c r="D106" s="260"/>
      <c r="E106" s="171"/>
      <c r="F106" s="171"/>
      <c r="G106" s="171"/>
      <c r="H106" s="171"/>
      <c r="I106" s="171"/>
      <c r="J106" s="171"/>
      <c r="K106" s="172"/>
      <c r="L106" s="172"/>
      <c r="M106" s="172"/>
      <c r="N106" s="172"/>
      <c r="O106" s="172"/>
      <c r="P106" s="172"/>
      <c r="Q106" s="261" t="s">
        <v>770</v>
      </c>
      <c r="R106" s="261"/>
      <c r="S106" s="262"/>
      <c r="T106" s="419"/>
      <c r="U106" s="263"/>
      <c r="V106" s="266" t="e">
        <f>V105/K112</f>
        <v>#VALUE!</v>
      </c>
      <c r="W106" s="267"/>
      <c r="X106" s="172"/>
      <c r="Y106" s="437"/>
    </row>
    <row r="107" spans="1:26" ht="15.75" hidden="1" customHeight="1" x14ac:dyDescent="0.25">
      <c r="A107" s="259"/>
      <c r="B107" s="260"/>
      <c r="C107" s="260"/>
      <c r="D107" s="260"/>
      <c r="E107" s="171"/>
      <c r="F107" s="171"/>
      <c r="G107" s="171"/>
      <c r="H107" s="171"/>
      <c r="I107" s="171"/>
      <c r="J107" s="171"/>
      <c r="K107" s="172"/>
      <c r="L107" s="172"/>
      <c r="M107" s="172"/>
      <c r="N107" s="172"/>
      <c r="O107" s="172"/>
      <c r="P107" s="172"/>
      <c r="Q107" s="261" t="s">
        <v>771</v>
      </c>
      <c r="R107" s="261"/>
      <c r="S107" s="262"/>
      <c r="T107" s="419"/>
      <c r="U107" s="263"/>
      <c r="V107" s="268"/>
      <c r="W107" s="269"/>
      <c r="X107" s="172"/>
      <c r="Y107" s="437"/>
    </row>
    <row r="108" spans="1:26" ht="15.75" hidden="1" x14ac:dyDescent="0.25">
      <c r="A108" s="259"/>
      <c r="B108" s="260"/>
      <c r="C108" s="260"/>
      <c r="D108" s="260"/>
      <c r="E108" s="171"/>
      <c r="F108" s="171"/>
      <c r="G108" s="171"/>
      <c r="H108" s="171"/>
      <c r="I108" s="171"/>
      <c r="J108" s="171"/>
      <c r="K108" s="172"/>
      <c r="L108" s="172"/>
      <c r="M108" s="172"/>
      <c r="N108" s="172"/>
      <c r="O108" s="172"/>
      <c r="P108" s="172"/>
      <c r="Q108" s="172"/>
      <c r="R108" s="172"/>
      <c r="S108" s="172"/>
      <c r="T108" s="418"/>
      <c r="U108" s="172"/>
      <c r="V108" s="172"/>
      <c r="W108" s="172"/>
      <c r="X108" s="172"/>
      <c r="Y108" s="437"/>
    </row>
    <row r="109" spans="1:26" ht="21.75" customHeight="1" x14ac:dyDescent="0.25">
      <c r="A109" s="260"/>
      <c r="B109" s="136"/>
      <c r="C109" s="136"/>
      <c r="D109" s="136"/>
      <c r="E109" s="442"/>
      <c r="F109" s="442"/>
      <c r="G109" s="442"/>
      <c r="H109" s="270"/>
      <c r="I109" s="2019" t="s">
        <v>1071</v>
      </c>
      <c r="J109" s="2019"/>
      <c r="K109" s="2020"/>
      <c r="L109" s="2020"/>
      <c r="M109" s="2020"/>
      <c r="N109" s="2020"/>
      <c r="O109" s="2020"/>
      <c r="P109" s="2020"/>
      <c r="Q109" s="2020"/>
      <c r="R109" s="2020"/>
      <c r="S109" s="2020"/>
      <c r="T109" s="2020"/>
      <c r="U109" s="2020"/>
      <c r="V109" s="636"/>
      <c r="W109" s="51"/>
      <c r="X109" s="136"/>
    </row>
    <row r="110" spans="1:26" ht="15.75" x14ac:dyDescent="0.25">
      <c r="A110" s="136"/>
      <c r="B110" s="136"/>
      <c r="C110" s="136"/>
      <c r="D110" s="136"/>
      <c r="E110" s="442"/>
      <c r="F110" s="442"/>
      <c r="G110" s="442"/>
      <c r="H110" s="270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51"/>
      <c r="T110" s="420"/>
      <c r="U110" s="142"/>
      <c r="V110" s="51"/>
      <c r="W110" s="51"/>
      <c r="X110" s="136"/>
    </row>
    <row r="111" spans="1:26" ht="15.75" x14ac:dyDescent="0.25">
      <c r="A111" s="136"/>
      <c r="B111" s="136"/>
      <c r="C111" s="136"/>
      <c r="D111" s="136"/>
      <c r="E111" s="178"/>
      <c r="F111" s="178"/>
      <c r="G111" s="178"/>
      <c r="H111" s="271"/>
      <c r="I111" s="1593" t="s">
        <v>12</v>
      </c>
      <c r="J111" s="1593"/>
      <c r="K111" s="205">
        <f>O111-K121</f>
        <v>71</v>
      </c>
      <c r="L111" s="51" t="s">
        <v>13</v>
      </c>
      <c r="M111" s="51"/>
      <c r="N111" s="51"/>
      <c r="O111" s="192">
        <f>COUNT(E$12:E103)</f>
        <v>71</v>
      </c>
      <c r="P111" s="51"/>
      <c r="Q111" s="51"/>
      <c r="R111" s="51"/>
      <c r="S111" s="51"/>
      <c r="T111" s="420"/>
      <c r="U111" s="51"/>
      <c r="V111" s="136"/>
      <c r="W111" s="136"/>
      <c r="X111" s="136"/>
    </row>
    <row r="112" spans="1:26" ht="15.75" x14ac:dyDescent="0.25">
      <c r="A112" s="136"/>
      <c r="B112" s="136"/>
      <c r="C112" s="136"/>
      <c r="D112" s="136"/>
      <c r="E112" s="178"/>
      <c r="F112" s="178"/>
      <c r="G112" s="178"/>
      <c r="H112" s="271"/>
      <c r="I112" s="1593" t="s">
        <v>14</v>
      </c>
      <c r="J112" s="1593"/>
      <c r="K112" s="206">
        <f>COUNT($M$12:M103)</f>
        <v>71</v>
      </c>
      <c r="L112" s="51" t="s">
        <v>13</v>
      </c>
      <c r="M112" s="184">
        <f>ROUND($K$112/$K$111*100,1)</f>
        <v>100</v>
      </c>
      <c r="N112" s="143" t="s">
        <v>15</v>
      </c>
      <c r="O112" s="200"/>
      <c r="P112" s="51"/>
      <c r="Q112" s="1652"/>
      <c r="R112" s="1652"/>
      <c r="S112" s="1652"/>
      <c r="T112" s="1652"/>
      <c r="U112" s="136"/>
      <c r="V112" s="136"/>
      <c r="W112" s="136"/>
    </row>
    <row r="113" spans="1:26" ht="11.25" customHeight="1" x14ac:dyDescent="0.25">
      <c r="A113" s="136"/>
      <c r="B113" s="136"/>
      <c r="C113" s="136"/>
      <c r="D113" s="136"/>
      <c r="E113" s="178"/>
      <c r="F113" s="178"/>
      <c r="G113" s="178"/>
      <c r="H113" s="271"/>
      <c r="I113" s="179"/>
      <c r="J113" s="180"/>
      <c r="K113" s="446"/>
      <c r="L113" s="136"/>
      <c r="M113" s="185"/>
      <c r="N113" s="136"/>
      <c r="O113" s="200"/>
      <c r="P113" s="51"/>
      <c r="Q113" s="136"/>
      <c r="R113" s="136"/>
      <c r="S113" s="136"/>
    </row>
    <row r="114" spans="1:26" ht="15.75" x14ac:dyDescent="0.25">
      <c r="A114" s="136"/>
      <c r="B114" s="136"/>
      <c r="C114" s="136"/>
      <c r="D114" s="136"/>
      <c r="E114" s="178"/>
      <c r="F114" s="178"/>
      <c r="G114" s="178"/>
      <c r="H114" s="271"/>
      <c r="I114" s="1582" t="s">
        <v>16</v>
      </c>
      <c r="J114" s="1582"/>
      <c r="K114" s="446"/>
      <c r="L114" s="51"/>
      <c r="M114" s="185"/>
      <c r="N114" s="51"/>
      <c r="P114" s="51"/>
      <c r="Q114" s="136"/>
      <c r="R114" s="136"/>
      <c r="S114" s="136"/>
    </row>
    <row r="115" spans="1:26" ht="15.75" x14ac:dyDescent="0.25">
      <c r="A115" s="136"/>
      <c r="B115" s="136"/>
      <c r="C115" s="136"/>
      <c r="D115" s="136"/>
      <c r="E115" s="178"/>
      <c r="F115" s="178"/>
      <c r="G115" s="1582" t="s">
        <v>17</v>
      </c>
      <c r="H115" s="1582"/>
      <c r="I115" s="1582"/>
      <c r="J115" s="1582"/>
      <c r="K115" s="181">
        <f>COUNTIF(W$12:W103,5)</f>
        <v>21</v>
      </c>
      <c r="L115" s="51" t="s">
        <v>13</v>
      </c>
      <c r="M115" s="184">
        <f>ROUND(K115/K112*100,1)</f>
        <v>29.6</v>
      </c>
      <c r="N115" s="143" t="s">
        <v>15</v>
      </c>
      <c r="P115" s="144"/>
      <c r="Q115" s="136"/>
      <c r="R115" s="136"/>
      <c r="S115" s="136"/>
    </row>
    <row r="116" spans="1:26" ht="15.75" x14ac:dyDescent="0.25">
      <c r="A116" s="136"/>
      <c r="B116" s="136"/>
      <c r="C116" s="136"/>
      <c r="D116" s="136"/>
      <c r="E116" s="178"/>
      <c r="F116" s="178"/>
      <c r="G116" s="1582" t="s">
        <v>18</v>
      </c>
      <c r="H116" s="1582"/>
      <c r="I116" s="1582"/>
      <c r="J116" s="1582"/>
      <c r="K116" s="181">
        <f>COUNTIF(W$12:W103,4)</f>
        <v>6</v>
      </c>
      <c r="L116" s="51" t="s">
        <v>13</v>
      </c>
      <c r="M116" s="186">
        <f>ROUND(K116/K112*100,1)</f>
        <v>8.5</v>
      </c>
      <c r="N116" s="143" t="s">
        <v>15</v>
      </c>
      <c r="P116" s="144"/>
      <c r="Q116" s="136"/>
      <c r="R116" s="136"/>
      <c r="S116" s="136"/>
    </row>
    <row r="117" spans="1:26" ht="15.75" x14ac:dyDescent="0.25">
      <c r="A117" s="136"/>
      <c r="B117" s="136"/>
      <c r="C117" s="136"/>
      <c r="D117" s="136"/>
      <c r="E117" s="178"/>
      <c r="F117" s="178"/>
      <c r="G117" s="1582" t="s">
        <v>19</v>
      </c>
      <c r="H117" s="1582"/>
      <c r="I117" s="1582"/>
      <c r="J117" s="1582"/>
      <c r="K117" s="181">
        <f>COUNTIF(W$12:W103,3)</f>
        <v>1</v>
      </c>
      <c r="L117" s="51" t="s">
        <v>13</v>
      </c>
      <c r="M117" s="186">
        <f>ROUND(K117/K112*100,1)</f>
        <v>1.4</v>
      </c>
      <c r="N117" s="143" t="s">
        <v>15</v>
      </c>
      <c r="P117" s="144"/>
      <c r="Q117" s="136"/>
      <c r="R117" s="136"/>
      <c r="S117" s="136"/>
    </row>
    <row r="118" spans="1:26" ht="15.75" x14ac:dyDescent="0.25">
      <c r="A118" s="136"/>
      <c r="B118" s="136"/>
      <c r="C118" s="136"/>
      <c r="D118" s="136"/>
      <c r="E118" s="178"/>
      <c r="F118" s="178"/>
      <c r="G118" s="1582" t="s">
        <v>20</v>
      </c>
      <c r="H118" s="1582"/>
      <c r="I118" s="1582"/>
      <c r="J118" s="1582"/>
      <c r="K118" s="181">
        <f>COUNTIF(W$12:W103,2)</f>
        <v>38</v>
      </c>
      <c r="L118" s="51" t="s">
        <v>13</v>
      </c>
      <c r="M118" s="186">
        <f>K118/K112*100</f>
        <v>53.521126760563376</v>
      </c>
      <c r="N118" s="143" t="s">
        <v>15</v>
      </c>
      <c r="P118" s="51"/>
      <c r="Q118" s="136"/>
      <c r="R118" s="136"/>
      <c r="S118" s="136"/>
    </row>
    <row r="119" spans="1:26" ht="15.75" x14ac:dyDescent="0.25">
      <c r="A119" s="136"/>
      <c r="B119" s="136"/>
      <c r="C119" s="136"/>
      <c r="D119" s="136"/>
      <c r="E119" s="1582" t="s">
        <v>21</v>
      </c>
      <c r="F119" s="1582"/>
      <c r="G119" s="1582"/>
      <c r="H119" s="1582"/>
      <c r="I119" s="1582"/>
      <c r="J119" s="1582"/>
      <c r="K119" s="182">
        <f>SUM(K115:K117)</f>
        <v>28</v>
      </c>
      <c r="L119" s="51" t="s">
        <v>13</v>
      </c>
      <c r="M119" s="186">
        <f>ROUND(K119/K112*100,1)</f>
        <v>39.4</v>
      </c>
      <c r="N119" s="143" t="s">
        <v>15</v>
      </c>
      <c r="P119" s="51"/>
      <c r="Q119" s="136"/>
      <c r="R119" s="136"/>
      <c r="S119" s="136"/>
      <c r="X119" s="136"/>
    </row>
    <row r="120" spans="1:26" ht="18.75" customHeight="1" x14ac:dyDescent="0.3">
      <c r="A120" s="136"/>
      <c r="B120" s="136"/>
      <c r="C120" s="136"/>
      <c r="D120" s="136"/>
      <c r="E120" s="1582" t="s">
        <v>772</v>
      </c>
      <c r="F120" s="1582"/>
      <c r="G120" s="1582"/>
      <c r="H120" s="1582"/>
      <c r="I120" s="1582"/>
      <c r="J120" s="1582"/>
      <c r="K120" s="183"/>
      <c r="L120" s="51" t="s">
        <v>13</v>
      </c>
      <c r="M120" s="461">
        <f>K120/K112*100</f>
        <v>0</v>
      </c>
      <c r="N120" s="143" t="s">
        <v>15</v>
      </c>
      <c r="P120" s="2017" t="s">
        <v>22</v>
      </c>
      <c r="Q120" s="2017"/>
      <c r="R120" s="2017"/>
      <c r="S120" s="2017"/>
      <c r="T120" s="2018" t="str">
        <f>Оценка_подр(M112,M119,M115,M116)</f>
        <v>неудовлетворительно</v>
      </c>
      <c r="U120" s="2018"/>
      <c r="V120" s="2018"/>
      <c r="W120" s="2018"/>
      <c r="X120" s="632"/>
      <c r="Y120" s="632"/>
    </row>
    <row r="121" spans="1:26" ht="17.25" customHeight="1" x14ac:dyDescent="0.3">
      <c r="A121" s="136"/>
      <c r="B121" s="136"/>
      <c r="C121" s="136"/>
      <c r="D121" s="136"/>
      <c r="E121" s="1582" t="s">
        <v>775</v>
      </c>
      <c r="F121" s="1582"/>
      <c r="G121" s="1582"/>
      <c r="H121" s="1582"/>
      <c r="I121" s="1582"/>
      <c r="J121" s="1582"/>
      <c r="K121" s="183"/>
      <c r="L121" s="51" t="s">
        <v>768</v>
      </c>
      <c r="M121" s="191"/>
      <c r="N121" s="143"/>
      <c r="P121" s="633"/>
      <c r="Q121" s="633"/>
      <c r="R121" s="633"/>
      <c r="S121" s="633"/>
      <c r="T121" s="634"/>
      <c r="U121" s="635"/>
      <c r="V121" s="635"/>
      <c r="W121" s="635"/>
      <c r="X121" s="636"/>
      <c r="Y121" s="636"/>
    </row>
    <row r="122" spans="1:26" ht="18" customHeight="1" x14ac:dyDescent="0.3">
      <c r="A122" s="136"/>
      <c r="B122" s="136"/>
      <c r="C122" s="136"/>
      <c r="D122" s="136"/>
      <c r="E122" s="1582"/>
      <c r="F122" s="1582"/>
      <c r="G122" s="1582"/>
      <c r="H122" s="1582"/>
      <c r="I122" s="1582"/>
      <c r="J122" s="1582"/>
      <c r="K122" s="208"/>
      <c r="L122" s="51"/>
      <c r="M122" s="190"/>
      <c r="N122" s="177" t="s">
        <v>15</v>
      </c>
      <c r="O122" s="176">
        <f>SUM(K115:K118)</f>
        <v>66</v>
      </c>
      <c r="P122" s="188"/>
      <c r="Q122" s="189"/>
      <c r="R122" s="474"/>
      <c r="S122" s="474"/>
      <c r="T122" s="475"/>
      <c r="U122" s="475"/>
      <c r="V122" s="475"/>
      <c r="W122" s="475"/>
      <c r="X122" s="475"/>
      <c r="Y122" s="475"/>
    </row>
    <row r="123" spans="1:26" ht="18.75" customHeight="1" x14ac:dyDescent="0.3">
      <c r="A123" s="136"/>
      <c r="B123" s="136"/>
      <c r="C123" s="136"/>
      <c r="D123" s="136"/>
      <c r="E123" s="209"/>
      <c r="F123" s="209"/>
      <c r="G123" s="209"/>
      <c r="H123" s="272"/>
      <c r="I123" s="209"/>
      <c r="J123" s="458"/>
      <c r="K123" s="174"/>
      <c r="L123" s="51"/>
      <c r="M123" s="190"/>
      <c r="N123" s="143"/>
      <c r="P123" s="188"/>
      <c r="Q123" s="474"/>
      <c r="R123" s="474"/>
      <c r="S123" s="474"/>
      <c r="T123" s="475"/>
      <c r="U123" s="475"/>
      <c r="V123" s="475"/>
      <c r="W123" s="475"/>
      <c r="X123" s="475"/>
      <c r="Y123" s="475"/>
      <c r="Z123" s="572"/>
    </row>
    <row r="124" spans="1:26" ht="19.5" thickBot="1" x14ac:dyDescent="0.35">
      <c r="A124" s="136"/>
      <c r="B124" s="136"/>
      <c r="C124" s="136"/>
      <c r="D124" s="136"/>
      <c r="E124" s="2016" t="s">
        <v>1078</v>
      </c>
      <c r="F124" s="2016"/>
      <c r="G124" s="2016"/>
      <c r="H124" s="2016"/>
      <c r="I124" s="2016"/>
      <c r="J124" s="2016"/>
      <c r="K124" s="1581" t="s">
        <v>1166</v>
      </c>
      <c r="L124" s="1581"/>
      <c r="M124" s="1581"/>
      <c r="N124" s="1581"/>
      <c r="O124" s="1581"/>
      <c r="P124" s="1581"/>
      <c r="Q124" s="1581"/>
      <c r="R124" s="1581"/>
      <c r="S124" s="1581"/>
      <c r="T124" s="1581"/>
      <c r="U124" s="1581"/>
      <c r="V124" s="575"/>
      <c r="W124" s="575"/>
      <c r="X124" s="575"/>
      <c r="Y124" s="576"/>
      <c r="Z124" s="572"/>
    </row>
    <row r="125" spans="1:26" ht="19.5" thickTop="1" x14ac:dyDescent="0.3">
      <c r="E125" s="630"/>
      <c r="F125" s="630"/>
      <c r="G125" s="630"/>
      <c r="H125" s="631"/>
      <c r="I125" s="630"/>
      <c r="J125" s="630"/>
      <c r="K125" s="477"/>
      <c r="L125" s="477"/>
      <c r="M125" s="477"/>
      <c r="N125" s="477"/>
      <c r="O125" s="477"/>
      <c r="P125" s="477"/>
      <c r="Q125" s="477"/>
      <c r="R125" s="477"/>
      <c r="S125" s="477"/>
      <c r="T125" s="476"/>
      <c r="U125" s="477"/>
    </row>
    <row r="126" spans="1:26" ht="19.5" thickBot="1" x14ac:dyDescent="0.35">
      <c r="E126" s="2016" t="s">
        <v>1079</v>
      </c>
      <c r="F126" s="2016"/>
      <c r="G126" s="2016"/>
      <c r="H126" s="2016"/>
      <c r="I126" s="2016"/>
      <c r="J126" s="2016"/>
      <c r="K126" s="1581" t="s">
        <v>1167</v>
      </c>
      <c r="L126" s="1581"/>
      <c r="M126" s="1581"/>
      <c r="N126" s="1581"/>
      <c r="O126" s="1581"/>
      <c r="P126" s="1581"/>
      <c r="Q126" s="1581"/>
      <c r="R126" s="1581"/>
      <c r="S126" s="1581"/>
      <c r="T126" s="1581"/>
      <c r="U126" s="1581"/>
    </row>
    <row r="127" spans="1:26" ht="15.75" thickTop="1" x14ac:dyDescent="0.25">
      <c r="K127" s="477"/>
      <c r="L127" s="477"/>
      <c r="M127" s="477"/>
      <c r="N127" s="477"/>
      <c r="O127" s="477"/>
      <c r="P127" s="477"/>
      <c r="Q127" s="477"/>
      <c r="R127" s="477"/>
      <c r="S127" s="477"/>
      <c r="T127" s="476"/>
      <c r="U127" s="477"/>
    </row>
    <row r="128" spans="1:26" ht="19.5" thickBot="1" x14ac:dyDescent="0.35">
      <c r="K128" s="1581" t="s">
        <v>1168</v>
      </c>
      <c r="L128" s="1581"/>
      <c r="M128" s="1581"/>
      <c r="N128" s="1581"/>
      <c r="O128" s="1581"/>
      <c r="P128" s="1581"/>
      <c r="Q128" s="1581"/>
      <c r="R128" s="1581"/>
      <c r="S128" s="1581"/>
      <c r="T128" s="1581"/>
      <c r="U128" s="1581"/>
    </row>
    <row r="129" spans="1:26" ht="15.75" thickTop="1" x14ac:dyDescent="0.25"/>
    <row r="134" spans="1:26" s="138" customFormat="1" ht="15.75" x14ac:dyDescent="0.25">
      <c r="A134" s="247" t="s">
        <v>11</v>
      </c>
      <c r="B134" s="214">
        <v>28206</v>
      </c>
      <c r="C134" s="247">
        <f>Age(B134,I134,J134)</f>
        <v>47</v>
      </c>
      <c r="D134" s="160"/>
      <c r="E134" s="154">
        <v>4</v>
      </c>
      <c r="F134" s="593"/>
      <c r="G134" s="593"/>
      <c r="H134" s="593"/>
      <c r="I134" s="598" t="s">
        <v>482</v>
      </c>
      <c r="J134" s="598" t="s">
        <v>542</v>
      </c>
      <c r="K134" s="234" t="str">
        <f>Воз_группа(A134,C134)</f>
        <v>6</v>
      </c>
      <c r="L134" s="173"/>
      <c r="M134" s="247">
        <v>3</v>
      </c>
      <c r="N134" s="156"/>
      <c r="O134" s="202" t="e">
        <f>Баллы_за_упр($A134,$I134,$J134,$K134,M134,N134)</f>
        <v>#VALUE!</v>
      </c>
      <c r="P134" s="247">
        <v>34</v>
      </c>
      <c r="Q134" s="423">
        <v>13.9</v>
      </c>
      <c r="R134" s="202" t="e">
        <f>Баллы_за_упр($A134,$I134,$J134,$K134,P134,Q134)</f>
        <v>#VALUE!</v>
      </c>
      <c r="S134" s="1">
        <v>37</v>
      </c>
      <c r="T134" s="409"/>
      <c r="U134" s="203" t="e">
        <f>Баллы_за_упр($A134,$I134,$J134,$K134,S134,T134)</f>
        <v>#VALUE!</v>
      </c>
      <c r="V134" s="56" t="e">
        <f>Сумма_баллов($A134,$K134,O134,R134,U134)</f>
        <v>#VALUE!</v>
      </c>
      <c r="W134" s="204" t="e">
        <f>Оценка($A134,$K134,O134,R134,U134)</f>
        <v>#VALUE!</v>
      </c>
      <c r="X134" s="257"/>
      <c r="Y134" s="292"/>
      <c r="Z134" s="218"/>
    </row>
    <row r="135" spans="1:26" s="138" customFormat="1" ht="15.75" x14ac:dyDescent="0.25">
      <c r="A135" s="247" t="s">
        <v>11</v>
      </c>
      <c r="B135" s="168">
        <v>30503</v>
      </c>
      <c r="C135" s="247">
        <f>Age(B135,I135,J135)</f>
        <v>41</v>
      </c>
      <c r="D135" s="160"/>
      <c r="E135" s="154">
        <v>5</v>
      </c>
      <c r="F135" s="593"/>
      <c r="G135" s="593"/>
      <c r="H135" s="593"/>
      <c r="I135" s="598" t="s">
        <v>590</v>
      </c>
      <c r="J135" s="598" t="s">
        <v>1019</v>
      </c>
      <c r="K135" s="608" t="str">
        <f>Воз_группа(A135,C135)</f>
        <v>5</v>
      </c>
      <c r="L135" s="173"/>
      <c r="M135" s="247">
        <v>3</v>
      </c>
      <c r="N135" s="156"/>
      <c r="O135" s="202" t="e">
        <f>Баллы_за_упр($A135,$I135,$J135,$K135,M135,N135)</f>
        <v>#VALUE!</v>
      </c>
      <c r="P135" s="247">
        <v>34</v>
      </c>
      <c r="Q135" s="423"/>
      <c r="R135" s="202" t="e">
        <f>Баллы_за_упр($A135,$I135,$J135,$K135,P135,Q135)</f>
        <v>#VALUE!</v>
      </c>
      <c r="S135" s="1">
        <v>37</v>
      </c>
      <c r="T135" s="409"/>
      <c r="U135" s="203" t="e">
        <f>Баллы_за_упр($A135,$I135,$J135,$K135,S135,T135)</f>
        <v>#VALUE!</v>
      </c>
      <c r="V135" s="56" t="e">
        <f>Сумма_баллов($A135,$K135,O135,R135,U135)</f>
        <v>#VALUE!</v>
      </c>
      <c r="W135" s="204" t="e">
        <f>Оценка($A135,$K135,O135,R135,U135)</f>
        <v>#VALUE!</v>
      </c>
      <c r="X135" s="257"/>
      <c r="Y135" s="292"/>
      <c r="Z135" s="218"/>
    </row>
    <row r="136" spans="1:26" s="138" customFormat="1" ht="15.75" x14ac:dyDescent="0.25">
      <c r="A136" s="247" t="s">
        <v>11</v>
      </c>
      <c r="B136" s="168">
        <v>31459</v>
      </c>
      <c r="C136" s="247">
        <f>Age(B136,I136,J136)</f>
        <v>38</v>
      </c>
      <c r="D136" s="160"/>
      <c r="E136" s="154">
        <v>6</v>
      </c>
      <c r="F136" s="593"/>
      <c r="G136" s="593"/>
      <c r="H136" s="593"/>
      <c r="I136" s="598" t="s">
        <v>26</v>
      </c>
      <c r="J136" s="598" t="s">
        <v>1020</v>
      </c>
      <c r="K136" s="608" t="str">
        <f>Воз_группа(A136,C136)</f>
        <v>4</v>
      </c>
      <c r="L136" s="173"/>
      <c r="M136" s="247">
        <v>3</v>
      </c>
      <c r="N136" s="156"/>
      <c r="O136" s="202" t="e">
        <f>Баллы_за_упр($A136,$I136,$J136,$K136,M136,N136)</f>
        <v>#VALUE!</v>
      </c>
      <c r="P136" s="247">
        <v>34</v>
      </c>
      <c r="Q136" s="423"/>
      <c r="R136" s="202" t="e">
        <f>Баллы_за_упр($A136,$I136,$J136,$K136,P136,Q136)</f>
        <v>#VALUE!</v>
      </c>
      <c r="S136" s="1">
        <v>37</v>
      </c>
      <c r="T136" s="409"/>
      <c r="U136" s="203" t="e">
        <f>Баллы_за_упр($A136,$I136,$J136,$K136,S136,T136)</f>
        <v>#VALUE!</v>
      </c>
      <c r="V136" s="56" t="e">
        <f>Сумма_баллов($A136,$K136,O136,R136,U136)</f>
        <v>#VALUE!</v>
      </c>
      <c r="W136" s="204" t="e">
        <f>Оценка($A136,$K136,O136,R136,U136)</f>
        <v>#VALUE!</v>
      </c>
      <c r="X136" s="257"/>
      <c r="Y136" s="292"/>
      <c r="Z136" s="218"/>
    </row>
    <row r="137" spans="1:26" s="138" customFormat="1" ht="15.75" x14ac:dyDescent="0.25">
      <c r="A137" s="247" t="s">
        <v>470</v>
      </c>
      <c r="B137" s="168">
        <v>30824</v>
      </c>
      <c r="C137" s="247">
        <f>Age(B137,I137,J137)</f>
        <v>40</v>
      </c>
      <c r="D137" s="160"/>
      <c r="E137" s="154">
        <v>7</v>
      </c>
      <c r="F137" s="593"/>
      <c r="G137" s="593"/>
      <c r="H137" s="593"/>
      <c r="I137" s="599" t="s">
        <v>500</v>
      </c>
      <c r="J137" s="599" t="s">
        <v>1021</v>
      </c>
      <c r="K137" s="608" t="str">
        <f>Воз_группа(A137,C137)</f>
        <v>5</v>
      </c>
      <c r="L137" s="173"/>
      <c r="M137" s="247">
        <v>3</v>
      </c>
      <c r="N137" s="156"/>
      <c r="O137" s="202" t="e">
        <f>Баллы_за_упр($A137,$I137,$J137,$K137,M137,N137)</f>
        <v>#VALUE!</v>
      </c>
      <c r="P137" s="247">
        <v>34</v>
      </c>
      <c r="Q137" s="423"/>
      <c r="R137" s="202" t="e">
        <f>Баллы_за_упр($A137,$I137,$J137,$K137,P137,Q137)</f>
        <v>#VALUE!</v>
      </c>
      <c r="S137" s="1">
        <v>37</v>
      </c>
      <c r="T137" s="409"/>
      <c r="U137" s="203" t="e">
        <f>Баллы_за_упр($A137,$I137,$J137,$K137,S137,T137)</f>
        <v>#VALUE!</v>
      </c>
      <c r="V137" s="56" t="e">
        <f>Сумма_баллов($A137,$K137,O137,R137,U137)</f>
        <v>#VALUE!</v>
      </c>
      <c r="W137" s="204" t="e">
        <f>Оценка($A137,$K137,O137,R137,U137)</f>
        <v>#VALUE!</v>
      </c>
      <c r="X137" s="257"/>
      <c r="Y137" s="292"/>
      <c r="Z137" s="218"/>
    </row>
  </sheetData>
  <mergeCells count="82">
    <mergeCell ref="A9:A11"/>
    <mergeCell ref="B9:B11"/>
    <mergeCell ref="C9:C11"/>
    <mergeCell ref="E9:E11"/>
    <mergeCell ref="F9:F11"/>
    <mergeCell ref="A1:C7"/>
    <mergeCell ref="T1:Y1"/>
    <mergeCell ref="T3:Y3"/>
    <mergeCell ref="T4:Y4"/>
    <mergeCell ref="E6:Y6"/>
    <mergeCell ref="E7:Y7"/>
    <mergeCell ref="Q112:T112"/>
    <mergeCell ref="G117:J117"/>
    <mergeCell ref="G118:J118"/>
    <mergeCell ref="Y9:Y11"/>
    <mergeCell ref="H9:H11"/>
    <mergeCell ref="I9:I11"/>
    <mergeCell ref="J9:J11"/>
    <mergeCell ref="K9:K11"/>
    <mergeCell ref="L9:L11"/>
    <mergeCell ref="M9:U9"/>
    <mergeCell ref="G9:G11"/>
    <mergeCell ref="V9:V11"/>
    <mergeCell ref="W9:W11"/>
    <mergeCell ref="X9:X11"/>
    <mergeCell ref="I109:J109"/>
    <mergeCell ref="K109:U109"/>
    <mergeCell ref="I111:J111"/>
    <mergeCell ref="E124:J124"/>
    <mergeCell ref="M10:O10"/>
    <mergeCell ref="P10:R10"/>
    <mergeCell ref="S10:U10"/>
    <mergeCell ref="E120:J120"/>
    <mergeCell ref="P120:S120"/>
    <mergeCell ref="T120:W120"/>
    <mergeCell ref="E121:J121"/>
    <mergeCell ref="E122:J122"/>
    <mergeCell ref="I114:J114"/>
    <mergeCell ref="G115:J115"/>
    <mergeCell ref="G116:J116"/>
    <mergeCell ref="I112:J112"/>
    <mergeCell ref="G77:G79"/>
    <mergeCell ref="H77:H79"/>
    <mergeCell ref="E126:J126"/>
    <mergeCell ref="K124:U124"/>
    <mergeCell ref="K126:U126"/>
    <mergeCell ref="K128:U128"/>
    <mergeCell ref="E119:J119"/>
    <mergeCell ref="A77:A79"/>
    <mergeCell ref="B77:B79"/>
    <mergeCell ref="C77:C79"/>
    <mergeCell ref="E77:E79"/>
    <mergeCell ref="F77:F79"/>
    <mergeCell ref="I77:I79"/>
    <mergeCell ref="J77:J79"/>
    <mergeCell ref="K77:K79"/>
    <mergeCell ref="L77:L79"/>
    <mergeCell ref="M77:U77"/>
    <mergeCell ref="V77:V79"/>
    <mergeCell ref="W77:W79"/>
    <mergeCell ref="X77:X79"/>
    <mergeCell ref="Y77:Y79"/>
    <mergeCell ref="P78:R78"/>
    <mergeCell ref="S78:U78"/>
    <mergeCell ref="M39:U39"/>
    <mergeCell ref="V39:V41"/>
    <mergeCell ref="W39:W41"/>
    <mergeCell ref="X39:X41"/>
    <mergeCell ref="Y39:Y41"/>
    <mergeCell ref="P40:R40"/>
    <mergeCell ref="S40:U40"/>
    <mergeCell ref="L39:L41"/>
    <mergeCell ref="K39:K41"/>
    <mergeCell ref="J39:J41"/>
    <mergeCell ref="I39:I41"/>
    <mergeCell ref="H39:H41"/>
    <mergeCell ref="A39:A41"/>
    <mergeCell ref="G39:G41"/>
    <mergeCell ref="F39:F41"/>
    <mergeCell ref="E39:E41"/>
    <mergeCell ref="C39:C41"/>
    <mergeCell ref="B39:B4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>
    <tabColor rgb="FFFFC000"/>
  </sheetPr>
  <dimension ref="A1:AD41"/>
  <sheetViews>
    <sheetView view="pageBreakPreview" topLeftCell="A19" zoomScaleSheetLayoutView="100" workbookViewId="0">
      <selection activeCell="AC29" sqref="AC29"/>
    </sheetView>
  </sheetViews>
  <sheetFormatPr defaultColWidth="9.140625"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3.85546875" style="485" customWidth="1"/>
    <col min="5" max="5" width="26.28515625" style="485" customWidth="1"/>
    <col min="6" max="7" width="6.28515625" style="482" customWidth="1"/>
    <col min="8" max="8" width="6.28515625" style="483" customWidth="1"/>
    <col min="9" max="11" width="6.28515625" style="482" hidden="1" customWidth="1"/>
    <col min="12" max="15" width="6.28515625" style="483" customWidth="1"/>
    <col min="16" max="17" width="6.28515625" style="483" hidden="1" customWidth="1"/>
    <col min="18" max="18" width="6.28515625" style="484" customWidth="1"/>
    <col min="19" max="28" width="6.140625" style="483" hidden="1" customWidth="1"/>
    <col min="29" max="29" width="31.140625" style="485" customWidth="1"/>
    <col min="30" max="16384" width="9.140625" style="485"/>
  </cols>
  <sheetData>
    <row r="1" spans="1:30" x14ac:dyDescent="0.25">
      <c r="A1" s="1687"/>
      <c r="B1" s="1687"/>
      <c r="C1" s="1687"/>
      <c r="D1" s="153"/>
      <c r="E1" s="153"/>
      <c r="F1" s="958"/>
      <c r="G1" s="958"/>
      <c r="H1" s="481"/>
    </row>
    <row r="2" spans="1:30" ht="15.75" customHeight="1" x14ac:dyDescent="0.25">
      <c r="A2" s="1687"/>
      <c r="B2" s="1687"/>
      <c r="C2" s="1687"/>
      <c r="D2" s="1689" t="s">
        <v>1083</v>
      </c>
      <c r="E2" s="1689"/>
      <c r="F2" s="1689"/>
      <c r="G2" s="1689"/>
      <c r="H2" s="1689"/>
      <c r="I2" s="1689"/>
      <c r="J2" s="1689"/>
      <c r="K2" s="1689"/>
      <c r="L2" s="1689"/>
      <c r="M2" s="1689"/>
      <c r="N2" s="1689"/>
      <c r="O2" s="1689"/>
      <c r="P2" s="1689"/>
      <c r="Q2" s="1689"/>
      <c r="R2" s="1689"/>
      <c r="S2" s="1689"/>
      <c r="T2" s="1689"/>
      <c r="U2" s="1689"/>
      <c r="V2" s="1689"/>
      <c r="W2" s="1689"/>
      <c r="X2" s="1689"/>
      <c r="Y2" s="1689"/>
      <c r="Z2" s="1689"/>
      <c r="AA2" s="1689"/>
      <c r="AB2" s="1689"/>
      <c r="AC2" s="1689"/>
    </row>
    <row r="3" spans="1:30" x14ac:dyDescent="0.25">
      <c r="A3" s="1688"/>
      <c r="B3" s="1688"/>
      <c r="C3" s="1688"/>
      <c r="D3" s="1690" t="s">
        <v>1314</v>
      </c>
      <c r="E3" s="1690"/>
      <c r="F3" s="1690"/>
      <c r="G3" s="1690"/>
      <c r="H3" s="1690"/>
      <c r="I3" s="1690"/>
      <c r="J3" s="1690"/>
      <c r="K3" s="1690"/>
      <c r="L3" s="1690"/>
      <c r="M3" s="1690"/>
      <c r="N3" s="1690"/>
      <c r="O3" s="1690"/>
      <c r="P3" s="1690"/>
      <c r="Q3" s="1690"/>
      <c r="R3" s="1690"/>
      <c r="S3" s="1690"/>
      <c r="T3" s="1690"/>
      <c r="U3" s="1690"/>
      <c r="V3" s="1690"/>
      <c r="W3" s="1690"/>
      <c r="X3" s="1690"/>
      <c r="Y3" s="1690"/>
      <c r="Z3" s="1690"/>
      <c r="AA3" s="1690"/>
      <c r="AB3" s="1690"/>
      <c r="AC3" s="1690"/>
    </row>
    <row r="4" spans="1:30" ht="16.5" thickBot="1" x14ac:dyDescent="0.3"/>
    <row r="5" spans="1:30" ht="31.5" customHeight="1" x14ac:dyDescent="0.25">
      <c r="D5" s="1691" t="s">
        <v>1084</v>
      </c>
      <c r="E5" s="1693" t="s">
        <v>73</v>
      </c>
      <c r="F5" s="1671" t="s">
        <v>12</v>
      </c>
      <c r="G5" s="1674" t="s">
        <v>1085</v>
      </c>
      <c r="H5" s="1696" t="s">
        <v>1086</v>
      </c>
      <c r="I5" s="960" t="s">
        <v>17</v>
      </c>
      <c r="J5" s="960" t="s">
        <v>18</v>
      </c>
      <c r="K5" s="960" t="s">
        <v>19</v>
      </c>
      <c r="L5" s="1696" t="s">
        <v>17</v>
      </c>
      <c r="M5" s="1696" t="s">
        <v>18</v>
      </c>
      <c r="N5" s="1696" t="s">
        <v>19</v>
      </c>
      <c r="O5" s="1665" t="s">
        <v>20</v>
      </c>
      <c r="P5" s="1668" t="s">
        <v>21</v>
      </c>
      <c r="Q5" s="1674" t="s">
        <v>15</v>
      </c>
      <c r="R5" s="1677" t="s">
        <v>1087</v>
      </c>
      <c r="S5" s="1680" t="s">
        <v>1268</v>
      </c>
      <c r="T5" s="1680"/>
      <c r="U5" s="1680"/>
      <c r="V5" s="1680"/>
      <c r="W5" s="1680"/>
      <c r="X5" s="1681"/>
      <c r="Y5" s="1684" t="s">
        <v>1088</v>
      </c>
      <c r="Z5" s="1665" t="s">
        <v>15</v>
      </c>
      <c r="AA5" s="1671" t="s">
        <v>1089</v>
      </c>
      <c r="AB5" s="1665" t="s">
        <v>15</v>
      </c>
      <c r="AC5" s="1699" t="s">
        <v>809</v>
      </c>
      <c r="AD5" s="486"/>
    </row>
    <row r="6" spans="1:30" ht="36.75" customHeight="1" x14ac:dyDescent="0.25">
      <c r="D6" s="1620"/>
      <c r="E6" s="1694"/>
      <c r="F6" s="1672"/>
      <c r="G6" s="1675"/>
      <c r="H6" s="1697"/>
      <c r="I6" s="961"/>
      <c r="J6" s="961"/>
      <c r="K6" s="961"/>
      <c r="L6" s="1697"/>
      <c r="M6" s="1697"/>
      <c r="N6" s="1697"/>
      <c r="O6" s="1666"/>
      <c r="P6" s="1669"/>
      <c r="Q6" s="1675"/>
      <c r="R6" s="1678"/>
      <c r="S6" s="1702" t="s">
        <v>1269</v>
      </c>
      <c r="T6" s="1702"/>
      <c r="U6" s="1702"/>
      <c r="V6" s="1702" t="s">
        <v>1270</v>
      </c>
      <c r="W6" s="1702"/>
      <c r="X6" s="1703"/>
      <c r="Y6" s="1685"/>
      <c r="Z6" s="1666"/>
      <c r="AA6" s="1672"/>
      <c r="AB6" s="1666"/>
      <c r="AC6" s="1700"/>
      <c r="AD6" s="486"/>
    </row>
    <row r="7" spans="1:30" ht="76.5" customHeight="1" thickBot="1" x14ac:dyDescent="0.3">
      <c r="D7" s="1692"/>
      <c r="E7" s="1695"/>
      <c r="F7" s="1673"/>
      <c r="G7" s="1676"/>
      <c r="H7" s="1698"/>
      <c r="I7" s="962"/>
      <c r="J7" s="962"/>
      <c r="K7" s="962"/>
      <c r="L7" s="1698"/>
      <c r="M7" s="1698"/>
      <c r="N7" s="1698"/>
      <c r="O7" s="1667"/>
      <c r="P7" s="1670"/>
      <c r="Q7" s="1676"/>
      <c r="R7" s="1679"/>
      <c r="S7" s="771" t="s">
        <v>1271</v>
      </c>
      <c r="T7" s="771" t="s">
        <v>1272</v>
      </c>
      <c r="U7" s="771" t="s">
        <v>1273</v>
      </c>
      <c r="V7" s="771" t="s">
        <v>1271</v>
      </c>
      <c r="W7" s="771" t="s">
        <v>1272</v>
      </c>
      <c r="X7" s="772" t="s">
        <v>1273</v>
      </c>
      <c r="Y7" s="1686"/>
      <c r="Z7" s="1667"/>
      <c r="AA7" s="1673"/>
      <c r="AB7" s="1667"/>
      <c r="AC7" s="1701"/>
      <c r="AD7" s="486"/>
    </row>
    <row r="8" spans="1:30" s="482" customFormat="1" ht="18" customHeight="1" thickTop="1" x14ac:dyDescent="0.25">
      <c r="A8" s="485"/>
      <c r="B8" s="485"/>
      <c r="C8" s="485"/>
      <c r="D8" s="975">
        <v>1</v>
      </c>
      <c r="E8" s="969" t="s">
        <v>767</v>
      </c>
      <c r="F8" s="774">
        <v>83</v>
      </c>
      <c r="G8" s="488">
        <v>48</v>
      </c>
      <c r="H8" s="489">
        <f>(G8*100)/F8</f>
        <v>57.831325301204821</v>
      </c>
      <c r="I8" s="490"/>
      <c r="J8" s="490"/>
      <c r="K8" s="490"/>
      <c r="L8" s="491">
        <v>8</v>
      </c>
      <c r="M8" s="491">
        <v>6</v>
      </c>
      <c r="N8" s="491">
        <v>2</v>
      </c>
      <c r="O8" s="775">
        <v>32</v>
      </c>
      <c r="P8" s="776">
        <f>SUM(L8:O8)</f>
        <v>48</v>
      </c>
      <c r="Q8" s="489">
        <f>(P8*100)/G8</f>
        <v>100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15.662650602409638</v>
      </c>
      <c r="AA8" s="487">
        <v>16</v>
      </c>
      <c r="AB8" s="779">
        <f>(AA8*100)/F8</f>
        <v>19.277108433734941</v>
      </c>
      <c r="AC8" s="780"/>
    </row>
    <row r="9" spans="1:30" s="482" customFormat="1" ht="30" customHeight="1" x14ac:dyDescent="0.25">
      <c r="A9" s="485"/>
      <c r="B9" s="485"/>
      <c r="C9" s="485"/>
      <c r="D9" s="975">
        <v>2</v>
      </c>
      <c r="E9" s="969" t="s">
        <v>793</v>
      </c>
      <c r="F9" s="774">
        <v>11</v>
      </c>
      <c r="G9" s="488">
        <v>5</v>
      </c>
      <c r="H9" s="489"/>
      <c r="I9" s="490"/>
      <c r="J9" s="490"/>
      <c r="K9" s="490"/>
      <c r="L9" s="491">
        <v>2</v>
      </c>
      <c r="M9" s="491">
        <v>0</v>
      </c>
      <c r="N9" s="491">
        <v>0</v>
      </c>
      <c r="O9" s="775">
        <v>3</v>
      </c>
      <c r="P9" s="776"/>
      <c r="Q9" s="489"/>
      <c r="R9" s="492">
        <v>2</v>
      </c>
      <c r="S9" s="489"/>
      <c r="T9" s="489"/>
      <c r="U9" s="489"/>
      <c r="V9" s="489"/>
      <c r="W9" s="489"/>
      <c r="X9" s="777"/>
      <c r="Y9" s="778"/>
      <c r="Z9" s="779"/>
      <c r="AA9" s="487"/>
      <c r="AB9" s="779"/>
      <c r="AC9" s="971" t="s">
        <v>1331</v>
      </c>
    </row>
    <row r="10" spans="1:30" s="482" customFormat="1" ht="39.75" customHeight="1" x14ac:dyDescent="0.25">
      <c r="A10" s="485"/>
      <c r="B10" s="485"/>
      <c r="C10" s="485"/>
      <c r="D10" s="975">
        <v>3</v>
      </c>
      <c r="E10" s="970" t="s">
        <v>1187</v>
      </c>
      <c r="F10" s="600">
        <v>4</v>
      </c>
      <c r="G10" s="963"/>
      <c r="H10" s="964"/>
      <c r="I10" s="509"/>
      <c r="J10" s="509"/>
      <c r="K10" s="509"/>
      <c r="L10" s="965"/>
      <c r="M10" s="965"/>
      <c r="N10" s="965"/>
      <c r="O10" s="966">
        <v>3</v>
      </c>
      <c r="P10" s="967"/>
      <c r="Q10" s="964"/>
      <c r="R10" s="968">
        <v>2</v>
      </c>
      <c r="S10" s="964"/>
      <c r="T10" s="964"/>
      <c r="U10" s="964"/>
      <c r="V10" s="964"/>
      <c r="W10" s="964"/>
      <c r="X10" s="777"/>
      <c r="Y10" s="778"/>
      <c r="Z10" s="779"/>
      <c r="AA10" s="487"/>
      <c r="AB10" s="779"/>
      <c r="AC10" s="971" t="s">
        <v>1330</v>
      </c>
    </row>
    <row r="11" spans="1:30" s="482" customFormat="1" ht="24" customHeight="1" x14ac:dyDescent="0.25">
      <c r="A11" s="485"/>
      <c r="B11" s="485"/>
      <c r="C11" s="485"/>
      <c r="D11" s="975">
        <v>4</v>
      </c>
      <c r="E11" s="970" t="s">
        <v>1184</v>
      </c>
      <c r="F11" s="600"/>
      <c r="G11" s="963"/>
      <c r="H11" s="964"/>
      <c r="I11" s="509"/>
      <c r="J11" s="509"/>
      <c r="K11" s="509"/>
      <c r="L11" s="965"/>
      <c r="M11" s="965"/>
      <c r="N11" s="965"/>
      <c r="O11" s="966"/>
      <c r="P11" s="967"/>
      <c r="Q11" s="964"/>
      <c r="R11" s="968"/>
      <c r="S11" s="964"/>
      <c r="T11" s="964"/>
      <c r="U11" s="964"/>
      <c r="V11" s="964"/>
      <c r="W11" s="964"/>
      <c r="X11" s="777"/>
      <c r="Y11" s="778"/>
      <c r="Z11" s="779"/>
      <c r="AA11" s="487"/>
      <c r="AB11" s="779"/>
      <c r="AC11" s="780"/>
    </row>
    <row r="12" spans="1:30" s="482" customFormat="1" ht="30.75" customHeight="1" x14ac:dyDescent="0.25">
      <c r="A12" s="485"/>
      <c r="B12" s="485"/>
      <c r="C12" s="485"/>
      <c r="D12" s="975">
        <v>5</v>
      </c>
      <c r="E12" s="970" t="s">
        <v>950</v>
      </c>
      <c r="F12" s="600"/>
      <c r="G12" s="963"/>
      <c r="H12" s="964"/>
      <c r="I12" s="509"/>
      <c r="J12" s="509"/>
      <c r="K12" s="509"/>
      <c r="L12" s="965"/>
      <c r="M12" s="965"/>
      <c r="N12" s="965"/>
      <c r="O12" s="966"/>
      <c r="P12" s="967"/>
      <c r="Q12" s="964"/>
      <c r="R12" s="968"/>
      <c r="S12" s="964"/>
      <c r="T12" s="964"/>
      <c r="U12" s="964"/>
      <c r="V12" s="964"/>
      <c r="W12" s="964"/>
      <c r="X12" s="777"/>
      <c r="Y12" s="778"/>
      <c r="Z12" s="779"/>
      <c r="AA12" s="487"/>
      <c r="AB12" s="779"/>
      <c r="AC12" s="780"/>
    </row>
    <row r="13" spans="1:30" s="482" customFormat="1" ht="21" customHeight="1" x14ac:dyDescent="0.25">
      <c r="A13" s="485"/>
      <c r="B13" s="485"/>
      <c r="C13" s="485"/>
      <c r="D13" s="975">
        <v>6</v>
      </c>
      <c r="E13" s="970" t="s">
        <v>1189</v>
      </c>
      <c r="F13" s="600">
        <v>2</v>
      </c>
      <c r="G13" s="963">
        <v>1</v>
      </c>
      <c r="H13" s="964"/>
      <c r="I13" s="509"/>
      <c r="J13" s="509"/>
      <c r="K13" s="509"/>
      <c r="L13" s="965"/>
      <c r="M13" s="965"/>
      <c r="N13" s="965"/>
      <c r="O13" s="966">
        <v>1</v>
      </c>
      <c r="P13" s="967"/>
      <c r="Q13" s="964"/>
      <c r="R13" s="968">
        <v>2</v>
      </c>
      <c r="S13" s="964"/>
      <c r="T13" s="964"/>
      <c r="U13" s="964"/>
      <c r="V13" s="964"/>
      <c r="W13" s="964"/>
      <c r="X13" s="777"/>
      <c r="Y13" s="778"/>
      <c r="Z13" s="779"/>
      <c r="AA13" s="487"/>
      <c r="AB13" s="779"/>
      <c r="AC13" s="974" t="s">
        <v>1332</v>
      </c>
    </row>
    <row r="14" spans="1:30" s="482" customFormat="1" ht="33.75" customHeight="1" x14ac:dyDescent="0.25">
      <c r="A14" s="485"/>
      <c r="B14" s="485"/>
      <c r="C14" s="485"/>
      <c r="D14" s="975">
        <v>7</v>
      </c>
      <c r="E14" s="970" t="s">
        <v>1190</v>
      </c>
      <c r="F14" s="600">
        <v>2</v>
      </c>
      <c r="G14" s="963">
        <v>1</v>
      </c>
      <c r="H14" s="964"/>
      <c r="I14" s="509"/>
      <c r="J14" s="509"/>
      <c r="K14" s="509"/>
      <c r="L14" s="965"/>
      <c r="M14" s="965"/>
      <c r="N14" s="965"/>
      <c r="O14" s="966">
        <v>2</v>
      </c>
      <c r="P14" s="967"/>
      <c r="Q14" s="964"/>
      <c r="R14" s="968">
        <v>2</v>
      </c>
      <c r="S14" s="964"/>
      <c r="T14" s="964"/>
      <c r="U14" s="964"/>
      <c r="V14" s="964"/>
      <c r="W14" s="964"/>
      <c r="X14" s="777"/>
      <c r="Y14" s="778"/>
      <c r="Z14" s="779"/>
      <c r="AA14" s="487"/>
      <c r="AB14" s="779"/>
      <c r="AC14" s="971" t="s">
        <v>1333</v>
      </c>
    </row>
    <row r="15" spans="1:30" s="482" customFormat="1" ht="22.5" customHeight="1" x14ac:dyDescent="0.25">
      <c r="A15" s="485"/>
      <c r="B15" s="485"/>
      <c r="C15" s="485"/>
      <c r="D15" s="975">
        <v>8</v>
      </c>
      <c r="E15" s="970" t="s">
        <v>1191</v>
      </c>
      <c r="F15" s="600">
        <v>1</v>
      </c>
      <c r="G15" s="963">
        <v>1</v>
      </c>
      <c r="H15" s="964"/>
      <c r="I15" s="509"/>
      <c r="J15" s="509"/>
      <c r="K15" s="509"/>
      <c r="L15" s="965"/>
      <c r="M15" s="965"/>
      <c r="N15" s="965"/>
      <c r="O15" s="966">
        <v>1</v>
      </c>
      <c r="P15" s="967"/>
      <c r="Q15" s="964"/>
      <c r="R15" s="968">
        <v>2</v>
      </c>
      <c r="S15" s="964"/>
      <c r="T15" s="964"/>
      <c r="U15" s="964"/>
      <c r="V15" s="964"/>
      <c r="W15" s="964"/>
      <c r="X15" s="777"/>
      <c r="Y15" s="778"/>
      <c r="Z15" s="779"/>
      <c r="AA15" s="487"/>
      <c r="AB15" s="779"/>
      <c r="AC15" s="971" t="s">
        <v>1327</v>
      </c>
    </row>
    <row r="16" spans="1:30" s="482" customFormat="1" ht="18" customHeight="1" x14ac:dyDescent="0.25">
      <c r="A16" s="485"/>
      <c r="B16" s="485"/>
      <c r="C16" s="485"/>
      <c r="D16" s="975">
        <v>9</v>
      </c>
      <c r="E16" s="970" t="s">
        <v>1192</v>
      </c>
      <c r="F16" s="600">
        <v>2</v>
      </c>
      <c r="G16" s="963">
        <v>1</v>
      </c>
      <c r="H16" s="964"/>
      <c r="I16" s="509"/>
      <c r="J16" s="509"/>
      <c r="K16" s="509"/>
      <c r="L16" s="965"/>
      <c r="M16" s="965"/>
      <c r="N16" s="965"/>
      <c r="O16" s="966">
        <v>1</v>
      </c>
      <c r="P16" s="967"/>
      <c r="Q16" s="964"/>
      <c r="R16" s="968">
        <v>2</v>
      </c>
      <c r="S16" s="964"/>
      <c r="T16" s="964"/>
      <c r="U16" s="964"/>
      <c r="V16" s="964"/>
      <c r="W16" s="964"/>
      <c r="X16" s="777"/>
      <c r="Y16" s="778"/>
      <c r="Z16" s="779"/>
      <c r="AA16" s="487"/>
      <c r="AB16" s="779"/>
      <c r="AC16" s="971" t="s">
        <v>1328</v>
      </c>
    </row>
    <row r="17" spans="1:29" s="482" customFormat="1" ht="18" customHeight="1" x14ac:dyDescent="0.25">
      <c r="A17" s="485"/>
      <c r="B17" s="485"/>
      <c r="C17" s="485"/>
      <c r="D17" s="975">
        <v>10</v>
      </c>
      <c r="E17" s="970" t="s">
        <v>934</v>
      </c>
      <c r="F17" s="600"/>
      <c r="G17" s="963"/>
      <c r="H17" s="964"/>
      <c r="I17" s="509"/>
      <c r="J17" s="509"/>
      <c r="K17" s="509"/>
      <c r="L17" s="965"/>
      <c r="M17" s="965"/>
      <c r="N17" s="965"/>
      <c r="O17" s="966"/>
      <c r="P17" s="967"/>
      <c r="Q17" s="964"/>
      <c r="R17" s="968"/>
      <c r="S17" s="964"/>
      <c r="T17" s="964"/>
      <c r="U17" s="964"/>
      <c r="V17" s="964"/>
      <c r="W17" s="964"/>
      <c r="X17" s="777"/>
      <c r="Y17" s="778"/>
      <c r="Z17" s="779"/>
      <c r="AA17" s="487"/>
      <c r="AB17" s="779"/>
      <c r="AC17" s="780"/>
    </row>
    <row r="18" spans="1:29" s="482" customFormat="1" ht="18" customHeight="1" x14ac:dyDescent="0.25">
      <c r="A18" s="485"/>
      <c r="B18" s="485"/>
      <c r="C18" s="485"/>
      <c r="D18" s="975">
        <v>11</v>
      </c>
      <c r="E18" s="970" t="s">
        <v>935</v>
      </c>
      <c r="F18" s="600"/>
      <c r="G18" s="963"/>
      <c r="H18" s="964"/>
      <c r="I18" s="509"/>
      <c r="J18" s="509"/>
      <c r="K18" s="509"/>
      <c r="L18" s="965"/>
      <c r="M18" s="965"/>
      <c r="N18" s="965"/>
      <c r="O18" s="966"/>
      <c r="P18" s="967"/>
      <c r="Q18" s="964"/>
      <c r="R18" s="968"/>
      <c r="S18" s="964"/>
      <c r="T18" s="964"/>
      <c r="U18" s="964"/>
      <c r="V18" s="964"/>
      <c r="W18" s="964"/>
      <c r="X18" s="777"/>
      <c r="Y18" s="778"/>
      <c r="Z18" s="779"/>
      <c r="AA18" s="487"/>
      <c r="AB18" s="779"/>
      <c r="AC18" s="780"/>
    </row>
    <row r="19" spans="1:29" s="482" customFormat="1" ht="22.5" customHeight="1" x14ac:dyDescent="0.25">
      <c r="A19" s="485"/>
      <c r="B19" s="485"/>
      <c r="C19" s="485"/>
      <c r="D19" s="975">
        <v>12</v>
      </c>
      <c r="E19" s="970" t="s">
        <v>936</v>
      </c>
      <c r="F19" s="600"/>
      <c r="G19" s="963"/>
      <c r="H19" s="964"/>
      <c r="I19" s="509"/>
      <c r="J19" s="509"/>
      <c r="K19" s="509"/>
      <c r="L19" s="965"/>
      <c r="M19" s="965"/>
      <c r="N19" s="965"/>
      <c r="O19" s="966"/>
      <c r="P19" s="967"/>
      <c r="Q19" s="964"/>
      <c r="R19" s="968"/>
      <c r="S19" s="964"/>
      <c r="T19" s="964"/>
      <c r="U19" s="964"/>
      <c r="V19" s="964"/>
      <c r="W19" s="964"/>
      <c r="X19" s="777"/>
      <c r="Y19" s="778"/>
      <c r="Z19" s="779"/>
      <c r="AA19" s="487"/>
      <c r="AB19" s="779"/>
      <c r="AC19" s="780"/>
    </row>
    <row r="20" spans="1:29" s="482" customFormat="1" ht="31.5" customHeight="1" x14ac:dyDescent="0.25">
      <c r="A20" s="485"/>
      <c r="B20" s="485"/>
      <c r="C20" s="485"/>
      <c r="D20" s="975">
        <v>13</v>
      </c>
      <c r="E20" s="970" t="s">
        <v>949</v>
      </c>
      <c r="F20" s="600"/>
      <c r="G20" s="963"/>
      <c r="H20" s="964"/>
      <c r="I20" s="509"/>
      <c r="J20" s="509"/>
      <c r="K20" s="509"/>
      <c r="L20" s="965"/>
      <c r="M20" s="965"/>
      <c r="N20" s="965"/>
      <c r="O20" s="966"/>
      <c r="P20" s="967"/>
      <c r="Q20" s="964"/>
      <c r="R20" s="968"/>
      <c r="S20" s="964"/>
      <c r="T20" s="964"/>
      <c r="U20" s="964"/>
      <c r="V20" s="964"/>
      <c r="W20" s="964"/>
      <c r="X20" s="777"/>
      <c r="Y20" s="778"/>
      <c r="Z20" s="779"/>
      <c r="AA20" s="487"/>
      <c r="AB20" s="779"/>
      <c r="AC20" s="780"/>
    </row>
    <row r="21" spans="1:29" s="482" customFormat="1" ht="18" customHeight="1" x14ac:dyDescent="0.25">
      <c r="A21" s="485"/>
      <c r="B21" s="485"/>
      <c r="C21" s="485"/>
      <c r="D21" s="975">
        <v>14</v>
      </c>
      <c r="E21" s="970" t="s">
        <v>938</v>
      </c>
      <c r="F21" s="600"/>
      <c r="G21" s="963"/>
      <c r="H21" s="964"/>
      <c r="I21" s="509"/>
      <c r="J21" s="509"/>
      <c r="K21" s="509"/>
      <c r="L21" s="965"/>
      <c r="M21" s="965"/>
      <c r="N21" s="965"/>
      <c r="O21" s="966"/>
      <c r="P21" s="967"/>
      <c r="Q21" s="964"/>
      <c r="R21" s="968"/>
      <c r="S21" s="964"/>
      <c r="T21" s="964"/>
      <c r="U21" s="964"/>
      <c r="V21" s="964"/>
      <c r="W21" s="964"/>
      <c r="X21" s="777"/>
      <c r="Y21" s="778"/>
      <c r="Z21" s="779"/>
      <c r="AA21" s="487"/>
      <c r="AB21" s="779"/>
      <c r="AC21" s="780"/>
    </row>
    <row r="22" spans="1:29" s="482" customFormat="1" ht="18" customHeight="1" x14ac:dyDescent="0.25">
      <c r="A22" s="485"/>
      <c r="B22" s="485"/>
      <c r="C22" s="485"/>
      <c r="D22" s="975">
        <v>15</v>
      </c>
      <c r="E22" s="970" t="s">
        <v>991</v>
      </c>
      <c r="F22" s="600"/>
      <c r="G22" s="963"/>
      <c r="H22" s="964"/>
      <c r="I22" s="509"/>
      <c r="J22" s="509"/>
      <c r="K22" s="509"/>
      <c r="L22" s="965"/>
      <c r="M22" s="965"/>
      <c r="N22" s="965"/>
      <c r="O22" s="966"/>
      <c r="P22" s="967"/>
      <c r="Q22" s="964"/>
      <c r="R22" s="968"/>
      <c r="S22" s="964"/>
      <c r="T22" s="964"/>
      <c r="U22" s="964"/>
      <c r="V22" s="964"/>
      <c r="W22" s="964"/>
      <c r="X22" s="777"/>
      <c r="Y22" s="778"/>
      <c r="Z22" s="779"/>
      <c r="AA22" s="487"/>
      <c r="AB22" s="779"/>
      <c r="AC22" s="780"/>
    </row>
    <row r="23" spans="1:29" s="482" customFormat="1" ht="34.5" customHeight="1" x14ac:dyDescent="0.25">
      <c r="A23" s="485"/>
      <c r="B23" s="485"/>
      <c r="C23" s="485"/>
      <c r="D23" s="975">
        <v>16</v>
      </c>
      <c r="E23" s="970" t="s">
        <v>1194</v>
      </c>
      <c r="F23" s="600"/>
      <c r="G23" s="963"/>
      <c r="H23" s="964"/>
      <c r="I23" s="509"/>
      <c r="J23" s="509"/>
      <c r="K23" s="509"/>
      <c r="L23" s="965"/>
      <c r="M23" s="965"/>
      <c r="N23" s="965"/>
      <c r="O23" s="966"/>
      <c r="P23" s="967"/>
      <c r="Q23" s="964"/>
      <c r="R23" s="968"/>
      <c r="S23" s="964"/>
      <c r="T23" s="964"/>
      <c r="U23" s="964"/>
      <c r="V23" s="964"/>
      <c r="W23" s="964"/>
      <c r="X23" s="777"/>
      <c r="Y23" s="778"/>
      <c r="Z23" s="779"/>
      <c r="AA23" s="487"/>
      <c r="AB23" s="779"/>
      <c r="AC23" s="780"/>
    </row>
    <row r="24" spans="1:29" s="482" customFormat="1" ht="39" customHeight="1" x14ac:dyDescent="0.25">
      <c r="A24" s="485"/>
      <c r="B24" s="485"/>
      <c r="C24" s="485"/>
      <c r="D24" s="975">
        <v>17</v>
      </c>
      <c r="E24" s="970" t="s">
        <v>1195</v>
      </c>
      <c r="F24" s="600"/>
      <c r="G24" s="963"/>
      <c r="H24" s="964"/>
      <c r="I24" s="509"/>
      <c r="J24" s="509"/>
      <c r="K24" s="509"/>
      <c r="L24" s="965"/>
      <c r="M24" s="965"/>
      <c r="N24" s="965"/>
      <c r="O24" s="966"/>
      <c r="P24" s="967"/>
      <c r="Q24" s="964"/>
      <c r="R24" s="968"/>
      <c r="S24" s="964"/>
      <c r="T24" s="964"/>
      <c r="U24" s="964"/>
      <c r="V24" s="964"/>
      <c r="W24" s="964"/>
      <c r="X24" s="777"/>
      <c r="Y24" s="778"/>
      <c r="Z24" s="779"/>
      <c r="AA24" s="487"/>
      <c r="AB24" s="779"/>
      <c r="AC24" s="780"/>
    </row>
    <row r="25" spans="1:29" s="482" customFormat="1" ht="25.5" customHeight="1" x14ac:dyDescent="0.25">
      <c r="A25" s="485"/>
      <c r="B25" s="485"/>
      <c r="C25" s="485"/>
      <c r="D25" s="975">
        <v>18</v>
      </c>
      <c r="E25" s="970" t="s">
        <v>992</v>
      </c>
      <c r="F25" s="600">
        <v>4</v>
      </c>
      <c r="G25" s="963"/>
      <c r="H25" s="964"/>
      <c r="I25" s="509"/>
      <c r="J25" s="509"/>
      <c r="K25" s="509"/>
      <c r="L25" s="965"/>
      <c r="M25" s="965"/>
      <c r="N25" s="965"/>
      <c r="O25" s="966">
        <v>2</v>
      </c>
      <c r="P25" s="967"/>
      <c r="Q25" s="964"/>
      <c r="R25" s="968">
        <v>2</v>
      </c>
      <c r="S25" s="964"/>
      <c r="T25" s="964"/>
      <c r="U25" s="964"/>
      <c r="V25" s="964"/>
      <c r="W25" s="964"/>
      <c r="X25" s="777"/>
      <c r="Y25" s="778"/>
      <c r="Z25" s="779"/>
      <c r="AA25" s="487"/>
      <c r="AB25" s="779"/>
      <c r="AC25" s="971" t="s">
        <v>1320</v>
      </c>
    </row>
    <row r="26" spans="1:29" s="482" customFormat="1" ht="18.75" customHeight="1" x14ac:dyDescent="0.25">
      <c r="A26" s="485"/>
      <c r="B26" s="485"/>
      <c r="C26" s="485"/>
      <c r="D26" s="975">
        <v>19</v>
      </c>
      <c r="E26" s="970" t="s">
        <v>952</v>
      </c>
      <c r="F26" s="600">
        <v>4</v>
      </c>
      <c r="G26" s="963"/>
      <c r="H26" s="964"/>
      <c r="I26" s="509"/>
      <c r="J26" s="509"/>
      <c r="K26" s="509"/>
      <c r="L26" s="965"/>
      <c r="M26" s="965"/>
      <c r="N26" s="965"/>
      <c r="O26" s="966">
        <v>1</v>
      </c>
      <c r="P26" s="967"/>
      <c r="Q26" s="964"/>
      <c r="R26" s="968">
        <v>2</v>
      </c>
      <c r="S26" s="964"/>
      <c r="T26" s="964"/>
      <c r="U26" s="964"/>
      <c r="V26" s="964"/>
      <c r="W26" s="964"/>
      <c r="X26" s="777"/>
      <c r="Y26" s="778"/>
      <c r="Z26" s="779"/>
      <c r="AA26" s="487"/>
      <c r="AB26" s="779"/>
      <c r="AC26" s="971" t="s">
        <v>1321</v>
      </c>
    </row>
    <row r="27" spans="1:29" s="482" customFormat="1" ht="18" customHeight="1" x14ac:dyDescent="0.25">
      <c r="A27" s="485"/>
      <c r="B27" s="485"/>
      <c r="C27" s="485"/>
      <c r="D27" s="975">
        <v>20</v>
      </c>
      <c r="E27" s="970" t="s">
        <v>1196</v>
      </c>
      <c r="F27" s="600">
        <v>2</v>
      </c>
      <c r="G27" s="963"/>
      <c r="H27" s="964"/>
      <c r="I27" s="509"/>
      <c r="J27" s="509"/>
      <c r="K27" s="509"/>
      <c r="L27" s="965"/>
      <c r="M27" s="965"/>
      <c r="N27" s="965"/>
      <c r="O27" s="966">
        <v>1</v>
      </c>
      <c r="P27" s="967"/>
      <c r="Q27" s="964"/>
      <c r="R27" s="968">
        <v>2</v>
      </c>
      <c r="S27" s="964"/>
      <c r="T27" s="964"/>
      <c r="U27" s="964"/>
      <c r="V27" s="964"/>
      <c r="W27" s="964"/>
      <c r="X27" s="777"/>
      <c r="Y27" s="778"/>
      <c r="Z27" s="779"/>
      <c r="AA27" s="487"/>
      <c r="AB27" s="779"/>
      <c r="AC27" s="976" t="s">
        <v>1322</v>
      </c>
    </row>
    <row r="28" spans="1:29" s="482" customFormat="1" ht="18" customHeight="1" x14ac:dyDescent="0.25">
      <c r="A28" s="485"/>
      <c r="B28" s="485"/>
      <c r="C28" s="485"/>
      <c r="D28" s="975">
        <v>21</v>
      </c>
      <c r="E28" s="970" t="s">
        <v>1197</v>
      </c>
      <c r="F28" s="600">
        <v>4</v>
      </c>
      <c r="G28" s="963"/>
      <c r="H28" s="964"/>
      <c r="I28" s="509"/>
      <c r="J28" s="509"/>
      <c r="K28" s="509"/>
      <c r="L28" s="965"/>
      <c r="M28" s="965"/>
      <c r="N28" s="965"/>
      <c r="O28" s="966">
        <v>1</v>
      </c>
      <c r="P28" s="967"/>
      <c r="Q28" s="964"/>
      <c r="R28" s="968">
        <v>2</v>
      </c>
      <c r="S28" s="964"/>
      <c r="T28" s="964"/>
      <c r="U28" s="964"/>
      <c r="V28" s="964"/>
      <c r="W28" s="964"/>
      <c r="X28" s="777"/>
      <c r="Y28" s="778"/>
      <c r="Z28" s="779"/>
      <c r="AA28" s="487"/>
      <c r="AB28" s="779"/>
      <c r="AC28" s="971" t="s">
        <v>1323</v>
      </c>
    </row>
    <row r="29" spans="1:29" s="482" customFormat="1" ht="22.5" customHeight="1" x14ac:dyDescent="0.25">
      <c r="A29" s="485"/>
      <c r="B29" s="485"/>
      <c r="C29" s="485"/>
      <c r="D29" s="975">
        <v>22</v>
      </c>
      <c r="E29" s="970" t="s">
        <v>1198</v>
      </c>
      <c r="F29" s="600">
        <v>3</v>
      </c>
      <c r="G29" s="963"/>
      <c r="H29" s="964"/>
      <c r="I29" s="509"/>
      <c r="J29" s="509"/>
      <c r="K29" s="509"/>
      <c r="L29" s="965"/>
      <c r="M29" s="965"/>
      <c r="N29" s="965"/>
      <c r="O29" s="966">
        <v>2</v>
      </c>
      <c r="P29" s="967"/>
      <c r="Q29" s="964"/>
      <c r="R29" s="968">
        <v>2</v>
      </c>
      <c r="S29" s="964"/>
      <c r="T29" s="964"/>
      <c r="U29" s="964"/>
      <c r="V29" s="964"/>
      <c r="W29" s="964"/>
      <c r="X29" s="777"/>
      <c r="Y29" s="778"/>
      <c r="Z29" s="779"/>
      <c r="AA29" s="487"/>
      <c r="AB29" s="779"/>
      <c r="AC29" s="971" t="s">
        <v>1324</v>
      </c>
    </row>
    <row r="30" spans="1:29" s="482" customFormat="1" ht="18" customHeight="1" x14ac:dyDescent="0.25">
      <c r="A30" s="485"/>
      <c r="B30" s="485"/>
      <c r="C30" s="485"/>
      <c r="D30" s="975">
        <v>23</v>
      </c>
      <c r="E30" s="970" t="s">
        <v>1199</v>
      </c>
      <c r="F30" s="600">
        <v>5</v>
      </c>
      <c r="G30" s="963"/>
      <c r="H30" s="964"/>
      <c r="I30" s="509"/>
      <c r="J30" s="509"/>
      <c r="K30" s="509"/>
      <c r="L30" s="965"/>
      <c r="M30" s="965"/>
      <c r="N30" s="965"/>
      <c r="O30" s="966"/>
      <c r="P30" s="967"/>
      <c r="Q30" s="964"/>
      <c r="R30" s="968"/>
      <c r="S30" s="964"/>
      <c r="T30" s="964"/>
      <c r="U30" s="964"/>
      <c r="V30" s="964"/>
      <c r="W30" s="964"/>
      <c r="X30" s="777"/>
      <c r="Y30" s="778"/>
      <c r="Z30" s="779"/>
      <c r="AA30" s="487"/>
      <c r="AB30" s="779"/>
      <c r="AC30" s="780"/>
    </row>
    <row r="31" spans="1:29" s="482" customFormat="1" ht="27" customHeight="1" x14ac:dyDescent="0.25">
      <c r="A31" s="485"/>
      <c r="B31" s="485"/>
      <c r="C31" s="485"/>
      <c r="D31" s="975">
        <v>24</v>
      </c>
      <c r="E31" s="970" t="s">
        <v>1200</v>
      </c>
      <c r="F31" s="600">
        <v>2</v>
      </c>
      <c r="G31" s="963"/>
      <c r="H31" s="964"/>
      <c r="I31" s="509"/>
      <c r="J31" s="509"/>
      <c r="K31" s="509"/>
      <c r="L31" s="965"/>
      <c r="M31" s="965"/>
      <c r="N31" s="965"/>
      <c r="O31" s="966"/>
      <c r="P31" s="967"/>
      <c r="Q31" s="964"/>
      <c r="R31" s="968"/>
      <c r="S31" s="964"/>
      <c r="T31" s="964"/>
      <c r="U31" s="964"/>
      <c r="V31" s="964"/>
      <c r="W31" s="964"/>
      <c r="X31" s="777"/>
      <c r="Y31" s="778"/>
      <c r="Z31" s="779"/>
      <c r="AA31" s="487"/>
      <c r="AB31" s="779"/>
      <c r="AC31" s="780"/>
    </row>
    <row r="32" spans="1:29" s="482" customFormat="1" ht="27" customHeight="1" x14ac:dyDescent="0.25">
      <c r="A32" s="485"/>
      <c r="B32" s="485"/>
      <c r="C32" s="485"/>
      <c r="D32" s="975">
        <v>25</v>
      </c>
      <c r="E32" s="970" t="s">
        <v>1201</v>
      </c>
      <c r="F32" s="600">
        <v>3</v>
      </c>
      <c r="G32" s="963"/>
      <c r="H32" s="964"/>
      <c r="I32" s="509"/>
      <c r="J32" s="509"/>
      <c r="K32" s="509"/>
      <c r="L32" s="965"/>
      <c r="M32" s="965"/>
      <c r="N32" s="965"/>
      <c r="O32" s="966"/>
      <c r="P32" s="967"/>
      <c r="Q32" s="964"/>
      <c r="R32" s="968"/>
      <c r="S32" s="964"/>
      <c r="T32" s="964"/>
      <c r="U32" s="964"/>
      <c r="V32" s="964"/>
      <c r="W32" s="964"/>
      <c r="X32" s="777"/>
      <c r="Y32" s="778"/>
      <c r="Z32" s="779"/>
      <c r="AA32" s="487"/>
      <c r="AB32" s="779"/>
      <c r="AC32" s="780"/>
    </row>
    <row r="33" spans="1:29" s="482" customFormat="1" ht="18" customHeight="1" x14ac:dyDescent="0.25">
      <c r="A33" s="485"/>
      <c r="B33" s="485"/>
      <c r="C33" s="485"/>
      <c r="D33" s="975">
        <v>26</v>
      </c>
      <c r="E33" s="970" t="s">
        <v>947</v>
      </c>
      <c r="F33" s="600">
        <v>2</v>
      </c>
      <c r="G33" s="963"/>
      <c r="H33" s="964"/>
      <c r="I33" s="509"/>
      <c r="J33" s="509"/>
      <c r="K33" s="509"/>
      <c r="L33" s="965"/>
      <c r="M33" s="965"/>
      <c r="N33" s="965"/>
      <c r="O33" s="966">
        <v>1</v>
      </c>
      <c r="P33" s="967"/>
      <c r="Q33" s="964"/>
      <c r="R33" s="968">
        <v>2</v>
      </c>
      <c r="S33" s="964"/>
      <c r="T33" s="964"/>
      <c r="U33" s="964"/>
      <c r="V33" s="964"/>
      <c r="W33" s="964"/>
      <c r="X33" s="777"/>
      <c r="Y33" s="778"/>
      <c r="Z33" s="779"/>
      <c r="AA33" s="487"/>
      <c r="AB33" s="779"/>
      <c r="AC33" s="971" t="s">
        <v>1325</v>
      </c>
    </row>
    <row r="34" spans="1:29" s="482" customFormat="1" ht="18" customHeight="1" x14ac:dyDescent="0.25">
      <c r="A34" s="485"/>
      <c r="B34" s="485"/>
      <c r="C34" s="485"/>
      <c r="D34" s="975">
        <v>27</v>
      </c>
      <c r="E34" s="972" t="s">
        <v>1148</v>
      </c>
      <c r="F34" s="973"/>
      <c r="G34" s="973"/>
      <c r="H34" s="973"/>
      <c r="I34" s="973"/>
      <c r="J34" s="973"/>
      <c r="K34" s="973"/>
      <c r="L34" s="973"/>
      <c r="M34" s="973"/>
      <c r="N34" s="973"/>
      <c r="O34" s="973"/>
      <c r="P34" s="973"/>
      <c r="Q34" s="973"/>
      <c r="R34" s="973"/>
      <c r="S34" s="495"/>
      <c r="T34" s="495"/>
      <c r="U34" s="495"/>
      <c r="V34" s="495"/>
      <c r="W34" s="495"/>
      <c r="X34" s="495"/>
      <c r="Y34" s="496"/>
      <c r="Z34" s="495"/>
      <c r="AA34" s="611"/>
      <c r="AB34" s="495"/>
      <c r="AC34" s="973"/>
    </row>
    <row r="35" spans="1:29" s="482" customFormat="1" ht="24.75" customHeight="1" x14ac:dyDescent="0.25">
      <c r="A35" s="485"/>
      <c r="B35" s="485"/>
      <c r="C35" s="485"/>
      <c r="D35" s="975">
        <v>28</v>
      </c>
      <c r="E35" s="969" t="s">
        <v>1147</v>
      </c>
      <c r="F35" s="774">
        <v>2</v>
      </c>
      <c r="G35" s="488">
        <v>2</v>
      </c>
      <c r="H35" s="489"/>
      <c r="I35" s="490"/>
      <c r="J35" s="490"/>
      <c r="K35" s="490"/>
      <c r="L35" s="491"/>
      <c r="M35" s="491"/>
      <c r="N35" s="491"/>
      <c r="O35" s="775">
        <v>1</v>
      </c>
      <c r="P35" s="776"/>
      <c r="Q35" s="489"/>
      <c r="R35" s="492">
        <v>2</v>
      </c>
      <c r="S35" s="489"/>
      <c r="T35" s="489"/>
      <c r="U35" s="489"/>
      <c r="V35" s="489"/>
      <c r="W35" s="489"/>
      <c r="X35" s="777"/>
      <c r="Y35" s="778"/>
      <c r="Z35" s="779"/>
      <c r="AA35" s="487"/>
      <c r="AB35" s="779"/>
      <c r="AC35" s="971" t="s">
        <v>1329</v>
      </c>
    </row>
    <row r="36" spans="1:29" s="482" customFormat="1" ht="18" customHeight="1" x14ac:dyDescent="0.25">
      <c r="A36" s="485"/>
      <c r="B36" s="485"/>
      <c r="C36" s="485"/>
      <c r="D36" s="975">
        <v>29</v>
      </c>
      <c r="E36" s="969" t="s">
        <v>974</v>
      </c>
      <c r="F36" s="774">
        <v>5</v>
      </c>
      <c r="G36" s="488"/>
      <c r="H36" s="489"/>
      <c r="I36" s="490"/>
      <c r="J36" s="490"/>
      <c r="K36" s="490"/>
      <c r="L36" s="491"/>
      <c r="M36" s="491"/>
      <c r="N36" s="491"/>
      <c r="O36" s="775"/>
      <c r="P36" s="776"/>
      <c r="Q36" s="489"/>
      <c r="R36" s="492"/>
      <c r="S36" s="489"/>
      <c r="T36" s="489"/>
      <c r="U36" s="489"/>
      <c r="V36" s="489"/>
      <c r="W36" s="489"/>
      <c r="X36" s="777"/>
      <c r="Y36" s="778"/>
      <c r="Z36" s="779"/>
      <c r="AA36" s="487"/>
      <c r="AB36" s="779"/>
      <c r="AC36" s="780"/>
    </row>
    <row r="37" spans="1:29" s="482" customFormat="1" ht="33.75" customHeight="1" x14ac:dyDescent="0.25">
      <c r="A37" s="485"/>
      <c r="B37" s="485"/>
      <c r="C37" s="485"/>
      <c r="D37" s="975">
        <v>30</v>
      </c>
      <c r="E37" s="969" t="s">
        <v>1203</v>
      </c>
      <c r="F37" s="774">
        <v>4</v>
      </c>
      <c r="G37" s="488">
        <v>1</v>
      </c>
      <c r="H37" s="489"/>
      <c r="I37" s="490"/>
      <c r="J37" s="490"/>
      <c r="K37" s="490"/>
      <c r="L37" s="491"/>
      <c r="M37" s="491"/>
      <c r="N37" s="491"/>
      <c r="O37" s="775">
        <v>2</v>
      </c>
      <c r="P37" s="776"/>
      <c r="Q37" s="489"/>
      <c r="R37" s="492">
        <v>2</v>
      </c>
      <c r="S37" s="489"/>
      <c r="T37" s="489"/>
      <c r="U37" s="489"/>
      <c r="V37" s="489"/>
      <c r="W37" s="489"/>
      <c r="X37" s="777"/>
      <c r="Y37" s="778"/>
      <c r="Z37" s="779"/>
      <c r="AA37" s="487"/>
      <c r="AB37" s="779"/>
      <c r="AC37" s="971" t="s">
        <v>1326</v>
      </c>
    </row>
    <row r="38" spans="1:29" s="500" customFormat="1" ht="17.25" customHeight="1" thickBot="1" x14ac:dyDescent="0.3">
      <c r="A38" s="499"/>
      <c r="B38" s="499"/>
      <c r="C38" s="499"/>
      <c r="D38" s="1682" t="s">
        <v>1090</v>
      </c>
      <c r="E38" s="1683"/>
      <c r="F38" s="959"/>
      <c r="G38" s="790"/>
      <c r="H38" s="791"/>
      <c r="I38" s="790"/>
      <c r="J38" s="790"/>
      <c r="K38" s="790"/>
      <c r="L38" s="792"/>
      <c r="M38" s="792"/>
      <c r="N38" s="792"/>
      <c r="O38" s="793"/>
      <c r="P38" s="794"/>
      <c r="Q38" s="792"/>
      <c r="R38" s="792"/>
      <c r="S38" s="792">
        <f t="shared" ref="S38:Y38" si="0">SUM(S8:S37)</f>
        <v>0</v>
      </c>
      <c r="T38" s="792">
        <f t="shared" si="0"/>
        <v>0</v>
      </c>
      <c r="U38" s="792">
        <f t="shared" si="0"/>
        <v>0</v>
      </c>
      <c r="V38" s="792">
        <f t="shared" si="0"/>
        <v>0</v>
      </c>
      <c r="W38" s="792">
        <f t="shared" si="0"/>
        <v>0</v>
      </c>
      <c r="X38" s="795">
        <f t="shared" si="0"/>
        <v>0</v>
      </c>
      <c r="Y38" s="796">
        <f t="shared" si="0"/>
        <v>13</v>
      </c>
      <c r="Z38" s="797" t="e">
        <f>(Y38*100)/F38</f>
        <v>#DIV/0!</v>
      </c>
      <c r="AA38" s="959">
        <f>SUM(AA8:AA37)</f>
        <v>16</v>
      </c>
      <c r="AB38" s="798" t="e">
        <f>(AA38*100)/G38</f>
        <v>#DIV/0!</v>
      </c>
      <c r="AC38" s="799"/>
    </row>
    <row r="39" spans="1:29" x14ac:dyDescent="0.25">
      <c r="F39" s="501"/>
      <c r="G39" s="501"/>
      <c r="H39" s="502"/>
    </row>
    <row r="40" spans="1:29" x14ac:dyDescent="0.25">
      <c r="E40" s="153"/>
      <c r="L40" s="503" t="s">
        <v>31</v>
      </c>
      <c r="M40" s="503"/>
      <c r="N40" s="503"/>
      <c r="O40" s="503"/>
      <c r="P40" s="583"/>
    </row>
    <row r="41" spans="1:29" x14ac:dyDescent="0.25">
      <c r="E41" s="153"/>
      <c r="H41" s="482"/>
      <c r="L41" s="482"/>
      <c r="M41" s="482"/>
      <c r="N41" s="482"/>
      <c r="O41" s="482"/>
      <c r="P41" s="482"/>
    </row>
  </sheetData>
  <mergeCells count="24">
    <mergeCell ref="O5:O7"/>
    <mergeCell ref="P5:P7"/>
    <mergeCell ref="Z5:Z7"/>
    <mergeCell ref="AA5:AA7"/>
    <mergeCell ref="AB5:AB7"/>
    <mergeCell ref="Q5:Q7"/>
    <mergeCell ref="R5:R7"/>
    <mergeCell ref="S5:X5"/>
    <mergeCell ref="D38:E38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43</vt:i4>
      </vt:variant>
      <vt:variant>
        <vt:lpstr>Именованные диапазоны</vt:lpstr>
      </vt:variant>
      <vt:variant>
        <vt:i4>40</vt:i4>
      </vt:variant>
    </vt:vector>
  </HeadingPairs>
  <TitlesOfParts>
    <vt:vector size="83" baseType="lpstr">
      <vt:lpstr>Баллы</vt:lpstr>
      <vt:lpstr>Таблица оценок</vt:lpstr>
      <vt:lpstr>Общий</vt:lpstr>
      <vt:lpstr>Шаблон</vt:lpstr>
      <vt:lpstr>Св.ведомость 111</vt:lpstr>
      <vt:lpstr>Рейтинг111</vt:lpstr>
      <vt:lpstr>Св.ведомость с фп</vt:lpstr>
      <vt:lpstr>Св.ведомость.</vt:lpstr>
      <vt:lpstr>Управления</vt:lpstr>
      <vt:lpstr>ВНИЦ.</vt:lpstr>
      <vt:lpstr>ВНИЦ. (2)</vt:lpstr>
      <vt:lpstr>ВНИЦ. (3)</vt:lpstr>
      <vt:lpstr>ФАГШ.</vt:lpstr>
      <vt:lpstr>ФВО</vt:lpstr>
      <vt:lpstr>ФСВ</vt:lpstr>
      <vt:lpstr>ФВДА</vt:lpstr>
      <vt:lpstr>ФНГ.</vt:lpstr>
      <vt:lpstr>ФСВО</vt:lpstr>
      <vt:lpstr>ФСП.</vt:lpstr>
      <vt:lpstr>ФВГН.</vt:lpstr>
      <vt:lpstr>КЯ</vt:lpstr>
      <vt:lpstr>КГЗ</vt:lpstr>
      <vt:lpstr>ФМП</vt:lpstr>
      <vt:lpstr>НФ, НК РЕЙТИНГ </vt:lpstr>
      <vt:lpstr>РОиО</vt:lpstr>
      <vt:lpstr>ЗНУО</vt:lpstr>
      <vt:lpstr>Неудов</vt:lpstr>
      <vt:lpstr>ЗННУО, НФ, НК </vt:lpstr>
      <vt:lpstr>Лист2</vt:lpstr>
      <vt:lpstr>НУО</vt:lpstr>
      <vt:lpstr>Май</vt:lpstr>
      <vt:lpstr>ВНИЦ</vt:lpstr>
      <vt:lpstr>КШФ</vt:lpstr>
      <vt:lpstr>ФАГШ</vt:lpstr>
      <vt:lpstr>ФСП</vt:lpstr>
      <vt:lpstr>ФМТО</vt:lpstr>
      <vt:lpstr>ФВГН</vt:lpstr>
      <vt:lpstr>ФНГ</vt:lpstr>
      <vt:lpstr>ФПК</vt:lpstr>
      <vt:lpstr>ФЦТиБИС</vt:lpstr>
      <vt:lpstr>ШР</vt:lpstr>
      <vt:lpstr>Итоговая 2020</vt:lpstr>
      <vt:lpstr>Св.ведомость с фп (2)</vt:lpstr>
      <vt:lpstr>ВНИЦ!Область_печати</vt:lpstr>
      <vt:lpstr>ВНИЦ.!Область_печати</vt:lpstr>
      <vt:lpstr>'ВНИЦ. (2)'!Область_печати</vt:lpstr>
      <vt:lpstr>'ВНИЦ. (3)'!Область_печати</vt:lpstr>
      <vt:lpstr>'ЗННУО, НФ, НК '!Область_печати</vt:lpstr>
      <vt:lpstr>ЗНУО!Область_печати</vt:lpstr>
      <vt:lpstr>'Итоговая 2020'!Область_печати</vt:lpstr>
      <vt:lpstr>КГЗ!Область_печати</vt:lpstr>
      <vt:lpstr>КШФ!Область_печати</vt:lpstr>
      <vt:lpstr>КЯ!Область_печати</vt:lpstr>
      <vt:lpstr>Май!Область_печати</vt:lpstr>
      <vt:lpstr>Неудов!Область_печати</vt:lpstr>
      <vt:lpstr>НУО!Область_печати</vt:lpstr>
      <vt:lpstr>'НФ, НК РЕЙТИНГ '!Область_печати</vt:lpstr>
      <vt:lpstr>Общий!Область_печати</vt:lpstr>
      <vt:lpstr>Рейтинг111!Область_печати</vt:lpstr>
      <vt:lpstr>РОиО!Область_печати</vt:lpstr>
      <vt:lpstr>'Св.ведомость 111'!Область_печати</vt:lpstr>
      <vt:lpstr>'Св.ведомость с фп'!Область_печати</vt:lpstr>
      <vt:lpstr>'Св.ведомость с фп (2)'!Область_печати</vt:lpstr>
      <vt:lpstr>Св.ведомость.!Область_печати</vt:lpstr>
      <vt:lpstr>Управления!Область_печати</vt:lpstr>
      <vt:lpstr>ФАГШ!Область_печати</vt:lpstr>
      <vt:lpstr>ФАГШ.!Область_печати</vt:lpstr>
      <vt:lpstr>ФВГН!Область_печати</vt:lpstr>
      <vt:lpstr>ФВГН.!Область_печати</vt:lpstr>
      <vt:lpstr>ФВДА!Область_печати</vt:lpstr>
      <vt:lpstr>ФВО!Область_печати</vt:lpstr>
      <vt:lpstr>ФМП!Область_печати</vt:lpstr>
      <vt:lpstr>ФМТО!Область_печати</vt:lpstr>
      <vt:lpstr>ФНГ!Область_печати</vt:lpstr>
      <vt:lpstr>ФНГ.!Область_печати</vt:lpstr>
      <vt:lpstr>ФПК!Область_печати</vt:lpstr>
      <vt:lpstr>ФСВ!Область_печати</vt:lpstr>
      <vt:lpstr>ФСВО!Область_печати</vt:lpstr>
      <vt:lpstr>ФСП!Область_печати</vt:lpstr>
      <vt:lpstr>ФСП.!Область_печати</vt:lpstr>
      <vt:lpstr>ФЦТиБИС!Область_печати</vt:lpstr>
      <vt:lpstr>Шаблон!Область_печати</vt:lpstr>
      <vt:lpstr>ШР!Область_печати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ПРОГРАММА УЧЁТА РЕЗУЛЬТАТОВ ФИЗИЧЕСКОЙ ПОДГОТОВКИ</dc:title>
  <dc:creator/>
  <cp:lastModifiedBy/>
  <cp:revision>1</cp:revision>
  <dcterms:created xsi:type="dcterms:W3CDTF">2006-09-16T00:00:00Z</dcterms:created>
  <dcterms:modified xsi:type="dcterms:W3CDTF">2024-10-24T04:23:40Z</dcterms:modified>
  <cp:version>0.1</cp:version>
</cp:coreProperties>
</file>