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oleObject" PartName="/xl/embeddings/oleObject6.bin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7.bin"/>
  <Override ContentType="application/vnd.openxmlformats-officedocument.oleObject" PartName="/xl/embeddings/oleObject4.bin"/>
  <Override ContentType="application/vnd.openxmlformats-officedocument.oleObject" PartName="/xl/embeddings/oleObject5.bin"/>
  <Override ContentType="application/vnd.openxmlformats-officedocument.oleObject" PartName="/xl/embeddings/oleObject3.bin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" sheetId="1" r:id="rId4"/>
    <sheet state="visible" name="Comanda" sheetId="2" r:id="rId5"/>
    <sheet state="visible" name="Canal drept" sheetId="3" r:id="rId6"/>
    <sheet state="visible" name="Cot rectangular" sheetId="4" r:id="rId7"/>
    <sheet state="visible" name="Cot rectangular drept" sheetId="5" r:id="rId8"/>
    <sheet state="visible" name="Cot rectangular cu dirijori" sheetId="6" r:id="rId9"/>
    <sheet state="hidden" name="Sheet7" sheetId="7" r:id="rId10"/>
    <sheet state="visible" name="Teu" sheetId="8" r:id="rId11"/>
    <sheet state="visible" name="Piesa de deviatie (etaj)" sheetId="9" r:id="rId12"/>
    <sheet state="visible" name="Reductie simetrica_asim." sheetId="10" r:id="rId13"/>
    <sheet state="visible" name="YAKA" sheetId="11" r:id="rId14"/>
    <sheet state="visible" name="Ramif. bilaterala (2 coturi)" sheetId="12" r:id="rId15"/>
    <sheet state="visible" name="Ramif. laterala(cot+canal)" sheetId="13" r:id="rId16"/>
    <sheet state="visible" name="Ramif. pantalon" sheetId="14" r:id="rId17"/>
    <sheet state="visible" name="Capac" sheetId="15" r:id="rId18"/>
    <sheet state="visible" name="Schimbare sec.concentrica" sheetId="16" r:id="rId19"/>
    <sheet state="visible" name="Schimbare sec.excentrica" sheetId="17" r:id="rId20"/>
    <sheet state="visible" name="Plenum" sheetId="18" r:id="rId21"/>
    <sheet state="visible" name="Coduri" sheetId="19" r:id="rId22"/>
  </sheets>
  <externalReferences>
    <externalReference r:id="rId23"/>
    <externalReference r:id="rId24"/>
  </externalReferences>
  <definedNames>
    <definedName localSheetId="17" name="_1._Cot_rectangular_fara_dirijori">[1]Coduri!#REF!</definedName>
    <definedName localSheetId="15" name="_1._Cot_rectangular_fara_dirijori">[2]Coduri!#REF!</definedName>
    <definedName localSheetId="16" name="_1._Cot_rectangular_fara_dirijori">[2]Coduri!#REF!</definedName>
    <definedName name="_1._Cot_rectangular_fara_dirijori">Coduri!#REF!</definedName>
    <definedName localSheetId="17" name="_2._Cot_rectangular_fara_dirijori">[1]Coduri!#REF!</definedName>
    <definedName localSheetId="15" name="_2._Cot_rectangular_fara_dirijori">[2]Coduri!#REF!</definedName>
    <definedName localSheetId="16" name="_2._Cot_rectangular_fara_dirijori">[2]Coduri!#REF!</definedName>
    <definedName name="_2._Cot_rectangular_fara_dirijori">Coduri!#REF!</definedName>
    <definedName localSheetId="17" name="_5._Piesa_deviatie">[1]Coduri!#REF!</definedName>
    <definedName localSheetId="15" name="_5._Piesa_deviatie">[2]Coduri!#REF!</definedName>
    <definedName localSheetId="16" name="_5._Piesa_deviatie">[2]Coduri!#REF!</definedName>
    <definedName name="_5._Piesa_deviatie">Coduri!#REF!</definedName>
    <definedName name="ey">Comanda!$B$20</definedName>
    <definedName hidden="1" localSheetId="1" name="_xlnm._FilterDatabase">Comanda!$C$18:$C$56</definedName>
  </definedNames>
  <calcPr/>
  <extLst>
    <ext uri="GoogleSheetsCustomDataVersion2">
      <go:sheetsCustomData xmlns:go="http://customooxmlschemas.google.com/" r:id="rId25" roundtripDataChecksum="3R9nBZMcqa/xh4/8qku3raIkAv4T/X/8o9qfPS0IXkM="/>
    </ext>
  </extLst>
</workbook>
</file>

<file path=xl/sharedStrings.xml><?xml version="1.0" encoding="utf-8"?>
<sst xmlns="http://schemas.openxmlformats.org/spreadsheetml/2006/main" count="2064" uniqueCount="265">
  <si>
    <t>OPIS</t>
  </si>
  <si>
    <t>De la       : Universal Comp Prod</t>
  </si>
  <si>
    <t xml:space="preserve">Pentru    : RADOIA ISOLIRUNG </t>
  </si>
  <si>
    <t>Data : 21.03.2023</t>
  </si>
  <si>
    <t>Subiect  : Oferta HVAC HOTEL VALIUG</t>
  </si>
  <si>
    <t>Numar : xxxx</t>
  </si>
  <si>
    <t>NOTA DE APROVIZIONARE</t>
  </si>
  <si>
    <t xml:space="preserve">Nr./Data                  </t>
  </si>
  <si>
    <t>Temko</t>
  </si>
  <si>
    <t>DENUMIRE PROIECT:</t>
  </si>
  <si>
    <t>Nr</t>
  </si>
  <si>
    <t>Eticheta</t>
  </si>
  <si>
    <t>Sistem</t>
  </si>
  <si>
    <t>Cod</t>
  </si>
  <si>
    <t>Dimensiuni</t>
  </si>
  <si>
    <t>UM</t>
  </si>
  <si>
    <t>Cant</t>
  </si>
  <si>
    <t>Suprafata</t>
  </si>
  <si>
    <t>Grosime</t>
  </si>
  <si>
    <t xml:space="preserve">Observatii </t>
  </si>
  <si>
    <t>Canal drept</t>
  </si>
  <si>
    <t xml:space="preserve">Cot rectangular ( fara dirijori ) </t>
  </si>
  <si>
    <t>'Cot rectangular'!A1</t>
  </si>
  <si>
    <t>Reductie simetrica/asimetrica</t>
  </si>
  <si>
    <t>Capac</t>
  </si>
  <si>
    <t>Schimbare de sectiune excentrica</t>
  </si>
  <si>
    <t xml:space="preserve">SR </t>
  </si>
  <si>
    <r>
      <rPr>
        <rFont val="Calibri"/>
        <color theme="1"/>
        <sz val="11.0"/>
      </rPr>
      <t xml:space="preserve">Tub Spiro </t>
    </r>
    <r>
      <rPr>
        <rFont val="Calibri"/>
        <color theme="1"/>
        <sz val="11.0"/>
      </rPr>
      <t xml:space="preserve">Ø250 L-3000 </t>
    </r>
  </si>
  <si>
    <t>buc</t>
  </si>
  <si>
    <t>ILL</t>
  </si>
  <si>
    <r>
      <rPr>
        <rFont val="Calibri"/>
        <color theme="1"/>
        <sz val="11.0"/>
      </rPr>
      <t xml:space="preserve">Stut </t>
    </r>
    <r>
      <rPr>
        <rFont val="Calibri"/>
        <color theme="1"/>
        <sz val="11.0"/>
      </rPr>
      <t>Ø250</t>
    </r>
  </si>
  <si>
    <t>BFL90</t>
  </si>
  <si>
    <r>
      <rPr>
        <rFont val="Calibri"/>
        <color theme="1"/>
        <sz val="11.0"/>
      </rPr>
      <t>Cot 90</t>
    </r>
    <r>
      <rPr>
        <rFont val="Calibri"/>
        <color theme="1"/>
        <sz val="11.0"/>
      </rPr>
      <t>⁰ Ø250</t>
    </r>
  </si>
  <si>
    <t>BKFL90</t>
  </si>
  <si>
    <t>Cot 90⁰ cu raza redusa Ø250</t>
  </si>
  <si>
    <t>BFL45</t>
  </si>
  <si>
    <r>
      <rPr>
        <rFont val="Calibri"/>
        <color theme="1"/>
        <sz val="11.0"/>
      </rPr>
      <t>Cot 45</t>
    </r>
    <r>
      <rPr>
        <rFont val="Calibri"/>
        <color theme="1"/>
        <sz val="11.0"/>
      </rPr>
      <t>⁰ Ø250</t>
    </r>
  </si>
  <si>
    <r>
      <rPr>
        <rFont val="Calibri"/>
        <color theme="1"/>
        <sz val="11.0"/>
      </rPr>
      <t>Cot 45</t>
    </r>
    <r>
      <rPr>
        <rFont val="Calibri"/>
        <color theme="1"/>
        <sz val="11.0"/>
      </rPr>
      <t>⁰ Ø250</t>
    </r>
  </si>
  <si>
    <t>NPL</t>
  </si>
  <si>
    <t>Niplu Ø250</t>
  </si>
  <si>
    <t>DRL</t>
  </si>
  <si>
    <t>Clapeta de reglaj tip fluture Ø250</t>
  </si>
  <si>
    <t>Grile</t>
  </si>
  <si>
    <t>SDT-D</t>
  </si>
  <si>
    <t>Slot difuzor 4 fante cu dirijori L-1250</t>
  </si>
  <si>
    <t xml:space="preserve">PL Izolat </t>
  </si>
  <si>
    <r>
      <rPr>
        <rFont val="Calibri"/>
        <color theme="1"/>
        <sz val="11.0"/>
      </rPr>
      <t>Plenum izolat 1260x175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</si>
  <si>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L-1450</t>
  </si>
  <si>
    <r>
      <rPr>
        <rFont val="Calibri"/>
        <color theme="1"/>
        <sz val="11.0"/>
      </rPr>
      <t>Plenum izolat 1460x175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</si>
  <si>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L-1500</t>
  </si>
  <si>
    <r>
      <rPr>
        <rFont val="Calibri"/>
        <color theme="1"/>
        <sz val="11.0"/>
      </rPr>
      <t>Plenum izolat 1510x175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</si>
  <si>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L-1600</t>
  </si>
  <si>
    <r>
      <rPr>
        <rFont val="Calibri"/>
        <color theme="1"/>
        <sz val="11.0"/>
      </rPr>
      <t>Plenum izolat 1610x175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</si>
  <si>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L-1650</t>
  </si>
  <si>
    <r>
      <rPr>
        <rFont val="Calibri"/>
        <color theme="1"/>
        <sz val="11.0"/>
      </rPr>
      <t>Plenum izolat 1660x175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</si>
  <si>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L-1700</t>
  </si>
  <si>
    <r>
      <rPr>
        <rFont val="Calibri"/>
        <color theme="1"/>
        <sz val="11.0"/>
      </rPr>
      <t>Plenum izolat 1710x175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</si>
  <si>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L-1800</t>
  </si>
  <si>
    <r>
      <rPr>
        <rFont val="Calibri"/>
        <color theme="1"/>
        <sz val="11.0"/>
      </rPr>
      <t>Plenum izolat 1810x175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</si>
  <si>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Slot difuzor 4 fante cu dirijori L-1900</t>
  </si>
  <si>
    <r>
      <rPr>
        <rFont val="Calibri"/>
        <color theme="1"/>
        <sz val="11.0"/>
      </rPr>
      <t>Plenum izolat 1910x175 H-350 cu 1x</t>
    </r>
    <r>
      <rPr>
        <rFont val="Calibri"/>
        <color theme="1"/>
        <sz val="11.0"/>
      </rPr>
      <t>Ø</t>
    </r>
    <r>
      <rPr>
        <rFont val="Calibri"/>
        <color theme="1"/>
        <sz val="9.0"/>
      </rPr>
      <t xml:space="preserve">250 </t>
    </r>
  </si>
  <si>
    <t>Sistem de prindere</t>
  </si>
  <si>
    <t xml:space="preserve">Sistem de prindere tip calareti </t>
  </si>
  <si>
    <t>Materiale montaj</t>
  </si>
  <si>
    <t xml:space="preserve">Surub M8 </t>
  </si>
  <si>
    <t>Piulita M8</t>
  </si>
  <si>
    <t>Piulita M10</t>
  </si>
  <si>
    <t>Saiba M8</t>
  </si>
  <si>
    <t>Saiba M10</t>
  </si>
  <si>
    <t>Diblu M8</t>
  </si>
  <si>
    <t>Diblu M10</t>
  </si>
  <si>
    <t>Tija M10 L-2000</t>
  </si>
  <si>
    <t>Tija M8 L-2000</t>
  </si>
  <si>
    <t>Consola 41x41 L-3000</t>
  </si>
  <si>
    <t>Consola 41x21 L-3000</t>
  </si>
  <si>
    <t xml:space="preserve">Clips tubulatura </t>
  </si>
  <si>
    <t xml:space="preserve">Garnitura etansare </t>
  </si>
  <si>
    <t>ml</t>
  </si>
  <si>
    <t>Silicon HVAC</t>
  </si>
  <si>
    <t xml:space="preserve">Autoforante </t>
  </si>
  <si>
    <t>Flansa 20mm</t>
  </si>
  <si>
    <t>Coltari 20mm</t>
  </si>
  <si>
    <r>
      <rPr>
        <rFont val="Calibri"/>
        <color theme="1"/>
        <sz val="11.0"/>
      </rPr>
      <t xml:space="preserve">Disc polizor </t>
    </r>
    <r>
      <rPr>
        <rFont val="Calibri"/>
        <color theme="1"/>
        <sz val="11.0"/>
      </rPr>
      <t>Ø125</t>
    </r>
  </si>
  <si>
    <t>Confectie</t>
  </si>
  <si>
    <t>Organe asamblare</t>
  </si>
  <si>
    <t>Sistem prindere</t>
  </si>
  <si>
    <t>Nr.</t>
  </si>
  <si>
    <t>DIMENSIUNI</t>
  </si>
  <si>
    <t>Eticheta dimensiuni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</si>
  <si>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</si>
  <si>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S</t>
  </si>
  <si>
    <t>LINK-URI</t>
  </si>
  <si>
    <t>CONECTARE</t>
  </si>
  <si>
    <t>GROSIME [mm]</t>
  </si>
  <si>
    <t>Flansa [m]</t>
  </si>
  <si>
    <t>Coltari [buc]</t>
  </si>
  <si>
    <t>Greutate tabla [kg]</t>
  </si>
  <si>
    <t>Garnitura etansare [m]</t>
  </si>
  <si>
    <t>Piulita + Surub M8 [buc]</t>
  </si>
  <si>
    <t>Piulita + Surub M10 [buc]</t>
  </si>
  <si>
    <t>Clipsuri [buc]</t>
  </si>
  <si>
    <t>Silicon HVAC [buc]</t>
  </si>
  <si>
    <t>Piulita expandabila M8 [buc]</t>
  </si>
  <si>
    <t>Piulita expandabila M10 [buc]</t>
  </si>
  <si>
    <t>Tija filetata M8 [m]</t>
  </si>
  <si>
    <t>Tija filetata M10 [m]</t>
  </si>
  <si>
    <t>Profil 30x20 [m]</t>
  </si>
  <si>
    <t>Profil 41x41 [m]</t>
  </si>
  <si>
    <t>Garnitura profil 30x20 [m]</t>
  </si>
  <si>
    <t>Garnitura profil 41x41 [m]</t>
  </si>
  <si>
    <t>Capac profil 30x20 [buc]</t>
  </si>
  <si>
    <t>Capac profil 41x41 [buc]</t>
  </si>
  <si>
    <t>A</t>
  </si>
  <si>
    <t>B</t>
  </si>
  <si>
    <t>L</t>
  </si>
  <si>
    <t>'Canal drept'!A1</t>
  </si>
  <si>
    <t>mm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</si>
  <si>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</si>
  <si>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</si>
  <si>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t>Tubulatura Ventilatie</t>
  </si>
  <si>
    <t>CRD</t>
  </si>
  <si>
    <t>'Cot rectangular drept'!A1</t>
  </si>
  <si>
    <t>'Cot rectangular cu dirijori'!A1</t>
  </si>
  <si>
    <t>Teu!A1</t>
  </si>
  <si>
    <t>'Piesa de deviatie (etaj)'!A1</t>
  </si>
  <si>
    <t>'Reductie simetrica_asim.'!A1</t>
  </si>
  <si>
    <t>'Reductie asimetrica'!A1</t>
  </si>
  <si>
    <t>YAKA!A1</t>
  </si>
  <si>
    <t>'Ramif. bilaterala (2 coturi)'!A1</t>
  </si>
  <si>
    <t>'Ramif. laterala(cot+canal)'!A1</t>
  </si>
  <si>
    <t>'Ramif. pantalon'!A1</t>
  </si>
  <si>
    <t>Capac!A1</t>
  </si>
  <si>
    <t>'Tubulatura circulara'!A1</t>
  </si>
  <si>
    <t>'Cot BFL90'!A1</t>
  </si>
  <si>
    <t>'Cot BFL60'!A1</t>
  </si>
  <si>
    <t>'Cot BFL45'!A1</t>
  </si>
  <si>
    <t>'Cot BFL30'!A1</t>
  </si>
  <si>
    <t>'Cot BFL15'!A1</t>
  </si>
  <si>
    <t>'Red. concentrica RCLL'!A1</t>
  </si>
  <si>
    <t>'Red. excentrica RLL'!A1</t>
  </si>
  <si>
    <t>'Piesa tip sa PSL'!A1</t>
  </si>
  <si>
    <t>'Piesa T TCPL'!A1</t>
  </si>
  <si>
    <t>'Conector NPL'!A1</t>
  </si>
  <si>
    <t>'Capac EPF'!A1</t>
  </si>
  <si>
    <t>'Schimbare sec.concentrica'!A1</t>
  </si>
  <si>
    <t>'Schimbare sec.excentrica'!A1</t>
  </si>
  <si>
    <t>TOTAL</t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</si>
  <si>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</si>
  <si>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t>A1</t>
  </si>
  <si>
    <t xml:space="preserve">A2 </t>
  </si>
  <si>
    <t xml:space="preserve">R </t>
  </si>
  <si>
    <t xml:space="preserve">&lt; </t>
  </si>
  <si>
    <t>(°)</t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</si>
  <si>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</si>
  <si>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</si>
  <si>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t>CR</t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</si>
  <si>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</si>
  <si>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</si>
  <si>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</si>
  <si>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t xml:space="preserve"> </t>
  </si>
  <si>
    <t>CRDr</t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</si>
  <si>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</si>
  <si>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</si>
  <si>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</si>
  <si>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t>CRDir1</t>
  </si>
  <si>
    <t>401-800</t>
  </si>
  <si>
    <t>1 dir</t>
  </si>
  <si>
    <t>801-1600</t>
  </si>
  <si>
    <t>2 dir</t>
  </si>
  <si>
    <t>1601-2000</t>
  </si>
  <si>
    <t>3 dir</t>
  </si>
  <si>
    <t>CRDir2</t>
  </si>
  <si>
    <t>CRDir3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</si>
  <si>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</si>
  <si>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C</t>
  </si>
  <si>
    <t>R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</si>
  <si>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</si>
  <si>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</si>
  <si>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TR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</si>
  <si>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</si>
  <si>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F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</si>
  <si>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</si>
  <si>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</si>
  <si>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PDE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</si>
  <si>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</si>
  <si>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D</t>
  </si>
  <si>
    <t>e</t>
  </si>
  <si>
    <t>f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</si>
  <si>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</si>
  <si>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</si>
  <si>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Red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</si>
  <si>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</si>
  <si>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G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</si>
  <si>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</si>
  <si>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</si>
  <si>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YAKA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</si>
  <si>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</si>
  <si>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C1</t>
  </si>
  <si>
    <t>C2</t>
  </si>
  <si>
    <t>D1</t>
  </si>
  <si>
    <t>D2</t>
  </si>
  <si>
    <t>&lt;</t>
  </si>
  <si>
    <t xml:space="preserve"> (°)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</si>
  <si>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</si>
  <si>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</si>
  <si>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R2C</t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</si>
  <si>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</si>
  <si>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</si>
  <si>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</si>
  <si>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RCC</t>
  </si>
  <si>
    <r>
      <rPr>
        <rFont val="Calibri"/>
        <b val="0"/>
        <color rgb="FF006100"/>
        <sz val="11.0"/>
      </rPr>
      <t xml:space="preserve"> </t>
    </r>
    <r>
      <rPr>
        <rFont val="Calibri"/>
        <b/>
        <color theme="1"/>
        <sz val="11.0"/>
      </rPr>
      <t>SZ 153271</t>
    </r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</si>
  <si>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</si>
  <si>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E</t>
  </si>
  <si>
    <t>H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</si>
  <si>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</si>
  <si>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3</t>
    </r>
  </si>
  <si>
    <t>RP</t>
  </si>
  <si>
    <t>(A+0,06)*(B+0,06)</t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</si>
  <si>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</si>
  <si>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</si>
  <si>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3</t>
    </r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</si>
  <si>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</si>
  <si>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r>
      <rPr>
        <rFont val="Calibri"/>
        <b/>
        <color theme="1"/>
        <sz val="11.0"/>
      </rPr>
      <t>Ø</t>
    </r>
    <r>
      <rPr>
        <rFont val="Arial"/>
        <b/>
        <color theme="1"/>
        <sz val="11.0"/>
      </rPr>
      <t>d</t>
    </r>
  </si>
  <si>
    <t>α</t>
  </si>
  <si>
    <r>
      <rPr>
        <rFont val="Calibri"/>
        <b/>
        <color theme="1"/>
        <sz val="11.0"/>
      </rPr>
      <t>Ø</t>
    </r>
    <r>
      <rPr>
        <rFont val="Arial"/>
        <b/>
        <color theme="1"/>
        <sz val="11.0"/>
      </rPr>
      <t>d</t>
    </r>
    <r>
      <rPr>
        <rFont val="Arial"/>
        <b/>
        <color theme="1"/>
        <sz val="11.0"/>
        <vertAlign val="subscript"/>
      </rPr>
      <t>1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</si>
  <si>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</si>
  <si>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</si>
  <si>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t>SSC</t>
  </si>
  <si>
    <r>
      <rPr>
        <rFont val="Tahoma"/>
        <b/>
        <color theme="1"/>
        <sz val="11.0"/>
      </rPr>
      <t>S</t>
    </r>
    <r>
      <rPr>
        <rFont val="Tahoma"/>
        <b/>
        <color theme="1"/>
        <sz val="11.0"/>
        <vertAlign val="subscript"/>
      </rPr>
      <t>unitar</t>
    </r>
  </si>
  <si>
    <r>
      <rPr>
        <rFont val="Calibri"/>
        <b/>
        <color theme="1"/>
        <sz val="11.0"/>
      </rPr>
      <t>Ø</t>
    </r>
    <r>
      <rPr>
        <rFont val="Arial"/>
        <b/>
        <color theme="1"/>
        <sz val="11.0"/>
      </rPr>
      <t>d</t>
    </r>
  </si>
  <si>
    <r>
      <rPr>
        <rFont val="Calibri"/>
        <b/>
        <color theme="1"/>
        <sz val="11.0"/>
      </rPr>
      <t>Ø</t>
    </r>
    <r>
      <rPr>
        <rFont val="Arial"/>
        <b/>
        <color theme="1"/>
        <sz val="11.0"/>
      </rPr>
      <t>d</t>
    </r>
    <r>
      <rPr>
        <rFont val="Arial"/>
        <b/>
        <color theme="1"/>
        <sz val="11.0"/>
        <vertAlign val="subscript"/>
      </rPr>
      <t>1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</si>
  <si>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</si>
  <si>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r>
      <rPr>
        <rFont val="Tahoma"/>
        <color theme="1"/>
        <sz val="11.0"/>
      </rPr>
      <t>m</t>
    </r>
    <r>
      <rPr>
        <rFont val="Tahoma"/>
        <color theme="1"/>
        <sz val="11.0"/>
        <vertAlign val="superscript"/>
      </rPr>
      <t>2</t>
    </r>
  </si>
  <si>
    <t>SSE</t>
  </si>
  <si>
    <t>Latime</t>
  </si>
  <si>
    <t>A=</t>
  </si>
  <si>
    <t>Lungime</t>
  </si>
  <si>
    <t>B=</t>
  </si>
  <si>
    <t>Inaltime</t>
  </si>
  <si>
    <t>H=</t>
  </si>
  <si>
    <t>Nr.Stuturi</t>
  </si>
  <si>
    <t>Stut</t>
  </si>
  <si>
    <t>Ø=</t>
  </si>
  <si>
    <r>
      <rPr>
        <rFont val="Arial"/>
        <b/>
        <color theme="1"/>
        <sz val="12.0"/>
      </rPr>
      <t>m</t>
    </r>
    <r>
      <rPr>
        <rFont val="Arial"/>
        <b/>
        <color theme="1"/>
        <sz val="12.0"/>
        <vertAlign val="superscript"/>
      </rPr>
      <t>2</t>
    </r>
  </si>
  <si>
    <t>Plasa uniformizare lateral</t>
  </si>
  <si>
    <r>
      <rPr>
        <rFont val="Arial"/>
        <b/>
        <color theme="1"/>
        <sz val="12.0"/>
      </rPr>
      <t>m</t>
    </r>
    <r>
      <rPr>
        <rFont val="Arial"/>
        <b/>
        <color theme="1"/>
        <sz val="12.0"/>
        <vertAlign val="superscript"/>
      </rPr>
      <t>2</t>
    </r>
  </si>
  <si>
    <t>Plasa uniformizare pe capac</t>
  </si>
  <si>
    <r>
      <rPr>
        <rFont val="Arial"/>
        <b/>
        <color theme="1"/>
        <sz val="12.0"/>
      </rPr>
      <t>m</t>
    </r>
    <r>
      <rPr>
        <rFont val="Arial"/>
        <b/>
        <color theme="1"/>
        <sz val="12.0"/>
        <vertAlign val="superscript"/>
      </rPr>
      <t>2</t>
    </r>
  </si>
  <si>
    <r>
      <rPr>
        <rFont val="Arial"/>
        <b/>
        <color theme="1"/>
        <sz val="11.0"/>
      </rPr>
      <t>S</t>
    </r>
    <r>
      <rPr>
        <rFont val="Arial"/>
        <b/>
        <color theme="1"/>
        <sz val="11.0"/>
        <vertAlign val="subscript"/>
      </rPr>
      <t>unitar</t>
    </r>
  </si>
  <si>
    <t>Ø</t>
  </si>
  <si>
    <t>Nr Stut</t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</si>
  <si>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</si>
  <si>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r>
      <rPr>
        <rFont val="Arial"/>
        <color theme="1"/>
        <sz val="11.0"/>
      </rPr>
      <t>m</t>
    </r>
    <r>
      <rPr>
        <rFont val="Arial"/>
        <color theme="1"/>
        <sz val="11.0"/>
        <vertAlign val="superscript"/>
      </rPr>
      <t>2</t>
    </r>
  </si>
  <si>
    <t>PL</t>
  </si>
  <si>
    <t>Cot rectangular fara dirijori</t>
  </si>
  <si>
    <t>Cot rectangular drept</t>
  </si>
  <si>
    <t>Cot cu dirijori 1</t>
  </si>
  <si>
    <t>Cot cu dirijori 2</t>
  </si>
  <si>
    <t>Cot cu dirijori 3</t>
  </si>
  <si>
    <t>Teu</t>
  </si>
  <si>
    <t>Piesa deviatie</t>
  </si>
  <si>
    <t>Piesa racord rectangular/rectangular (YAKA)</t>
  </si>
  <si>
    <t>Ramificatie bilaterala (2 coturi)</t>
  </si>
  <si>
    <t>Ramificatie laterala (Cot+Canal)</t>
  </si>
  <si>
    <t>Ramificatie pantalon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</si>
</sst>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[Red]0.00"/>
  </numFmts>
  <fonts count="42">
    <font>
      <sz val="11.0"/>
      <color theme="1"/>
      <name val="Calibri"/>
      <scheme val="minor"/>
    </font>
    <font>
      <b/>
      <u/>
      <sz val="18.0"/>
      <color theme="1"/>
      <name val="Calibri"/>
    </font>
    <font>
      <sz val="11.0"/>
      <color rgb="FF2F5496"/>
      <name val="Calibri"/>
    </font>
    <font>
      <b/>
      <u/>
      <sz val="14.0"/>
      <color rgb="FF2F5496"/>
      <name val="Calibri"/>
    </font>
    <font>
      <sz val="13.0"/>
      <color rgb="FF2F5496"/>
      <name val="Calibri"/>
    </font>
    <font>
      <u/>
      <sz val="13.0"/>
      <color rgb="FF2F5496"/>
      <name val="Calibri"/>
    </font>
    <font>
      <sz val="13.0"/>
      <color theme="1"/>
      <name val="Calibri"/>
    </font>
    <font>
      <sz val="13.0"/>
      <color rgb="FFFF0000"/>
      <name val="Calibri"/>
    </font>
    <font>
      <u/>
      <sz val="13.0"/>
      <color rgb="FFFF0000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sz val="12.0"/>
      <color theme="1"/>
      <name val="Calibri"/>
    </font>
    <font>
      <b/>
      <sz val="12.0"/>
      <color theme="1"/>
      <name val="Times New Roman"/>
    </font>
    <font>
      <u/>
      <sz val="24.0"/>
      <color rgb="FF0000FF"/>
      <name val="Calibri"/>
    </font>
    <font>
      <b/>
      <sz val="11.0"/>
      <color theme="1"/>
      <name val="Calibri"/>
    </font>
    <font>
      <b/>
      <sz val="20.0"/>
      <color theme="1"/>
      <name val="Calibri"/>
    </font>
    <font>
      <b/>
      <u/>
      <sz val="20.0"/>
      <color theme="1"/>
      <name val="Calibri"/>
    </font>
    <font>
      <u/>
      <sz val="11.0"/>
      <color theme="1"/>
      <name val="Calibri"/>
    </font>
    <font>
      <b/>
      <sz val="24.0"/>
      <color theme="1"/>
      <name val="Calibri"/>
    </font>
    <font>
      <b/>
      <u/>
      <sz val="20.0"/>
      <color rgb="FF0000FF"/>
      <name val="Calibri"/>
    </font>
    <font>
      <b/>
      <u/>
      <sz val="20.0"/>
      <color rgb="FF0000FF"/>
      <name val="Calibri"/>
    </font>
    <font>
      <b/>
      <u/>
      <sz val="20.0"/>
      <color theme="1"/>
      <name val="Calibri"/>
    </font>
    <font>
      <u/>
      <sz val="11.0"/>
      <color theme="1"/>
      <name val="Calibri"/>
    </font>
    <font>
      <b/>
      <u/>
      <sz val="20.0"/>
      <color theme="1"/>
      <name val="Calibri"/>
    </font>
    <font>
      <b/>
      <u/>
      <sz val="20.0"/>
      <color rgb="FF0000FF"/>
      <name val="Calibri"/>
    </font>
    <font>
      <b/>
      <u/>
      <sz val="20.0"/>
      <color theme="1"/>
      <name val="Calibri"/>
    </font>
    <font>
      <sz val="15.0"/>
      <color theme="1"/>
      <name val="Calibri"/>
    </font>
    <font>
      <b/>
      <sz val="11.0"/>
      <color theme="1"/>
      <name val="Tahoma"/>
    </font>
    <font>
      <b/>
      <sz val="11.0"/>
      <color theme="1"/>
      <name val="Arial"/>
    </font>
    <font>
      <b/>
      <sz val="14.0"/>
      <color theme="1"/>
      <name val="Calibri"/>
    </font>
    <font>
      <b/>
      <sz val="12.0"/>
      <color theme="1"/>
      <name val="Arial"/>
    </font>
    <font>
      <u/>
      <sz val="14.0"/>
      <color theme="10"/>
      <name val="Calibri"/>
    </font>
    <font>
      <sz val="11.0"/>
      <color theme="1"/>
      <name val="Arial"/>
    </font>
    <font>
      <sz val="11.0"/>
      <color theme="1"/>
      <name val="Tahoma"/>
    </font>
    <font>
      <u/>
      <sz val="12.0"/>
      <color theme="10"/>
      <name val="Arial"/>
    </font>
    <font>
      <sz val="12.0"/>
      <color theme="1"/>
      <name val="Arial"/>
    </font>
    <font>
      <b/>
      <sz val="18.0"/>
      <color theme="1"/>
      <name val="Calibri"/>
    </font>
    <font>
      <color theme="1"/>
      <name val="Calibri"/>
      <scheme val="minor"/>
    </font>
    <font>
      <b/>
      <sz val="12.0"/>
      <color rgb="FFFF0000"/>
      <name val="Arial"/>
    </font>
    <font>
      <sz val="11.0"/>
      <color rgb="FFFF0000"/>
      <name val="Arial"/>
    </font>
    <font>
      <b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58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6" numFmtId="0" xfId="0" applyFont="1"/>
    <xf borderId="0" fillId="0" fontId="7" numFmtId="0" xfId="0" applyFont="1"/>
    <xf borderId="0" fillId="0" fontId="9" numFmtId="0" xfId="0" applyAlignment="1" applyFont="1">
      <alignment horizontal="center" vertical="center"/>
    </xf>
    <xf borderId="0" fillId="0" fontId="9" numFmtId="2" xfId="0" applyAlignment="1" applyFont="1" applyNumberFormat="1">
      <alignment horizontal="center" vertical="center"/>
    </xf>
    <xf borderId="2" fillId="0" fontId="10" numFmtId="4" xfId="0" applyAlignment="1" applyBorder="1" applyFont="1" applyNumberFormat="1">
      <alignment horizontal="left" vertical="center"/>
    </xf>
    <xf borderId="3" fillId="0" fontId="11" numFmtId="0" xfId="0" applyBorder="1" applyFont="1"/>
    <xf borderId="0" fillId="0" fontId="12" numFmtId="0" xfId="0" applyAlignment="1" applyFont="1">
      <alignment horizontal="center" vertical="center"/>
    </xf>
    <xf borderId="4" fillId="0" fontId="10" numFmtId="4" xfId="0" applyAlignment="1" applyBorder="1" applyFont="1" applyNumberFormat="1">
      <alignment horizontal="left" vertical="center"/>
    </xf>
    <xf borderId="5" fillId="0" fontId="11" numFmtId="0" xfId="0" applyBorder="1" applyFont="1"/>
    <xf borderId="6" fillId="0" fontId="13" numFmtId="0" xfId="0" applyAlignment="1" applyBorder="1" applyFont="1">
      <alignment horizontal="center"/>
    </xf>
    <xf borderId="0" fillId="0" fontId="13" numFmtId="0" xfId="0" applyFont="1"/>
    <xf borderId="7" fillId="0" fontId="10" numFmtId="4" xfId="0" applyAlignment="1" applyBorder="1" applyFont="1" applyNumberFormat="1">
      <alignment horizontal="left" vertical="center"/>
    </xf>
    <xf borderId="8" fillId="0" fontId="11" numFmtId="0" xfId="0" applyBorder="1" applyFont="1"/>
    <xf borderId="9" fillId="0" fontId="13" numFmtId="0" xfId="0" applyAlignment="1" applyBorder="1" applyFont="1">
      <alignment horizontal="center"/>
    </xf>
    <xf borderId="10" fillId="0" fontId="10" numFmtId="0" xfId="0" applyAlignment="1" applyBorder="1" applyFont="1">
      <alignment horizontal="center" shrinkToFit="1" vertical="center" wrapText="0"/>
    </xf>
    <xf borderId="11" fillId="0" fontId="11" numFmtId="0" xfId="0" applyBorder="1" applyFont="1"/>
    <xf borderId="12" fillId="0" fontId="10" numFmtId="0" xfId="0" applyAlignment="1" applyBorder="1" applyFont="1">
      <alignment horizontal="center" shrinkToFit="1" vertical="center" wrapText="0"/>
    </xf>
    <xf borderId="12" fillId="0" fontId="14" numFmtId="0" xfId="0" applyAlignment="1" applyBorder="1" applyFont="1">
      <alignment horizontal="center" shrinkToFit="1" vertical="center" wrapText="0"/>
    </xf>
    <xf borderId="13" fillId="0" fontId="15" numFmtId="1" xfId="0" applyAlignment="1" applyBorder="1" applyFont="1" applyNumberFormat="1">
      <alignment horizontal="center" shrinkToFit="1" vertical="center" wrapText="0"/>
    </xf>
    <xf borderId="10" fillId="0" fontId="10" numFmtId="0" xfId="0" applyAlignment="1" applyBorder="1" applyFont="1">
      <alignment horizontal="center" shrinkToFit="0" vertical="center" wrapText="1"/>
    </xf>
    <xf borderId="14" fillId="0" fontId="11" numFmtId="0" xfId="0" applyBorder="1" applyFont="1"/>
    <xf borderId="15" fillId="0" fontId="16" numFmtId="0" xfId="0" applyAlignment="1" applyBorder="1" applyFont="1">
      <alignment horizontal="center" vertical="center"/>
    </xf>
    <xf borderId="15" fillId="0" fontId="11" numFmtId="0" xfId="0" applyBorder="1" applyFont="1"/>
    <xf borderId="16" fillId="0" fontId="10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shrinkToFit="0" vertical="center" wrapText="1"/>
    </xf>
    <xf borderId="21" fillId="0" fontId="11" numFmtId="0" xfId="0" applyBorder="1" applyFont="1"/>
    <xf borderId="22" fillId="0" fontId="11" numFmtId="0" xfId="0" applyBorder="1" applyFont="1"/>
    <xf borderId="6" fillId="0" fontId="16" numFmtId="0" xfId="0" applyAlignment="1" applyBorder="1" applyFont="1">
      <alignment horizontal="center" vertical="center"/>
    </xf>
    <xf borderId="2" fillId="0" fontId="17" numFmtId="0" xfId="0" applyAlignment="1" applyBorder="1" applyFont="1">
      <alignment vertical="center"/>
    </xf>
    <xf borderId="23" fillId="0" fontId="18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5" fillId="0" fontId="19" numFmtId="2" xfId="0" applyAlignment="1" applyBorder="1" applyFont="1" applyNumberFormat="1">
      <alignment vertical="center"/>
    </xf>
    <xf borderId="2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vertical="center"/>
    </xf>
    <xf borderId="26" fillId="0" fontId="9" numFmtId="2" xfId="0" applyAlignment="1" applyBorder="1" applyFont="1" applyNumberFormat="1">
      <alignment horizontal="center" vertical="center"/>
    </xf>
    <xf borderId="26" fillId="0" fontId="9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29" fillId="0" fontId="9" numFmtId="2" xfId="0" applyAlignment="1" applyBorder="1" applyFont="1" applyNumberFormat="1">
      <alignment horizontal="center" vertical="center"/>
    </xf>
    <xf borderId="29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30" fillId="0" fontId="16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left" vertical="center"/>
    </xf>
    <xf borderId="0" fillId="0" fontId="21" numFmtId="0" xfId="0" applyAlignment="1" applyFont="1">
      <alignment horizontal="left" vertical="center"/>
    </xf>
    <xf borderId="21" fillId="0" fontId="15" numFmtId="0" xfId="0" applyAlignment="1" applyBorder="1" applyFont="1">
      <alignment vertical="center"/>
    </xf>
    <xf borderId="22" fillId="0" fontId="15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25" fillId="0" fontId="9" numFmtId="2" xfId="0" applyAlignment="1" applyBorder="1" applyFont="1" applyNumberFormat="1">
      <alignment horizontal="center" vertical="center"/>
    </xf>
    <xf borderId="28" fillId="0" fontId="9" numFmtId="2" xfId="0" applyAlignment="1" applyBorder="1" applyFont="1" applyNumberFormat="1">
      <alignment horizontal="center" vertical="center"/>
    </xf>
    <xf borderId="31" fillId="0" fontId="9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vertical="center"/>
    </xf>
    <xf borderId="32" fillId="0" fontId="9" numFmtId="2" xfId="0" applyAlignment="1" applyBorder="1" applyFont="1" applyNumberFormat="1">
      <alignment horizontal="center" vertical="center"/>
    </xf>
    <xf borderId="33" fillId="0" fontId="9" numFmtId="0" xfId="0" applyAlignment="1" applyBorder="1" applyFont="1">
      <alignment horizontal="center" vertical="center"/>
    </xf>
    <xf borderId="34" fillId="0" fontId="16" numFmtId="0" xfId="0" applyAlignment="1" applyBorder="1" applyFont="1">
      <alignment horizontal="center" vertical="center"/>
    </xf>
    <xf borderId="21" fillId="0" fontId="22" numFmtId="0" xfId="0" applyAlignment="1" applyBorder="1" applyFont="1">
      <alignment vertical="center"/>
    </xf>
    <xf borderId="21" fillId="0" fontId="23" numFmtId="0" xfId="0" applyAlignment="1" applyBorder="1" applyFont="1">
      <alignment vertical="center"/>
    </xf>
    <xf borderId="21" fillId="0" fontId="16" numFmtId="0" xfId="0" applyAlignment="1" applyBorder="1" applyFont="1">
      <alignment vertical="center"/>
    </xf>
    <xf borderId="21" fillId="0" fontId="16" numFmtId="2" xfId="0" applyAlignment="1" applyBorder="1" applyFont="1" applyNumberFormat="1">
      <alignment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0" fillId="0" fontId="24" numFmtId="0" xfId="0" applyAlignment="1" applyBorder="1" applyFont="1">
      <alignment vertical="center"/>
    </xf>
    <xf borderId="22" fillId="0" fontId="15" numFmtId="2" xfId="0" applyAlignment="1" applyBorder="1" applyFont="1" applyNumberFormat="1">
      <alignment vertical="center"/>
    </xf>
    <xf borderId="35" fillId="0" fontId="9" numFmtId="0" xfId="0" applyAlignment="1" applyBorder="1" applyFont="1">
      <alignment horizontal="center" vertical="center"/>
    </xf>
    <xf borderId="36" fillId="0" fontId="9" numFmtId="0" xfId="0" applyAlignment="1" applyBorder="1" applyFont="1">
      <alignment horizontal="center" vertical="center"/>
    </xf>
    <xf borderId="36" fillId="0" fontId="9" numFmtId="2" xfId="0" applyAlignment="1" applyBorder="1" applyFont="1" applyNumberFormat="1">
      <alignment horizontal="center" vertical="center"/>
    </xf>
    <xf borderId="37" fillId="0" fontId="9" numFmtId="2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20" fillId="0" fontId="25" numFmtId="0" xfId="0" applyAlignment="1" applyBorder="1" applyFont="1">
      <alignment horizontal="left" vertical="center"/>
    </xf>
    <xf borderId="21" fillId="0" fontId="15" numFmtId="2" xfId="0" applyAlignment="1" applyBorder="1" applyFont="1" applyNumberFormat="1">
      <alignment vertical="center"/>
    </xf>
    <xf borderId="38" fillId="0" fontId="9" numFmtId="0" xfId="0" applyAlignment="1" applyBorder="1" applyFont="1">
      <alignment horizontal="center" vertical="center"/>
    </xf>
    <xf borderId="39" fillId="0" fontId="9" numFmtId="0" xfId="0" applyAlignment="1" applyBorder="1" applyFont="1">
      <alignment horizontal="center" vertical="center"/>
    </xf>
    <xf borderId="39" fillId="0" fontId="9" numFmtId="2" xfId="0" applyAlignment="1" applyBorder="1" applyFont="1" applyNumberFormat="1">
      <alignment horizontal="center" vertical="center"/>
    </xf>
    <xf borderId="40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20" fillId="0" fontId="26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left" vertical="center"/>
    </xf>
    <xf borderId="20" fillId="0" fontId="15" numFmtId="0" xfId="0" applyAlignment="1" applyBorder="1" applyFont="1">
      <alignment vertical="center"/>
    </xf>
    <xf borderId="28" fillId="0" fontId="9" numFmtId="2" xfId="0" applyAlignment="1" applyBorder="1" applyFont="1" applyNumberFormat="1">
      <alignment horizontal="center"/>
    </xf>
    <xf borderId="28" fillId="0" fontId="9" numFmtId="1" xfId="0" applyAlignment="1" applyBorder="1" applyFont="1" applyNumberFormat="1">
      <alignment horizontal="center" vertical="center"/>
    </xf>
    <xf borderId="41" fillId="0" fontId="9" numFmtId="0" xfId="0" applyAlignment="1" applyBorder="1" applyFont="1">
      <alignment horizontal="center" vertical="center"/>
    </xf>
    <xf borderId="42" fillId="0" fontId="9" numFmtId="0" xfId="0" applyAlignment="1" applyBorder="1" applyFont="1">
      <alignment horizontal="center" vertical="center"/>
    </xf>
    <xf borderId="42" fillId="0" fontId="9" numFmtId="2" xfId="0" applyAlignment="1" applyBorder="1" applyFont="1" applyNumberFormat="1">
      <alignment horizontal="center" vertical="center"/>
    </xf>
    <xf borderId="4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44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1" fillId="0" fontId="27" numFmtId="0" xfId="0" applyAlignment="1" applyBorder="1" applyFont="1">
      <alignment horizontal="center" vertical="center"/>
    </xf>
    <xf borderId="1" fillId="0" fontId="11" numFmtId="0" xfId="0" applyBorder="1" applyFont="1"/>
    <xf borderId="32" fillId="2" fontId="28" numFmtId="0" xfId="0" applyAlignment="1" applyBorder="1" applyFill="1" applyFont="1">
      <alignment horizontal="center" vertical="center"/>
    </xf>
    <xf borderId="29" fillId="2" fontId="15" numFmtId="0" xfId="0" applyAlignment="1" applyBorder="1" applyFont="1">
      <alignment horizontal="center" vertical="center"/>
    </xf>
    <xf borderId="45" fillId="0" fontId="11" numFmtId="0" xfId="0" applyBorder="1" applyFont="1"/>
    <xf borderId="46" fillId="0" fontId="11" numFmtId="0" xfId="0" applyBorder="1" applyFont="1"/>
    <xf borderId="32" fillId="2" fontId="28" numFmtId="0" xfId="0" applyAlignment="1" applyBorder="1" applyFont="1">
      <alignment horizontal="center" shrinkToFit="0" vertical="center" wrapText="1"/>
    </xf>
    <xf borderId="32" fillId="2" fontId="29" numFmtId="0" xfId="0" applyAlignment="1" applyBorder="1" applyFont="1">
      <alignment horizontal="center" vertical="center"/>
    </xf>
    <xf borderId="32" fillId="2" fontId="29" numFmtId="2" xfId="0" applyAlignment="1" applyBorder="1" applyFont="1" applyNumberFormat="1">
      <alignment horizontal="center" vertical="center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horizontal="center" shrinkToFit="0" vertical="center" wrapText="1"/>
    </xf>
    <xf borderId="47" fillId="0" fontId="31" numFmtId="0" xfId="0" applyAlignment="1" applyBorder="1" applyFont="1">
      <alignment horizontal="center" shrinkToFit="0" vertical="center" wrapText="1"/>
    </xf>
    <xf borderId="32" fillId="2" fontId="31" numFmtId="0" xfId="0" applyAlignment="1" applyBorder="1" applyFont="1">
      <alignment horizontal="center" shrinkToFit="0" vertical="center" wrapText="1"/>
    </xf>
    <xf borderId="48" fillId="0" fontId="11" numFmtId="0" xfId="0" applyBorder="1" applyFont="1"/>
    <xf borderId="28" fillId="2" fontId="29" numFmtId="0" xfId="0" applyAlignment="1" applyBorder="1" applyFont="1">
      <alignment horizontal="center" vertical="center"/>
    </xf>
    <xf borderId="39" fillId="0" fontId="11" numFmtId="0" xfId="0" applyBorder="1" applyFont="1"/>
    <xf borderId="0" fillId="0" fontId="32" numFmtId="0" xfId="0" applyAlignment="1" applyFont="1">
      <alignment horizontal="left" vertical="center"/>
    </xf>
    <xf borderId="47" fillId="0" fontId="11" numFmtId="0" xfId="0" applyBorder="1" applyFont="1"/>
    <xf borderId="28" fillId="2" fontId="9" numFmtId="0" xfId="0" applyAlignment="1" applyBorder="1" applyFont="1">
      <alignment horizontal="center" vertical="center"/>
    </xf>
    <xf borderId="28" fillId="2" fontId="33" numFmtId="2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28" fillId="0" fontId="34" numFmtId="0" xfId="0" applyAlignment="1" applyBorder="1" applyFont="1">
      <alignment horizontal="center" vertical="center"/>
    </xf>
    <xf borderId="28" fillId="2" fontId="34" numFmtId="0" xfId="0" applyAlignment="1" applyBorder="1" applyFont="1">
      <alignment horizontal="center"/>
    </xf>
    <xf borderId="28" fillId="2" fontId="3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28" fillId="0" fontId="36" numFmtId="0" xfId="0" applyAlignment="1" applyBorder="1" applyFont="1">
      <alignment horizontal="center" vertical="center"/>
    </xf>
    <xf borderId="28" fillId="0" fontId="34" numFmtId="1" xfId="0" applyAlignment="1" applyBorder="1" applyFont="1" applyNumberFormat="1">
      <alignment horizontal="center" vertical="center"/>
    </xf>
    <xf borderId="28" fillId="0" fontId="34" numFmtId="2" xfId="0" applyAlignment="1" applyBorder="1" applyFont="1" applyNumberFormat="1">
      <alignment horizontal="center" vertical="center"/>
    </xf>
    <xf borderId="1" fillId="0" fontId="37" numFmtId="0" xfId="0" applyAlignment="1" applyBorder="1" applyFon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0" fillId="0" fontId="9" numFmtId="2" xfId="0" applyAlignment="1" applyFont="1" applyNumberFormat="1">
      <alignment vertical="center"/>
    </xf>
    <xf borderId="32" fillId="0" fontId="28" numFmtId="0" xfId="0" applyAlignment="1" applyBorder="1" applyFont="1">
      <alignment horizontal="center" vertical="center"/>
    </xf>
    <xf borderId="29" fillId="2" fontId="28" numFmtId="0" xfId="0" applyAlignment="1" applyBorder="1" applyFont="1">
      <alignment horizontal="center" vertical="center"/>
    </xf>
    <xf borderId="32" fillId="2" fontId="28" numFmtId="2" xfId="0" applyAlignment="1" applyBorder="1" applyFont="1" applyNumberFormat="1">
      <alignment horizontal="center" vertical="center"/>
    </xf>
    <xf borderId="28" fillId="2" fontId="28" numFmtId="0" xfId="0" applyAlignment="1" applyBorder="1" applyFont="1">
      <alignment horizontal="center" vertical="center"/>
    </xf>
    <xf borderId="28" fillId="2" fontId="34" numFmtId="2" xfId="0" applyAlignment="1" applyBorder="1" applyFont="1" applyNumberFormat="1">
      <alignment horizontal="center" vertical="center"/>
    </xf>
    <xf borderId="28" fillId="0" fontId="34" numFmtId="4" xfId="0" applyAlignment="1" applyBorder="1" applyFont="1" applyNumberFormat="1">
      <alignment horizontal="center" vertical="center"/>
    </xf>
    <xf borderId="28" fillId="0" fontId="9" numFmtId="0" xfId="0" applyAlignment="1" applyBorder="1" applyFont="1">
      <alignment vertical="center"/>
    </xf>
    <xf borderId="0" fillId="0" fontId="33" numFmtId="0" xfId="0" applyFont="1"/>
    <xf borderId="0" fillId="0" fontId="33" numFmtId="0" xfId="0" applyAlignment="1" applyFont="1">
      <alignment horizontal="center"/>
    </xf>
    <xf borderId="0" fillId="0" fontId="38" numFmtId="0" xfId="0" applyFont="1"/>
    <xf borderId="0" fillId="0" fontId="33" numFmtId="0" xfId="0" applyAlignment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32" fillId="2" fontId="15" numFmtId="0" xfId="0" applyAlignment="1" applyBorder="1" applyFont="1">
      <alignment horizontal="center" vertical="center"/>
    </xf>
    <xf borderId="28" fillId="2" fontId="33" numFmtId="0" xfId="0" applyAlignment="1" applyBorder="1" applyFont="1">
      <alignment horizontal="center" readingOrder="0" vertical="center"/>
    </xf>
    <xf borderId="28" fillId="2" fontId="33" numFmtId="0" xfId="0" applyAlignment="1" applyBorder="1" applyFont="1">
      <alignment horizontal="center" vertical="center"/>
    </xf>
    <xf borderId="28" fillId="0" fontId="34" numFmtId="0" xfId="0" applyAlignment="1" applyBorder="1" applyFont="1">
      <alignment horizontal="center" readingOrder="0" vertical="center"/>
    </xf>
    <xf borderId="49" fillId="2" fontId="33" numFmtId="0" xfId="0" applyAlignment="1" applyBorder="1" applyFont="1">
      <alignment horizontal="center"/>
    </xf>
    <xf borderId="28" fillId="2" fontId="15" numFmtId="0" xfId="0" applyAlignment="1" applyBorder="1" applyFont="1">
      <alignment horizontal="center" vertical="center"/>
    </xf>
    <xf borderId="28" fillId="0" fontId="34" numFmtId="0" xfId="0" applyAlignment="1" applyBorder="1" applyFont="1">
      <alignment horizontal="center"/>
    </xf>
    <xf borderId="28" fillId="0" fontId="34" numFmtId="2" xfId="0" applyAlignment="1" applyBorder="1" applyFont="1" applyNumberFormat="1">
      <alignment horizontal="center"/>
    </xf>
    <xf borderId="28" fillId="2" fontId="33" numFmtId="0" xfId="0" applyAlignment="1" applyBorder="1" applyFont="1">
      <alignment horizontal="center"/>
    </xf>
    <xf borderId="50" fillId="2" fontId="15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51" fillId="0" fontId="11" numFmtId="0" xfId="0" applyBorder="1" applyFont="1"/>
    <xf borderId="52" fillId="2" fontId="28" numFmtId="0" xfId="0" applyAlignment="1" applyBorder="1" applyFont="1">
      <alignment horizontal="center" vertical="center"/>
    </xf>
    <xf borderId="53" fillId="0" fontId="11" numFmtId="0" xfId="0" applyBorder="1" applyFont="1"/>
    <xf borderId="54" fillId="0" fontId="11" numFmtId="0" xfId="0" applyBorder="1" applyFont="1"/>
    <xf borderId="28" fillId="0" fontId="28" numFmtId="2" xfId="0" applyAlignment="1" applyBorder="1" applyFont="1" applyNumberFormat="1">
      <alignment horizontal="center" vertical="center"/>
    </xf>
    <xf borderId="50" fillId="2" fontId="34" numFmtId="0" xfId="0" applyAlignment="1" applyBorder="1" applyFont="1">
      <alignment horizontal="center"/>
    </xf>
    <xf borderId="29" fillId="0" fontId="34" numFmtId="0" xfId="0" applyAlignment="1" applyBorder="1" applyFont="1">
      <alignment horizontal="center" vertical="center"/>
    </xf>
    <xf borderId="28" fillId="0" fontId="33" numFmtId="2" xfId="0" applyAlignment="1" applyBorder="1" applyFont="1" applyNumberFormat="1">
      <alignment horizontal="center"/>
    </xf>
    <xf borderId="46" fillId="0" fontId="34" numFmtId="0" xfId="0" applyAlignment="1" applyBorder="1" applyFont="1">
      <alignment horizontal="center" vertical="center"/>
    </xf>
    <xf borderId="0" fillId="0" fontId="29" numFmtId="0" xfId="0" applyFont="1"/>
    <xf borderId="33" fillId="0" fontId="39" numFmtId="0" xfId="0" applyAlignment="1" applyBorder="1" applyFont="1">
      <alignment horizontal="center" vertical="center"/>
    </xf>
    <xf borderId="55" fillId="0" fontId="9" numFmtId="0" xfId="0" applyAlignment="1" applyBorder="1" applyFont="1">
      <alignment horizontal="center" vertical="center"/>
    </xf>
    <xf borderId="0" fillId="0" fontId="9" numFmtId="0" xfId="0" applyFont="1"/>
    <xf borderId="56" fillId="0" fontId="39" numFmtId="0" xfId="0" applyAlignment="1" applyBorder="1" applyFont="1">
      <alignment horizontal="center" vertical="center"/>
    </xf>
    <xf borderId="47" fillId="0" fontId="9" numFmtId="0" xfId="0" applyAlignment="1" applyBorder="1" applyFont="1">
      <alignment horizontal="center" vertical="center"/>
    </xf>
    <xf borderId="28" fillId="0" fontId="40" numFmtId="0" xfId="0" applyBorder="1" applyFont="1"/>
    <xf borderId="32" fillId="0" fontId="9" numFmtId="0" xfId="0" applyAlignment="1" applyBorder="1" applyFont="1">
      <alignment horizontal="center"/>
    </xf>
    <xf borderId="20" fillId="3" fontId="41" numFmtId="2" xfId="0" applyAlignment="1" applyBorder="1" applyFill="1" applyFont="1" applyNumberFormat="1">
      <alignment horizontal="center" vertical="center"/>
    </xf>
    <xf borderId="34" fillId="0" fontId="31" numFmtId="0" xfId="0" applyAlignment="1" applyBorder="1" applyFont="1">
      <alignment horizontal="center" vertical="center"/>
    </xf>
    <xf borderId="20" fillId="4" fontId="41" numFmtId="164" xfId="0" applyAlignment="1" applyBorder="1" applyFill="1" applyFont="1" applyNumberFormat="1">
      <alignment horizontal="center"/>
    </xf>
    <xf borderId="57" fillId="2" fontId="9" numFmtId="0" xfId="0" applyAlignment="1" applyBorder="1" applyFont="1">
      <alignment horizontal="center" vertical="center"/>
    </xf>
    <xf borderId="28" fillId="0" fontId="9" numFmtId="0" xfId="0" applyAlignment="1" applyBorder="1" applyFont="1">
      <alignment horizontal="center"/>
    </xf>
    <xf borderId="28" fillId="0" fontId="34" numFmtId="0" xfId="0" applyAlignment="1" applyBorder="1" applyFont="1">
      <alignment vertical="center"/>
    </xf>
    <xf borderId="28" fillId="0" fontId="3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hyperlink" Target="#'Ramif.%20bilaterala%20(2%20coturi)'!A1" TargetMode="External"/><Relationship Id="rId10" Type="http://schemas.openxmlformats.org/officeDocument/2006/relationships/hyperlink" Target="#YAKA!A1" TargetMode="External"/><Relationship Id="rId13" Type="http://schemas.openxmlformats.org/officeDocument/2006/relationships/hyperlink" Target="#'Ramif.%20laterala(cot+canal)'!A1" TargetMode="External"/><Relationship Id="rId12" Type="http://schemas.openxmlformats.org/officeDocument/2006/relationships/hyperlink" Target="#'Ramif.%20pantalon'!A1" TargetMode="External"/><Relationship Id="rId1" Type="http://schemas.openxmlformats.org/officeDocument/2006/relationships/hyperlink" Target="#Comanda!A1" TargetMode="External"/><Relationship Id="rId2" Type="http://schemas.openxmlformats.org/officeDocument/2006/relationships/hyperlink" Target="#'Cot%20rectangular'!A1" TargetMode="External"/><Relationship Id="rId3" Type="http://schemas.openxmlformats.org/officeDocument/2006/relationships/hyperlink" Target="#'Canal%20drept'!A1" TargetMode="External"/><Relationship Id="rId4" Type="http://schemas.openxmlformats.org/officeDocument/2006/relationships/hyperlink" Target="#'Cot%20rectangular%20drept'!A1" TargetMode="External"/><Relationship Id="rId9" Type="http://schemas.openxmlformats.org/officeDocument/2006/relationships/hyperlink" Target="#'Reductie%20asimetrica'!A1" TargetMode="External"/><Relationship Id="rId15" Type="http://schemas.openxmlformats.org/officeDocument/2006/relationships/hyperlink" Target="#'Schimbare%20sec.excentrica'!A1" TargetMode="External"/><Relationship Id="rId14" Type="http://schemas.openxmlformats.org/officeDocument/2006/relationships/hyperlink" Target="#Capac!A1" TargetMode="External"/><Relationship Id="rId16" Type="http://schemas.openxmlformats.org/officeDocument/2006/relationships/hyperlink" Target="#'Schimbare%20sec.concentrica'!A1" TargetMode="External"/><Relationship Id="rId5" Type="http://schemas.openxmlformats.org/officeDocument/2006/relationships/hyperlink" Target="#'Cot%20rectangular%20cu%20dirijori'!A1" TargetMode="External"/><Relationship Id="rId6" Type="http://schemas.openxmlformats.org/officeDocument/2006/relationships/hyperlink" Target="#Teu!A1" TargetMode="External"/><Relationship Id="rId7" Type="http://schemas.openxmlformats.org/officeDocument/2006/relationships/hyperlink" Target="#'Reductie%20simetrica_asim.'!A1" TargetMode="External"/><Relationship Id="rId8" Type="http://schemas.openxmlformats.org/officeDocument/2006/relationships/hyperlink" Target="#'Piesa%20de%20deviatie%20(etaj)'!A1" TargetMode="Externa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4.jpg"/><Relationship Id="rId12" Type="http://schemas.openxmlformats.org/officeDocument/2006/relationships/image" Target="../media/image20.png"/><Relationship Id="rId1" Type="http://schemas.openxmlformats.org/officeDocument/2006/relationships/image" Target="../media/image2.png"/><Relationship Id="rId2" Type="http://schemas.openxmlformats.org/officeDocument/2006/relationships/image" Target="../media/image13.jpg"/><Relationship Id="rId3" Type="http://schemas.openxmlformats.org/officeDocument/2006/relationships/image" Target="../media/image3.jpg"/><Relationship Id="rId4" Type="http://schemas.openxmlformats.org/officeDocument/2006/relationships/image" Target="../media/image5.jpg"/><Relationship Id="rId9" Type="http://schemas.openxmlformats.org/officeDocument/2006/relationships/image" Target="../media/image6.jpg"/><Relationship Id="rId5" Type="http://schemas.openxmlformats.org/officeDocument/2006/relationships/image" Target="../media/image8.jpg"/><Relationship Id="rId6" Type="http://schemas.openxmlformats.org/officeDocument/2006/relationships/image" Target="../media/image4.jpg"/><Relationship Id="rId7" Type="http://schemas.openxmlformats.org/officeDocument/2006/relationships/image" Target="../media/image9.png"/><Relationship Id="rId8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7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8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9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hyperlink" Target="#OPIS!A1" TargetMode="External"/><Relationship Id="rId3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Relationship Id="rId2" Type="http://schemas.openxmlformats.org/officeDocument/2006/relationships/image" Target="../media/image28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hyperlink" Target="#Comanda!A1" TargetMode="Externa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3.v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vmlDrawing4.v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vmlDrawing5.v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6.v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1085850</xdr:colOff>
      <xdr:row>0</xdr:row>
      <xdr:rowOff>104775</xdr:rowOff>
    </xdr:from>
    <xdr:ext cx="1409700" cy="266700"/>
    <xdr:sp>
      <xdr:nvSpPr>
        <xdr:cNvPr id="3" name="Shape 3">
          <a:hlinkClick r:id="rId1"/>
        </xdr:cNvPr>
        <xdr:cNvSpPr/>
      </xdr:nvSpPr>
      <xdr:spPr>
        <a:xfrm>
          <a:off x="4645913" y="3651413"/>
          <a:ext cx="1400175" cy="257175"/>
        </a:xfrm>
        <a:prstGeom prst="flowChartAlternateProcess">
          <a:avLst/>
        </a:prstGeom>
        <a:solidFill>
          <a:srgbClr val="F4B08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</xdr:colOff>
      <xdr:row>3</xdr:row>
      <xdr:rowOff>0</xdr:rowOff>
    </xdr:from>
    <xdr:ext cx="1543050" cy="323850"/>
    <xdr:sp>
      <xdr:nvSpPr>
        <xdr:cNvPr id="4" name="Shape 4">
          <a:hlinkClick r:id="rId2"/>
        </xdr:cNvPr>
        <xdr:cNvSpPr/>
      </xdr:nvSpPr>
      <xdr:spPr>
        <a:xfrm>
          <a:off x="4579238" y="3622838"/>
          <a:ext cx="1533525" cy="31432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Cot rectangular</a:t>
          </a:r>
          <a:endParaRPr sz="1100"/>
        </a:p>
      </xdr:txBody>
    </xdr:sp>
    <xdr:clientData fLocksWithSheet="0"/>
  </xdr:oneCellAnchor>
  <xdr:oneCellAnchor>
    <xdr:from>
      <xdr:col>1</xdr:col>
      <xdr:colOff>161925</xdr:colOff>
      <xdr:row>3</xdr:row>
      <xdr:rowOff>0</xdr:rowOff>
    </xdr:from>
    <xdr:ext cx="1533525" cy="323850"/>
    <xdr:sp>
      <xdr:nvSpPr>
        <xdr:cNvPr id="5" name="Shape 5">
          <a:hlinkClick r:id="rId3"/>
        </xdr:cNvPr>
        <xdr:cNvSpPr/>
      </xdr:nvSpPr>
      <xdr:spPr>
        <a:xfrm>
          <a:off x="4584000" y="3622838"/>
          <a:ext cx="1524000" cy="31432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Canal drept</a:t>
          </a:r>
          <a:endParaRPr sz="1100"/>
        </a:p>
      </xdr:txBody>
    </xdr:sp>
    <xdr:clientData fLocksWithSheet="0"/>
  </xdr:oneCellAnchor>
  <xdr:oneCellAnchor>
    <xdr:from>
      <xdr:col>5</xdr:col>
      <xdr:colOff>47625</xdr:colOff>
      <xdr:row>3</xdr:row>
      <xdr:rowOff>0</xdr:rowOff>
    </xdr:from>
    <xdr:ext cx="1504950" cy="333375"/>
    <xdr:sp>
      <xdr:nvSpPr>
        <xdr:cNvPr id="6" name="Shape 6">
          <a:hlinkClick r:id="rId4"/>
        </xdr:cNvPr>
        <xdr:cNvSpPr/>
      </xdr:nvSpPr>
      <xdr:spPr>
        <a:xfrm>
          <a:off x="4603050" y="3618075"/>
          <a:ext cx="1485900" cy="32385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Cot rectangular drept</a:t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3</xdr:row>
      <xdr:rowOff>9525</xdr:rowOff>
    </xdr:from>
    <xdr:ext cx="1743075" cy="323850"/>
    <xdr:sp>
      <xdr:nvSpPr>
        <xdr:cNvPr id="7" name="Shape 7">
          <a:hlinkClick r:id="rId5"/>
        </xdr:cNvPr>
        <xdr:cNvSpPr/>
      </xdr:nvSpPr>
      <xdr:spPr>
        <a:xfrm>
          <a:off x="4479225" y="3622838"/>
          <a:ext cx="1733550" cy="31432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Cot rectangular cu dirijori</a:t>
          </a:r>
          <a:endParaRPr sz="1400"/>
        </a:p>
      </xdr:txBody>
    </xdr:sp>
    <xdr:clientData fLocksWithSheet="0"/>
  </xdr:oneCellAnchor>
  <xdr:oneCellAnchor>
    <xdr:from>
      <xdr:col>9</xdr:col>
      <xdr:colOff>95250</xdr:colOff>
      <xdr:row>3</xdr:row>
      <xdr:rowOff>0</xdr:rowOff>
    </xdr:from>
    <xdr:ext cx="1495425" cy="323850"/>
    <xdr:sp>
      <xdr:nvSpPr>
        <xdr:cNvPr id="8" name="Shape 8">
          <a:hlinkClick r:id="rId6"/>
        </xdr:cNvPr>
        <xdr:cNvSpPr/>
      </xdr:nvSpPr>
      <xdr:spPr>
        <a:xfrm>
          <a:off x="4603050" y="3622838"/>
          <a:ext cx="1485900" cy="31432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Teu</a:t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6</xdr:row>
      <xdr:rowOff>0</xdr:rowOff>
    </xdr:from>
    <xdr:ext cx="1733550" cy="333375"/>
    <xdr:sp>
      <xdr:nvSpPr>
        <xdr:cNvPr id="9" name="Shape 9">
          <a:hlinkClick r:id="rId7"/>
        </xdr:cNvPr>
        <xdr:cNvSpPr/>
      </xdr:nvSpPr>
      <xdr:spPr>
        <a:xfrm>
          <a:off x="4483988" y="3618075"/>
          <a:ext cx="1724025" cy="32385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Reductie simetrica_asim.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6</xdr:row>
      <xdr:rowOff>0</xdr:rowOff>
    </xdr:from>
    <xdr:ext cx="1609725" cy="295275"/>
    <xdr:sp>
      <xdr:nvSpPr>
        <xdr:cNvPr id="10" name="Shape 10">
          <a:hlinkClick r:id="rId8"/>
        </xdr:cNvPr>
        <xdr:cNvSpPr/>
      </xdr:nvSpPr>
      <xdr:spPr>
        <a:xfrm>
          <a:off x="4545900" y="3637125"/>
          <a:ext cx="1600200" cy="28575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Piesa de deviatie (etaj)</a:t>
          </a:r>
          <a:endParaRPr sz="1400"/>
        </a:p>
      </xdr:txBody>
    </xdr:sp>
    <xdr:clientData fLocksWithSheet="0"/>
  </xdr:oneCellAnchor>
  <xdr:oneCellAnchor>
    <xdr:from>
      <xdr:col>5</xdr:col>
      <xdr:colOff>38100</xdr:colOff>
      <xdr:row>6</xdr:row>
      <xdr:rowOff>28575</xdr:rowOff>
    </xdr:from>
    <xdr:ext cx="1504950" cy="314325"/>
    <xdr:sp>
      <xdr:nvSpPr>
        <xdr:cNvPr id="11" name="Shape 11">
          <a:hlinkClick r:id="rId9"/>
        </xdr:cNvPr>
        <xdr:cNvSpPr/>
      </xdr:nvSpPr>
      <xdr:spPr>
        <a:xfrm>
          <a:off x="4603050" y="3627600"/>
          <a:ext cx="1485900" cy="30480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Reductie asimetrica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9525</xdr:rowOff>
    </xdr:from>
    <xdr:ext cx="1733550" cy="304800"/>
    <xdr:sp>
      <xdr:nvSpPr>
        <xdr:cNvPr id="12" name="Shape 12">
          <a:hlinkClick r:id="rId10"/>
        </xdr:cNvPr>
        <xdr:cNvSpPr/>
      </xdr:nvSpPr>
      <xdr:spPr>
        <a:xfrm>
          <a:off x="4483988" y="3632363"/>
          <a:ext cx="1724025" cy="29527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YAKA</a:t>
          </a:r>
          <a:endParaRPr sz="1400"/>
        </a:p>
      </xdr:txBody>
    </xdr:sp>
    <xdr:clientData fLocksWithSheet="0"/>
  </xdr:oneCellAnchor>
  <xdr:oneCellAnchor>
    <xdr:from>
      <xdr:col>9</xdr:col>
      <xdr:colOff>57150</xdr:colOff>
      <xdr:row>6</xdr:row>
      <xdr:rowOff>0</xdr:rowOff>
    </xdr:from>
    <xdr:ext cx="1781175" cy="314325"/>
    <xdr:sp>
      <xdr:nvSpPr>
        <xdr:cNvPr id="13" name="Shape 13">
          <a:hlinkClick r:id="rId11"/>
        </xdr:cNvPr>
        <xdr:cNvSpPr/>
      </xdr:nvSpPr>
      <xdr:spPr>
        <a:xfrm>
          <a:off x="4460175" y="3627600"/>
          <a:ext cx="1771650" cy="30480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Ramif. bilaterala (2 coturi)</a:t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9</xdr:row>
      <xdr:rowOff>19050</xdr:rowOff>
    </xdr:from>
    <xdr:ext cx="1733550" cy="333375"/>
    <xdr:sp>
      <xdr:nvSpPr>
        <xdr:cNvPr id="14" name="Shape 14">
          <a:hlinkClick r:id="rId12"/>
        </xdr:cNvPr>
        <xdr:cNvSpPr/>
      </xdr:nvSpPr>
      <xdr:spPr>
        <a:xfrm>
          <a:off x="4483988" y="3618075"/>
          <a:ext cx="1724025" cy="32385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Ramif. Pantalon</a:t>
          </a:r>
          <a:endParaRPr sz="1400"/>
        </a:p>
      </xdr:txBody>
    </xdr:sp>
    <xdr:clientData fLocksWithSheet="0"/>
  </xdr:oneCellAnchor>
  <xdr:oneCellAnchor>
    <xdr:from>
      <xdr:col>1</xdr:col>
      <xdr:colOff>57150</xdr:colOff>
      <xdr:row>9</xdr:row>
      <xdr:rowOff>19050</xdr:rowOff>
    </xdr:from>
    <xdr:ext cx="1790700" cy="295275"/>
    <xdr:sp>
      <xdr:nvSpPr>
        <xdr:cNvPr id="15" name="Shape 15">
          <a:hlinkClick r:id="rId13"/>
        </xdr:cNvPr>
        <xdr:cNvSpPr/>
      </xdr:nvSpPr>
      <xdr:spPr>
        <a:xfrm>
          <a:off x="4455413" y="3641888"/>
          <a:ext cx="1781175" cy="276225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Ramif. laterala(cot+canal)</a:t>
          </a:r>
          <a:endParaRPr sz="1400"/>
        </a:p>
      </xdr:txBody>
    </xdr:sp>
    <xdr:clientData fLocksWithSheet="0"/>
  </xdr:oneCellAnchor>
  <xdr:oneCellAnchor>
    <xdr:from>
      <xdr:col>5</xdr:col>
      <xdr:colOff>38100</xdr:colOff>
      <xdr:row>9</xdr:row>
      <xdr:rowOff>47625</xdr:rowOff>
    </xdr:from>
    <xdr:ext cx="1504950" cy="314325"/>
    <xdr:sp>
      <xdr:nvSpPr>
        <xdr:cNvPr id="16" name="Shape 16">
          <a:hlinkClick r:id="rId14"/>
        </xdr:cNvPr>
        <xdr:cNvSpPr/>
      </xdr:nvSpPr>
      <xdr:spPr>
        <a:xfrm>
          <a:off x="4603050" y="3627600"/>
          <a:ext cx="1485900" cy="304800"/>
        </a:xfrm>
        <a:prstGeom prst="flowChartAlternateProcess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Capac</a:t>
          </a:r>
          <a:endParaRPr sz="1400"/>
        </a:p>
      </xdr:txBody>
    </xdr:sp>
    <xdr:clientData fLocksWithSheet="0"/>
  </xdr:oneCellAnchor>
  <xdr:oneCellAnchor>
    <xdr:from>
      <xdr:col>9</xdr:col>
      <xdr:colOff>123825</xdr:colOff>
      <xdr:row>9</xdr:row>
      <xdr:rowOff>180975</xdr:rowOff>
    </xdr:from>
    <xdr:ext cx="1762125" cy="314325"/>
    <xdr:sp>
      <xdr:nvSpPr>
        <xdr:cNvPr id="17" name="Shape 17">
          <a:hlinkClick r:id="rId15"/>
        </xdr:cNvPr>
        <xdr:cNvSpPr/>
      </xdr:nvSpPr>
      <xdr:spPr>
        <a:xfrm>
          <a:off x="4469700" y="3632363"/>
          <a:ext cx="1752600" cy="295275"/>
        </a:xfrm>
        <a:prstGeom prst="flowChartAlternateProcess">
          <a:avLst/>
        </a:prstGeom>
        <a:solidFill>
          <a:srgbClr val="F66A6A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Schimbare sec.excentrica</a:t>
          </a:r>
          <a:endParaRPr sz="1400"/>
        </a:p>
      </xdr:txBody>
    </xdr:sp>
    <xdr:clientData fLocksWithSheet="0"/>
  </xdr:oneCellAnchor>
  <xdr:oneCellAnchor>
    <xdr:from>
      <xdr:col>6</xdr:col>
      <xdr:colOff>561975</xdr:colOff>
      <xdr:row>9</xdr:row>
      <xdr:rowOff>104775</xdr:rowOff>
    </xdr:from>
    <xdr:ext cx="1771650" cy="323850"/>
    <xdr:sp>
      <xdr:nvSpPr>
        <xdr:cNvPr id="18" name="Shape 18">
          <a:hlinkClick r:id="rId16"/>
        </xdr:cNvPr>
        <xdr:cNvSpPr/>
      </xdr:nvSpPr>
      <xdr:spPr>
        <a:xfrm>
          <a:off x="4464938" y="3627600"/>
          <a:ext cx="1762125" cy="304800"/>
        </a:xfrm>
        <a:prstGeom prst="flowChartAlternateProcess">
          <a:avLst/>
        </a:prstGeom>
        <a:solidFill>
          <a:srgbClr val="F66A6A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Schimbare sec.concentrica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19</xdr:row>
      <xdr:rowOff>19050</xdr:rowOff>
    </xdr:from>
    <xdr:ext cx="1905000" cy="1095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914400</xdr:colOff>
      <xdr:row>56</xdr:row>
      <xdr:rowOff>142875</xdr:rowOff>
    </xdr:from>
    <xdr:ext cx="1323975" cy="962025"/>
    <xdr:pic>
      <xdr:nvPicPr>
        <xdr:cNvPr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56</xdr:row>
      <xdr:rowOff>28575</xdr:rowOff>
    </xdr:from>
    <xdr:ext cx="952500" cy="9810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56</xdr:row>
      <xdr:rowOff>114300</xdr:rowOff>
    </xdr:from>
    <xdr:ext cx="1295400" cy="9715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56</xdr:row>
      <xdr:rowOff>114300</xdr:rowOff>
    </xdr:from>
    <xdr:ext cx="1304925" cy="962025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2857500</xdr:colOff>
      <xdr:row>56</xdr:row>
      <xdr:rowOff>95250</xdr:rowOff>
    </xdr:from>
    <xdr:ext cx="704850" cy="97155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56</xdr:row>
      <xdr:rowOff>152400</xdr:rowOff>
    </xdr:from>
    <xdr:ext cx="1009650" cy="9715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56</xdr:row>
      <xdr:rowOff>47625</xdr:rowOff>
    </xdr:from>
    <xdr:ext cx="971550" cy="97155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65</xdr:row>
      <xdr:rowOff>0</xdr:rowOff>
    </xdr:from>
    <xdr:ext cx="1905000" cy="1352550"/>
    <xdr:pic>
      <xdr:nvPicPr>
        <xdr:cNvPr descr="C:\Users\Tudor\Desktop\Fise tehnice Grile\Office 2007\GVA L – Grila liniara\schita 1.jpg"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0</xdr:row>
      <xdr:rowOff>28575</xdr:rowOff>
    </xdr:from>
    <xdr:ext cx="2352675" cy="1628775"/>
    <xdr:pic>
      <xdr:nvPicPr>
        <xdr:cNvPr descr="logo new TEMKO.jpg"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44</xdr:row>
      <xdr:rowOff>28575</xdr:rowOff>
    </xdr:from>
    <xdr:ext cx="1857375" cy="1171575"/>
    <xdr:pic>
      <xdr:nvPicPr>
        <xdr:cNvPr descr="Reductie ef.png"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115675" cy="2038350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47625</xdr:rowOff>
    </xdr:from>
    <xdr:ext cx="1543050" cy="257175"/>
    <xdr:sp>
      <xdr:nvSpPr>
        <xdr:cNvPr id="19" name="Shape 19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114300</xdr:colOff>
      <xdr:row>1</xdr:row>
      <xdr:rowOff>19050</xdr:rowOff>
    </xdr:from>
    <xdr:ext cx="1552575" cy="333375"/>
    <xdr:sp>
      <xdr:nvSpPr>
        <xdr:cNvPr id="20" name="Shape 20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85725</xdr:colOff>
      <xdr:row>0</xdr:row>
      <xdr:rowOff>0</xdr:rowOff>
    </xdr:from>
    <xdr:ext cx="1466850" cy="13620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1524000" cy="257175"/>
    <xdr:sp>
      <xdr:nvSpPr>
        <xdr:cNvPr id="21" name="Shape 21">
          <a:hlinkClick r:id="rId1"/>
        </xdr:cNvPr>
        <xdr:cNvSpPr/>
      </xdr:nvSpPr>
      <xdr:spPr>
        <a:xfrm>
          <a:off x="4588763" y="3656175"/>
          <a:ext cx="1514475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457200</xdr:colOff>
      <xdr:row>0</xdr:row>
      <xdr:rowOff>152400</xdr:rowOff>
    </xdr:from>
    <xdr:ext cx="1552575" cy="342900"/>
    <xdr:sp>
      <xdr:nvSpPr>
        <xdr:cNvPr id="22" name="Shape 22">
          <a:hlinkClick r:id="rId2"/>
        </xdr:cNvPr>
        <xdr:cNvSpPr/>
      </xdr:nvSpPr>
      <xdr:spPr>
        <a:xfrm>
          <a:off x="4579238" y="3613313"/>
          <a:ext cx="1533525" cy="333375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0</xdr:row>
      <xdr:rowOff>85725</xdr:rowOff>
    </xdr:from>
    <xdr:ext cx="1524000" cy="1190625"/>
    <xdr:pic>
      <xdr:nvPicPr>
        <xdr:cNvPr id="0" name="image1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66675</xdr:rowOff>
    </xdr:from>
    <xdr:ext cx="1533525" cy="257175"/>
    <xdr:sp>
      <xdr:nvSpPr>
        <xdr:cNvPr id="23" name="Shape 23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676275</xdr:colOff>
      <xdr:row>1</xdr:row>
      <xdr:rowOff>66675</xdr:rowOff>
    </xdr:from>
    <xdr:ext cx="1552575" cy="333375"/>
    <xdr:sp>
      <xdr:nvSpPr>
        <xdr:cNvPr id="24" name="Shape 24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85725</xdr:colOff>
      <xdr:row>1</xdr:row>
      <xdr:rowOff>47625</xdr:rowOff>
    </xdr:from>
    <xdr:ext cx="866775" cy="1019175"/>
    <xdr:pic>
      <xdr:nvPicPr>
        <xdr:cNvPr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1</xdr:row>
      <xdr:rowOff>28575</xdr:rowOff>
    </xdr:from>
    <xdr:ext cx="1524000" cy="257175"/>
    <xdr:sp>
      <xdr:nvSpPr>
        <xdr:cNvPr id="25" name="Shape 25">
          <a:hlinkClick r:id="rId1"/>
        </xdr:cNvPr>
        <xdr:cNvSpPr/>
      </xdr:nvSpPr>
      <xdr:spPr>
        <a:xfrm>
          <a:off x="4588763" y="3656175"/>
          <a:ext cx="1514475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866775</xdr:colOff>
      <xdr:row>1</xdr:row>
      <xdr:rowOff>0</xdr:rowOff>
    </xdr:from>
    <xdr:ext cx="1552575" cy="333375"/>
    <xdr:sp>
      <xdr:nvSpPr>
        <xdr:cNvPr id="26" name="Shape 26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0</xdr:row>
      <xdr:rowOff>152400</xdr:rowOff>
    </xdr:from>
    <xdr:ext cx="1428750" cy="1104900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352425</xdr:colOff>
      <xdr:row>1</xdr:row>
      <xdr:rowOff>9525</xdr:rowOff>
    </xdr:from>
    <xdr:ext cx="1533525" cy="257175"/>
    <xdr:sp>
      <xdr:nvSpPr>
        <xdr:cNvPr id="27" name="Shape 27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819150</xdr:colOff>
      <xdr:row>0</xdr:row>
      <xdr:rowOff>161925</xdr:rowOff>
    </xdr:from>
    <xdr:ext cx="1552575" cy="342900"/>
    <xdr:sp>
      <xdr:nvSpPr>
        <xdr:cNvPr id="28" name="Shape 28">
          <a:hlinkClick r:id="rId2"/>
        </xdr:cNvPr>
        <xdr:cNvSpPr/>
      </xdr:nvSpPr>
      <xdr:spPr>
        <a:xfrm>
          <a:off x="4574475" y="3613313"/>
          <a:ext cx="1543050" cy="333375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0</xdr:row>
      <xdr:rowOff>85725</xdr:rowOff>
    </xdr:from>
    <xdr:ext cx="1609725" cy="1276350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</xdr:row>
      <xdr:rowOff>57150</xdr:rowOff>
    </xdr:from>
    <xdr:ext cx="1533525" cy="257175"/>
    <xdr:sp>
      <xdr:nvSpPr>
        <xdr:cNvPr id="29" name="Shape 29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742950</xdr:colOff>
      <xdr:row>1</xdr:row>
      <xdr:rowOff>19050</xdr:rowOff>
    </xdr:from>
    <xdr:ext cx="1552575" cy="333375"/>
    <xdr:sp>
      <xdr:nvSpPr>
        <xdr:cNvPr id="30" name="Shape 30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1</xdr:row>
      <xdr:rowOff>0</xdr:rowOff>
    </xdr:from>
    <xdr:ext cx="1276350" cy="1066800"/>
    <xdr:pic>
      <xdr:nvPicPr>
        <xdr:cNvPr id="0" name="image1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1</xdr:row>
      <xdr:rowOff>28575</xdr:rowOff>
    </xdr:from>
    <xdr:ext cx="1533525" cy="257175"/>
    <xdr:sp>
      <xdr:nvSpPr>
        <xdr:cNvPr id="31" name="Shape 31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28575</xdr:colOff>
      <xdr:row>1</xdr:row>
      <xdr:rowOff>0</xdr:rowOff>
    </xdr:from>
    <xdr:ext cx="2733675" cy="333375"/>
    <xdr:sp>
      <xdr:nvSpPr>
        <xdr:cNvPr id="32" name="Shape 32">
          <a:hlinkClick r:id="rId2"/>
        </xdr:cNvPr>
        <xdr:cNvSpPr/>
      </xdr:nvSpPr>
      <xdr:spPr>
        <a:xfrm>
          <a:off x="3988688" y="3618075"/>
          <a:ext cx="2714625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2543175" cy="1609725"/>
    <xdr:pic>
      <xdr:nvPicPr>
        <xdr:cNvPr descr="Reductie ef.png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</xdr:row>
      <xdr:rowOff>66675</xdr:rowOff>
    </xdr:from>
    <xdr:ext cx="1543050" cy="257175"/>
    <xdr:sp>
      <xdr:nvSpPr>
        <xdr:cNvPr id="33" name="Shape 33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257175</xdr:colOff>
      <xdr:row>1</xdr:row>
      <xdr:rowOff>38100</xdr:rowOff>
    </xdr:from>
    <xdr:ext cx="1552575" cy="333375"/>
    <xdr:sp>
      <xdr:nvSpPr>
        <xdr:cNvPr id="34" name="Shape 34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447675</xdr:colOff>
      <xdr:row>1</xdr:row>
      <xdr:rowOff>104775</xdr:rowOff>
    </xdr:from>
    <xdr:ext cx="1533525" cy="257175"/>
    <xdr:sp>
      <xdr:nvSpPr>
        <xdr:cNvPr id="35" name="Shape 35">
          <a:hlinkClick r:id="rId1"/>
        </xdr:cNvPr>
        <xdr:cNvSpPr/>
      </xdr:nvSpPr>
      <xdr:spPr>
        <a:xfrm>
          <a:off x="4588763" y="3656175"/>
          <a:ext cx="1514475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285750</xdr:colOff>
      <xdr:row>1</xdr:row>
      <xdr:rowOff>57150</xdr:rowOff>
    </xdr:from>
    <xdr:ext cx="1552575" cy="333375"/>
    <xdr:sp>
      <xdr:nvSpPr>
        <xdr:cNvPr id="36" name="Shape 36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</xdr:row>
      <xdr:rowOff>57150</xdr:rowOff>
    </xdr:from>
    <xdr:ext cx="1524000" cy="257175"/>
    <xdr:sp>
      <xdr:nvSpPr>
        <xdr:cNvPr id="37" name="Shape 37">
          <a:hlinkClick r:id="rId1"/>
        </xdr:cNvPr>
        <xdr:cNvSpPr/>
      </xdr:nvSpPr>
      <xdr:spPr>
        <a:xfrm>
          <a:off x="4588763" y="3656175"/>
          <a:ext cx="1514475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57150</xdr:colOff>
      <xdr:row>1</xdr:row>
      <xdr:rowOff>28575</xdr:rowOff>
    </xdr:from>
    <xdr:ext cx="1543050" cy="333375"/>
    <xdr:sp>
      <xdr:nvSpPr>
        <xdr:cNvPr id="38" name="Shape 38">
          <a:hlinkClick r:id="rId2"/>
        </xdr:cNvPr>
        <xdr:cNvSpPr/>
      </xdr:nvSpPr>
      <xdr:spPr>
        <a:xfrm>
          <a:off x="4579238" y="3618075"/>
          <a:ext cx="1533525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438150</xdr:colOff>
      <xdr:row>1</xdr:row>
      <xdr:rowOff>57150</xdr:rowOff>
    </xdr:from>
    <xdr:ext cx="1524000" cy="257175"/>
    <xdr:sp>
      <xdr:nvSpPr>
        <xdr:cNvPr id="39" name="Shape 39">
          <a:hlinkClick r:id="rId1"/>
        </xdr:cNvPr>
        <xdr:cNvSpPr/>
      </xdr:nvSpPr>
      <xdr:spPr>
        <a:xfrm>
          <a:off x="4588763" y="3656175"/>
          <a:ext cx="1514475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904875</xdr:colOff>
      <xdr:row>1</xdr:row>
      <xdr:rowOff>38100</xdr:rowOff>
    </xdr:from>
    <xdr:ext cx="1552575" cy="333375"/>
    <xdr:sp>
      <xdr:nvSpPr>
        <xdr:cNvPr id="40" name="Shape 40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1504950</xdr:colOff>
      <xdr:row>1</xdr:row>
      <xdr:rowOff>123825</xdr:rowOff>
    </xdr:from>
    <xdr:ext cx="1543050" cy="257175"/>
    <xdr:sp>
      <xdr:nvSpPr>
        <xdr:cNvPr id="41" name="Shape 41">
          <a:hlinkClick r:id="rId1"/>
        </xdr:cNvPr>
        <xdr:cNvSpPr/>
      </xdr:nvSpPr>
      <xdr:spPr>
        <a:xfrm>
          <a:off x="4584000" y="3656175"/>
          <a:ext cx="152400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1</xdr:row>
      <xdr:rowOff>95250</xdr:rowOff>
    </xdr:from>
    <xdr:ext cx="1552575" cy="333375"/>
    <xdr:sp>
      <xdr:nvSpPr>
        <xdr:cNvPr id="42" name="Shape 42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1</xdr:row>
      <xdr:rowOff>19050</xdr:rowOff>
    </xdr:from>
    <xdr:ext cx="1514475" cy="257175"/>
    <xdr:sp>
      <xdr:nvSpPr>
        <xdr:cNvPr id="43" name="Shape 43">
          <a:hlinkClick r:id="rId1"/>
        </xdr:cNvPr>
        <xdr:cNvSpPr/>
      </xdr:nvSpPr>
      <xdr:spPr>
        <a:xfrm>
          <a:off x="4593525" y="3656175"/>
          <a:ext cx="150495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323850</xdr:colOff>
      <xdr:row>1</xdr:row>
      <xdr:rowOff>28575</xdr:rowOff>
    </xdr:from>
    <xdr:ext cx="2571750" cy="333375"/>
    <xdr:sp>
      <xdr:nvSpPr>
        <xdr:cNvPr id="44" name="Shape 44">
          <a:hlinkClick r:id="rId2"/>
        </xdr:cNvPr>
        <xdr:cNvSpPr/>
      </xdr:nvSpPr>
      <xdr:spPr>
        <a:xfrm>
          <a:off x="4064888" y="3618075"/>
          <a:ext cx="2562225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0</xdr:col>
      <xdr:colOff>276225</xdr:colOff>
      <xdr:row>0</xdr:row>
      <xdr:rowOff>38100</xdr:rowOff>
    </xdr:from>
    <xdr:ext cx="3200400" cy="159067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1</xdr:row>
      <xdr:rowOff>28575</xdr:rowOff>
    </xdr:from>
    <xdr:ext cx="1524000" cy="257175"/>
    <xdr:sp>
      <xdr:nvSpPr>
        <xdr:cNvPr id="45" name="Shape 45">
          <a:hlinkClick r:id="rId1"/>
        </xdr:cNvPr>
        <xdr:cNvSpPr/>
      </xdr:nvSpPr>
      <xdr:spPr>
        <a:xfrm>
          <a:off x="4593525" y="3656175"/>
          <a:ext cx="1504950" cy="24765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1</xdr:row>
      <xdr:rowOff>19050</xdr:rowOff>
    </xdr:from>
    <xdr:ext cx="1552575" cy="333375"/>
    <xdr:sp>
      <xdr:nvSpPr>
        <xdr:cNvPr id="46" name="Shape 46">
          <a:hlinkClick r:id="rId2"/>
        </xdr:cNvPr>
        <xdr:cNvSpPr/>
      </xdr:nvSpPr>
      <xdr:spPr>
        <a:xfrm>
          <a:off x="4574475" y="3618075"/>
          <a:ext cx="1543050" cy="323850"/>
        </a:xfrm>
        <a:prstGeom prst="flowChartAlternateProcess">
          <a:avLst/>
        </a:prstGeom>
        <a:solidFill>
          <a:schemeClr val="lt2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OPIS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0</xdr:row>
      <xdr:rowOff>0</xdr:rowOff>
    </xdr:from>
    <xdr:ext cx="3324225" cy="1581150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771650" cy="247650"/>
    <xdr:sp>
      <xdr:nvSpPr>
        <xdr:cNvPr id="47" name="Shape 47">
          <a:hlinkClick r:id="rId1"/>
        </xdr:cNvPr>
        <xdr:cNvSpPr/>
      </xdr:nvSpPr>
      <xdr:spPr>
        <a:xfrm>
          <a:off x="4469700" y="3660938"/>
          <a:ext cx="1752600" cy="238125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381000</xdr:colOff>
      <xdr:row>0</xdr:row>
      <xdr:rowOff>38100</xdr:rowOff>
    </xdr:from>
    <xdr:ext cx="1733550" cy="1400175"/>
    <xdr:pic>
      <xdr:nvPicPr>
        <xdr:cNvPr descr="plenum" id="0" name="image2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1628775</xdr:colOff>
      <xdr:row>0</xdr:row>
      <xdr:rowOff>152400</xdr:rowOff>
    </xdr:from>
    <xdr:ext cx="1533525" cy="285750"/>
    <xdr:sp>
      <xdr:nvSpPr>
        <xdr:cNvPr id="48" name="Shape 48">
          <a:hlinkClick r:id="rId1"/>
        </xdr:cNvPr>
        <xdr:cNvSpPr/>
      </xdr:nvSpPr>
      <xdr:spPr>
        <a:xfrm>
          <a:off x="4584000" y="3646650"/>
          <a:ext cx="1524000" cy="266700"/>
        </a:xfrm>
        <a:prstGeom prst="flowChartAlternateProcess">
          <a:avLst/>
        </a:prstGeom>
        <a:gradFill>
          <a:gsLst>
            <a:gs pos="0">
              <a:srgbClr val="F5F7FC"/>
            </a:gs>
            <a:gs pos="74000">
              <a:srgbClr val="A9BEE4"/>
            </a:gs>
            <a:gs pos="83000">
              <a:srgbClr val="A9BEE4"/>
            </a:gs>
            <a:gs pos="100000">
              <a:srgbClr val="C5D3ED"/>
            </a:gs>
          </a:gsLst>
          <a:lin ang="5400000" scaled="0"/>
        </a:gra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1100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INAPOI LA COMANDA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Lenovo/Downloads/Formulare%20comanda/Nota%20de%20comanda%20Temko%20cu%20plenum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Romro/AppData/Roaming/Microsoft/Excel/Copy%20of%20draft%20comanda%20tubulatura%20circulara%20(version%201)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se Tehnice"/>
      <sheetName val="Comanda"/>
      <sheetName val="Canal drept"/>
      <sheetName val="Cot rectangular"/>
      <sheetName val="Cot rectangular cu dirijori"/>
      <sheetName val="Sheet7"/>
      <sheetName val="Teu"/>
      <sheetName val="Piesa de deviatie (etaj)"/>
      <sheetName val="Reductie simetrica_asim."/>
      <sheetName val="Reductie asimetrica"/>
      <sheetName val="YAKA"/>
      <sheetName val="Ramif. bilaterala (2 coturi)"/>
      <sheetName val="Ramif. laterala(cot+canal)"/>
      <sheetName val="Ramif. pantalon"/>
      <sheetName val="Capac"/>
      <sheetName val="Schimbare sec.concentrica"/>
      <sheetName val="Schimbare sec.excentrica"/>
      <sheetName val="Plenum"/>
      <sheetName val="Coduri"/>
      <sheetName val="Form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anda"/>
      <sheetName val="Tubulatura circulara"/>
      <sheetName val="COT BL90"/>
      <sheetName val="Cot BL60"/>
      <sheetName val="Cot BL45"/>
      <sheetName val="Sheet7"/>
      <sheetName val="Cot BL30"/>
      <sheetName val="Cot BL15"/>
      <sheetName val="Cot BFL90"/>
      <sheetName val="Cot BFL60"/>
      <sheetName val="Cot BFL45"/>
      <sheetName val="Cot BFL30"/>
      <sheetName val="Cot BFL15"/>
      <sheetName val="Cot BKFL90"/>
      <sheetName val="Cot BSFL90"/>
      <sheetName val="Cot BSFL45"/>
      <sheetName val="Reductie RCL"/>
      <sheetName val="Reductie RCFL"/>
      <sheetName val="Red. concentrica RCLL"/>
      <sheetName val="Red. excentrica RLL"/>
      <sheetName val="Reductie RL"/>
      <sheetName val="Reductie RFL"/>
      <sheetName val="Piesa tip sa PSL"/>
      <sheetName val="Piesa tip sa conc. TSTCL"/>
      <sheetName val="Piesa tip sa exc. TSTL"/>
      <sheetName val="Piesa tip sa PSVL 45"/>
      <sheetName val="Piesa T TCPL"/>
      <sheetName val="Piesa T XCPL"/>
      <sheetName val="Piesa T TCL"/>
      <sheetName val="Piesa T TL"/>
      <sheetName val="Piesa T XCL"/>
      <sheetName val="Piesa T XL"/>
      <sheetName val="Piesa T TVL 45"/>
      <sheetName val="Piesa T XVL 45"/>
      <sheetName val="Piesa Y YVL 45"/>
      <sheetName val="Conector NPL"/>
      <sheetName val="Conector MF"/>
      <sheetName val="Capac ESL"/>
      <sheetName val="Capac EPF"/>
      <sheetName val="Capac EP"/>
      <sheetName val="Racord ILL"/>
      <sheetName val="Racord ILF"/>
      <sheetName val="Racord TVILL"/>
      <sheetName val="Racord TVIL"/>
      <sheetName val="Racord ILVL45"/>
      <sheetName val="Piesa de capat EPNF"/>
      <sheetName val="Piesa de capat AVL"/>
      <sheetName val="Piesa de capat ILKNF"/>
      <sheetName val="Piesa de capat ILKNL"/>
      <sheetName val="Palarie de ventilatie HL"/>
      <sheetName val="Palarie de ventilatie HN"/>
      <sheetName val="Piesa T TCPL (2)"/>
      <sheetName val="Cod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mko.ro/" TargetMode="Externa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4.bin"/><Relationship Id="rId5" Type="http://schemas.openxmlformats.org/officeDocument/2006/relationships/oleObject" Target="../embeddings/oleObject5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2.vml"/><Relationship Id="rId3" Type="http://schemas.openxmlformats.org/officeDocument/2006/relationships/oleObject" Target="../embeddings/oleObject6.bin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3.vml"/><Relationship Id="rId3" Type="http://schemas.openxmlformats.org/officeDocument/2006/relationships/oleObject" Target="../embeddings/oleObject7.bin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4.vml"/><Relationship Id="rId3" Type="http://schemas.openxmlformats.org/officeDocument/2006/relationships/oleObject" Target="../embeddings/oleObject1.bin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vmlDrawing" Target="../drawings/vmlDrawing5.vml"/><Relationship Id="rId3" Type="http://schemas.openxmlformats.org/officeDocument/2006/relationships/oleObject" Target="../embeddings/oleObject2.bin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6.vml"/><Relationship Id="rId3" Type="http://schemas.openxmlformats.org/officeDocument/2006/relationships/oleObject" Target="../embeddings/oleObject3.bin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8.43"/>
    <col customWidth="1" min="3" max="3" width="3.43"/>
    <col customWidth="1" min="4" max="4" width="26.86"/>
    <col customWidth="1" min="5" max="5" width="4.29"/>
    <col customWidth="1" min="6" max="6" width="24.29"/>
    <col customWidth="1" min="7" max="7" width="7.71"/>
    <col customWidth="1" min="8" max="8" width="25.0"/>
    <col customWidth="1" min="9" max="9" width="7.0"/>
    <col customWidth="1" min="10" max="10" width="26.0"/>
    <col customWidth="1" min="11" max="26" width="8.86"/>
  </cols>
  <sheetData>
    <row r="2" ht="18.0" customHeight="1">
      <c r="B2" s="1" t="s">
        <v>0</v>
      </c>
    </row>
    <row r="3" ht="13.5" customHeight="1">
      <c r="A3" s="2"/>
      <c r="B3" s="3"/>
      <c r="C3" s="2"/>
      <c r="D3" s="2"/>
      <c r="E3" s="2"/>
      <c r="F3" s="2"/>
      <c r="G3" s="2"/>
      <c r="H3" s="2"/>
      <c r="I3" s="2"/>
      <c r="J3" s="2"/>
    </row>
    <row r="4" ht="19.5" customHeight="1">
      <c r="A4" s="4"/>
      <c r="B4" s="5"/>
      <c r="C4" s="4"/>
      <c r="D4" s="5"/>
      <c r="E4" s="4"/>
      <c r="F4" s="5"/>
      <c r="G4" s="4"/>
      <c r="H4" s="5"/>
      <c r="I4" s="4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/>
      <c r="B5" s="5"/>
      <c r="C5" s="4"/>
      <c r="D5" s="4"/>
      <c r="E5" s="4"/>
      <c r="F5" s="4"/>
      <c r="G5" s="4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4"/>
      <c r="D8" s="4"/>
      <c r="E8" s="4"/>
      <c r="F8" s="4"/>
      <c r="G8" s="6"/>
      <c r="H8" s="7"/>
      <c r="I8" s="7"/>
      <c r="J8" s="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6"/>
      <c r="B9" s="4"/>
      <c r="C9" s="4"/>
      <c r="D9" s="4"/>
      <c r="E9" s="4"/>
      <c r="F9" s="4"/>
      <c r="G9" s="6"/>
      <c r="H9" s="7"/>
      <c r="I9" s="7"/>
      <c r="J9" s="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7"/>
      <c r="I10" s="7"/>
      <c r="J10" s="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/>
      <c r="C11" s="7"/>
      <c r="D11" s="7"/>
      <c r="E11" s="7"/>
      <c r="F11" s="7"/>
      <c r="G11" s="6"/>
      <c r="H11" s="7"/>
      <c r="I11" s="7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.25" customHeight="1">
      <c r="A12" s="6"/>
      <c r="B12" s="8"/>
      <c r="C12" s="7"/>
      <c r="D12" s="8"/>
      <c r="E12" s="7"/>
      <c r="F12" s="8"/>
      <c r="G12" s="6"/>
      <c r="H12" s="8"/>
      <c r="I12" s="7"/>
      <c r="J12" s="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/>
      <c r="C13" s="7"/>
      <c r="D13" s="7"/>
      <c r="E13" s="7"/>
      <c r="F13" s="7"/>
      <c r="G13" s="6"/>
      <c r="H13" s="7"/>
      <c r="I13" s="7"/>
      <c r="J13" s="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/>
      <c r="C14" s="7"/>
      <c r="D14" s="7"/>
      <c r="E14" s="7"/>
      <c r="F14" s="7"/>
      <c r="G14" s="6"/>
      <c r="H14" s="7"/>
      <c r="I14" s="7"/>
      <c r="J14" s="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.25" customHeight="1">
      <c r="A15" s="6"/>
      <c r="B15" s="8"/>
      <c r="C15" s="7"/>
      <c r="D15" s="8"/>
      <c r="E15" s="7"/>
      <c r="F15" s="8"/>
      <c r="G15" s="6"/>
      <c r="H15" s="8"/>
      <c r="I15" s="7"/>
      <c r="J15" s="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/>
      <c r="B16" s="10"/>
      <c r="C16" s="10"/>
      <c r="D16" s="10"/>
      <c r="E16" s="10"/>
      <c r="F16" s="10"/>
      <c r="G16" s="9"/>
      <c r="H16" s="10"/>
      <c r="I16" s="10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0"/>
      <c r="C17" s="10"/>
      <c r="D17" s="10"/>
      <c r="E17" s="10"/>
      <c r="F17" s="1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8.25" customHeight="1">
      <c r="A18" s="9"/>
      <c r="B18" s="8"/>
      <c r="C18" s="10"/>
      <c r="D18" s="8"/>
      <c r="E18" s="10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7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0.14"/>
    <col customWidth="1" min="3" max="3" width="26.43"/>
    <col customWidth="1" min="4" max="4" width="19.43"/>
    <col customWidth="1" min="5" max="5" width="52.71"/>
    <col customWidth="1" min="6" max="7" width="9.0"/>
    <col customWidth="1" min="8" max="9" width="10.86"/>
    <col customWidth="1" min="10" max="26" width="8.86"/>
  </cols>
  <sheetData>
    <row r="1">
      <c r="A1" s="11"/>
      <c r="B1" s="11"/>
      <c r="C1" s="11"/>
      <c r="D1" s="11"/>
      <c r="E1" s="11"/>
      <c r="F1" s="11"/>
      <c r="G1" s="11"/>
      <c r="H1" s="1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2"/>
      <c r="H11" s="12"/>
      <c r="I11" s="1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3" t="s">
        <v>1</v>
      </c>
      <c r="C12" s="14"/>
      <c r="D12" s="15"/>
      <c r="E12" s="15"/>
      <c r="F12" s="15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6" t="s">
        <v>2</v>
      </c>
      <c r="C13" s="17"/>
      <c r="D13" s="15"/>
      <c r="E13" s="18" t="s">
        <v>3</v>
      </c>
      <c r="F13" s="19"/>
      <c r="G13" s="12"/>
      <c r="H13" s="12"/>
      <c r="I13" s="1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20" t="s">
        <v>4</v>
      </c>
      <c r="C14" s="21"/>
      <c r="D14" s="15"/>
      <c r="E14" s="22" t="s">
        <v>5</v>
      </c>
      <c r="F14" s="19"/>
      <c r="G14" s="12"/>
      <c r="H14" s="12"/>
      <c r="I14" s="12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2"/>
      <c r="H15" s="12"/>
      <c r="I15" s="1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57.0" customHeight="1">
      <c r="A16" s="23" t="s">
        <v>6</v>
      </c>
      <c r="B16" s="24"/>
      <c r="C16" s="25" t="s">
        <v>7</v>
      </c>
      <c r="D16" s="25"/>
      <c r="E16" s="26" t="s">
        <v>8</v>
      </c>
      <c r="F16" s="27"/>
      <c r="G16" s="28" t="s">
        <v>9</v>
      </c>
      <c r="H16" s="29"/>
      <c r="I16" s="27"/>
      <c r="J16" s="30"/>
      <c r="K16" s="31"/>
      <c r="L16" s="31"/>
      <c r="M16" s="2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11"/>
      <c r="B18" s="11"/>
      <c r="C18" s="11"/>
      <c r="D18" s="11"/>
      <c r="E18" s="11"/>
      <c r="F18" s="11"/>
      <c r="G18" s="11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0" customHeight="1">
      <c r="A19" s="32" t="s">
        <v>10</v>
      </c>
      <c r="B19" s="33" t="s">
        <v>11</v>
      </c>
      <c r="C19" s="33" t="s">
        <v>12</v>
      </c>
      <c r="D19" s="33" t="s">
        <v>13</v>
      </c>
      <c r="E19" s="33" t="s">
        <v>14</v>
      </c>
      <c r="F19" s="33" t="s">
        <v>15</v>
      </c>
      <c r="G19" s="33" t="s">
        <v>16</v>
      </c>
      <c r="H19" s="34" t="s">
        <v>17</v>
      </c>
      <c r="I19" s="35" t="s">
        <v>18</v>
      </c>
      <c r="J19" s="36" t="s">
        <v>19</v>
      </c>
      <c r="K19" s="37"/>
      <c r="L19" s="37"/>
      <c r="M19" s="38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87.0" customHeight="1">
      <c r="A20" s="39" t="str">
        <f>IF(G21=0,"NU","DA")</f>
        <v>DA</v>
      </c>
      <c r="B20" s="40" t="s">
        <v>20</v>
      </c>
      <c r="C20" s="41"/>
      <c r="D20" s="41"/>
      <c r="E20" s="41"/>
      <c r="F20" s="42"/>
      <c r="G20" s="42"/>
      <c r="H20" s="43"/>
      <c r="I20" s="42"/>
      <c r="J20" s="44"/>
      <c r="K20" s="45"/>
      <c r="L20" s="45"/>
      <c r="M20" s="4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47">
        <v>1.0</v>
      </c>
      <c r="B21" s="48" t="str">
        <f>'Canal drept'!$E6</f>
        <v>Tubulatura Ventilatie-CRD-1</v>
      </c>
      <c r="C21" s="48" t="str">
        <f>'Canal drept'!$C6</f>
        <v>Tubulatura Ventilatie</v>
      </c>
      <c r="D21" s="48" t="str">
        <f>'Canal drept'!$D6</f>
        <v>CRD</v>
      </c>
      <c r="E21" s="48" t="str">
        <f>'Canal drept'!$I6</f>
        <v>A=1000;B=300;L=1250</v>
      </c>
      <c r="F21" s="48" t="str">
        <f>'Canal drept'!$J6</f>
        <v>buc</v>
      </c>
      <c r="G21" s="48">
        <f>'Canal drept'!$K6</f>
        <v>50</v>
      </c>
      <c r="H21" s="49">
        <f>'Canal drept'!$M6</f>
        <v>162.5</v>
      </c>
      <c r="I21" s="50" t="str">
        <f>'Canal drept'!$Q6</f>
        <v>0.8</v>
      </c>
      <c r="J21" s="44"/>
      <c r="K21" s="45"/>
      <c r="L21" s="45"/>
      <c r="M21" s="4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51">
        <v>2.0</v>
      </c>
      <c r="B22" s="52" t="str">
        <f>'Canal drept'!$E7</f>
        <v>Tubulatura Ventilatie-CRD-2</v>
      </c>
      <c r="C22" s="52" t="str">
        <f>'Canal drept'!$C7</f>
        <v>Tubulatura Ventilatie</v>
      </c>
      <c r="D22" s="52" t="str">
        <f>'Canal drept'!$D7</f>
        <v>CRD</v>
      </c>
      <c r="E22" s="52" t="str">
        <f>'Canal drept'!$I7</f>
        <v>A=1000;B=300;L=1088</v>
      </c>
      <c r="F22" s="52" t="str">
        <f>'Canal drept'!$J7</f>
        <v>buc</v>
      </c>
      <c r="G22" s="52">
        <f>'Canal drept'!$K7</f>
        <v>1</v>
      </c>
      <c r="H22" s="53">
        <f>'Canal drept'!$M7</f>
        <v>2.8288</v>
      </c>
      <c r="I22" s="54" t="str">
        <f>'Canal drept'!$Q7</f>
        <v>0.8</v>
      </c>
      <c r="J22" s="55"/>
      <c r="K22" s="11"/>
      <c r="L22" s="11"/>
      <c r="M22" s="5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51">
        <v>3.0</v>
      </c>
      <c r="B23" s="52" t="str">
        <f>'Canal drept'!$E8</f>
        <v>Tubulatura Ventilatie-CRD-3</v>
      </c>
      <c r="C23" s="52" t="str">
        <f>'Canal drept'!$C8</f>
        <v>Tubulatura Ventilatie</v>
      </c>
      <c r="D23" s="52" t="str">
        <f>'Canal drept'!$D8</f>
        <v>CRD</v>
      </c>
      <c r="E23" s="52" t="str">
        <f>'Canal drept'!$I8</f>
        <v>A=1000;B=300;L=850</v>
      </c>
      <c r="F23" s="52" t="str">
        <f>'Canal drept'!$J8</f>
        <v>buc</v>
      </c>
      <c r="G23" s="52">
        <f>'Canal drept'!$K8</f>
        <v>2</v>
      </c>
      <c r="H23" s="53">
        <f>'Canal drept'!$M8</f>
        <v>4.42</v>
      </c>
      <c r="I23" s="54" t="str">
        <f>'Canal drept'!$Q8</f>
        <v>0.8</v>
      </c>
      <c r="J23" s="55"/>
      <c r="K23" s="11"/>
      <c r="L23" s="11"/>
      <c r="M23" s="5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51">
        <v>4.0</v>
      </c>
      <c r="B24" s="52" t="str">
        <f>'Canal drept'!$E9</f>
        <v>Tubulatura Ventilatie-CRD-4</v>
      </c>
      <c r="C24" s="52" t="str">
        <f>'Canal drept'!$C9</f>
        <v>Tubulatura Ventilatie</v>
      </c>
      <c r="D24" s="52" t="str">
        <f>'Canal drept'!$D9</f>
        <v>CRD</v>
      </c>
      <c r="E24" s="52" t="str">
        <f>'Canal drept'!$I9</f>
        <v>A=1000;B=300;L=750</v>
      </c>
      <c r="F24" s="52" t="str">
        <f>'Canal drept'!$J9</f>
        <v>buc</v>
      </c>
      <c r="G24" s="52">
        <f>'Canal drept'!$K9</f>
        <v>1</v>
      </c>
      <c r="H24" s="53">
        <f>'Canal drept'!$M9</f>
        <v>1.95</v>
      </c>
      <c r="I24" s="54" t="str">
        <f>'Canal drept'!$Q9</f>
        <v>0.8</v>
      </c>
      <c r="J24" s="55"/>
      <c r="K24" s="11"/>
      <c r="L24" s="11"/>
      <c r="M24" s="5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51">
        <v>5.0</v>
      </c>
      <c r="B25" s="52" t="str">
        <f>'Canal drept'!$E10</f>
        <v>Tubulatura Ventilatie-CRD-5</v>
      </c>
      <c r="C25" s="52" t="str">
        <f>'Canal drept'!$C10</f>
        <v>Tubulatura Ventilatie</v>
      </c>
      <c r="D25" s="52" t="str">
        <f>'Canal drept'!$D10</f>
        <v>CRD</v>
      </c>
      <c r="E25" s="52" t="str">
        <f>'Canal drept'!$I10</f>
        <v>A=1000;B=300;L=700</v>
      </c>
      <c r="F25" s="52" t="str">
        <f>'Canal drept'!$J10</f>
        <v>buc</v>
      </c>
      <c r="G25" s="52">
        <f>'Canal drept'!$K10</f>
        <v>1</v>
      </c>
      <c r="H25" s="53">
        <f>'Canal drept'!$M10</f>
        <v>1.82</v>
      </c>
      <c r="I25" s="54" t="str">
        <f>'Canal drept'!$Q10</f>
        <v>0.8</v>
      </c>
      <c r="J25" s="55"/>
      <c r="K25" s="11"/>
      <c r="L25" s="11"/>
      <c r="M25" s="5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51">
        <v>6.0</v>
      </c>
      <c r="B26" s="52" t="str">
        <f>'Canal drept'!$E11</f>
        <v>Tubulatura Ventilatie-CRD-6</v>
      </c>
      <c r="C26" s="52" t="str">
        <f>'Canal drept'!$C11</f>
        <v>Tubulatura Ventilatie</v>
      </c>
      <c r="D26" s="52" t="str">
        <f>'Canal drept'!$D11</f>
        <v>CRD</v>
      </c>
      <c r="E26" s="52" t="str">
        <f>'Canal drept'!$I11</f>
        <v>A=1000;B=300;L=666</v>
      </c>
      <c r="F26" s="52" t="str">
        <f>'Canal drept'!$J11</f>
        <v>buc</v>
      </c>
      <c r="G26" s="52">
        <f>'Canal drept'!$K11</f>
        <v>4</v>
      </c>
      <c r="H26" s="53">
        <f>'Canal drept'!$M11</f>
        <v>6.9264</v>
      </c>
      <c r="I26" s="54" t="str">
        <f>'Canal drept'!$Q11</f>
        <v>0.8</v>
      </c>
      <c r="J26" s="55"/>
      <c r="K26" s="11"/>
      <c r="L26" s="11"/>
      <c r="M26" s="5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51">
        <v>7.0</v>
      </c>
      <c r="B27" s="52" t="str">
        <f>'Canal drept'!$E12</f>
        <v>Tubulatura Ventilatie-CRD-7</v>
      </c>
      <c r="C27" s="52" t="str">
        <f>'Canal drept'!$C12</f>
        <v>Tubulatura Ventilatie</v>
      </c>
      <c r="D27" s="52" t="str">
        <f>'Canal drept'!$D12</f>
        <v>CRD</v>
      </c>
      <c r="E27" s="52" t="str">
        <f>'Canal drept'!$I12</f>
        <v>A=900;B=300;L=1250</v>
      </c>
      <c r="F27" s="52" t="str">
        <f>'Canal drept'!$J12</f>
        <v>buc</v>
      </c>
      <c r="G27" s="52">
        <f>'Canal drept'!$K12</f>
        <v>6</v>
      </c>
      <c r="H27" s="53">
        <f>'Canal drept'!$M12</f>
        <v>18</v>
      </c>
      <c r="I27" s="54" t="str">
        <f>'Canal drept'!$Q12</f>
        <v>0.8</v>
      </c>
      <c r="J27" s="55"/>
      <c r="K27" s="11"/>
      <c r="L27" s="11"/>
      <c r="M27" s="5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51">
        <v>8.0</v>
      </c>
      <c r="B28" s="52" t="str">
        <f>'Canal drept'!$E13</f>
        <v>Tubulatura Ventilatie-CRD-8</v>
      </c>
      <c r="C28" s="52" t="str">
        <f>'Canal drept'!$C13</f>
        <v>Tubulatura Ventilatie</v>
      </c>
      <c r="D28" s="52" t="str">
        <f>'Canal drept'!$D13</f>
        <v>CRD</v>
      </c>
      <c r="E28" s="52" t="str">
        <f>'Canal drept'!$I13</f>
        <v>A=900;B=300;L=900</v>
      </c>
      <c r="F28" s="52" t="str">
        <f>'Canal drept'!$J13</f>
        <v>buc</v>
      </c>
      <c r="G28" s="52">
        <f>'Canal drept'!$K13</f>
        <v>1</v>
      </c>
      <c r="H28" s="53">
        <f>'Canal drept'!$M13</f>
        <v>2.16</v>
      </c>
      <c r="I28" s="54" t="str">
        <f>'Canal drept'!$Q13</f>
        <v>0.8</v>
      </c>
      <c r="J28" s="55"/>
      <c r="K28" s="11"/>
      <c r="L28" s="11"/>
      <c r="M28" s="5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51">
        <v>9.0</v>
      </c>
      <c r="B29" s="52" t="str">
        <f>'Canal drept'!$E14</f>
        <v>Tubulatura Ventilatie-CRD-9</v>
      </c>
      <c r="C29" s="52" t="str">
        <f>'Canal drept'!$C14</f>
        <v>Tubulatura Ventilatie</v>
      </c>
      <c r="D29" s="52" t="str">
        <f>'Canal drept'!$D14</f>
        <v>CRD</v>
      </c>
      <c r="E29" s="52" t="str">
        <f>'Canal drept'!$I14</f>
        <v>A=900;B=300;L=700</v>
      </c>
      <c r="F29" s="52" t="str">
        <f>'Canal drept'!$J14</f>
        <v>buc</v>
      </c>
      <c r="G29" s="52">
        <f>'Canal drept'!$K14</f>
        <v>1</v>
      </c>
      <c r="H29" s="53">
        <f>'Canal drept'!$M14</f>
        <v>1.68</v>
      </c>
      <c r="I29" s="54" t="str">
        <f>'Canal drept'!$Q14</f>
        <v>0.8</v>
      </c>
      <c r="J29" s="55"/>
      <c r="K29" s="11"/>
      <c r="L29" s="11"/>
      <c r="M29" s="5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51">
        <v>10.0</v>
      </c>
      <c r="B30" s="52" t="str">
        <f>'Canal drept'!$E15</f>
        <v>Tubulatura Ventilatie-CRD-10</v>
      </c>
      <c r="C30" s="52" t="str">
        <f>'Canal drept'!$C15</f>
        <v>Tubulatura Ventilatie</v>
      </c>
      <c r="D30" s="52" t="str">
        <f>'Canal drept'!$D15</f>
        <v>CRD</v>
      </c>
      <c r="E30" s="52" t="str">
        <f>'Canal drept'!$I15</f>
        <v>A=900;B=300;L=238</v>
      </c>
      <c r="F30" s="52" t="str">
        <f>'Canal drept'!$J15</f>
        <v>buc</v>
      </c>
      <c r="G30" s="52">
        <f>'Canal drept'!$K15</f>
        <v>1</v>
      </c>
      <c r="H30" s="53">
        <f>'Canal drept'!$M15</f>
        <v>0.5712</v>
      </c>
      <c r="I30" s="54" t="str">
        <f>'Canal drept'!$Q15</f>
        <v>0.8</v>
      </c>
      <c r="J30" s="55"/>
      <c r="K30" s="11"/>
      <c r="L30" s="11"/>
      <c r="M30" s="5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51">
        <v>11.0</v>
      </c>
      <c r="B31" s="52" t="str">
        <f>'Canal drept'!$E16</f>
        <v>Tubulatura Ventilatie-CRD-11</v>
      </c>
      <c r="C31" s="52" t="str">
        <f>'Canal drept'!$C16</f>
        <v>Tubulatura Ventilatie</v>
      </c>
      <c r="D31" s="52" t="str">
        <f>'Canal drept'!$D16</f>
        <v>CRD</v>
      </c>
      <c r="E31" s="52" t="str">
        <f>'Canal drept'!$I16</f>
        <v>A=800;B=300;L=1250</v>
      </c>
      <c r="F31" s="52" t="str">
        <f>'Canal drept'!$J16</f>
        <v>buc</v>
      </c>
      <c r="G31" s="52">
        <f>'Canal drept'!$K16</f>
        <v>1</v>
      </c>
      <c r="H31" s="53">
        <f>'Canal drept'!$M16</f>
        <v>2.75</v>
      </c>
      <c r="I31" s="54" t="str">
        <f>'Canal drept'!$Q16</f>
        <v>0.8</v>
      </c>
      <c r="J31" s="55"/>
      <c r="K31" s="11"/>
      <c r="L31" s="11"/>
      <c r="M31" s="5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51">
        <v>12.0</v>
      </c>
      <c r="B32" s="52" t="str">
        <f>'Canal drept'!$E17</f>
        <v>Tubulatura Ventilatie-CRD-12</v>
      </c>
      <c r="C32" s="52" t="str">
        <f>'Canal drept'!$C17</f>
        <v>Tubulatura Ventilatie</v>
      </c>
      <c r="D32" s="52" t="str">
        <f>'Canal drept'!$D17</f>
        <v>CRD</v>
      </c>
      <c r="E32" s="52" t="str">
        <f>'Canal drept'!$I17</f>
        <v>A=700;B=300;L=1250</v>
      </c>
      <c r="F32" s="52" t="str">
        <f>'Canal drept'!$J17</f>
        <v>buc</v>
      </c>
      <c r="G32" s="52">
        <f>'Canal drept'!$K17</f>
        <v>1</v>
      </c>
      <c r="H32" s="53">
        <f>'Canal drept'!$M17</f>
        <v>2.5</v>
      </c>
      <c r="I32" s="54" t="str">
        <f>'Canal drept'!$Q17</f>
        <v>0.8</v>
      </c>
      <c r="J32" s="55"/>
      <c r="K32" s="11"/>
      <c r="L32" s="11"/>
      <c r="M32" s="5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51">
        <v>13.0</v>
      </c>
      <c r="B33" s="52" t="str">
        <f>'Canal drept'!$E18</f>
        <v>Tubulatura Ventilatie-CRD-13</v>
      </c>
      <c r="C33" s="52" t="str">
        <f>'Canal drept'!$C18</f>
        <v>Tubulatura Ventilatie</v>
      </c>
      <c r="D33" s="52" t="str">
        <f>'Canal drept'!$D18</f>
        <v>CRD</v>
      </c>
      <c r="E33" s="52" t="str">
        <f>'Canal drept'!$I18</f>
        <v>A=650;B=300;L=1100</v>
      </c>
      <c r="F33" s="52" t="str">
        <f>'Canal drept'!$J18</f>
        <v>buc</v>
      </c>
      <c r="G33" s="52">
        <f>'Canal drept'!$K18</f>
        <v>1</v>
      </c>
      <c r="H33" s="53">
        <f>'Canal drept'!$M18</f>
        <v>2.09</v>
      </c>
      <c r="I33" s="54" t="str">
        <f>'Canal drept'!$Q18</f>
        <v>0.8</v>
      </c>
      <c r="J33" s="55"/>
      <c r="K33" s="11"/>
      <c r="L33" s="11"/>
      <c r="M33" s="5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51">
        <v>14.0</v>
      </c>
      <c r="B34" s="52" t="str">
        <f>'Canal drept'!$E19</f>
        <v>Tubulatura Ventilatie-CRD-14</v>
      </c>
      <c r="C34" s="52" t="str">
        <f>'Canal drept'!$C19</f>
        <v>Tubulatura Ventilatie</v>
      </c>
      <c r="D34" s="52" t="str">
        <f>'Canal drept'!$D19</f>
        <v>CRD</v>
      </c>
      <c r="E34" s="52" t="str">
        <f>'Canal drept'!$I19</f>
        <v>A=650;B=300;L=200</v>
      </c>
      <c r="F34" s="52" t="str">
        <f>'Canal drept'!$J19</f>
        <v>buc</v>
      </c>
      <c r="G34" s="52">
        <f>'Canal drept'!$K19</f>
        <v>1</v>
      </c>
      <c r="H34" s="53">
        <f>'Canal drept'!$M19</f>
        <v>0.38</v>
      </c>
      <c r="I34" s="54" t="str">
        <f>'Canal drept'!$Q19</f>
        <v>0.8</v>
      </c>
      <c r="J34" s="55"/>
      <c r="K34" s="11"/>
      <c r="L34" s="11"/>
      <c r="M34" s="56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51">
        <v>15.0</v>
      </c>
      <c r="B35" s="52" t="str">
        <f>'Canal drept'!$E20</f>
        <v>Tubulatura Ventilatie-CRD-15</v>
      </c>
      <c r="C35" s="52" t="str">
        <f>'Canal drept'!$C20</f>
        <v>Tubulatura Ventilatie</v>
      </c>
      <c r="D35" s="52" t="str">
        <f>'Canal drept'!$D20</f>
        <v>CRD</v>
      </c>
      <c r="E35" s="52" t="str">
        <f>'Canal drept'!$I20</f>
        <v>A=500;B=300;L=1250</v>
      </c>
      <c r="F35" s="52" t="str">
        <f>'Canal drept'!$J20</f>
        <v>buc</v>
      </c>
      <c r="G35" s="52">
        <f>'Canal drept'!$K20</f>
        <v>1</v>
      </c>
      <c r="H35" s="53">
        <f>'Canal drept'!$M20</f>
        <v>2</v>
      </c>
      <c r="I35" s="54" t="str">
        <f>'Canal drept'!$Q20</f>
        <v>0.6</v>
      </c>
      <c r="J35" s="55"/>
      <c r="K35" s="11"/>
      <c r="L35" s="11"/>
      <c r="M35" s="56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51">
        <v>16.0</v>
      </c>
      <c r="B36" s="52" t="str">
        <f>'Canal drept'!$E21</f>
        <v>Tubulatura Ventilatie-CRD-16</v>
      </c>
      <c r="C36" s="52" t="str">
        <f>'Canal drept'!$C21</f>
        <v>Tubulatura Ventilatie</v>
      </c>
      <c r="D36" s="52" t="str">
        <f>'Canal drept'!$D21</f>
        <v>CRD</v>
      </c>
      <c r="E36" s="52" t="str">
        <f>'Canal drept'!$I21</f>
        <v>A=400;B=300;L=900</v>
      </c>
      <c r="F36" s="52" t="str">
        <f>'Canal drept'!$J21</f>
        <v>buc</v>
      </c>
      <c r="G36" s="52">
        <f>'Canal drept'!$K21</f>
        <v>1</v>
      </c>
      <c r="H36" s="53">
        <f>'Canal drept'!$M21</f>
        <v>1.26</v>
      </c>
      <c r="I36" s="54" t="str">
        <f>'Canal drept'!$Q21</f>
        <v>0.6</v>
      </c>
      <c r="J36" s="55"/>
      <c r="K36" s="11"/>
      <c r="L36" s="11"/>
      <c r="M36" s="56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51">
        <v>17.0</v>
      </c>
      <c r="B37" s="52" t="str">
        <f>'Canal drept'!$E22</f>
        <v>Tubulatura Ventilatie-CRD-17</v>
      </c>
      <c r="C37" s="52" t="str">
        <f>'Canal drept'!$C22</f>
        <v>Tubulatura Ventilatie</v>
      </c>
      <c r="D37" s="52" t="str">
        <f>'Canal drept'!$D22</f>
        <v>CRD</v>
      </c>
      <c r="E37" s="52" t="str">
        <f>'Canal drept'!$I22</f>
        <v>A=300;B=300;L=1250</v>
      </c>
      <c r="F37" s="52" t="str">
        <f>'Canal drept'!$J22</f>
        <v>buc</v>
      </c>
      <c r="G37" s="52">
        <f>'Canal drept'!$K22</f>
        <v>1</v>
      </c>
      <c r="H37" s="53">
        <f>'Canal drept'!$M22</f>
        <v>1.5</v>
      </c>
      <c r="I37" s="54" t="str">
        <f>'Canal drept'!$Q22</f>
        <v>0.6</v>
      </c>
      <c r="J37" s="55"/>
      <c r="K37" s="11"/>
      <c r="L37" s="11"/>
      <c r="M37" s="56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51">
        <v>18.0</v>
      </c>
      <c r="B38" s="52" t="str">
        <f>'Canal drept'!$E23</f>
        <v>Tubulatura Ventilatie-CRD-18</v>
      </c>
      <c r="C38" s="52" t="str">
        <f>'Canal drept'!$C23</f>
        <v>Tubulatura Ventilatie</v>
      </c>
      <c r="D38" s="52" t="str">
        <f>'Canal drept'!$D23</f>
        <v>CRD</v>
      </c>
      <c r="E38" s="52" t="str">
        <f>'Canal drept'!$I23</f>
        <v>A=300;B=300;L=1000</v>
      </c>
      <c r="F38" s="52" t="str">
        <f>'Canal drept'!$J23</f>
        <v>buc</v>
      </c>
      <c r="G38" s="52">
        <f>'Canal drept'!$K23</f>
        <v>2</v>
      </c>
      <c r="H38" s="53">
        <f>'Canal drept'!$M23</f>
        <v>2.4</v>
      </c>
      <c r="I38" s="54" t="str">
        <f>'Canal drept'!$Q23</f>
        <v>0.6</v>
      </c>
      <c r="J38" s="55"/>
      <c r="K38" s="11"/>
      <c r="L38" s="11"/>
      <c r="M38" s="56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51">
        <v>19.0</v>
      </c>
      <c r="B39" s="52" t="str">
        <f>'Canal drept'!$E24</f>
        <v>Tubulatura Ventilatie-CRD-19</v>
      </c>
      <c r="C39" s="52" t="str">
        <f>'Canal drept'!$C24</f>
        <v>Tubulatura Ventilatie</v>
      </c>
      <c r="D39" s="52" t="str">
        <f>'Canal drept'!$D24</f>
        <v>CRD</v>
      </c>
      <c r="E39" s="52" t="str">
        <f>'Canal drept'!$I24</f>
        <v>A=160;B=300;L=1250</v>
      </c>
      <c r="F39" s="52" t="str">
        <f>'Canal drept'!$J24</f>
        <v>buc</v>
      </c>
      <c r="G39" s="52">
        <f>'Canal drept'!$K24</f>
        <v>1</v>
      </c>
      <c r="H39" s="53">
        <f>'Canal drept'!$M24</f>
        <v>1.15</v>
      </c>
      <c r="I39" s="54" t="str">
        <f>'Canal drept'!$Q24</f>
        <v>0.6</v>
      </c>
      <c r="J39" s="55"/>
      <c r="K39" s="11"/>
      <c r="L39" s="11"/>
      <c r="M39" s="56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51">
        <v>20.0</v>
      </c>
      <c r="B40" s="52" t="str">
        <f>'Canal drept'!$E25</f>
        <v>Tubulatura Ventilatie-CRD-20</v>
      </c>
      <c r="C40" s="52" t="str">
        <f>'Canal drept'!$C25</f>
        <v>Tubulatura Ventilatie</v>
      </c>
      <c r="D40" s="52" t="str">
        <f>'Canal drept'!$D25</f>
        <v>CRD</v>
      </c>
      <c r="E40" s="52" t="str">
        <f>'Canal drept'!$I25</f>
        <v>A=160;B=300;L=1000</v>
      </c>
      <c r="F40" s="52" t="str">
        <f>'Canal drept'!$J25</f>
        <v>buc</v>
      </c>
      <c r="G40" s="52">
        <f>'Canal drept'!$K25</f>
        <v>1</v>
      </c>
      <c r="H40" s="53">
        <f>'Canal drept'!$M25</f>
        <v>0.92</v>
      </c>
      <c r="I40" s="54" t="str">
        <f>'Canal drept'!$Q25</f>
        <v>0.6</v>
      </c>
      <c r="J40" s="55"/>
      <c r="K40" s="11"/>
      <c r="L40" s="11"/>
      <c r="M40" s="56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84.0" customHeight="1">
      <c r="A41" s="57" t="str">
        <f>IF(G42=0,"NU","DA")</f>
        <v>DA</v>
      </c>
      <c r="B41" s="58" t="s">
        <v>21</v>
      </c>
      <c r="C41" s="59" t="s">
        <v>22</v>
      </c>
      <c r="D41" s="59" t="s">
        <v>22</v>
      </c>
      <c r="E41" s="59" t="s">
        <v>22</v>
      </c>
      <c r="F41" s="60"/>
      <c r="G41" s="60"/>
      <c r="H41" s="61"/>
      <c r="I41" s="62"/>
      <c r="J41" s="44"/>
      <c r="K41" s="45"/>
      <c r="L41" s="45"/>
      <c r="M41" s="46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47">
        <v>1.0</v>
      </c>
      <c r="B42" s="48" t="str">
        <f>'Cot rectangular'!$E6</f>
        <v>Tubulatura Ventilatie-CR-1</v>
      </c>
      <c r="C42" s="48" t="str">
        <f>'Cot rectangular'!$C6</f>
        <v>Tubulatura Ventilatie</v>
      </c>
      <c r="D42" s="48" t="str">
        <f>'Cot rectangular'!D6</f>
        <v>CR</v>
      </c>
      <c r="E42" s="48" t="str">
        <f>'Cot rectangular'!K6</f>
        <v>A1=200; A2 =200; B=300; R =100; &lt; =45</v>
      </c>
      <c r="F42" s="48" t="str">
        <f>'Cot rectangular'!L6</f>
        <v>buc</v>
      </c>
      <c r="G42" s="48">
        <f>'Cot rectangular'!M6</f>
        <v>4</v>
      </c>
      <c r="H42" s="63">
        <f>'Cot rectangular'!O6</f>
        <v>0.7369911184</v>
      </c>
      <c r="I42" s="50" t="str">
        <f>'Cot rectangular'!$S6</f>
        <v>0.6</v>
      </c>
      <c r="J42" s="44"/>
      <c r="K42" s="45"/>
      <c r="L42" s="45"/>
      <c r="M42" s="46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1">
        <v>2.0</v>
      </c>
      <c r="B43" s="52" t="str">
        <f>'Cot rectangular'!$E7</f>
        <v>Tubulatura Ventilatie-CR-2</v>
      </c>
      <c r="C43" s="52" t="str">
        <f>'Cot rectangular'!$C7</f>
        <v>Tubulatura Ventilatie</v>
      </c>
      <c r="D43" s="52" t="str">
        <f>'Cot rectangular'!D7</f>
        <v>CR</v>
      </c>
      <c r="E43" s="52" t="str">
        <f>'Cot rectangular'!K7</f>
        <v>A1=900; A2 =900; B=300; R =500; &lt; =90</v>
      </c>
      <c r="F43" s="52" t="str">
        <f>'Cot rectangular'!L7</f>
        <v>buc</v>
      </c>
      <c r="G43" s="52">
        <f>'Cot rectangular'!M7</f>
        <v>1</v>
      </c>
      <c r="H43" s="64">
        <f>'Cot rectangular'!O7</f>
        <v>4.815353906</v>
      </c>
      <c r="I43" s="54" t="str">
        <f>'Cot rectangular'!$S7</f>
        <v>0.8</v>
      </c>
      <c r="J43" s="55"/>
      <c r="K43" s="11"/>
      <c r="L43" s="11"/>
      <c r="M43" s="56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65">
        <v>3.0</v>
      </c>
      <c r="B44" s="66" t="str">
        <f>'Cot rectangular'!$E8</f>
        <v>Tubulatura Ventilatie-CR-</v>
      </c>
      <c r="C44" s="66" t="str">
        <f>'Cot rectangular'!$C8</f>
        <v>Tubulatura Ventilatie</v>
      </c>
      <c r="D44" s="66" t="str">
        <f>'Cot rectangular'!D8</f>
        <v>CR</v>
      </c>
      <c r="E44" s="66" t="str">
        <f>'Cot rectangular'!K8</f>
        <v>A1=650; A2 =650; B=300; R =150; &lt; =90</v>
      </c>
      <c r="F44" s="66" t="str">
        <f>'Cot rectangular'!L8</f>
        <v>buc</v>
      </c>
      <c r="G44" s="66">
        <f>'Cot rectangular'!M8</f>
        <v>1</v>
      </c>
      <c r="H44" s="67">
        <f>'Cot rectangular'!O8</f>
        <v>1.727676953</v>
      </c>
      <c r="I44" s="68" t="str">
        <f>'Cot rectangular'!$S8</f>
        <v>0.8</v>
      </c>
      <c r="J44" s="55"/>
      <c r="K44" s="11"/>
      <c r="L44" s="11"/>
      <c r="M44" s="56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96.0" customHeight="1">
      <c r="A45" s="69" t="str">
        <f>IF(G46=0,"NU","DA")</f>
        <v>DA</v>
      </c>
      <c r="B45" s="70" t="s">
        <v>23</v>
      </c>
      <c r="C45" s="71"/>
      <c r="D45" s="71"/>
      <c r="E45" s="71"/>
      <c r="F45" s="72"/>
      <c r="G45" s="72"/>
      <c r="H45" s="73"/>
      <c r="I45" s="72"/>
      <c r="J45" s="74"/>
      <c r="K45" s="75"/>
      <c r="L45" s="75"/>
      <c r="M45" s="76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47">
        <v>1.0</v>
      </c>
      <c r="B46" s="48" t="str">
        <f>'Reductie simetrica_asim.'!$E6</f>
        <v>Tubulatura Ventilatie-Red-1</v>
      </c>
      <c r="C46" s="48" t="str">
        <f>'Reductie simetrica_asim.'!$C6</f>
        <v>Tubulatura Ventilatie</v>
      </c>
      <c r="D46" s="48" t="str">
        <f>'Reductie simetrica_asim.'!D6</f>
        <v>Red</v>
      </c>
      <c r="E46" s="48" t="str">
        <f>'Reductie simetrica_asim.'!M6</f>
        <v>A=1000; B=300; C=900;D=300; e=;f=;L=300</v>
      </c>
      <c r="F46" s="48" t="str">
        <f>'Reductie simetrica_asim.'!N6</f>
        <v>buc</v>
      </c>
      <c r="G46" s="48">
        <f>'Reductie simetrica_asim.'!O6</f>
        <v>1</v>
      </c>
      <c r="H46" s="63">
        <f>'Reductie simetrica_asim.'!Q6</f>
        <v>1.03986833</v>
      </c>
      <c r="I46" s="50" t="str">
        <f>'Reductie simetrica_asim.'!$U6</f>
        <v>0.8</v>
      </c>
      <c r="J46" s="44"/>
      <c r="K46" s="45"/>
      <c r="L46" s="45"/>
      <c r="M46" s="46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1">
        <v>2.0</v>
      </c>
      <c r="B47" s="52" t="str">
        <f>'Reductie simetrica_asim.'!$E7</f>
        <v>Tubulatura Ventilatie-Red-2</v>
      </c>
      <c r="C47" s="52" t="str">
        <f>'Reductie simetrica_asim.'!$C7</f>
        <v>Tubulatura Ventilatie</v>
      </c>
      <c r="D47" s="52" t="str">
        <f>'Reductie simetrica_asim.'!D7</f>
        <v>Red</v>
      </c>
      <c r="E47" s="52" t="str">
        <f>'Reductie simetrica_asim.'!M7</f>
        <v>A=1000; B=300; C=800;D=300; e=;f=;L=300</v>
      </c>
      <c r="F47" s="52" t="str">
        <f>'Reductie simetrica_asim.'!N7</f>
        <v>buc</v>
      </c>
      <c r="G47" s="52">
        <f>'Reductie simetrica_asim.'!O7</f>
        <v>1</v>
      </c>
      <c r="H47" s="64">
        <f>'Reductie simetrica_asim.'!Q7</f>
        <v>1.008166538</v>
      </c>
      <c r="I47" s="54" t="str">
        <f>'Reductie simetrica_asim.'!$U7</f>
        <v>0.8</v>
      </c>
      <c r="J47" s="55"/>
      <c r="K47" s="11"/>
      <c r="L47" s="11"/>
      <c r="M47" s="56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51">
        <v>3.0</v>
      </c>
      <c r="B48" s="52" t="str">
        <f>'Reductie simetrica_asim.'!$E8</f>
        <v>Tubulatura Ventilatie-Red-3</v>
      </c>
      <c r="C48" s="52" t="str">
        <f>'Reductie simetrica_asim.'!$C8</f>
        <v>Tubulatura Ventilatie</v>
      </c>
      <c r="D48" s="52" t="str">
        <f>'Reductie simetrica_asim.'!D8</f>
        <v>Red</v>
      </c>
      <c r="E48" s="52" t="str">
        <f>'Reductie simetrica_asim.'!M8</f>
        <v>A=900; B=300; C=700;D=300; e=;f=;L=300</v>
      </c>
      <c r="F48" s="52" t="str">
        <f>'Reductie simetrica_asim.'!N8</f>
        <v>buc</v>
      </c>
      <c r="G48" s="52">
        <f>'Reductie simetrica_asim.'!O8</f>
        <v>1</v>
      </c>
      <c r="H48" s="64">
        <f>'Reductie simetrica_asim.'!Q8</f>
        <v>0.9181665383</v>
      </c>
      <c r="I48" s="54" t="str">
        <f>'Reductie simetrica_asim.'!$U8</f>
        <v>0.8</v>
      </c>
      <c r="J48" s="55"/>
      <c r="K48" s="11"/>
      <c r="L48" s="11"/>
      <c r="M48" s="56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1">
        <v>4.0</v>
      </c>
      <c r="B49" s="52" t="str">
        <f>'Reductie simetrica_asim.'!$E9</f>
        <v>Tubulatura Ventilatie-Red-4</v>
      </c>
      <c r="C49" s="52" t="str">
        <f>'Reductie simetrica_asim.'!$C9</f>
        <v>Tubulatura Ventilatie</v>
      </c>
      <c r="D49" s="52" t="str">
        <f>'Reductie simetrica_asim.'!D9</f>
        <v>Red</v>
      </c>
      <c r="E49" s="52" t="str">
        <f>'Reductie simetrica_asim.'!M9</f>
        <v>A=800; B=300; C=650;D=300; e=;f=;L=300</v>
      </c>
      <c r="F49" s="52" t="str">
        <f>'Reductie simetrica_asim.'!N9</f>
        <v>buc</v>
      </c>
      <c r="G49" s="52">
        <f>'Reductie simetrica_asim.'!O9</f>
        <v>1</v>
      </c>
      <c r="H49" s="64">
        <f>'Reductie simetrica_asim.'!Q9</f>
        <v>0.843123059</v>
      </c>
      <c r="I49" s="54" t="str">
        <f>'Reductie simetrica_asim.'!$U9</f>
        <v>0.8</v>
      </c>
      <c r="J49" s="55"/>
      <c r="K49" s="11"/>
      <c r="L49" s="11"/>
      <c r="M49" s="56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51">
        <v>5.0</v>
      </c>
      <c r="B50" s="52" t="str">
        <f>'Reductie simetrica_asim.'!$E10</f>
        <v>Tubulatura Ventilatie-Red-5</v>
      </c>
      <c r="C50" s="52" t="str">
        <f>'Reductie simetrica_asim.'!$C10</f>
        <v>Tubulatura Ventilatie</v>
      </c>
      <c r="D50" s="52" t="str">
        <f>'Reductie simetrica_asim.'!D10</f>
        <v>Red</v>
      </c>
      <c r="E50" s="52" t="str">
        <f>'Reductie simetrica_asim.'!M10</f>
        <v>A=700; B=300; C=500;D=300; e=;f=;L=300</v>
      </c>
      <c r="F50" s="52" t="str">
        <f>'Reductie simetrica_asim.'!N10</f>
        <v>buc</v>
      </c>
      <c r="G50" s="52">
        <f>'Reductie simetrica_asim.'!O10</f>
        <v>1</v>
      </c>
      <c r="H50" s="64">
        <f>'Reductie simetrica_asim.'!Q10</f>
        <v>0.7381665383</v>
      </c>
      <c r="I50" s="54" t="str">
        <f>'Reductie simetrica_asim.'!$U10</f>
        <v>0.8</v>
      </c>
      <c r="J50" s="55"/>
      <c r="K50" s="11"/>
      <c r="L50" s="11"/>
      <c r="M50" s="56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1">
        <v>6.0</v>
      </c>
      <c r="B51" s="52" t="str">
        <f>'Reductie simetrica_asim.'!$E11</f>
        <v>Tubulatura Ventilatie-Red-6</v>
      </c>
      <c r="C51" s="52" t="str">
        <f>'Reductie simetrica_asim.'!$C11</f>
        <v>Tubulatura Ventilatie</v>
      </c>
      <c r="D51" s="52" t="str">
        <f>'Reductie simetrica_asim.'!D11</f>
        <v>Red</v>
      </c>
      <c r="E51" s="52" t="str">
        <f>'Reductie simetrica_asim.'!M11</f>
        <v>A=650; B=300; C=400;D=300; e=;f=;L=300</v>
      </c>
      <c r="F51" s="52" t="str">
        <f>'Reductie simetrica_asim.'!N11</f>
        <v>buc</v>
      </c>
      <c r="G51" s="52">
        <f>'Reductie simetrica_asim.'!O11</f>
        <v>1</v>
      </c>
      <c r="H51" s="64">
        <f>'Reductie simetrica_asim.'!Q11</f>
        <v>0.6796537451</v>
      </c>
      <c r="I51" s="54" t="str">
        <f>'Reductie simetrica_asim.'!$U11</f>
        <v>0.8</v>
      </c>
      <c r="J51" s="55"/>
      <c r="K51" s="11"/>
      <c r="L51" s="11"/>
      <c r="M51" s="56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51">
        <v>7.0</v>
      </c>
      <c r="B52" s="52" t="str">
        <f>'Reductie simetrica_asim.'!$E12</f>
        <v>Tubulatura Ventilatie-Red-7</v>
      </c>
      <c r="C52" s="52" t="str">
        <f>'Reductie simetrica_asim.'!$C12</f>
        <v>Tubulatura Ventilatie</v>
      </c>
      <c r="D52" s="52" t="str">
        <f>'Reductie simetrica_asim.'!D12</f>
        <v>Red</v>
      </c>
      <c r="E52" s="52" t="str">
        <f>'Reductie simetrica_asim.'!M12</f>
        <v>A=600; B=300; C=300;D=300; e=;f=;L=300</v>
      </c>
      <c r="F52" s="52" t="str">
        <f>'Reductie simetrica_asim.'!N12</f>
        <v>buc</v>
      </c>
      <c r="G52" s="52">
        <f>'Reductie simetrica_asim.'!O12</f>
        <v>1</v>
      </c>
      <c r="H52" s="64">
        <f>'Reductie simetrica_asim.'!Q12</f>
        <v>0.6222792206</v>
      </c>
      <c r="I52" s="54" t="str">
        <f>'Reductie simetrica_asim.'!$U12</f>
        <v>0.8</v>
      </c>
      <c r="J52" s="55"/>
      <c r="K52" s="11"/>
      <c r="L52" s="11"/>
      <c r="M52" s="56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1">
        <v>8.0</v>
      </c>
      <c r="B53" s="52" t="str">
        <f>'Reductie simetrica_asim.'!$E13</f>
        <v>Tubulatura Ventilatie-Red-8</v>
      </c>
      <c r="C53" s="52" t="str">
        <f>'Reductie simetrica_asim.'!$C13</f>
        <v>Tubulatura Ventilatie</v>
      </c>
      <c r="D53" s="52" t="str">
        <f>'Reductie simetrica_asim.'!D13</f>
        <v>Red</v>
      </c>
      <c r="E53" s="52" t="str">
        <f>'Reductie simetrica_asim.'!M13</f>
        <v>A=400; B=300; C=300;D=300; e=;f=;L=300</v>
      </c>
      <c r="F53" s="52" t="str">
        <f>'Reductie simetrica_asim.'!N13</f>
        <v>buc</v>
      </c>
      <c r="G53" s="52">
        <f>'Reductie simetrica_asim.'!O13</f>
        <v>1</v>
      </c>
      <c r="H53" s="64">
        <f>'Reductie simetrica_asim.'!Q13</f>
        <v>0.4998683298</v>
      </c>
      <c r="I53" s="54" t="str">
        <f>'Reductie simetrica_asim.'!$U13</f>
        <v>0.6</v>
      </c>
      <c r="J53" s="55"/>
      <c r="K53" s="11"/>
      <c r="L53" s="11"/>
      <c r="M53" s="56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65">
        <v>9.0</v>
      </c>
      <c r="B54" s="66" t="str">
        <f>'Reductie simetrica_asim.'!$E14</f>
        <v>Tubulatura Ventilatie-Red-9</v>
      </c>
      <c r="C54" s="66" t="str">
        <f>'Reductie simetrica_asim.'!$C14</f>
        <v>Tubulatura Ventilatie</v>
      </c>
      <c r="D54" s="66" t="str">
        <f>'Reductie simetrica_asim.'!D14</f>
        <v>Red</v>
      </c>
      <c r="E54" s="66" t="str">
        <f>'Reductie simetrica_asim.'!M14</f>
        <v>A=300; B=300; C=160;D=300; e=;f=;L=300</v>
      </c>
      <c r="F54" s="66" t="str">
        <f>'Reductie simetrica_asim.'!N14</f>
        <v>buc</v>
      </c>
      <c r="G54" s="66">
        <f>'Reductie simetrica_asim.'!O14</f>
        <v>2</v>
      </c>
      <c r="H54" s="67">
        <f>'Reductie simetrica_asim.'!Q14</f>
        <v>0.7926353443</v>
      </c>
      <c r="I54" s="68" t="str">
        <f>'Reductie simetrica_asim.'!$U14</f>
        <v>0.6</v>
      </c>
      <c r="J54" s="55"/>
      <c r="K54" s="11"/>
      <c r="L54" s="11"/>
      <c r="M54" s="56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96.0" customHeight="1">
      <c r="A55" s="69" t="str">
        <f>IF(G56=0,"NU","DA")</f>
        <v>DA</v>
      </c>
      <c r="B55" s="77" t="s">
        <v>24</v>
      </c>
      <c r="C55" s="71"/>
      <c r="D55" s="71"/>
      <c r="E55" s="71"/>
      <c r="F55" s="60"/>
      <c r="G55" s="60"/>
      <c r="H55" s="78"/>
      <c r="I55" s="60"/>
      <c r="J55" s="74"/>
      <c r="K55" s="75"/>
      <c r="L55" s="75"/>
      <c r="M55" s="76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79">
        <v>1.0</v>
      </c>
      <c r="B56" s="80" t="str">
        <f>Capac!$E6</f>
        <v>Tubulatura Ventilatie-Capac-1</v>
      </c>
      <c r="C56" s="80" t="str">
        <f>Capac!$C6</f>
        <v>Tubulatura Ventilatie</v>
      </c>
      <c r="D56" s="80" t="str">
        <f>Capac!D6</f>
        <v>Capac</v>
      </c>
      <c r="E56" s="80" t="str">
        <f>Capac!H6</f>
        <v>A=300; B=160</v>
      </c>
      <c r="F56" s="80" t="str">
        <f>Capac!I6</f>
        <v>buc</v>
      </c>
      <c r="G56" s="80">
        <f>Capac!J6</f>
        <v>2</v>
      </c>
      <c r="H56" s="81">
        <f>Capac!L6</f>
        <v>0.2</v>
      </c>
      <c r="I56" s="82" t="str">
        <f>Capac!$S6</f>
        <v>0.6</v>
      </c>
      <c r="J56" s="83"/>
      <c r="K56" s="84"/>
      <c r="L56" s="84"/>
      <c r="M56" s="85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92.25" customHeight="1">
      <c r="A57" s="69" t="str">
        <f>IF(G58=0,"NU","DA")</f>
        <v>DA</v>
      </c>
      <c r="B57" s="86" t="s">
        <v>25</v>
      </c>
      <c r="C57" s="37"/>
      <c r="D57" s="37"/>
      <c r="E57" s="37"/>
      <c r="F57" s="60"/>
      <c r="G57" s="60"/>
      <c r="H57" s="87"/>
      <c r="I57" s="60"/>
      <c r="J57" s="74"/>
      <c r="K57" s="75"/>
      <c r="L57" s="75"/>
      <c r="M57" s="7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88"/>
      <c r="B58" s="89"/>
      <c r="C58" s="89"/>
      <c r="D58" s="89" t="s">
        <v>26</v>
      </c>
      <c r="E58" s="89" t="s">
        <v>27</v>
      </c>
      <c r="F58" s="89" t="s">
        <v>28</v>
      </c>
      <c r="G58" s="89">
        <v>17.0</v>
      </c>
      <c r="H58" s="90"/>
      <c r="I58" s="91"/>
      <c r="J58" s="92"/>
      <c r="K58" s="93"/>
      <c r="L58" s="93"/>
      <c r="M58" s="94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1"/>
      <c r="B59" s="52"/>
      <c r="C59" s="52"/>
      <c r="D59" s="52" t="s">
        <v>29</v>
      </c>
      <c r="E59" s="52" t="s">
        <v>30</v>
      </c>
      <c r="F59" s="52" t="s">
        <v>28</v>
      </c>
      <c r="G59" s="52">
        <v>58.0</v>
      </c>
      <c r="H59" s="64"/>
      <c r="I59" s="54"/>
      <c r="J59" s="92"/>
      <c r="K59" s="93"/>
      <c r="L59" s="93"/>
      <c r="M59" s="94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51"/>
      <c r="B60" s="52"/>
      <c r="C60" s="52"/>
      <c r="D60" s="52" t="s">
        <v>31</v>
      </c>
      <c r="E60" s="52" t="s">
        <v>32</v>
      </c>
      <c r="F60" s="52" t="s">
        <v>28</v>
      </c>
      <c r="G60" s="52">
        <v>21.0</v>
      </c>
      <c r="H60" s="64"/>
      <c r="I60" s="54"/>
      <c r="J60" s="92"/>
      <c r="K60" s="93"/>
      <c r="L60" s="93"/>
      <c r="M60" s="94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1"/>
      <c r="B61" s="52"/>
      <c r="C61" s="52"/>
      <c r="D61" s="52" t="s">
        <v>33</v>
      </c>
      <c r="E61" s="52" t="s">
        <v>34</v>
      </c>
      <c r="F61" s="52" t="s">
        <v>28</v>
      </c>
      <c r="G61" s="52">
        <v>13.0</v>
      </c>
      <c r="H61" s="64"/>
      <c r="I61" s="54"/>
      <c r="J61" s="92"/>
      <c r="K61" s="93"/>
      <c r="L61" s="93"/>
      <c r="M61" s="94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51"/>
      <c r="B62" s="52"/>
      <c r="C62" s="52"/>
      <c r="D62" s="52" t="s">
        <v>35</v>
      </c>
      <c r="E62" s="52" t="s">
        <v>36</v>
      </c>
      <c r="F62" s="52" t="s">
        <v>28</v>
      </c>
      <c r="G62" s="52">
        <v>7.0</v>
      </c>
      <c r="H62" s="64"/>
      <c r="I62" s="54"/>
      <c r="J62" s="92"/>
      <c r="K62" s="93"/>
      <c r="L62" s="93"/>
      <c r="M62" s="94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1"/>
      <c r="B63" s="52"/>
      <c r="C63" s="52"/>
      <c r="D63" s="52" t="s">
        <v>35</v>
      </c>
      <c r="E63" s="52" t="s">
        <v>37</v>
      </c>
      <c r="F63" s="52" t="s">
        <v>28</v>
      </c>
      <c r="G63" s="52">
        <v>2.0</v>
      </c>
      <c r="H63" s="64"/>
      <c r="I63" s="54"/>
      <c r="J63" s="92"/>
      <c r="K63" s="93"/>
      <c r="L63" s="93"/>
      <c r="M63" s="94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51"/>
      <c r="B64" s="52"/>
      <c r="C64" s="52"/>
      <c r="D64" s="52" t="s">
        <v>38</v>
      </c>
      <c r="E64" s="52" t="s">
        <v>39</v>
      </c>
      <c r="F64" s="52" t="s">
        <v>28</v>
      </c>
      <c r="G64" s="52">
        <v>50.0</v>
      </c>
      <c r="H64" s="64"/>
      <c r="I64" s="54"/>
      <c r="J64" s="92"/>
      <c r="K64" s="93"/>
      <c r="L64" s="93"/>
      <c r="M64" s="94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65"/>
      <c r="B65" s="66"/>
      <c r="C65" s="66"/>
      <c r="D65" s="66" t="s">
        <v>40</v>
      </c>
      <c r="E65" s="66" t="s">
        <v>41</v>
      </c>
      <c r="F65" s="66" t="s">
        <v>28</v>
      </c>
      <c r="G65" s="66">
        <v>29.0</v>
      </c>
      <c r="H65" s="67"/>
      <c r="I65" s="68"/>
      <c r="J65" s="92"/>
      <c r="K65" s="93"/>
      <c r="L65" s="93"/>
      <c r="M65" s="94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10.25" customHeight="1">
      <c r="A66" s="69" t="str">
        <f>IF(G67=0,"NU","DA")</f>
        <v>DA</v>
      </c>
      <c r="B66" s="95" t="s">
        <v>42</v>
      </c>
      <c r="C66" s="37"/>
      <c r="D66" s="37"/>
      <c r="E66" s="37"/>
      <c r="F66" s="60"/>
      <c r="G66" s="60"/>
      <c r="H66" s="78"/>
      <c r="I66" s="60"/>
      <c r="J66" s="74"/>
      <c r="K66" s="75"/>
      <c r="L66" s="75"/>
      <c r="M66" s="76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88"/>
      <c r="B67" s="89"/>
      <c r="C67" s="89"/>
      <c r="D67" s="89" t="s">
        <v>43</v>
      </c>
      <c r="E67" s="89" t="s">
        <v>44</v>
      </c>
      <c r="F67" s="89" t="s">
        <v>28</v>
      </c>
      <c r="G67" s="89">
        <v>4.0</v>
      </c>
      <c r="H67" s="90"/>
      <c r="I67" s="91"/>
      <c r="J67" s="92"/>
      <c r="K67" s="93"/>
      <c r="L67" s="93"/>
      <c r="M67" s="94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88"/>
      <c r="B68" s="89"/>
      <c r="C68" s="89"/>
      <c r="D68" s="89" t="s">
        <v>45</v>
      </c>
      <c r="E68" s="89" t="s">
        <v>46</v>
      </c>
      <c r="F68" s="89" t="s">
        <v>28</v>
      </c>
      <c r="G68" s="89">
        <v>4.0</v>
      </c>
      <c r="H68" s="90"/>
      <c r="I68" s="91"/>
      <c r="J68" s="92"/>
      <c r="K68" s="93"/>
      <c r="L68" s="93"/>
      <c r="M68" s="94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1"/>
      <c r="B69" s="52"/>
      <c r="C69" s="52"/>
      <c r="D69" s="52" t="s">
        <v>43</v>
      </c>
      <c r="E69" s="52" t="s">
        <v>47</v>
      </c>
      <c r="F69" s="52" t="s">
        <v>28</v>
      </c>
      <c r="G69" s="52">
        <v>4.0</v>
      </c>
      <c r="H69" s="64"/>
      <c r="I69" s="54"/>
      <c r="J69" s="92"/>
      <c r="K69" s="93"/>
      <c r="L69" s="93"/>
      <c r="M69" s="94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51"/>
      <c r="B70" s="52"/>
      <c r="C70" s="52"/>
      <c r="D70" s="89" t="s">
        <v>45</v>
      </c>
      <c r="E70" s="89" t="s">
        <v>48</v>
      </c>
      <c r="F70" s="52" t="s">
        <v>28</v>
      </c>
      <c r="G70" s="52">
        <v>4.0</v>
      </c>
      <c r="H70" s="64"/>
      <c r="I70" s="54"/>
      <c r="J70" s="92"/>
      <c r="K70" s="93"/>
      <c r="L70" s="93"/>
      <c r="M70" s="94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1"/>
      <c r="B71" s="52"/>
      <c r="C71" s="52"/>
      <c r="D71" s="52" t="s">
        <v>43</v>
      </c>
      <c r="E71" s="52" t="s">
        <v>49</v>
      </c>
      <c r="F71" s="52" t="s">
        <v>28</v>
      </c>
      <c r="G71" s="52">
        <v>1.0</v>
      </c>
      <c r="H71" s="64"/>
      <c r="I71" s="54"/>
      <c r="J71" s="96"/>
      <c r="K71" s="97"/>
      <c r="L71" s="97"/>
      <c r="M71" s="98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51"/>
      <c r="B72" s="52"/>
      <c r="C72" s="52"/>
      <c r="D72" s="89" t="s">
        <v>45</v>
      </c>
      <c r="E72" s="89" t="s">
        <v>50</v>
      </c>
      <c r="F72" s="52" t="s">
        <v>28</v>
      </c>
      <c r="G72" s="52">
        <v>1.0</v>
      </c>
      <c r="H72" s="64"/>
      <c r="I72" s="54"/>
      <c r="J72" s="96"/>
      <c r="K72" s="97"/>
      <c r="L72" s="97"/>
      <c r="M72" s="98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1"/>
      <c r="B73" s="52"/>
      <c r="C73" s="52"/>
      <c r="D73" s="52" t="s">
        <v>43</v>
      </c>
      <c r="E73" s="52" t="s">
        <v>51</v>
      </c>
      <c r="F73" s="52" t="s">
        <v>28</v>
      </c>
      <c r="G73" s="52">
        <v>1.0</v>
      </c>
      <c r="H73" s="64"/>
      <c r="I73" s="54"/>
      <c r="J73" s="96"/>
      <c r="K73" s="97"/>
      <c r="L73" s="97"/>
      <c r="M73" s="98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51"/>
      <c r="B74" s="52"/>
      <c r="C74" s="52"/>
      <c r="D74" s="89" t="s">
        <v>45</v>
      </c>
      <c r="E74" s="89" t="s">
        <v>52</v>
      </c>
      <c r="F74" s="52" t="s">
        <v>28</v>
      </c>
      <c r="G74" s="52">
        <v>1.0</v>
      </c>
      <c r="H74" s="64"/>
      <c r="I74" s="54"/>
      <c r="J74" s="96"/>
      <c r="K74" s="97"/>
      <c r="L74" s="97"/>
      <c r="M74" s="98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1"/>
      <c r="B75" s="52"/>
      <c r="C75" s="52"/>
      <c r="D75" s="52" t="s">
        <v>43</v>
      </c>
      <c r="E75" s="52" t="s">
        <v>53</v>
      </c>
      <c r="F75" s="52" t="s">
        <v>28</v>
      </c>
      <c r="G75" s="52">
        <v>10.0</v>
      </c>
      <c r="H75" s="64"/>
      <c r="I75" s="54"/>
      <c r="J75" s="96"/>
      <c r="K75" s="97"/>
      <c r="L75" s="97"/>
      <c r="M75" s="98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51"/>
      <c r="B76" s="52"/>
      <c r="C76" s="52"/>
      <c r="D76" s="89" t="s">
        <v>45</v>
      </c>
      <c r="E76" s="89" t="s">
        <v>54</v>
      </c>
      <c r="F76" s="52" t="s">
        <v>28</v>
      </c>
      <c r="G76" s="52">
        <v>10.0</v>
      </c>
      <c r="H76" s="64"/>
      <c r="I76" s="54"/>
      <c r="J76" s="96"/>
      <c r="K76" s="97"/>
      <c r="L76" s="97"/>
      <c r="M76" s="98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51"/>
      <c r="B77" s="52"/>
      <c r="C77" s="52"/>
      <c r="D77" s="52" t="s">
        <v>43</v>
      </c>
      <c r="E77" s="52" t="s">
        <v>55</v>
      </c>
      <c r="F77" s="52" t="s">
        <v>28</v>
      </c>
      <c r="G77" s="52">
        <v>3.0</v>
      </c>
      <c r="H77" s="64"/>
      <c r="I77" s="54"/>
      <c r="J77" s="55"/>
      <c r="K77" s="11"/>
      <c r="L77" s="11"/>
      <c r="M77" s="56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52"/>
      <c r="B78" s="52"/>
      <c r="C78" s="52"/>
      <c r="D78" s="89" t="s">
        <v>45</v>
      </c>
      <c r="E78" s="52" t="s">
        <v>56</v>
      </c>
      <c r="F78" s="52" t="s">
        <v>28</v>
      </c>
      <c r="G78" s="52">
        <v>3.0</v>
      </c>
      <c r="H78" s="64"/>
      <c r="I78" s="54"/>
      <c r="J78" s="55"/>
      <c r="K78" s="11"/>
      <c r="L78" s="11"/>
      <c r="M78" s="56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52"/>
      <c r="B79" s="52"/>
      <c r="C79" s="52"/>
      <c r="D79" s="52" t="s">
        <v>43</v>
      </c>
      <c r="E79" s="52" t="s">
        <v>57</v>
      </c>
      <c r="F79" s="52" t="s">
        <v>28</v>
      </c>
      <c r="G79" s="52">
        <v>3.0</v>
      </c>
      <c r="H79" s="64"/>
      <c r="I79" s="54"/>
      <c r="J79" s="55"/>
      <c r="K79" s="11"/>
      <c r="L79" s="11"/>
      <c r="M79" s="56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52"/>
      <c r="B80" s="52"/>
      <c r="C80" s="52"/>
      <c r="D80" s="89" t="s">
        <v>45</v>
      </c>
      <c r="E80" s="52" t="s">
        <v>58</v>
      </c>
      <c r="F80" s="52" t="s">
        <v>28</v>
      </c>
      <c r="G80" s="52">
        <v>3.0</v>
      </c>
      <c r="H80" s="64"/>
      <c r="I80" s="54"/>
      <c r="J80" s="55"/>
      <c r="K80" s="11"/>
      <c r="L80" s="11"/>
      <c r="M80" s="5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52"/>
      <c r="B81" s="52"/>
      <c r="C81" s="52"/>
      <c r="D81" s="52" t="s">
        <v>43</v>
      </c>
      <c r="E81" s="52" t="s">
        <v>59</v>
      </c>
      <c r="F81" s="52" t="s">
        <v>28</v>
      </c>
      <c r="G81" s="52">
        <v>2.0</v>
      </c>
      <c r="H81" s="64"/>
      <c r="I81" s="54"/>
      <c r="J81" s="55"/>
      <c r="K81" s="11"/>
      <c r="L81" s="11"/>
      <c r="M81" s="56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52"/>
      <c r="B82" s="52"/>
      <c r="C82" s="52"/>
      <c r="D82" s="89" t="s">
        <v>45</v>
      </c>
      <c r="E82" s="52" t="s">
        <v>60</v>
      </c>
      <c r="F82" s="52" t="s">
        <v>28</v>
      </c>
      <c r="G82" s="52">
        <v>2.0</v>
      </c>
      <c r="H82" s="64"/>
      <c r="I82" s="54"/>
      <c r="J82" s="55"/>
      <c r="K82" s="11"/>
      <c r="L82" s="11"/>
      <c r="M82" s="56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66"/>
      <c r="B83" s="66"/>
      <c r="C83" s="66"/>
      <c r="D83" s="66" t="s">
        <v>61</v>
      </c>
      <c r="E83" s="66" t="s">
        <v>62</v>
      </c>
      <c r="F83" s="66" t="s">
        <v>28</v>
      </c>
      <c r="G83" s="66">
        <v>90.0</v>
      </c>
      <c r="H83" s="67"/>
      <c r="I83" s="68"/>
      <c r="J83" s="55"/>
      <c r="K83" s="11"/>
      <c r="L83" s="11"/>
      <c r="M83" s="5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87.75" customHeight="1">
      <c r="A84" s="69" t="str">
        <f>IF(G85=0,"NU","DA")</f>
        <v>DA</v>
      </c>
      <c r="B84" s="99" t="s">
        <v>63</v>
      </c>
      <c r="C84" s="37"/>
      <c r="D84" s="37"/>
      <c r="E84" s="37"/>
      <c r="F84" s="100"/>
      <c r="G84" s="60"/>
      <c r="H84" s="78"/>
      <c r="I84" s="60"/>
      <c r="J84" s="74"/>
      <c r="K84" s="75"/>
      <c r="L84" s="75"/>
      <c r="M84" s="7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88">
        <v>1.0</v>
      </c>
      <c r="B85" s="89"/>
      <c r="C85" s="89"/>
      <c r="D85" s="89"/>
      <c r="E85" s="89" t="s">
        <v>64</v>
      </c>
      <c r="F85" s="89" t="s">
        <v>28</v>
      </c>
      <c r="G85" s="89">
        <v>400.0</v>
      </c>
      <c r="H85" s="90"/>
      <c r="I85" s="91"/>
      <c r="J85" s="55"/>
      <c r="K85" s="11"/>
      <c r="L85" s="11"/>
      <c r="M85" s="5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51">
        <v>2.0</v>
      </c>
      <c r="B86" s="52"/>
      <c r="C86" s="52"/>
      <c r="D86" s="52"/>
      <c r="E86" s="52" t="s">
        <v>65</v>
      </c>
      <c r="F86" s="52" t="s">
        <v>28</v>
      </c>
      <c r="G86" s="52">
        <v>450.0</v>
      </c>
      <c r="H86" s="64"/>
      <c r="I86" s="54"/>
      <c r="J86" s="55"/>
      <c r="K86" s="11"/>
      <c r="L86" s="11"/>
      <c r="M86" s="5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51">
        <v>4.0</v>
      </c>
      <c r="B87" s="52"/>
      <c r="C87" s="52"/>
      <c r="D87" s="52"/>
      <c r="E87" s="52" t="s">
        <v>66</v>
      </c>
      <c r="F87" s="52" t="s">
        <v>28</v>
      </c>
      <c r="G87" s="52">
        <v>100.0</v>
      </c>
      <c r="H87" s="64"/>
      <c r="I87" s="54"/>
      <c r="J87" s="55"/>
      <c r="K87" s="11"/>
      <c r="L87" s="11"/>
      <c r="M87" s="5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51">
        <v>5.0</v>
      </c>
      <c r="B88" s="52"/>
      <c r="C88" s="52"/>
      <c r="D88" s="52"/>
      <c r="E88" s="52" t="s">
        <v>67</v>
      </c>
      <c r="F88" s="52" t="s">
        <v>28</v>
      </c>
      <c r="G88" s="52">
        <v>50.0</v>
      </c>
      <c r="H88" s="64"/>
      <c r="I88" s="54"/>
      <c r="J88" s="55"/>
      <c r="K88" s="11"/>
      <c r="L88" s="11"/>
      <c r="M88" s="5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51">
        <v>6.0</v>
      </c>
      <c r="B89" s="52"/>
      <c r="C89" s="52"/>
      <c r="D89" s="52"/>
      <c r="E89" s="52" t="s">
        <v>68</v>
      </c>
      <c r="F89" s="52" t="s">
        <v>28</v>
      </c>
      <c r="G89" s="52">
        <v>100.0</v>
      </c>
      <c r="H89" s="64"/>
      <c r="I89" s="54"/>
      <c r="J89" s="55"/>
      <c r="K89" s="11"/>
      <c r="L89" s="11"/>
      <c r="M89" s="5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51">
        <v>7.0</v>
      </c>
      <c r="B90" s="52"/>
      <c r="C90" s="52"/>
      <c r="D90" s="52"/>
      <c r="E90" s="101" t="s">
        <v>69</v>
      </c>
      <c r="F90" s="52" t="s">
        <v>28</v>
      </c>
      <c r="G90" s="52">
        <f>G88</f>
        <v>50</v>
      </c>
      <c r="H90" s="64"/>
      <c r="I90" s="54"/>
      <c r="J90" s="55"/>
      <c r="K90" s="11"/>
      <c r="L90" s="11"/>
      <c r="M90" s="5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51">
        <v>8.0</v>
      </c>
      <c r="B91" s="52"/>
      <c r="C91" s="52"/>
      <c r="D91" s="52"/>
      <c r="E91" s="101" t="s">
        <v>70</v>
      </c>
      <c r="F91" s="52" t="s">
        <v>28</v>
      </c>
      <c r="G91" s="52">
        <v>100.0</v>
      </c>
      <c r="H91" s="64"/>
      <c r="I91" s="54"/>
      <c r="J91" s="55"/>
      <c r="K91" s="11"/>
      <c r="L91" s="11"/>
      <c r="M91" s="5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51">
        <v>9.0</v>
      </c>
      <c r="B92" s="52"/>
      <c r="C92" s="52"/>
      <c r="D92" s="52"/>
      <c r="E92" s="101" t="s">
        <v>71</v>
      </c>
      <c r="F92" s="52" t="s">
        <v>28</v>
      </c>
      <c r="G92" s="52">
        <v>30.0</v>
      </c>
      <c r="H92" s="64"/>
      <c r="I92" s="54"/>
      <c r="J92" s="55"/>
      <c r="K92" s="11"/>
      <c r="L92" s="11"/>
      <c r="M92" s="5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51">
        <v>10.0</v>
      </c>
      <c r="B93" s="52"/>
      <c r="C93" s="52"/>
      <c r="D93" s="52"/>
      <c r="E93" s="101" t="s">
        <v>72</v>
      </c>
      <c r="F93" s="52" t="s">
        <v>28</v>
      </c>
      <c r="G93" s="52">
        <v>5.0</v>
      </c>
      <c r="H93" s="64"/>
      <c r="I93" s="54"/>
      <c r="J93" s="55"/>
      <c r="K93" s="11"/>
      <c r="L93" s="11"/>
      <c r="M93" s="5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51">
        <v>11.0</v>
      </c>
      <c r="B94" s="52"/>
      <c r="C94" s="52"/>
      <c r="D94" s="52"/>
      <c r="E94" s="52" t="s">
        <v>73</v>
      </c>
      <c r="F94" s="52" t="s">
        <v>28</v>
      </c>
      <c r="G94" s="102">
        <v>13.0</v>
      </c>
      <c r="H94" s="64"/>
      <c r="I94" s="54"/>
      <c r="J94" s="55"/>
      <c r="K94" s="11"/>
      <c r="L94" s="11"/>
      <c r="M94" s="5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51">
        <v>12.0</v>
      </c>
      <c r="B95" s="52"/>
      <c r="C95" s="52"/>
      <c r="D95" s="52"/>
      <c r="E95" s="52" t="s">
        <v>74</v>
      </c>
      <c r="F95" s="52" t="s">
        <v>28</v>
      </c>
      <c r="G95" s="52">
        <v>1.0</v>
      </c>
      <c r="H95" s="64"/>
      <c r="I95" s="54"/>
      <c r="J95" s="55"/>
      <c r="K95" s="11"/>
      <c r="L95" s="11"/>
      <c r="M95" s="5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51">
        <v>13.0</v>
      </c>
      <c r="B96" s="52"/>
      <c r="C96" s="52"/>
      <c r="D96" s="52"/>
      <c r="E96" s="52" t="s">
        <v>75</v>
      </c>
      <c r="F96" s="52" t="s">
        <v>28</v>
      </c>
      <c r="G96" s="52">
        <v>600.0</v>
      </c>
      <c r="H96" s="64"/>
      <c r="I96" s="54"/>
      <c r="J96" s="55"/>
      <c r="K96" s="11"/>
      <c r="L96" s="11"/>
      <c r="M96" s="5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51">
        <v>14.0</v>
      </c>
      <c r="B97" s="52"/>
      <c r="C97" s="52"/>
      <c r="D97" s="52"/>
      <c r="E97" s="52" t="s">
        <v>76</v>
      </c>
      <c r="F97" s="52" t="s">
        <v>77</v>
      </c>
      <c r="G97" s="52">
        <v>220.0</v>
      </c>
      <c r="H97" s="64"/>
      <c r="I97" s="54"/>
      <c r="J97" s="55"/>
      <c r="K97" s="11"/>
      <c r="L97" s="11"/>
      <c r="M97" s="56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51">
        <v>15.0</v>
      </c>
      <c r="B98" s="52"/>
      <c r="C98" s="52"/>
      <c r="D98" s="52"/>
      <c r="E98" s="52" t="s">
        <v>78</v>
      </c>
      <c r="F98" s="52" t="s">
        <v>28</v>
      </c>
      <c r="G98" s="52">
        <v>6.0</v>
      </c>
      <c r="H98" s="64"/>
      <c r="I98" s="54"/>
      <c r="J98" s="55"/>
      <c r="K98" s="11"/>
      <c r="L98" s="11"/>
      <c r="M98" s="56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51">
        <v>16.0</v>
      </c>
      <c r="B99" s="52"/>
      <c r="C99" s="52"/>
      <c r="D99" s="52"/>
      <c r="E99" s="52" t="s">
        <v>79</v>
      </c>
      <c r="F99" s="52" t="s">
        <v>28</v>
      </c>
      <c r="G99" s="52">
        <v>1000.0</v>
      </c>
      <c r="H99" s="64"/>
      <c r="I99" s="54"/>
      <c r="J99" s="55"/>
      <c r="K99" s="11"/>
      <c r="L99" s="11"/>
      <c r="M99" s="56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51">
        <v>17.0</v>
      </c>
      <c r="B100" s="52"/>
      <c r="C100" s="52"/>
      <c r="D100" s="52"/>
      <c r="E100" s="52" t="s">
        <v>80</v>
      </c>
      <c r="F100" s="52" t="s">
        <v>77</v>
      </c>
      <c r="G100" s="52">
        <v>40.0</v>
      </c>
      <c r="H100" s="64"/>
      <c r="I100" s="54"/>
      <c r="J100" s="55"/>
      <c r="K100" s="11"/>
      <c r="L100" s="11"/>
      <c r="M100" s="56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51">
        <v>18.0</v>
      </c>
      <c r="B101" s="52"/>
      <c r="C101" s="52"/>
      <c r="D101" s="52"/>
      <c r="E101" s="52" t="s">
        <v>81</v>
      </c>
      <c r="F101" s="52" t="s">
        <v>28</v>
      </c>
      <c r="G101" s="52">
        <v>80.0</v>
      </c>
      <c r="H101" s="64"/>
      <c r="I101" s="54"/>
      <c r="J101" s="55"/>
      <c r="K101" s="11"/>
      <c r="L101" s="11"/>
      <c r="M101" s="56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03">
        <v>19.0</v>
      </c>
      <c r="B102" s="104"/>
      <c r="C102" s="104"/>
      <c r="D102" s="104"/>
      <c r="E102" s="104" t="s">
        <v>82</v>
      </c>
      <c r="F102" s="104" t="s">
        <v>28</v>
      </c>
      <c r="G102" s="104">
        <v>15.0</v>
      </c>
      <c r="H102" s="105"/>
      <c r="I102" s="106"/>
      <c r="J102" s="107"/>
      <c r="K102" s="108"/>
      <c r="L102" s="108"/>
      <c r="M102" s="109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2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2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2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2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2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2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2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2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2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2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2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2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2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2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2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2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2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2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2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2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2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2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2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2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2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2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2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2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2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2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2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2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2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2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2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2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2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2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2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2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2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2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2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2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2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2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2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2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2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2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2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2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2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2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2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2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2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2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2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2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2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2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2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2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2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2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2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2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2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2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2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2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2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2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2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2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2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2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2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2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2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2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2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2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2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2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2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2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2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2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2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2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2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2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2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2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2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2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2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2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2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2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2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2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2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2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2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2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2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2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2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2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2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2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2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2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2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2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2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2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2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2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2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2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2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2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2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2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2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2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2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2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2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2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2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2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2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2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2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2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2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2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2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2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2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2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2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2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2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2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2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2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2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2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2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2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2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2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2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2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2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2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2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2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2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2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2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2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2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2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2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2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2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2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2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2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2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2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2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2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2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2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2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2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2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2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2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2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2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2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2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2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2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2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2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2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2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2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2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2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2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2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2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2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2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2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2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2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2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2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2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2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2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2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2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2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2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2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2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2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2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2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2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2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2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2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2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2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2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2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2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2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2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2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2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2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2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2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2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2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2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2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2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2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2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2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2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2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2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2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2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2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2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2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2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2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2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2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2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2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2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2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2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2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2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2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2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2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2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2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2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2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2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2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2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2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2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2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2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2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2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2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2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2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2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2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2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2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2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2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2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2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2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2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2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2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2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2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2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2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2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2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2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2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2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2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2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2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2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2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2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2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2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2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2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2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2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2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2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2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2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2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2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2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2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2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2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2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2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2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2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2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2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2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2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2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2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2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2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2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2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2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2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2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2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2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2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2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2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2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2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2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2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2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2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2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2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2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2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2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2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2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2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2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2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2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2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2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2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2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2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2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2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2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2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2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2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2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2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2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2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2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2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2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2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2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2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2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2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2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2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2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2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2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2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2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2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2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2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2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2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2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2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2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2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2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2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2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2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2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2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2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2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2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2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2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2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2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2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2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2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2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2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2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2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2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2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2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2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2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2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2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2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2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2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2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2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2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2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2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2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2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2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2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2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2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2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2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2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2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2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2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2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2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2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2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2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2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2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2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2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2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2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2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2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2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2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2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2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2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2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2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2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2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2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2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2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2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2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2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2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2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2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2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2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2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2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2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2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2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2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2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2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2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2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2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2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2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2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2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2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2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2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2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2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2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2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2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2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2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2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2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2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2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2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2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2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2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2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2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2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2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2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2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2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2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2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2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2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2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2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2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2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2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2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2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2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2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2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2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2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2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2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2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2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2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2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2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2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2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2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2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2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2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2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2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2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2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2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2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2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2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2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2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2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2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2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2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2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2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2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2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2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2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2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2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2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2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2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2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2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2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2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2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2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2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2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2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2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2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2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2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2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2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2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2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2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2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2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2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2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2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2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2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2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2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2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2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2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2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2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2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2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2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2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2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2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2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2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2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2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2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2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2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2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2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2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2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2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2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2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2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2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2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2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2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2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2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2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2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2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2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2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2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2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2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2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2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2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2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2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2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2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2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2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2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2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2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2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2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2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2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2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2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2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2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2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2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2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2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2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2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2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2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2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2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2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2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2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2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2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2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2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2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2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2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2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2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2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2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2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2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2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2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2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2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2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2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2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2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2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2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2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2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2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2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2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2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2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2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2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2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2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2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2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2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2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2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2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2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2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2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2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2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2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2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2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2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2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2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2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2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2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2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2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2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2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2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2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2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2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2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2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2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2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2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2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2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2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2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2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2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2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2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2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2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2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2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2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2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2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2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2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2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2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2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2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2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2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2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2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2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2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2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2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2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2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2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2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2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2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2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2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2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2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2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2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2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2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2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2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2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2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2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2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2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2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2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2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2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2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2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2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2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2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2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2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2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2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2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2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2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2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2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2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2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2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2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2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2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2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2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2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2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2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2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2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2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2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2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2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2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2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2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2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2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2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2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2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2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2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2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2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2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2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2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2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2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2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2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2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2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2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2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2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2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2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2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2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2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2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2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2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2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2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2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2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2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2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2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2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2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2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2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2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2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2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2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2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2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2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2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2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2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2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2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2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2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2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2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2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2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2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2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2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2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2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2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C$18:$C$56"/>
  <mergeCells count="10">
    <mergeCell ref="B57:E57"/>
    <mergeCell ref="B66:E66"/>
    <mergeCell ref="B84:E84"/>
    <mergeCell ref="B12:C12"/>
    <mergeCell ref="B13:C13"/>
    <mergeCell ref="B14:C14"/>
    <mergeCell ref="A16:B16"/>
    <mergeCell ref="G16:H16"/>
    <mergeCell ref="J16:M16"/>
    <mergeCell ref="J19:M19"/>
  </mergeCells>
  <hyperlinks>
    <hyperlink r:id="rId1" ref="E16"/>
    <hyperlink display="Cot rectangular ( fara dirijori ) " location="'Cot rectangular'!A1" ref="B41"/>
    <hyperlink display="'Cot rectangular'!A1" location="'Cot rectangular'!A1" ref="C41"/>
    <hyperlink display="'Cot rectangular'!A1" location="'Cot rectangular'!A1" ref="D41"/>
    <hyperlink display="'Cot rectangular'!A1" location="'Cot rectangular'!A1" ref="E41"/>
    <hyperlink display="Schimbare de sectiune excentrica" location="'Schimbare sec.excentrica'!A1" ref="B57"/>
  </hyperlinks>
  <printOptions/>
  <pageMargins bottom="0.75" footer="0.0" header="0.0" left="0.7" right="0.7" top="0.75"/>
  <pageSetup paperSize="9" orientation="portrait"/>
  <drawing r:id="rId2"/>
  <legacyDrawing r:id="rId3"/>
  <oleObjects>
    <oleObject progId="AutoCAD.Drawing.17" shapeId="1025" r:id="rId4"/>
    <oleObject progId="AutoCAD.Drawing.17" shapeId="1026" r:id="rId5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.71"/>
    <col customWidth="1" min="3" max="3" width="21.0"/>
    <col customWidth="1" min="4" max="4" width="5.71"/>
    <col customWidth="1" min="5" max="5" width="27.86"/>
    <col customWidth="1" min="6" max="8" width="8.86"/>
    <col customWidth="1" min="9" max="9" width="30.43"/>
    <col customWidth="1" min="10" max="14" width="8.86"/>
    <col customWidth="1" hidden="1" min="15" max="15" width="8.86"/>
    <col customWidth="1" min="16" max="16" width="14.29"/>
    <col customWidth="1" min="17" max="17" width="11.0"/>
    <col customWidth="1" min="18" max="18" width="11.14"/>
    <col customWidth="1" min="19" max="19" width="7.43"/>
    <col customWidth="1" min="20" max="20" width="10.43"/>
    <col customWidth="1" min="21" max="22" width="10.14"/>
    <col customWidth="1" min="23" max="23" width="11.29"/>
    <col customWidth="1" min="24" max="24" width="8.86"/>
    <col customWidth="1" min="25" max="25" width="9.43"/>
    <col customWidth="1" min="26" max="27" width="12.43"/>
    <col customWidth="1" min="28" max="29" width="8.86"/>
    <col customWidth="1" min="30" max="33" width="10.29"/>
    <col customWidth="1" min="34" max="34" width="12.71"/>
    <col customWidth="1" min="35" max="35" width="12.14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"/>
      <c r="Q1" s="11"/>
      <c r="R1" s="11"/>
      <c r="S1" s="11"/>
      <c r="T1" s="11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"/>
      <c r="O2" s="110"/>
      <c r="P2" s="11"/>
      <c r="Q2" s="11"/>
      <c r="R2" s="111" t="s">
        <v>83</v>
      </c>
      <c r="S2" s="112"/>
      <c r="T2" s="112"/>
      <c r="U2" s="111" t="s">
        <v>84</v>
      </c>
      <c r="V2" s="112"/>
      <c r="W2" s="112"/>
      <c r="X2" s="112"/>
      <c r="Y2" s="112"/>
      <c r="Z2" s="111" t="s">
        <v>85</v>
      </c>
      <c r="AA2" s="112"/>
      <c r="AB2" s="112"/>
      <c r="AC2" s="112"/>
      <c r="AD2" s="112"/>
      <c r="AE2" s="112"/>
      <c r="AF2" s="112"/>
      <c r="AG2" s="112"/>
      <c r="AH2" s="112"/>
      <c r="AI2" s="112"/>
    </row>
    <row r="3" ht="15.0" customHeight="1">
      <c r="A3" s="110"/>
      <c r="B3" s="113" t="s">
        <v>86</v>
      </c>
      <c r="C3" s="113" t="s">
        <v>12</v>
      </c>
      <c r="D3" s="113" t="s">
        <v>13</v>
      </c>
      <c r="E3" s="113" t="s">
        <v>11</v>
      </c>
      <c r="F3" s="114" t="s">
        <v>87</v>
      </c>
      <c r="G3" s="115"/>
      <c r="H3" s="116"/>
      <c r="I3" s="117" t="s">
        <v>88</v>
      </c>
      <c r="J3" s="118" t="s">
        <v>15</v>
      </c>
      <c r="K3" s="118" t="s">
        <v>16</v>
      </c>
      <c r="L3" s="119" t="s">
        <v>89</v>
      </c>
      <c r="M3" s="119" t="s">
        <v>90</v>
      </c>
      <c r="N3" s="110"/>
      <c r="O3" s="120" t="s">
        <v>91</v>
      </c>
      <c r="P3" s="121" t="s">
        <v>92</v>
      </c>
      <c r="Q3" s="122" t="s">
        <v>93</v>
      </c>
      <c r="R3" s="123" t="s">
        <v>94</v>
      </c>
      <c r="S3" s="123" t="s">
        <v>95</v>
      </c>
      <c r="T3" s="123" t="s">
        <v>96</v>
      </c>
      <c r="U3" s="123" t="s">
        <v>97</v>
      </c>
      <c r="V3" s="123" t="s">
        <v>98</v>
      </c>
      <c r="W3" s="123" t="s">
        <v>99</v>
      </c>
      <c r="X3" s="123" t="s">
        <v>100</v>
      </c>
      <c r="Y3" s="123" t="s">
        <v>101</v>
      </c>
      <c r="Z3" s="123" t="s">
        <v>102</v>
      </c>
      <c r="AA3" s="123" t="s">
        <v>103</v>
      </c>
      <c r="AB3" s="123" t="s">
        <v>104</v>
      </c>
      <c r="AC3" s="123" t="s">
        <v>105</v>
      </c>
      <c r="AD3" s="123" t="s">
        <v>106</v>
      </c>
      <c r="AE3" s="123" t="s">
        <v>107</v>
      </c>
      <c r="AF3" s="123" t="s">
        <v>108</v>
      </c>
      <c r="AG3" s="123" t="s">
        <v>109</v>
      </c>
      <c r="AH3" s="123" t="s">
        <v>110</v>
      </c>
      <c r="AI3" s="123" t="s">
        <v>111</v>
      </c>
    </row>
    <row r="4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114</v>
      </c>
      <c r="I4" s="124"/>
      <c r="J4" s="124"/>
      <c r="K4" s="124"/>
      <c r="L4" s="126"/>
      <c r="M4" s="126"/>
      <c r="N4" s="62"/>
      <c r="O4" s="127" t="s">
        <v>115</v>
      </c>
      <c r="Q4" s="128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</row>
    <row r="5" ht="15.0" customHeight="1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6"/>
      <c r="J5" s="126"/>
      <c r="K5" s="126"/>
      <c r="L5" s="130" t="s">
        <v>117</v>
      </c>
      <c r="M5" s="130" t="s">
        <v>118</v>
      </c>
      <c r="N5" s="11"/>
      <c r="O5" s="127" t="s">
        <v>22</v>
      </c>
      <c r="Q5" s="128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</row>
    <row r="6">
      <c r="A6" s="131"/>
      <c r="B6" s="132">
        <v>1.0</v>
      </c>
      <c r="C6" s="132" t="s">
        <v>119</v>
      </c>
      <c r="D6" s="132" t="s">
        <v>120</v>
      </c>
      <c r="E6" s="132" t="str">
        <f t="shared" ref="E6:E44" si="3">C6&amp;"-"&amp;D6&amp;"-"&amp;B6</f>
        <v>Tubulatura Ventilatie-CRD-1</v>
      </c>
      <c r="F6" s="133">
        <v>1000.0</v>
      </c>
      <c r="G6" s="133">
        <v>300.0</v>
      </c>
      <c r="H6" s="133">
        <v>1250.0</v>
      </c>
      <c r="I6" s="134" t="str">
        <f t="shared" ref="I6:I44" si="4">$F$4&amp;"="&amp;$F6&amp;";"&amp;$G$4&amp;"="&amp;$G6&amp;";"&amp;$H$4&amp;"="&amp;$H6</f>
        <v>A=1000;B=300;L=1250</v>
      </c>
      <c r="J6" s="132" t="s">
        <v>28</v>
      </c>
      <c r="K6" s="132">
        <v>50.0</v>
      </c>
      <c r="L6" s="132">
        <f t="shared" ref="L6:L44" si="5">(2*F6/1000+2*G6/1000)*H6/1000</f>
        <v>3.25</v>
      </c>
      <c r="M6" s="132">
        <f t="shared" ref="M6:M44" si="6">L6*K6</f>
        <v>162.5</v>
      </c>
      <c r="N6" s="131"/>
      <c r="O6" s="127" t="s">
        <v>121</v>
      </c>
      <c r="P6" s="135" t="str">
        <f t="shared" ref="P6:P44" si="7">IF((F6+G6)*2&gt;3500,"FLANSA30","FLANSA20")</f>
        <v>FLANSA20</v>
      </c>
      <c r="Q6" s="135" t="str">
        <f t="shared" ref="Q6:Q44" si="8">IF(MAX(F6:G6)&lt;=500,"0.6",IF(AND(MAX(F6:G6)&gt;500,MAX(F6:G6)&lt;=1000),"0.8","1.0"))</f>
        <v>0.8</v>
      </c>
      <c r="R6" s="136">
        <f t="shared" ref="R6:R44" si="9">(F6+G6)*4/1000*K6</f>
        <v>260</v>
      </c>
      <c r="S6" s="136">
        <f t="shared" ref="S6:S44" si="10">K6*4*2</f>
        <v>400</v>
      </c>
      <c r="T6" s="136">
        <f t="shared" ref="T6:T44" si="11">IF(MAX(F6:G6)&lt;=500,M6*4.71,IF(AND(MAX(F6:G6)&gt;500,MAX(F6:G6)&lt;=1000),M6*6.28,M6*7.85))</f>
        <v>1020.5</v>
      </c>
      <c r="U6" s="132">
        <f t="shared" ref="U6:U44" si="12">((F6+G6)*2*K6)/1000</f>
        <v>130</v>
      </c>
      <c r="V6" s="132">
        <f t="shared" ref="V6:V44" si="13">IF(P6="FLANSA20",K6*4,0)</f>
        <v>200</v>
      </c>
      <c r="W6" s="132">
        <f t="shared" ref="W6:W44" si="14">IF(P6="FLANSA30",K6*4,0)</f>
        <v>0</v>
      </c>
      <c r="X6" s="137">
        <f t="shared" ref="X6:X44" si="15">(((F6+G6)*2)*K6)/350</f>
        <v>371.4285714</v>
      </c>
      <c r="Y6" s="138">
        <f t="shared" ref="Y6:Y44" si="16">K6/18</f>
        <v>2.777777778</v>
      </c>
      <c r="Z6" s="138">
        <f t="shared" ref="Z6:Z44" si="17">IF(MAX(F6:G6)&lt;800,(H6*K6/2000)*2,0)</f>
        <v>0</v>
      </c>
      <c r="AA6" s="138">
        <f t="shared" ref="AA6:AA44" si="18">IF(MAX(F6:G6)&gt;=800,(H6*K6/2000)*2,0)</f>
        <v>62.5</v>
      </c>
      <c r="AB6" s="138">
        <f t="shared" ref="AB6:AB44" si="19">(G6/1000+0.5)*Z6</f>
        <v>0</v>
      </c>
      <c r="AC6" s="138">
        <f t="shared" ref="AC6:AC44" si="20">(G6/1000+0.5)*AA6</f>
        <v>50</v>
      </c>
      <c r="AD6" s="138">
        <f t="shared" ref="AD6:AD44" si="21">(F6/1000+0.1)*(Z6/2)</f>
        <v>0</v>
      </c>
      <c r="AE6" s="138">
        <f t="shared" ref="AE6:AE44" si="22">(F6/1000+0.1)*(AA6/2)</f>
        <v>34.375</v>
      </c>
      <c r="AF6" s="138">
        <f t="shared" ref="AF6:AG6" si="1">(Z6/2)*0.1</f>
        <v>0</v>
      </c>
      <c r="AG6" s="138">
        <f t="shared" si="1"/>
        <v>3.125</v>
      </c>
      <c r="AH6" s="138">
        <f t="shared" ref="AH6:AI6" si="2">Z6</f>
        <v>0</v>
      </c>
      <c r="AI6" s="138">
        <f t="shared" si="2"/>
        <v>62.5</v>
      </c>
    </row>
    <row r="7">
      <c r="A7" s="110"/>
      <c r="B7" s="132">
        <v>2.0</v>
      </c>
      <c r="C7" s="132" t="s">
        <v>119</v>
      </c>
      <c r="D7" s="132" t="s">
        <v>120</v>
      </c>
      <c r="E7" s="132" t="str">
        <f t="shared" si="3"/>
        <v>Tubulatura Ventilatie-CRD-2</v>
      </c>
      <c r="F7" s="132">
        <v>1000.0</v>
      </c>
      <c r="G7" s="132">
        <v>300.0</v>
      </c>
      <c r="H7" s="132">
        <v>1088.0</v>
      </c>
      <c r="I7" s="134" t="str">
        <f t="shared" si="4"/>
        <v>A=1000;B=300;L=1088</v>
      </c>
      <c r="J7" s="132" t="s">
        <v>28</v>
      </c>
      <c r="K7" s="132">
        <v>1.0</v>
      </c>
      <c r="L7" s="132">
        <f t="shared" si="5"/>
        <v>2.8288</v>
      </c>
      <c r="M7" s="132">
        <f t="shared" si="6"/>
        <v>2.8288</v>
      </c>
      <c r="N7" s="110"/>
      <c r="O7" s="127" t="s">
        <v>122</v>
      </c>
      <c r="P7" s="135" t="str">
        <f t="shared" si="7"/>
        <v>FLANSA20</v>
      </c>
      <c r="Q7" s="135" t="str">
        <f t="shared" si="8"/>
        <v>0.8</v>
      </c>
      <c r="R7" s="136">
        <f t="shared" si="9"/>
        <v>5.2</v>
      </c>
      <c r="S7" s="136">
        <f t="shared" si="10"/>
        <v>8</v>
      </c>
      <c r="T7" s="136">
        <f t="shared" si="11"/>
        <v>17.764864</v>
      </c>
      <c r="U7" s="132">
        <f t="shared" si="12"/>
        <v>2.6</v>
      </c>
      <c r="V7" s="132">
        <f t="shared" si="13"/>
        <v>4</v>
      </c>
      <c r="W7" s="132">
        <f t="shared" si="14"/>
        <v>0</v>
      </c>
      <c r="X7" s="137">
        <f t="shared" si="15"/>
        <v>7.428571429</v>
      </c>
      <c r="Y7" s="138">
        <f t="shared" si="16"/>
        <v>0.05555555556</v>
      </c>
      <c r="Z7" s="138">
        <f t="shared" si="17"/>
        <v>0</v>
      </c>
      <c r="AA7" s="138">
        <f t="shared" si="18"/>
        <v>1.088</v>
      </c>
      <c r="AB7" s="138">
        <f t="shared" si="19"/>
        <v>0</v>
      </c>
      <c r="AC7" s="138">
        <f t="shared" si="20"/>
        <v>0.8704</v>
      </c>
      <c r="AD7" s="138">
        <f t="shared" si="21"/>
        <v>0</v>
      </c>
      <c r="AE7" s="138">
        <f t="shared" si="22"/>
        <v>0.5984</v>
      </c>
      <c r="AF7" s="138">
        <f t="shared" ref="AF7:AG7" si="23">(Z7/2)*0.1</f>
        <v>0</v>
      </c>
      <c r="AG7" s="138">
        <f t="shared" si="23"/>
        <v>0.0544</v>
      </c>
      <c r="AH7" s="138">
        <f t="shared" ref="AH7:AI7" si="24">Z7</f>
        <v>0</v>
      </c>
      <c r="AI7" s="138">
        <f t="shared" si="24"/>
        <v>1.088</v>
      </c>
    </row>
    <row r="8">
      <c r="A8" s="110"/>
      <c r="B8" s="132">
        <v>3.0</v>
      </c>
      <c r="C8" s="132" t="s">
        <v>119</v>
      </c>
      <c r="D8" s="132" t="s">
        <v>120</v>
      </c>
      <c r="E8" s="132" t="str">
        <f t="shared" si="3"/>
        <v>Tubulatura Ventilatie-CRD-3</v>
      </c>
      <c r="F8" s="132">
        <v>1000.0</v>
      </c>
      <c r="G8" s="132">
        <v>300.0</v>
      </c>
      <c r="H8" s="132">
        <v>850.0</v>
      </c>
      <c r="I8" s="134" t="str">
        <f t="shared" si="4"/>
        <v>A=1000;B=300;L=850</v>
      </c>
      <c r="J8" s="132" t="s">
        <v>28</v>
      </c>
      <c r="K8" s="132">
        <v>2.0</v>
      </c>
      <c r="L8" s="132">
        <f t="shared" si="5"/>
        <v>2.21</v>
      </c>
      <c r="M8" s="132">
        <f t="shared" si="6"/>
        <v>4.42</v>
      </c>
      <c r="N8" s="110"/>
      <c r="O8" s="127" t="s">
        <v>123</v>
      </c>
      <c r="P8" s="135" t="str">
        <f t="shared" si="7"/>
        <v>FLANSA20</v>
      </c>
      <c r="Q8" s="135" t="str">
        <f t="shared" si="8"/>
        <v>0.8</v>
      </c>
      <c r="R8" s="136">
        <f t="shared" si="9"/>
        <v>10.4</v>
      </c>
      <c r="S8" s="136">
        <f t="shared" si="10"/>
        <v>16</v>
      </c>
      <c r="T8" s="136">
        <f t="shared" si="11"/>
        <v>27.7576</v>
      </c>
      <c r="U8" s="132">
        <f t="shared" si="12"/>
        <v>5.2</v>
      </c>
      <c r="V8" s="132">
        <f t="shared" si="13"/>
        <v>8</v>
      </c>
      <c r="W8" s="132">
        <f t="shared" si="14"/>
        <v>0</v>
      </c>
      <c r="X8" s="137">
        <f t="shared" si="15"/>
        <v>14.85714286</v>
      </c>
      <c r="Y8" s="138">
        <f t="shared" si="16"/>
        <v>0.1111111111</v>
      </c>
      <c r="Z8" s="138">
        <f t="shared" si="17"/>
        <v>0</v>
      </c>
      <c r="AA8" s="138">
        <f t="shared" si="18"/>
        <v>1.7</v>
      </c>
      <c r="AB8" s="138">
        <f t="shared" si="19"/>
        <v>0</v>
      </c>
      <c r="AC8" s="138">
        <f t="shared" si="20"/>
        <v>1.36</v>
      </c>
      <c r="AD8" s="138">
        <f t="shared" si="21"/>
        <v>0</v>
      </c>
      <c r="AE8" s="138">
        <f t="shared" si="22"/>
        <v>0.935</v>
      </c>
      <c r="AF8" s="138">
        <f t="shared" ref="AF8:AG8" si="25">(Z8/2)*0.1</f>
        <v>0</v>
      </c>
      <c r="AG8" s="138">
        <f t="shared" si="25"/>
        <v>0.085</v>
      </c>
      <c r="AH8" s="138">
        <f t="shared" ref="AH8:AI8" si="26">Z8</f>
        <v>0</v>
      </c>
      <c r="AI8" s="138">
        <f t="shared" si="26"/>
        <v>1.7</v>
      </c>
    </row>
    <row r="9">
      <c r="A9" s="110"/>
      <c r="B9" s="132">
        <v>4.0</v>
      </c>
      <c r="C9" s="132" t="s">
        <v>119</v>
      </c>
      <c r="D9" s="132" t="s">
        <v>120</v>
      </c>
      <c r="E9" s="132" t="str">
        <f t="shared" si="3"/>
        <v>Tubulatura Ventilatie-CRD-4</v>
      </c>
      <c r="F9" s="132">
        <v>1000.0</v>
      </c>
      <c r="G9" s="132">
        <v>300.0</v>
      </c>
      <c r="H9" s="132">
        <v>750.0</v>
      </c>
      <c r="I9" s="134" t="str">
        <f t="shared" si="4"/>
        <v>A=1000;B=300;L=750</v>
      </c>
      <c r="J9" s="132" t="s">
        <v>28</v>
      </c>
      <c r="K9" s="132">
        <v>1.0</v>
      </c>
      <c r="L9" s="132">
        <f t="shared" si="5"/>
        <v>1.95</v>
      </c>
      <c r="M9" s="132">
        <f t="shared" si="6"/>
        <v>1.95</v>
      </c>
      <c r="N9" s="110"/>
      <c r="O9" s="127" t="s">
        <v>124</v>
      </c>
      <c r="P9" s="135" t="str">
        <f t="shared" si="7"/>
        <v>FLANSA20</v>
      </c>
      <c r="Q9" s="135" t="str">
        <f t="shared" si="8"/>
        <v>0.8</v>
      </c>
      <c r="R9" s="136">
        <f t="shared" si="9"/>
        <v>5.2</v>
      </c>
      <c r="S9" s="136">
        <f t="shared" si="10"/>
        <v>8</v>
      </c>
      <c r="T9" s="136">
        <f t="shared" si="11"/>
        <v>12.246</v>
      </c>
      <c r="U9" s="132">
        <f t="shared" si="12"/>
        <v>2.6</v>
      </c>
      <c r="V9" s="132">
        <f t="shared" si="13"/>
        <v>4</v>
      </c>
      <c r="W9" s="132">
        <f t="shared" si="14"/>
        <v>0</v>
      </c>
      <c r="X9" s="137">
        <f t="shared" si="15"/>
        <v>7.428571429</v>
      </c>
      <c r="Y9" s="138">
        <f t="shared" si="16"/>
        <v>0.05555555556</v>
      </c>
      <c r="Z9" s="138">
        <f t="shared" si="17"/>
        <v>0</v>
      </c>
      <c r="AA9" s="138">
        <f t="shared" si="18"/>
        <v>0.75</v>
      </c>
      <c r="AB9" s="138">
        <f t="shared" si="19"/>
        <v>0</v>
      </c>
      <c r="AC9" s="138">
        <f t="shared" si="20"/>
        <v>0.6</v>
      </c>
      <c r="AD9" s="138">
        <f t="shared" si="21"/>
        <v>0</v>
      </c>
      <c r="AE9" s="138">
        <f t="shared" si="22"/>
        <v>0.4125</v>
      </c>
      <c r="AF9" s="138">
        <f t="shared" ref="AF9:AG9" si="27">(Z9/2)*0.1</f>
        <v>0</v>
      </c>
      <c r="AG9" s="138">
        <f t="shared" si="27"/>
        <v>0.0375</v>
      </c>
      <c r="AH9" s="138">
        <f t="shared" ref="AH9:AI9" si="28">Z9</f>
        <v>0</v>
      </c>
      <c r="AI9" s="138">
        <f t="shared" si="28"/>
        <v>0.75</v>
      </c>
    </row>
    <row r="10">
      <c r="A10" s="110"/>
      <c r="B10" s="132">
        <v>5.0</v>
      </c>
      <c r="C10" s="132" t="s">
        <v>119</v>
      </c>
      <c r="D10" s="132" t="s">
        <v>120</v>
      </c>
      <c r="E10" s="132" t="str">
        <f t="shared" si="3"/>
        <v>Tubulatura Ventilatie-CRD-5</v>
      </c>
      <c r="F10" s="132">
        <v>1000.0</v>
      </c>
      <c r="G10" s="132">
        <v>300.0</v>
      </c>
      <c r="H10" s="132">
        <v>700.0</v>
      </c>
      <c r="I10" s="134" t="str">
        <f t="shared" si="4"/>
        <v>A=1000;B=300;L=700</v>
      </c>
      <c r="J10" s="132" t="s">
        <v>28</v>
      </c>
      <c r="K10" s="132">
        <v>1.0</v>
      </c>
      <c r="L10" s="132">
        <f t="shared" si="5"/>
        <v>1.82</v>
      </c>
      <c r="M10" s="132">
        <f t="shared" si="6"/>
        <v>1.82</v>
      </c>
      <c r="N10" s="110"/>
      <c r="O10" s="127" t="s">
        <v>125</v>
      </c>
      <c r="P10" s="135" t="str">
        <f t="shared" si="7"/>
        <v>FLANSA20</v>
      </c>
      <c r="Q10" s="135" t="str">
        <f t="shared" si="8"/>
        <v>0.8</v>
      </c>
      <c r="R10" s="136">
        <f t="shared" si="9"/>
        <v>5.2</v>
      </c>
      <c r="S10" s="136">
        <f t="shared" si="10"/>
        <v>8</v>
      </c>
      <c r="T10" s="136">
        <f t="shared" si="11"/>
        <v>11.4296</v>
      </c>
      <c r="U10" s="132">
        <f t="shared" si="12"/>
        <v>2.6</v>
      </c>
      <c r="V10" s="132">
        <f t="shared" si="13"/>
        <v>4</v>
      </c>
      <c r="W10" s="132">
        <f t="shared" si="14"/>
        <v>0</v>
      </c>
      <c r="X10" s="137">
        <f t="shared" si="15"/>
        <v>7.428571429</v>
      </c>
      <c r="Y10" s="138">
        <f t="shared" si="16"/>
        <v>0.05555555556</v>
      </c>
      <c r="Z10" s="138">
        <f t="shared" si="17"/>
        <v>0</v>
      </c>
      <c r="AA10" s="138">
        <f t="shared" si="18"/>
        <v>0.7</v>
      </c>
      <c r="AB10" s="138">
        <f t="shared" si="19"/>
        <v>0</v>
      </c>
      <c r="AC10" s="138">
        <f t="shared" si="20"/>
        <v>0.56</v>
      </c>
      <c r="AD10" s="138">
        <f t="shared" si="21"/>
        <v>0</v>
      </c>
      <c r="AE10" s="138">
        <f t="shared" si="22"/>
        <v>0.385</v>
      </c>
      <c r="AF10" s="138">
        <f t="shared" ref="AF10:AG10" si="29">(Z10/2)*0.1</f>
        <v>0</v>
      </c>
      <c r="AG10" s="138">
        <f t="shared" si="29"/>
        <v>0.035</v>
      </c>
      <c r="AH10" s="138">
        <f t="shared" ref="AH10:AI10" si="30">Z10</f>
        <v>0</v>
      </c>
      <c r="AI10" s="138">
        <f t="shared" si="30"/>
        <v>0.7</v>
      </c>
    </row>
    <row r="11">
      <c r="A11" s="110"/>
      <c r="B11" s="132">
        <v>6.0</v>
      </c>
      <c r="C11" s="132" t="s">
        <v>119</v>
      </c>
      <c r="D11" s="132" t="s">
        <v>120</v>
      </c>
      <c r="E11" s="132" t="str">
        <f t="shared" si="3"/>
        <v>Tubulatura Ventilatie-CRD-6</v>
      </c>
      <c r="F11" s="132">
        <v>1000.0</v>
      </c>
      <c r="G11" s="132">
        <v>300.0</v>
      </c>
      <c r="H11" s="132">
        <v>666.0</v>
      </c>
      <c r="I11" s="134" t="str">
        <f t="shared" si="4"/>
        <v>A=1000;B=300;L=666</v>
      </c>
      <c r="J11" s="132" t="s">
        <v>28</v>
      </c>
      <c r="K11" s="132">
        <v>4.0</v>
      </c>
      <c r="L11" s="132">
        <f t="shared" si="5"/>
        <v>1.7316</v>
      </c>
      <c r="M11" s="132">
        <f t="shared" si="6"/>
        <v>6.9264</v>
      </c>
      <c r="N11" s="110"/>
      <c r="O11" s="127" t="s">
        <v>126</v>
      </c>
      <c r="P11" s="135" t="str">
        <f t="shared" si="7"/>
        <v>FLANSA20</v>
      </c>
      <c r="Q11" s="135" t="str">
        <f t="shared" si="8"/>
        <v>0.8</v>
      </c>
      <c r="R11" s="136">
        <f t="shared" si="9"/>
        <v>20.8</v>
      </c>
      <c r="S11" s="136">
        <f t="shared" si="10"/>
        <v>32</v>
      </c>
      <c r="T11" s="136">
        <f t="shared" si="11"/>
        <v>43.497792</v>
      </c>
      <c r="U11" s="132">
        <f t="shared" si="12"/>
        <v>10.4</v>
      </c>
      <c r="V11" s="132">
        <f t="shared" si="13"/>
        <v>16</v>
      </c>
      <c r="W11" s="132">
        <f t="shared" si="14"/>
        <v>0</v>
      </c>
      <c r="X11" s="137">
        <f t="shared" si="15"/>
        <v>29.71428571</v>
      </c>
      <c r="Y11" s="138">
        <f t="shared" si="16"/>
        <v>0.2222222222</v>
      </c>
      <c r="Z11" s="138">
        <f t="shared" si="17"/>
        <v>0</v>
      </c>
      <c r="AA11" s="138">
        <f t="shared" si="18"/>
        <v>2.664</v>
      </c>
      <c r="AB11" s="138">
        <f t="shared" si="19"/>
        <v>0</v>
      </c>
      <c r="AC11" s="138">
        <f t="shared" si="20"/>
        <v>2.1312</v>
      </c>
      <c r="AD11" s="138">
        <f t="shared" si="21"/>
        <v>0</v>
      </c>
      <c r="AE11" s="138">
        <f t="shared" si="22"/>
        <v>1.4652</v>
      </c>
      <c r="AF11" s="138">
        <f t="shared" ref="AF11:AG11" si="31">(Z11/2)*0.1</f>
        <v>0</v>
      </c>
      <c r="AG11" s="138">
        <f t="shared" si="31"/>
        <v>0.1332</v>
      </c>
      <c r="AH11" s="138">
        <f t="shared" ref="AH11:AI11" si="32">Z11</f>
        <v>0</v>
      </c>
      <c r="AI11" s="138">
        <f t="shared" si="32"/>
        <v>2.664</v>
      </c>
    </row>
    <row r="12">
      <c r="A12" s="110"/>
      <c r="B12" s="132">
        <v>7.0</v>
      </c>
      <c r="C12" s="132" t="s">
        <v>119</v>
      </c>
      <c r="D12" s="132" t="s">
        <v>120</v>
      </c>
      <c r="E12" s="132" t="str">
        <f t="shared" si="3"/>
        <v>Tubulatura Ventilatie-CRD-7</v>
      </c>
      <c r="F12" s="132">
        <v>900.0</v>
      </c>
      <c r="G12" s="132">
        <v>300.0</v>
      </c>
      <c r="H12" s="132">
        <v>1250.0</v>
      </c>
      <c r="I12" s="134" t="str">
        <f t="shared" si="4"/>
        <v>A=900;B=300;L=1250</v>
      </c>
      <c r="J12" s="132" t="s">
        <v>28</v>
      </c>
      <c r="K12" s="132">
        <v>6.0</v>
      </c>
      <c r="L12" s="132">
        <f t="shared" si="5"/>
        <v>3</v>
      </c>
      <c r="M12" s="132">
        <f t="shared" si="6"/>
        <v>18</v>
      </c>
      <c r="N12" s="110"/>
      <c r="O12" s="127" t="s">
        <v>127</v>
      </c>
      <c r="P12" s="135" t="str">
        <f t="shared" si="7"/>
        <v>FLANSA20</v>
      </c>
      <c r="Q12" s="135" t="str">
        <f t="shared" si="8"/>
        <v>0.8</v>
      </c>
      <c r="R12" s="136">
        <f t="shared" si="9"/>
        <v>28.8</v>
      </c>
      <c r="S12" s="136">
        <f t="shared" si="10"/>
        <v>48</v>
      </c>
      <c r="T12" s="136">
        <f t="shared" si="11"/>
        <v>113.04</v>
      </c>
      <c r="U12" s="132">
        <f t="shared" si="12"/>
        <v>14.4</v>
      </c>
      <c r="V12" s="132">
        <f t="shared" si="13"/>
        <v>24</v>
      </c>
      <c r="W12" s="132">
        <f t="shared" si="14"/>
        <v>0</v>
      </c>
      <c r="X12" s="137">
        <f t="shared" si="15"/>
        <v>41.14285714</v>
      </c>
      <c r="Y12" s="138">
        <f t="shared" si="16"/>
        <v>0.3333333333</v>
      </c>
      <c r="Z12" s="138">
        <f t="shared" si="17"/>
        <v>0</v>
      </c>
      <c r="AA12" s="138">
        <f t="shared" si="18"/>
        <v>7.5</v>
      </c>
      <c r="AB12" s="138">
        <f t="shared" si="19"/>
        <v>0</v>
      </c>
      <c r="AC12" s="138">
        <f t="shared" si="20"/>
        <v>6</v>
      </c>
      <c r="AD12" s="138">
        <f t="shared" si="21"/>
        <v>0</v>
      </c>
      <c r="AE12" s="138">
        <f t="shared" si="22"/>
        <v>3.75</v>
      </c>
      <c r="AF12" s="138">
        <f t="shared" ref="AF12:AG12" si="33">(Z12/2)*0.1</f>
        <v>0</v>
      </c>
      <c r="AG12" s="138">
        <f t="shared" si="33"/>
        <v>0.375</v>
      </c>
      <c r="AH12" s="138">
        <f t="shared" ref="AH12:AI12" si="34">Z12</f>
        <v>0</v>
      </c>
      <c r="AI12" s="138">
        <f t="shared" si="34"/>
        <v>7.5</v>
      </c>
    </row>
    <row r="13">
      <c r="A13" s="110"/>
      <c r="B13" s="132">
        <v>8.0</v>
      </c>
      <c r="C13" s="132" t="s">
        <v>119</v>
      </c>
      <c r="D13" s="132" t="s">
        <v>120</v>
      </c>
      <c r="E13" s="132" t="str">
        <f t="shared" si="3"/>
        <v>Tubulatura Ventilatie-CRD-8</v>
      </c>
      <c r="F13" s="132">
        <v>900.0</v>
      </c>
      <c r="G13" s="132">
        <v>300.0</v>
      </c>
      <c r="H13" s="132">
        <v>900.0</v>
      </c>
      <c r="I13" s="134" t="str">
        <f t="shared" si="4"/>
        <v>A=900;B=300;L=900</v>
      </c>
      <c r="J13" s="132" t="s">
        <v>28</v>
      </c>
      <c r="K13" s="132">
        <v>1.0</v>
      </c>
      <c r="L13" s="132">
        <f t="shared" si="5"/>
        <v>2.16</v>
      </c>
      <c r="M13" s="132">
        <f t="shared" si="6"/>
        <v>2.16</v>
      </c>
      <c r="N13" s="110"/>
      <c r="O13" s="127" t="s">
        <v>128</v>
      </c>
      <c r="P13" s="135" t="str">
        <f t="shared" si="7"/>
        <v>FLANSA20</v>
      </c>
      <c r="Q13" s="135" t="str">
        <f t="shared" si="8"/>
        <v>0.8</v>
      </c>
      <c r="R13" s="136">
        <f t="shared" si="9"/>
        <v>4.8</v>
      </c>
      <c r="S13" s="136">
        <f t="shared" si="10"/>
        <v>8</v>
      </c>
      <c r="T13" s="136">
        <f t="shared" si="11"/>
        <v>13.5648</v>
      </c>
      <c r="U13" s="132">
        <f t="shared" si="12"/>
        <v>2.4</v>
      </c>
      <c r="V13" s="132">
        <f t="shared" si="13"/>
        <v>4</v>
      </c>
      <c r="W13" s="132">
        <f t="shared" si="14"/>
        <v>0</v>
      </c>
      <c r="X13" s="137">
        <f t="shared" si="15"/>
        <v>6.857142857</v>
      </c>
      <c r="Y13" s="138">
        <f t="shared" si="16"/>
        <v>0.05555555556</v>
      </c>
      <c r="Z13" s="138">
        <f t="shared" si="17"/>
        <v>0</v>
      </c>
      <c r="AA13" s="138">
        <f t="shared" si="18"/>
        <v>0.9</v>
      </c>
      <c r="AB13" s="138">
        <f t="shared" si="19"/>
        <v>0</v>
      </c>
      <c r="AC13" s="138">
        <f t="shared" si="20"/>
        <v>0.72</v>
      </c>
      <c r="AD13" s="138">
        <f t="shared" si="21"/>
        <v>0</v>
      </c>
      <c r="AE13" s="138">
        <f t="shared" si="22"/>
        <v>0.45</v>
      </c>
      <c r="AF13" s="138">
        <f t="shared" ref="AF13:AG13" si="35">(Z13/2)*0.1</f>
        <v>0</v>
      </c>
      <c r="AG13" s="138">
        <f t="shared" si="35"/>
        <v>0.045</v>
      </c>
      <c r="AH13" s="138">
        <f t="shared" ref="AH13:AI13" si="36">Z13</f>
        <v>0</v>
      </c>
      <c r="AI13" s="138">
        <f t="shared" si="36"/>
        <v>0.9</v>
      </c>
    </row>
    <row r="14">
      <c r="A14" s="110"/>
      <c r="B14" s="132">
        <v>9.0</v>
      </c>
      <c r="C14" s="132" t="s">
        <v>119</v>
      </c>
      <c r="D14" s="132" t="s">
        <v>120</v>
      </c>
      <c r="E14" s="132" t="str">
        <f t="shared" si="3"/>
        <v>Tubulatura Ventilatie-CRD-9</v>
      </c>
      <c r="F14" s="132">
        <v>900.0</v>
      </c>
      <c r="G14" s="132">
        <v>300.0</v>
      </c>
      <c r="H14" s="132">
        <v>700.0</v>
      </c>
      <c r="I14" s="134" t="str">
        <f t="shared" si="4"/>
        <v>A=900;B=300;L=700</v>
      </c>
      <c r="J14" s="132" t="s">
        <v>28</v>
      </c>
      <c r="K14" s="132">
        <v>1.0</v>
      </c>
      <c r="L14" s="132">
        <f t="shared" si="5"/>
        <v>1.68</v>
      </c>
      <c r="M14" s="132">
        <f t="shared" si="6"/>
        <v>1.68</v>
      </c>
      <c r="N14" s="110"/>
      <c r="O14" s="127" t="s">
        <v>129</v>
      </c>
      <c r="P14" s="135" t="str">
        <f t="shared" si="7"/>
        <v>FLANSA20</v>
      </c>
      <c r="Q14" s="135" t="str">
        <f t="shared" si="8"/>
        <v>0.8</v>
      </c>
      <c r="R14" s="136">
        <f t="shared" si="9"/>
        <v>4.8</v>
      </c>
      <c r="S14" s="136">
        <f t="shared" si="10"/>
        <v>8</v>
      </c>
      <c r="T14" s="136">
        <f t="shared" si="11"/>
        <v>10.5504</v>
      </c>
      <c r="U14" s="132">
        <f t="shared" si="12"/>
        <v>2.4</v>
      </c>
      <c r="V14" s="132">
        <f t="shared" si="13"/>
        <v>4</v>
      </c>
      <c r="W14" s="132">
        <f t="shared" si="14"/>
        <v>0</v>
      </c>
      <c r="X14" s="137">
        <f t="shared" si="15"/>
        <v>6.857142857</v>
      </c>
      <c r="Y14" s="138">
        <f t="shared" si="16"/>
        <v>0.05555555556</v>
      </c>
      <c r="Z14" s="138">
        <f t="shared" si="17"/>
        <v>0</v>
      </c>
      <c r="AA14" s="138">
        <f t="shared" si="18"/>
        <v>0.7</v>
      </c>
      <c r="AB14" s="138">
        <f t="shared" si="19"/>
        <v>0</v>
      </c>
      <c r="AC14" s="138">
        <f t="shared" si="20"/>
        <v>0.56</v>
      </c>
      <c r="AD14" s="138">
        <f t="shared" si="21"/>
        <v>0</v>
      </c>
      <c r="AE14" s="138">
        <f t="shared" si="22"/>
        <v>0.35</v>
      </c>
      <c r="AF14" s="138">
        <f t="shared" ref="AF14:AG14" si="37">(Z14/2)*0.1</f>
        <v>0</v>
      </c>
      <c r="AG14" s="138">
        <f t="shared" si="37"/>
        <v>0.035</v>
      </c>
      <c r="AH14" s="138">
        <f t="shared" ref="AH14:AI14" si="38">Z14</f>
        <v>0</v>
      </c>
      <c r="AI14" s="138">
        <f t="shared" si="38"/>
        <v>0.7</v>
      </c>
    </row>
    <row r="15">
      <c r="A15" s="110"/>
      <c r="B15" s="132">
        <v>10.0</v>
      </c>
      <c r="C15" s="132" t="s">
        <v>119</v>
      </c>
      <c r="D15" s="132" t="s">
        <v>120</v>
      </c>
      <c r="E15" s="132" t="str">
        <f t="shared" si="3"/>
        <v>Tubulatura Ventilatie-CRD-10</v>
      </c>
      <c r="F15" s="132">
        <v>900.0</v>
      </c>
      <c r="G15" s="132">
        <v>300.0</v>
      </c>
      <c r="H15" s="132">
        <v>238.0</v>
      </c>
      <c r="I15" s="134" t="str">
        <f t="shared" si="4"/>
        <v>A=900;B=300;L=238</v>
      </c>
      <c r="J15" s="132" t="s">
        <v>28</v>
      </c>
      <c r="K15" s="132">
        <v>1.0</v>
      </c>
      <c r="L15" s="132">
        <f t="shared" si="5"/>
        <v>0.5712</v>
      </c>
      <c r="M15" s="132">
        <f t="shared" si="6"/>
        <v>0.5712</v>
      </c>
      <c r="N15" s="110"/>
      <c r="O15" s="127" t="s">
        <v>130</v>
      </c>
      <c r="P15" s="135" t="str">
        <f t="shared" si="7"/>
        <v>FLANSA20</v>
      </c>
      <c r="Q15" s="135" t="str">
        <f t="shared" si="8"/>
        <v>0.8</v>
      </c>
      <c r="R15" s="136">
        <f t="shared" si="9"/>
        <v>4.8</v>
      </c>
      <c r="S15" s="136">
        <f t="shared" si="10"/>
        <v>8</v>
      </c>
      <c r="T15" s="136">
        <f t="shared" si="11"/>
        <v>3.587136</v>
      </c>
      <c r="U15" s="132">
        <f t="shared" si="12"/>
        <v>2.4</v>
      </c>
      <c r="V15" s="132">
        <f t="shared" si="13"/>
        <v>4</v>
      </c>
      <c r="W15" s="132">
        <f t="shared" si="14"/>
        <v>0</v>
      </c>
      <c r="X15" s="137">
        <f t="shared" si="15"/>
        <v>6.857142857</v>
      </c>
      <c r="Y15" s="138">
        <f t="shared" si="16"/>
        <v>0.05555555556</v>
      </c>
      <c r="Z15" s="138">
        <f t="shared" si="17"/>
        <v>0</v>
      </c>
      <c r="AA15" s="138">
        <f t="shared" si="18"/>
        <v>0.238</v>
      </c>
      <c r="AB15" s="138">
        <f t="shared" si="19"/>
        <v>0</v>
      </c>
      <c r="AC15" s="138">
        <f t="shared" si="20"/>
        <v>0.1904</v>
      </c>
      <c r="AD15" s="138">
        <f t="shared" si="21"/>
        <v>0</v>
      </c>
      <c r="AE15" s="138">
        <f t="shared" si="22"/>
        <v>0.119</v>
      </c>
      <c r="AF15" s="138">
        <f t="shared" ref="AF15:AG15" si="39">(Z15/2)*0.1</f>
        <v>0</v>
      </c>
      <c r="AG15" s="138">
        <f t="shared" si="39"/>
        <v>0.0119</v>
      </c>
      <c r="AH15" s="138">
        <f t="shared" ref="AH15:AI15" si="40">Z15</f>
        <v>0</v>
      </c>
      <c r="AI15" s="138">
        <f t="shared" si="40"/>
        <v>0.238</v>
      </c>
    </row>
    <row r="16">
      <c r="A16" s="110"/>
      <c r="B16" s="132">
        <v>11.0</v>
      </c>
      <c r="C16" s="132" t="s">
        <v>119</v>
      </c>
      <c r="D16" s="132" t="s">
        <v>120</v>
      </c>
      <c r="E16" s="132" t="str">
        <f t="shared" si="3"/>
        <v>Tubulatura Ventilatie-CRD-11</v>
      </c>
      <c r="F16" s="132">
        <v>800.0</v>
      </c>
      <c r="G16" s="132">
        <v>300.0</v>
      </c>
      <c r="H16" s="132">
        <v>1250.0</v>
      </c>
      <c r="I16" s="134" t="str">
        <f t="shared" si="4"/>
        <v>A=800;B=300;L=1250</v>
      </c>
      <c r="J16" s="132" t="s">
        <v>28</v>
      </c>
      <c r="K16" s="132">
        <v>1.0</v>
      </c>
      <c r="L16" s="132">
        <f t="shared" si="5"/>
        <v>2.75</v>
      </c>
      <c r="M16" s="132">
        <f t="shared" si="6"/>
        <v>2.75</v>
      </c>
      <c r="N16" s="110"/>
      <c r="O16" s="127" t="s">
        <v>131</v>
      </c>
      <c r="P16" s="135" t="str">
        <f t="shared" si="7"/>
        <v>FLANSA20</v>
      </c>
      <c r="Q16" s="135" t="str">
        <f t="shared" si="8"/>
        <v>0.8</v>
      </c>
      <c r="R16" s="136">
        <f t="shared" si="9"/>
        <v>4.4</v>
      </c>
      <c r="S16" s="136">
        <f t="shared" si="10"/>
        <v>8</v>
      </c>
      <c r="T16" s="136">
        <f t="shared" si="11"/>
        <v>17.27</v>
      </c>
      <c r="U16" s="132">
        <f t="shared" si="12"/>
        <v>2.2</v>
      </c>
      <c r="V16" s="132">
        <f t="shared" si="13"/>
        <v>4</v>
      </c>
      <c r="W16" s="132">
        <f t="shared" si="14"/>
        <v>0</v>
      </c>
      <c r="X16" s="137">
        <f t="shared" si="15"/>
        <v>6.285714286</v>
      </c>
      <c r="Y16" s="138">
        <f t="shared" si="16"/>
        <v>0.05555555556</v>
      </c>
      <c r="Z16" s="138">
        <f t="shared" si="17"/>
        <v>0</v>
      </c>
      <c r="AA16" s="138">
        <f t="shared" si="18"/>
        <v>1.25</v>
      </c>
      <c r="AB16" s="138">
        <f t="shared" si="19"/>
        <v>0</v>
      </c>
      <c r="AC16" s="138">
        <f t="shared" si="20"/>
        <v>1</v>
      </c>
      <c r="AD16" s="138">
        <f t="shared" si="21"/>
        <v>0</v>
      </c>
      <c r="AE16" s="138">
        <f t="shared" si="22"/>
        <v>0.5625</v>
      </c>
      <c r="AF16" s="138">
        <f t="shared" ref="AF16:AG16" si="41">(Z16/2)*0.1</f>
        <v>0</v>
      </c>
      <c r="AG16" s="138">
        <f t="shared" si="41"/>
        <v>0.0625</v>
      </c>
      <c r="AH16" s="138">
        <f t="shared" ref="AH16:AI16" si="42">Z16</f>
        <v>0</v>
      </c>
      <c r="AI16" s="138">
        <f t="shared" si="42"/>
        <v>1.25</v>
      </c>
    </row>
    <row r="17">
      <c r="A17" s="110"/>
      <c r="B17" s="132">
        <v>12.0</v>
      </c>
      <c r="C17" s="132" t="s">
        <v>119</v>
      </c>
      <c r="D17" s="132" t="s">
        <v>120</v>
      </c>
      <c r="E17" s="132" t="str">
        <f t="shared" si="3"/>
        <v>Tubulatura Ventilatie-CRD-12</v>
      </c>
      <c r="F17" s="132">
        <v>700.0</v>
      </c>
      <c r="G17" s="132">
        <v>300.0</v>
      </c>
      <c r="H17" s="132">
        <v>1250.0</v>
      </c>
      <c r="I17" s="134" t="str">
        <f t="shared" si="4"/>
        <v>A=700;B=300;L=1250</v>
      </c>
      <c r="J17" s="132" t="s">
        <v>28</v>
      </c>
      <c r="K17" s="132">
        <v>1.0</v>
      </c>
      <c r="L17" s="132">
        <f t="shared" si="5"/>
        <v>2.5</v>
      </c>
      <c r="M17" s="132">
        <f t="shared" si="6"/>
        <v>2.5</v>
      </c>
      <c r="N17" s="110"/>
      <c r="O17" s="127" t="s">
        <v>132</v>
      </c>
      <c r="P17" s="135" t="str">
        <f t="shared" si="7"/>
        <v>FLANSA20</v>
      </c>
      <c r="Q17" s="135" t="str">
        <f t="shared" si="8"/>
        <v>0.8</v>
      </c>
      <c r="R17" s="136">
        <f t="shared" si="9"/>
        <v>4</v>
      </c>
      <c r="S17" s="136">
        <f t="shared" si="10"/>
        <v>8</v>
      </c>
      <c r="T17" s="136">
        <f t="shared" si="11"/>
        <v>15.7</v>
      </c>
      <c r="U17" s="132">
        <f t="shared" si="12"/>
        <v>2</v>
      </c>
      <c r="V17" s="132">
        <f t="shared" si="13"/>
        <v>4</v>
      </c>
      <c r="W17" s="132">
        <f t="shared" si="14"/>
        <v>0</v>
      </c>
      <c r="X17" s="137">
        <f t="shared" si="15"/>
        <v>5.714285714</v>
      </c>
      <c r="Y17" s="138">
        <f t="shared" si="16"/>
        <v>0.05555555556</v>
      </c>
      <c r="Z17" s="138">
        <f t="shared" si="17"/>
        <v>1.25</v>
      </c>
      <c r="AA17" s="138">
        <f t="shared" si="18"/>
        <v>0</v>
      </c>
      <c r="AB17" s="138">
        <f t="shared" si="19"/>
        <v>1</v>
      </c>
      <c r="AC17" s="138">
        <f t="shared" si="20"/>
        <v>0</v>
      </c>
      <c r="AD17" s="138">
        <f t="shared" si="21"/>
        <v>0.5</v>
      </c>
      <c r="AE17" s="138">
        <f t="shared" si="22"/>
        <v>0</v>
      </c>
      <c r="AF17" s="138">
        <f t="shared" ref="AF17:AG17" si="43">(Z17/2)*0.1</f>
        <v>0.0625</v>
      </c>
      <c r="AG17" s="138">
        <f t="shared" si="43"/>
        <v>0</v>
      </c>
      <c r="AH17" s="138">
        <f t="shared" ref="AH17:AI17" si="44">Z17</f>
        <v>1.25</v>
      </c>
      <c r="AI17" s="138">
        <f t="shared" si="44"/>
        <v>0</v>
      </c>
    </row>
    <row r="18">
      <c r="A18" s="110"/>
      <c r="B18" s="132">
        <v>13.0</v>
      </c>
      <c r="C18" s="132" t="s">
        <v>119</v>
      </c>
      <c r="D18" s="132" t="s">
        <v>120</v>
      </c>
      <c r="E18" s="132" t="str">
        <f t="shared" si="3"/>
        <v>Tubulatura Ventilatie-CRD-13</v>
      </c>
      <c r="F18" s="132">
        <v>650.0</v>
      </c>
      <c r="G18" s="132">
        <v>300.0</v>
      </c>
      <c r="H18" s="132">
        <v>1100.0</v>
      </c>
      <c r="I18" s="134" t="str">
        <f t="shared" si="4"/>
        <v>A=650;B=300;L=1100</v>
      </c>
      <c r="J18" s="132" t="s">
        <v>28</v>
      </c>
      <c r="K18" s="132">
        <v>1.0</v>
      </c>
      <c r="L18" s="132">
        <f t="shared" si="5"/>
        <v>2.09</v>
      </c>
      <c r="M18" s="132">
        <f t="shared" si="6"/>
        <v>2.09</v>
      </c>
      <c r="N18" s="110"/>
      <c r="O18" s="127" t="s">
        <v>133</v>
      </c>
      <c r="P18" s="135" t="str">
        <f t="shared" si="7"/>
        <v>FLANSA20</v>
      </c>
      <c r="Q18" s="135" t="str">
        <f t="shared" si="8"/>
        <v>0.8</v>
      </c>
      <c r="R18" s="136">
        <f t="shared" si="9"/>
        <v>3.8</v>
      </c>
      <c r="S18" s="136">
        <f t="shared" si="10"/>
        <v>8</v>
      </c>
      <c r="T18" s="136">
        <f t="shared" si="11"/>
        <v>13.1252</v>
      </c>
      <c r="U18" s="132">
        <f t="shared" si="12"/>
        <v>1.9</v>
      </c>
      <c r="V18" s="132">
        <f t="shared" si="13"/>
        <v>4</v>
      </c>
      <c r="W18" s="132">
        <f t="shared" si="14"/>
        <v>0</v>
      </c>
      <c r="X18" s="137">
        <f t="shared" si="15"/>
        <v>5.428571429</v>
      </c>
      <c r="Y18" s="138">
        <f t="shared" si="16"/>
        <v>0.05555555556</v>
      </c>
      <c r="Z18" s="138">
        <f t="shared" si="17"/>
        <v>1.1</v>
      </c>
      <c r="AA18" s="138">
        <f t="shared" si="18"/>
        <v>0</v>
      </c>
      <c r="AB18" s="138">
        <f t="shared" si="19"/>
        <v>0.88</v>
      </c>
      <c r="AC18" s="138">
        <f t="shared" si="20"/>
        <v>0</v>
      </c>
      <c r="AD18" s="138">
        <f t="shared" si="21"/>
        <v>0.4125</v>
      </c>
      <c r="AE18" s="138">
        <f t="shared" si="22"/>
        <v>0</v>
      </c>
      <c r="AF18" s="138">
        <f t="shared" ref="AF18:AG18" si="45">(Z18/2)*0.1</f>
        <v>0.055</v>
      </c>
      <c r="AG18" s="138">
        <f t="shared" si="45"/>
        <v>0</v>
      </c>
      <c r="AH18" s="138">
        <f t="shared" ref="AH18:AI18" si="46">Z18</f>
        <v>1.1</v>
      </c>
      <c r="AI18" s="138">
        <f t="shared" si="46"/>
        <v>0</v>
      </c>
    </row>
    <row r="19">
      <c r="A19" s="110"/>
      <c r="B19" s="132">
        <v>14.0</v>
      </c>
      <c r="C19" s="132" t="s">
        <v>119</v>
      </c>
      <c r="D19" s="132" t="s">
        <v>120</v>
      </c>
      <c r="E19" s="132" t="str">
        <f t="shared" si="3"/>
        <v>Tubulatura Ventilatie-CRD-14</v>
      </c>
      <c r="F19" s="132">
        <v>650.0</v>
      </c>
      <c r="G19" s="132">
        <v>300.0</v>
      </c>
      <c r="H19" s="132">
        <v>200.0</v>
      </c>
      <c r="I19" s="134" t="str">
        <f t="shared" si="4"/>
        <v>A=650;B=300;L=200</v>
      </c>
      <c r="J19" s="132" t="s">
        <v>28</v>
      </c>
      <c r="K19" s="132">
        <v>1.0</v>
      </c>
      <c r="L19" s="132">
        <f t="shared" si="5"/>
        <v>0.38</v>
      </c>
      <c r="M19" s="132">
        <f t="shared" si="6"/>
        <v>0.38</v>
      </c>
      <c r="N19" s="110"/>
      <c r="O19" s="127" t="s">
        <v>134</v>
      </c>
      <c r="P19" s="135" t="str">
        <f t="shared" si="7"/>
        <v>FLANSA20</v>
      </c>
      <c r="Q19" s="135" t="str">
        <f t="shared" si="8"/>
        <v>0.8</v>
      </c>
      <c r="R19" s="136">
        <f t="shared" si="9"/>
        <v>3.8</v>
      </c>
      <c r="S19" s="136">
        <f t="shared" si="10"/>
        <v>8</v>
      </c>
      <c r="T19" s="136">
        <f t="shared" si="11"/>
        <v>2.3864</v>
      </c>
      <c r="U19" s="132">
        <f t="shared" si="12"/>
        <v>1.9</v>
      </c>
      <c r="V19" s="132">
        <f t="shared" si="13"/>
        <v>4</v>
      </c>
      <c r="W19" s="132">
        <f t="shared" si="14"/>
        <v>0</v>
      </c>
      <c r="X19" s="137">
        <f t="shared" si="15"/>
        <v>5.428571429</v>
      </c>
      <c r="Y19" s="138">
        <f t="shared" si="16"/>
        <v>0.05555555556</v>
      </c>
      <c r="Z19" s="138">
        <f t="shared" si="17"/>
        <v>0.2</v>
      </c>
      <c r="AA19" s="138">
        <f t="shared" si="18"/>
        <v>0</v>
      </c>
      <c r="AB19" s="138">
        <f t="shared" si="19"/>
        <v>0.16</v>
      </c>
      <c r="AC19" s="138">
        <f t="shared" si="20"/>
        <v>0</v>
      </c>
      <c r="AD19" s="138">
        <f t="shared" si="21"/>
        <v>0.075</v>
      </c>
      <c r="AE19" s="138">
        <f t="shared" si="22"/>
        <v>0</v>
      </c>
      <c r="AF19" s="138">
        <f t="shared" ref="AF19:AG19" si="47">(Z19/2)*0.1</f>
        <v>0.01</v>
      </c>
      <c r="AG19" s="138">
        <f t="shared" si="47"/>
        <v>0</v>
      </c>
      <c r="AH19" s="138">
        <f t="shared" ref="AH19:AI19" si="48">Z19</f>
        <v>0.2</v>
      </c>
      <c r="AI19" s="138">
        <f t="shared" si="48"/>
        <v>0</v>
      </c>
    </row>
    <row r="20">
      <c r="A20" s="110"/>
      <c r="B20" s="132">
        <v>15.0</v>
      </c>
      <c r="C20" s="132" t="s">
        <v>119</v>
      </c>
      <c r="D20" s="132" t="s">
        <v>120</v>
      </c>
      <c r="E20" s="132" t="str">
        <f t="shared" si="3"/>
        <v>Tubulatura Ventilatie-CRD-15</v>
      </c>
      <c r="F20" s="132">
        <v>500.0</v>
      </c>
      <c r="G20" s="132">
        <v>300.0</v>
      </c>
      <c r="H20" s="132">
        <v>1250.0</v>
      </c>
      <c r="I20" s="134" t="str">
        <f t="shared" si="4"/>
        <v>A=500;B=300;L=1250</v>
      </c>
      <c r="J20" s="132" t="s">
        <v>28</v>
      </c>
      <c r="K20" s="132">
        <v>1.0</v>
      </c>
      <c r="L20" s="132">
        <f t="shared" si="5"/>
        <v>2</v>
      </c>
      <c r="M20" s="132">
        <f t="shared" si="6"/>
        <v>2</v>
      </c>
      <c r="N20" s="110"/>
      <c r="O20" s="127" t="s">
        <v>135</v>
      </c>
      <c r="P20" s="135" t="str">
        <f t="shared" si="7"/>
        <v>FLANSA20</v>
      </c>
      <c r="Q20" s="135" t="str">
        <f t="shared" si="8"/>
        <v>0.6</v>
      </c>
      <c r="R20" s="136">
        <f t="shared" si="9"/>
        <v>3.2</v>
      </c>
      <c r="S20" s="136">
        <f t="shared" si="10"/>
        <v>8</v>
      </c>
      <c r="T20" s="136">
        <f t="shared" si="11"/>
        <v>9.42</v>
      </c>
      <c r="U20" s="132">
        <f t="shared" si="12"/>
        <v>1.6</v>
      </c>
      <c r="V20" s="132">
        <f t="shared" si="13"/>
        <v>4</v>
      </c>
      <c r="W20" s="132">
        <f t="shared" si="14"/>
        <v>0</v>
      </c>
      <c r="X20" s="137">
        <f t="shared" si="15"/>
        <v>4.571428571</v>
      </c>
      <c r="Y20" s="138">
        <f t="shared" si="16"/>
        <v>0.05555555556</v>
      </c>
      <c r="Z20" s="138">
        <f t="shared" si="17"/>
        <v>1.25</v>
      </c>
      <c r="AA20" s="138">
        <f t="shared" si="18"/>
        <v>0</v>
      </c>
      <c r="AB20" s="138">
        <f t="shared" si="19"/>
        <v>1</v>
      </c>
      <c r="AC20" s="138">
        <f t="shared" si="20"/>
        <v>0</v>
      </c>
      <c r="AD20" s="138">
        <f t="shared" si="21"/>
        <v>0.375</v>
      </c>
      <c r="AE20" s="138">
        <f t="shared" si="22"/>
        <v>0</v>
      </c>
      <c r="AF20" s="138">
        <f t="shared" ref="AF20:AG20" si="49">(Z20/2)*0.1</f>
        <v>0.0625</v>
      </c>
      <c r="AG20" s="138">
        <f t="shared" si="49"/>
        <v>0</v>
      </c>
      <c r="AH20" s="138">
        <f t="shared" ref="AH20:AI20" si="50">Z20</f>
        <v>1.25</v>
      </c>
      <c r="AI20" s="138">
        <f t="shared" si="50"/>
        <v>0</v>
      </c>
    </row>
    <row r="21" ht="15.75" customHeight="1">
      <c r="A21" s="110"/>
      <c r="B21" s="132">
        <v>16.0</v>
      </c>
      <c r="C21" s="132" t="s">
        <v>119</v>
      </c>
      <c r="D21" s="132" t="s">
        <v>120</v>
      </c>
      <c r="E21" s="132" t="str">
        <f t="shared" si="3"/>
        <v>Tubulatura Ventilatie-CRD-16</v>
      </c>
      <c r="F21" s="132">
        <v>400.0</v>
      </c>
      <c r="G21" s="132">
        <v>300.0</v>
      </c>
      <c r="H21" s="132">
        <v>900.0</v>
      </c>
      <c r="I21" s="134" t="str">
        <f t="shared" si="4"/>
        <v>A=400;B=300;L=900</v>
      </c>
      <c r="J21" s="132" t="s">
        <v>28</v>
      </c>
      <c r="K21" s="132">
        <v>1.0</v>
      </c>
      <c r="L21" s="132">
        <f t="shared" si="5"/>
        <v>1.26</v>
      </c>
      <c r="M21" s="132">
        <f t="shared" si="6"/>
        <v>1.26</v>
      </c>
      <c r="N21" s="110"/>
      <c r="O21" s="127" t="s">
        <v>136</v>
      </c>
      <c r="P21" s="135" t="str">
        <f t="shared" si="7"/>
        <v>FLANSA20</v>
      </c>
      <c r="Q21" s="135" t="str">
        <f t="shared" si="8"/>
        <v>0.6</v>
      </c>
      <c r="R21" s="136">
        <f t="shared" si="9"/>
        <v>2.8</v>
      </c>
      <c r="S21" s="136">
        <f t="shared" si="10"/>
        <v>8</v>
      </c>
      <c r="T21" s="136">
        <f t="shared" si="11"/>
        <v>5.9346</v>
      </c>
      <c r="U21" s="132">
        <f t="shared" si="12"/>
        <v>1.4</v>
      </c>
      <c r="V21" s="132">
        <f t="shared" si="13"/>
        <v>4</v>
      </c>
      <c r="W21" s="132">
        <f t="shared" si="14"/>
        <v>0</v>
      </c>
      <c r="X21" s="137">
        <f t="shared" si="15"/>
        <v>4</v>
      </c>
      <c r="Y21" s="138">
        <f t="shared" si="16"/>
        <v>0.05555555556</v>
      </c>
      <c r="Z21" s="138">
        <f t="shared" si="17"/>
        <v>0.9</v>
      </c>
      <c r="AA21" s="138">
        <f t="shared" si="18"/>
        <v>0</v>
      </c>
      <c r="AB21" s="138">
        <f t="shared" si="19"/>
        <v>0.72</v>
      </c>
      <c r="AC21" s="138">
        <f t="shared" si="20"/>
        <v>0</v>
      </c>
      <c r="AD21" s="138">
        <f t="shared" si="21"/>
        <v>0.225</v>
      </c>
      <c r="AE21" s="138">
        <f t="shared" si="22"/>
        <v>0</v>
      </c>
      <c r="AF21" s="138">
        <f t="shared" ref="AF21:AG21" si="51">(Z21/2)*0.1</f>
        <v>0.045</v>
      </c>
      <c r="AG21" s="138">
        <f t="shared" si="51"/>
        <v>0</v>
      </c>
      <c r="AH21" s="138">
        <f t="shared" ref="AH21:AI21" si="52">Z21</f>
        <v>0.9</v>
      </c>
      <c r="AI21" s="138">
        <f t="shared" si="52"/>
        <v>0</v>
      </c>
    </row>
    <row r="22" ht="15.75" customHeight="1">
      <c r="A22" s="110"/>
      <c r="B22" s="132">
        <v>17.0</v>
      </c>
      <c r="C22" s="132" t="s">
        <v>119</v>
      </c>
      <c r="D22" s="132" t="s">
        <v>120</v>
      </c>
      <c r="E22" s="132" t="str">
        <f t="shared" si="3"/>
        <v>Tubulatura Ventilatie-CRD-17</v>
      </c>
      <c r="F22" s="132">
        <v>300.0</v>
      </c>
      <c r="G22" s="132">
        <v>300.0</v>
      </c>
      <c r="H22" s="132">
        <v>1250.0</v>
      </c>
      <c r="I22" s="134" t="str">
        <f t="shared" si="4"/>
        <v>A=300;B=300;L=1250</v>
      </c>
      <c r="J22" s="132" t="s">
        <v>28</v>
      </c>
      <c r="K22" s="132">
        <v>1.0</v>
      </c>
      <c r="L22" s="132">
        <f t="shared" si="5"/>
        <v>1.5</v>
      </c>
      <c r="M22" s="132">
        <f t="shared" si="6"/>
        <v>1.5</v>
      </c>
      <c r="N22" s="110"/>
      <c r="O22" s="127" t="s">
        <v>137</v>
      </c>
      <c r="P22" s="135" t="str">
        <f t="shared" si="7"/>
        <v>FLANSA20</v>
      </c>
      <c r="Q22" s="135" t="str">
        <f t="shared" si="8"/>
        <v>0.6</v>
      </c>
      <c r="R22" s="136">
        <f t="shared" si="9"/>
        <v>2.4</v>
      </c>
      <c r="S22" s="136">
        <f t="shared" si="10"/>
        <v>8</v>
      </c>
      <c r="T22" s="136">
        <f t="shared" si="11"/>
        <v>7.065</v>
      </c>
      <c r="U22" s="132">
        <f t="shared" si="12"/>
        <v>1.2</v>
      </c>
      <c r="V22" s="132">
        <f t="shared" si="13"/>
        <v>4</v>
      </c>
      <c r="W22" s="132">
        <f t="shared" si="14"/>
        <v>0</v>
      </c>
      <c r="X22" s="137">
        <f t="shared" si="15"/>
        <v>3.428571429</v>
      </c>
      <c r="Y22" s="138">
        <f t="shared" si="16"/>
        <v>0.05555555556</v>
      </c>
      <c r="Z22" s="138">
        <f t="shared" si="17"/>
        <v>1.25</v>
      </c>
      <c r="AA22" s="138">
        <f t="shared" si="18"/>
        <v>0</v>
      </c>
      <c r="AB22" s="138">
        <f t="shared" si="19"/>
        <v>1</v>
      </c>
      <c r="AC22" s="138">
        <f t="shared" si="20"/>
        <v>0</v>
      </c>
      <c r="AD22" s="138">
        <f t="shared" si="21"/>
        <v>0.25</v>
      </c>
      <c r="AE22" s="138">
        <f t="shared" si="22"/>
        <v>0</v>
      </c>
      <c r="AF22" s="138">
        <f t="shared" ref="AF22:AG22" si="53">(Z22/2)*0.1</f>
        <v>0.0625</v>
      </c>
      <c r="AG22" s="138">
        <f t="shared" si="53"/>
        <v>0</v>
      </c>
      <c r="AH22" s="138">
        <f t="shared" ref="AH22:AI22" si="54">Z22</f>
        <v>1.25</v>
      </c>
      <c r="AI22" s="138">
        <f t="shared" si="54"/>
        <v>0</v>
      </c>
    </row>
    <row r="23" ht="15.75" customHeight="1">
      <c r="A23" s="110"/>
      <c r="B23" s="132">
        <v>18.0</v>
      </c>
      <c r="C23" s="132" t="s">
        <v>119</v>
      </c>
      <c r="D23" s="132" t="s">
        <v>120</v>
      </c>
      <c r="E23" s="132" t="str">
        <f t="shared" si="3"/>
        <v>Tubulatura Ventilatie-CRD-18</v>
      </c>
      <c r="F23" s="132">
        <v>300.0</v>
      </c>
      <c r="G23" s="132">
        <v>300.0</v>
      </c>
      <c r="H23" s="132">
        <v>1000.0</v>
      </c>
      <c r="I23" s="134" t="str">
        <f t="shared" si="4"/>
        <v>A=300;B=300;L=1000</v>
      </c>
      <c r="J23" s="132" t="s">
        <v>28</v>
      </c>
      <c r="K23" s="132">
        <v>2.0</v>
      </c>
      <c r="L23" s="132">
        <f t="shared" si="5"/>
        <v>1.2</v>
      </c>
      <c r="M23" s="132">
        <f t="shared" si="6"/>
        <v>2.4</v>
      </c>
      <c r="N23" s="110"/>
      <c r="O23" s="127" t="s">
        <v>138</v>
      </c>
      <c r="P23" s="135" t="str">
        <f t="shared" si="7"/>
        <v>FLANSA20</v>
      </c>
      <c r="Q23" s="135" t="str">
        <f t="shared" si="8"/>
        <v>0.6</v>
      </c>
      <c r="R23" s="136">
        <f t="shared" si="9"/>
        <v>4.8</v>
      </c>
      <c r="S23" s="136">
        <f t="shared" si="10"/>
        <v>16</v>
      </c>
      <c r="T23" s="136">
        <f t="shared" si="11"/>
        <v>11.304</v>
      </c>
      <c r="U23" s="132">
        <f t="shared" si="12"/>
        <v>2.4</v>
      </c>
      <c r="V23" s="132">
        <f t="shared" si="13"/>
        <v>8</v>
      </c>
      <c r="W23" s="132">
        <f t="shared" si="14"/>
        <v>0</v>
      </c>
      <c r="X23" s="137">
        <f t="shared" si="15"/>
        <v>6.857142857</v>
      </c>
      <c r="Y23" s="138">
        <f t="shared" si="16"/>
        <v>0.1111111111</v>
      </c>
      <c r="Z23" s="138">
        <f t="shared" si="17"/>
        <v>2</v>
      </c>
      <c r="AA23" s="138">
        <f t="shared" si="18"/>
        <v>0</v>
      </c>
      <c r="AB23" s="138">
        <f t="shared" si="19"/>
        <v>1.6</v>
      </c>
      <c r="AC23" s="138">
        <f t="shared" si="20"/>
        <v>0</v>
      </c>
      <c r="AD23" s="138">
        <f t="shared" si="21"/>
        <v>0.4</v>
      </c>
      <c r="AE23" s="138">
        <f t="shared" si="22"/>
        <v>0</v>
      </c>
      <c r="AF23" s="138">
        <f t="shared" ref="AF23:AG23" si="55">(Z23/2)*0.1</f>
        <v>0.1</v>
      </c>
      <c r="AG23" s="138">
        <f t="shared" si="55"/>
        <v>0</v>
      </c>
      <c r="AH23" s="138">
        <f t="shared" ref="AH23:AI23" si="56">Z23</f>
        <v>2</v>
      </c>
      <c r="AI23" s="138">
        <f t="shared" si="56"/>
        <v>0</v>
      </c>
    </row>
    <row r="24" ht="15.75" customHeight="1">
      <c r="A24" s="110"/>
      <c r="B24" s="132">
        <v>19.0</v>
      </c>
      <c r="C24" s="132" t="s">
        <v>119</v>
      </c>
      <c r="D24" s="132" t="s">
        <v>120</v>
      </c>
      <c r="E24" s="132" t="str">
        <f t="shared" si="3"/>
        <v>Tubulatura Ventilatie-CRD-19</v>
      </c>
      <c r="F24" s="132">
        <v>160.0</v>
      </c>
      <c r="G24" s="132">
        <v>300.0</v>
      </c>
      <c r="H24" s="132">
        <v>1250.0</v>
      </c>
      <c r="I24" s="134" t="str">
        <f t="shared" si="4"/>
        <v>A=160;B=300;L=1250</v>
      </c>
      <c r="J24" s="132" t="s">
        <v>28</v>
      </c>
      <c r="K24" s="132">
        <v>1.0</v>
      </c>
      <c r="L24" s="132">
        <f t="shared" si="5"/>
        <v>1.15</v>
      </c>
      <c r="M24" s="132">
        <f t="shared" si="6"/>
        <v>1.15</v>
      </c>
      <c r="N24" s="110"/>
      <c r="O24" s="127" t="s">
        <v>139</v>
      </c>
      <c r="P24" s="135" t="str">
        <f t="shared" si="7"/>
        <v>FLANSA20</v>
      </c>
      <c r="Q24" s="135" t="str">
        <f t="shared" si="8"/>
        <v>0.6</v>
      </c>
      <c r="R24" s="136">
        <f t="shared" si="9"/>
        <v>1.84</v>
      </c>
      <c r="S24" s="136">
        <f t="shared" si="10"/>
        <v>8</v>
      </c>
      <c r="T24" s="136">
        <f t="shared" si="11"/>
        <v>5.4165</v>
      </c>
      <c r="U24" s="132">
        <f t="shared" si="12"/>
        <v>0.92</v>
      </c>
      <c r="V24" s="132">
        <f t="shared" si="13"/>
        <v>4</v>
      </c>
      <c r="W24" s="132">
        <f t="shared" si="14"/>
        <v>0</v>
      </c>
      <c r="X24" s="137">
        <f t="shared" si="15"/>
        <v>2.628571429</v>
      </c>
      <c r="Y24" s="138">
        <f t="shared" si="16"/>
        <v>0.05555555556</v>
      </c>
      <c r="Z24" s="138">
        <f t="shared" si="17"/>
        <v>1.25</v>
      </c>
      <c r="AA24" s="138">
        <f t="shared" si="18"/>
        <v>0</v>
      </c>
      <c r="AB24" s="138">
        <f t="shared" si="19"/>
        <v>1</v>
      </c>
      <c r="AC24" s="138">
        <f t="shared" si="20"/>
        <v>0</v>
      </c>
      <c r="AD24" s="138">
        <f t="shared" si="21"/>
        <v>0.1625</v>
      </c>
      <c r="AE24" s="138">
        <f t="shared" si="22"/>
        <v>0</v>
      </c>
      <c r="AF24" s="138">
        <f t="shared" ref="AF24:AG24" si="57">(Z24/2)*0.1</f>
        <v>0.0625</v>
      </c>
      <c r="AG24" s="138">
        <f t="shared" si="57"/>
        <v>0</v>
      </c>
      <c r="AH24" s="138">
        <f t="shared" ref="AH24:AI24" si="58">Z24</f>
        <v>1.25</v>
      </c>
      <c r="AI24" s="138">
        <f t="shared" si="58"/>
        <v>0</v>
      </c>
    </row>
    <row r="25" ht="15.75" customHeight="1">
      <c r="A25" s="110"/>
      <c r="B25" s="132">
        <v>20.0</v>
      </c>
      <c r="C25" s="132" t="s">
        <v>119</v>
      </c>
      <c r="D25" s="132" t="s">
        <v>120</v>
      </c>
      <c r="E25" s="132" t="str">
        <f t="shared" si="3"/>
        <v>Tubulatura Ventilatie-CRD-20</v>
      </c>
      <c r="F25" s="132">
        <v>160.0</v>
      </c>
      <c r="G25" s="132">
        <v>300.0</v>
      </c>
      <c r="H25" s="132">
        <v>1000.0</v>
      </c>
      <c r="I25" s="134" t="str">
        <f t="shared" si="4"/>
        <v>A=160;B=300;L=1000</v>
      </c>
      <c r="J25" s="132" t="s">
        <v>28</v>
      </c>
      <c r="K25" s="132">
        <v>1.0</v>
      </c>
      <c r="L25" s="132">
        <f t="shared" si="5"/>
        <v>0.92</v>
      </c>
      <c r="M25" s="132">
        <f t="shared" si="6"/>
        <v>0.92</v>
      </c>
      <c r="N25" s="110"/>
      <c r="O25" s="127" t="s">
        <v>140</v>
      </c>
      <c r="P25" s="135" t="str">
        <f t="shared" si="7"/>
        <v>FLANSA20</v>
      </c>
      <c r="Q25" s="135" t="str">
        <f t="shared" si="8"/>
        <v>0.6</v>
      </c>
      <c r="R25" s="136">
        <f t="shared" si="9"/>
        <v>1.84</v>
      </c>
      <c r="S25" s="136">
        <f t="shared" si="10"/>
        <v>8</v>
      </c>
      <c r="T25" s="136">
        <f t="shared" si="11"/>
        <v>4.3332</v>
      </c>
      <c r="U25" s="132">
        <f t="shared" si="12"/>
        <v>0.92</v>
      </c>
      <c r="V25" s="132">
        <f t="shared" si="13"/>
        <v>4</v>
      </c>
      <c r="W25" s="132">
        <f t="shared" si="14"/>
        <v>0</v>
      </c>
      <c r="X25" s="137">
        <f t="shared" si="15"/>
        <v>2.628571429</v>
      </c>
      <c r="Y25" s="138">
        <f t="shared" si="16"/>
        <v>0.05555555556</v>
      </c>
      <c r="Z25" s="138">
        <f t="shared" si="17"/>
        <v>1</v>
      </c>
      <c r="AA25" s="138">
        <f t="shared" si="18"/>
        <v>0</v>
      </c>
      <c r="AB25" s="138">
        <f t="shared" si="19"/>
        <v>0.8</v>
      </c>
      <c r="AC25" s="138">
        <f t="shared" si="20"/>
        <v>0</v>
      </c>
      <c r="AD25" s="138">
        <f t="shared" si="21"/>
        <v>0.13</v>
      </c>
      <c r="AE25" s="138">
        <f t="shared" si="22"/>
        <v>0</v>
      </c>
      <c r="AF25" s="138">
        <f t="shared" ref="AF25:AG25" si="59">(Z25/2)*0.1</f>
        <v>0.05</v>
      </c>
      <c r="AG25" s="138">
        <f t="shared" si="59"/>
        <v>0</v>
      </c>
      <c r="AH25" s="138">
        <f t="shared" ref="AH25:AI25" si="60">Z25</f>
        <v>1</v>
      </c>
      <c r="AI25" s="138">
        <f t="shared" si="60"/>
        <v>0</v>
      </c>
    </row>
    <row r="26" ht="15.75" customHeight="1">
      <c r="A26" s="110"/>
      <c r="B26" s="52"/>
      <c r="C26" s="52"/>
      <c r="D26" s="132" t="s">
        <v>120</v>
      </c>
      <c r="E26" s="132" t="str">
        <f t="shared" si="3"/>
        <v>-CRD-</v>
      </c>
      <c r="F26" s="132"/>
      <c r="G26" s="132"/>
      <c r="H26" s="132"/>
      <c r="I26" s="134" t="str">
        <f t="shared" si="4"/>
        <v>A=;B=;L=</v>
      </c>
      <c r="J26" s="132" t="s">
        <v>28</v>
      </c>
      <c r="K26" s="132"/>
      <c r="L26" s="132">
        <f t="shared" si="5"/>
        <v>0</v>
      </c>
      <c r="M26" s="132">
        <f t="shared" si="6"/>
        <v>0</v>
      </c>
      <c r="N26" s="110"/>
      <c r="O26" s="127" t="s">
        <v>141</v>
      </c>
      <c r="P26" s="135" t="str">
        <f t="shared" si="7"/>
        <v>FLANSA20</v>
      </c>
      <c r="Q26" s="135" t="str">
        <f t="shared" si="8"/>
        <v>0.6</v>
      </c>
      <c r="R26" s="136">
        <f t="shared" si="9"/>
        <v>0</v>
      </c>
      <c r="S26" s="136">
        <f t="shared" si="10"/>
        <v>0</v>
      </c>
      <c r="T26" s="136">
        <f t="shared" si="11"/>
        <v>0</v>
      </c>
      <c r="U26" s="132">
        <f t="shared" si="12"/>
        <v>0</v>
      </c>
      <c r="V26" s="132">
        <f t="shared" si="13"/>
        <v>0</v>
      </c>
      <c r="W26" s="132">
        <f t="shared" si="14"/>
        <v>0</v>
      </c>
      <c r="X26" s="137">
        <f t="shared" si="15"/>
        <v>0</v>
      </c>
      <c r="Y26" s="138">
        <f t="shared" si="16"/>
        <v>0</v>
      </c>
      <c r="Z26" s="138">
        <f t="shared" si="17"/>
        <v>0</v>
      </c>
      <c r="AA26" s="138">
        <f t="shared" si="18"/>
        <v>0</v>
      </c>
      <c r="AB26" s="138">
        <f t="shared" si="19"/>
        <v>0</v>
      </c>
      <c r="AC26" s="138">
        <f t="shared" si="20"/>
        <v>0</v>
      </c>
      <c r="AD26" s="138">
        <f t="shared" si="21"/>
        <v>0</v>
      </c>
      <c r="AE26" s="138">
        <f t="shared" si="22"/>
        <v>0</v>
      </c>
      <c r="AF26" s="138">
        <f t="shared" ref="AF26:AG26" si="61">(Z26/2)*0.1</f>
        <v>0</v>
      </c>
      <c r="AG26" s="138">
        <f t="shared" si="61"/>
        <v>0</v>
      </c>
      <c r="AH26" s="138">
        <f t="shared" ref="AH26:AI26" si="62">Z26</f>
        <v>0</v>
      </c>
      <c r="AI26" s="138">
        <f t="shared" si="62"/>
        <v>0</v>
      </c>
    </row>
    <row r="27" ht="15.75" customHeight="1">
      <c r="A27" s="110"/>
      <c r="B27" s="52"/>
      <c r="C27" s="52"/>
      <c r="D27" s="132" t="s">
        <v>120</v>
      </c>
      <c r="E27" s="132" t="str">
        <f t="shared" si="3"/>
        <v>-CRD-</v>
      </c>
      <c r="F27" s="132"/>
      <c r="G27" s="132"/>
      <c r="H27" s="132"/>
      <c r="I27" s="134" t="str">
        <f t="shared" si="4"/>
        <v>A=;B=;L=</v>
      </c>
      <c r="J27" s="132" t="s">
        <v>28</v>
      </c>
      <c r="K27" s="132"/>
      <c r="L27" s="132">
        <f t="shared" si="5"/>
        <v>0</v>
      </c>
      <c r="M27" s="132">
        <f t="shared" si="6"/>
        <v>0</v>
      </c>
      <c r="N27" s="110"/>
      <c r="O27" s="127" t="s">
        <v>142</v>
      </c>
      <c r="P27" s="135" t="str">
        <f t="shared" si="7"/>
        <v>FLANSA20</v>
      </c>
      <c r="Q27" s="135" t="str">
        <f t="shared" si="8"/>
        <v>0.6</v>
      </c>
      <c r="R27" s="136">
        <f t="shared" si="9"/>
        <v>0</v>
      </c>
      <c r="S27" s="136">
        <f t="shared" si="10"/>
        <v>0</v>
      </c>
      <c r="T27" s="136">
        <f t="shared" si="11"/>
        <v>0</v>
      </c>
      <c r="U27" s="132">
        <f t="shared" si="12"/>
        <v>0</v>
      </c>
      <c r="V27" s="132">
        <f t="shared" si="13"/>
        <v>0</v>
      </c>
      <c r="W27" s="132">
        <f t="shared" si="14"/>
        <v>0</v>
      </c>
      <c r="X27" s="137">
        <f t="shared" si="15"/>
        <v>0</v>
      </c>
      <c r="Y27" s="138">
        <f t="shared" si="16"/>
        <v>0</v>
      </c>
      <c r="Z27" s="138">
        <f t="shared" si="17"/>
        <v>0</v>
      </c>
      <c r="AA27" s="138">
        <f t="shared" si="18"/>
        <v>0</v>
      </c>
      <c r="AB27" s="138">
        <f t="shared" si="19"/>
        <v>0</v>
      </c>
      <c r="AC27" s="138">
        <f t="shared" si="20"/>
        <v>0</v>
      </c>
      <c r="AD27" s="138">
        <f t="shared" si="21"/>
        <v>0</v>
      </c>
      <c r="AE27" s="138">
        <f t="shared" si="22"/>
        <v>0</v>
      </c>
      <c r="AF27" s="138">
        <f t="shared" ref="AF27:AG27" si="63">(Z27/2)*0.1</f>
        <v>0</v>
      </c>
      <c r="AG27" s="138">
        <f t="shared" si="63"/>
        <v>0</v>
      </c>
      <c r="AH27" s="138">
        <f t="shared" ref="AH27:AI27" si="64">Z27</f>
        <v>0</v>
      </c>
      <c r="AI27" s="138">
        <f t="shared" si="64"/>
        <v>0</v>
      </c>
    </row>
    <row r="28" ht="15.75" customHeight="1">
      <c r="A28" s="110"/>
      <c r="B28" s="52"/>
      <c r="C28" s="52"/>
      <c r="D28" s="132" t="s">
        <v>120</v>
      </c>
      <c r="E28" s="132" t="str">
        <f t="shared" si="3"/>
        <v>-CRD-</v>
      </c>
      <c r="F28" s="132"/>
      <c r="G28" s="132"/>
      <c r="H28" s="132"/>
      <c r="I28" s="134" t="str">
        <f t="shared" si="4"/>
        <v>A=;B=;L=</v>
      </c>
      <c r="J28" s="132" t="s">
        <v>28</v>
      </c>
      <c r="K28" s="132"/>
      <c r="L28" s="132">
        <f t="shared" si="5"/>
        <v>0</v>
      </c>
      <c r="M28" s="132">
        <f t="shared" si="6"/>
        <v>0</v>
      </c>
      <c r="N28" s="110"/>
      <c r="O28" s="127" t="s">
        <v>143</v>
      </c>
      <c r="P28" s="135" t="str">
        <f t="shared" si="7"/>
        <v>FLANSA20</v>
      </c>
      <c r="Q28" s="135" t="str">
        <f t="shared" si="8"/>
        <v>0.6</v>
      </c>
      <c r="R28" s="136">
        <f t="shared" si="9"/>
        <v>0</v>
      </c>
      <c r="S28" s="136">
        <f t="shared" si="10"/>
        <v>0</v>
      </c>
      <c r="T28" s="136">
        <f t="shared" si="11"/>
        <v>0</v>
      </c>
      <c r="U28" s="132">
        <f t="shared" si="12"/>
        <v>0</v>
      </c>
      <c r="V28" s="132">
        <f t="shared" si="13"/>
        <v>0</v>
      </c>
      <c r="W28" s="132">
        <f t="shared" si="14"/>
        <v>0</v>
      </c>
      <c r="X28" s="137">
        <f t="shared" si="15"/>
        <v>0</v>
      </c>
      <c r="Y28" s="138">
        <f t="shared" si="16"/>
        <v>0</v>
      </c>
      <c r="Z28" s="138">
        <f t="shared" si="17"/>
        <v>0</v>
      </c>
      <c r="AA28" s="138">
        <f t="shared" si="18"/>
        <v>0</v>
      </c>
      <c r="AB28" s="138">
        <f t="shared" si="19"/>
        <v>0</v>
      </c>
      <c r="AC28" s="138">
        <f t="shared" si="20"/>
        <v>0</v>
      </c>
      <c r="AD28" s="138">
        <f t="shared" si="21"/>
        <v>0</v>
      </c>
      <c r="AE28" s="138">
        <f t="shared" si="22"/>
        <v>0</v>
      </c>
      <c r="AF28" s="138">
        <f t="shared" ref="AF28:AG28" si="65">(Z28/2)*0.1</f>
        <v>0</v>
      </c>
      <c r="AG28" s="138">
        <f t="shared" si="65"/>
        <v>0</v>
      </c>
      <c r="AH28" s="138">
        <f t="shared" ref="AH28:AI28" si="66">Z28</f>
        <v>0</v>
      </c>
      <c r="AI28" s="138">
        <f t="shared" si="66"/>
        <v>0</v>
      </c>
    </row>
    <row r="29" ht="15.75" customHeight="1">
      <c r="A29" s="110"/>
      <c r="B29" s="52"/>
      <c r="C29" s="52"/>
      <c r="D29" s="132" t="s">
        <v>120</v>
      </c>
      <c r="E29" s="132" t="str">
        <f t="shared" si="3"/>
        <v>-CRD-</v>
      </c>
      <c r="F29" s="132"/>
      <c r="G29" s="132"/>
      <c r="H29" s="132"/>
      <c r="I29" s="134" t="str">
        <f t="shared" si="4"/>
        <v>A=;B=;L=</v>
      </c>
      <c r="J29" s="132" t="s">
        <v>28</v>
      </c>
      <c r="K29" s="132"/>
      <c r="L29" s="132">
        <f t="shared" si="5"/>
        <v>0</v>
      </c>
      <c r="M29" s="132">
        <f t="shared" si="6"/>
        <v>0</v>
      </c>
      <c r="N29" s="110"/>
      <c r="O29" s="127" t="s">
        <v>144</v>
      </c>
      <c r="P29" s="135" t="str">
        <f t="shared" si="7"/>
        <v>FLANSA20</v>
      </c>
      <c r="Q29" s="135" t="str">
        <f t="shared" si="8"/>
        <v>0.6</v>
      </c>
      <c r="R29" s="136">
        <f t="shared" si="9"/>
        <v>0</v>
      </c>
      <c r="S29" s="136">
        <f t="shared" si="10"/>
        <v>0</v>
      </c>
      <c r="T29" s="136">
        <f t="shared" si="11"/>
        <v>0</v>
      </c>
      <c r="U29" s="132">
        <f t="shared" si="12"/>
        <v>0</v>
      </c>
      <c r="V29" s="132">
        <f t="shared" si="13"/>
        <v>0</v>
      </c>
      <c r="W29" s="132">
        <f t="shared" si="14"/>
        <v>0</v>
      </c>
      <c r="X29" s="137">
        <f t="shared" si="15"/>
        <v>0</v>
      </c>
      <c r="Y29" s="138">
        <f t="shared" si="16"/>
        <v>0</v>
      </c>
      <c r="Z29" s="138">
        <f t="shared" si="17"/>
        <v>0</v>
      </c>
      <c r="AA29" s="138">
        <f t="shared" si="18"/>
        <v>0</v>
      </c>
      <c r="AB29" s="138">
        <f t="shared" si="19"/>
        <v>0</v>
      </c>
      <c r="AC29" s="138">
        <f t="shared" si="20"/>
        <v>0</v>
      </c>
      <c r="AD29" s="138">
        <f t="shared" si="21"/>
        <v>0</v>
      </c>
      <c r="AE29" s="138">
        <f t="shared" si="22"/>
        <v>0</v>
      </c>
      <c r="AF29" s="138">
        <f t="shared" ref="AF29:AG29" si="67">(Z29/2)*0.1</f>
        <v>0</v>
      </c>
      <c r="AG29" s="138">
        <f t="shared" si="67"/>
        <v>0</v>
      </c>
      <c r="AH29" s="138">
        <f t="shared" ref="AH29:AI29" si="68">Z29</f>
        <v>0</v>
      </c>
      <c r="AI29" s="138">
        <f t="shared" si="68"/>
        <v>0</v>
      </c>
    </row>
    <row r="30" ht="15.75" customHeight="1">
      <c r="A30" s="110"/>
      <c r="B30" s="52"/>
      <c r="C30" s="52"/>
      <c r="D30" s="132" t="s">
        <v>120</v>
      </c>
      <c r="E30" s="132" t="str">
        <f t="shared" si="3"/>
        <v>-CRD-</v>
      </c>
      <c r="F30" s="132"/>
      <c r="G30" s="132"/>
      <c r="H30" s="132"/>
      <c r="I30" s="134" t="str">
        <f t="shared" si="4"/>
        <v>A=;B=;L=</v>
      </c>
      <c r="J30" s="132" t="s">
        <v>28</v>
      </c>
      <c r="K30" s="132"/>
      <c r="L30" s="132">
        <f t="shared" si="5"/>
        <v>0</v>
      </c>
      <c r="M30" s="132">
        <f t="shared" si="6"/>
        <v>0</v>
      </c>
      <c r="N30" s="110"/>
      <c r="O30" s="127" t="s">
        <v>145</v>
      </c>
      <c r="P30" s="135" t="str">
        <f t="shared" si="7"/>
        <v>FLANSA20</v>
      </c>
      <c r="Q30" s="135" t="str">
        <f t="shared" si="8"/>
        <v>0.6</v>
      </c>
      <c r="R30" s="136">
        <f t="shared" si="9"/>
        <v>0</v>
      </c>
      <c r="S30" s="136">
        <f t="shared" si="10"/>
        <v>0</v>
      </c>
      <c r="T30" s="136">
        <f t="shared" si="11"/>
        <v>0</v>
      </c>
      <c r="U30" s="132">
        <f t="shared" si="12"/>
        <v>0</v>
      </c>
      <c r="V30" s="132">
        <f t="shared" si="13"/>
        <v>0</v>
      </c>
      <c r="W30" s="132">
        <f t="shared" si="14"/>
        <v>0</v>
      </c>
      <c r="X30" s="137">
        <f t="shared" si="15"/>
        <v>0</v>
      </c>
      <c r="Y30" s="138">
        <f t="shared" si="16"/>
        <v>0</v>
      </c>
      <c r="Z30" s="138">
        <f t="shared" si="17"/>
        <v>0</v>
      </c>
      <c r="AA30" s="138">
        <f t="shared" si="18"/>
        <v>0</v>
      </c>
      <c r="AB30" s="138">
        <f t="shared" si="19"/>
        <v>0</v>
      </c>
      <c r="AC30" s="138">
        <f t="shared" si="20"/>
        <v>0</v>
      </c>
      <c r="AD30" s="138">
        <f t="shared" si="21"/>
        <v>0</v>
      </c>
      <c r="AE30" s="138">
        <f t="shared" si="22"/>
        <v>0</v>
      </c>
      <c r="AF30" s="138">
        <f t="shared" ref="AF30:AG30" si="69">(Z30/2)*0.1</f>
        <v>0</v>
      </c>
      <c r="AG30" s="138">
        <f t="shared" si="69"/>
        <v>0</v>
      </c>
      <c r="AH30" s="138">
        <f t="shared" ref="AH30:AI30" si="70">Z30</f>
        <v>0</v>
      </c>
      <c r="AI30" s="138">
        <f t="shared" si="70"/>
        <v>0</v>
      </c>
    </row>
    <row r="31" ht="15.75" customHeight="1">
      <c r="A31" s="110"/>
      <c r="B31" s="52"/>
      <c r="C31" s="52"/>
      <c r="D31" s="132" t="s">
        <v>120</v>
      </c>
      <c r="E31" s="132" t="str">
        <f t="shared" si="3"/>
        <v>-CRD-</v>
      </c>
      <c r="F31" s="132"/>
      <c r="G31" s="132"/>
      <c r="H31" s="132"/>
      <c r="I31" s="134" t="str">
        <f t="shared" si="4"/>
        <v>A=;B=;L=</v>
      </c>
      <c r="J31" s="132" t="s">
        <v>28</v>
      </c>
      <c r="K31" s="132"/>
      <c r="L31" s="132">
        <f t="shared" si="5"/>
        <v>0</v>
      </c>
      <c r="M31" s="132">
        <f t="shared" si="6"/>
        <v>0</v>
      </c>
      <c r="N31" s="110"/>
      <c r="O31" s="110"/>
      <c r="P31" s="135" t="str">
        <f t="shared" si="7"/>
        <v>FLANSA20</v>
      </c>
      <c r="Q31" s="135" t="str">
        <f t="shared" si="8"/>
        <v>0.6</v>
      </c>
      <c r="R31" s="136">
        <f t="shared" si="9"/>
        <v>0</v>
      </c>
      <c r="S31" s="136">
        <f t="shared" si="10"/>
        <v>0</v>
      </c>
      <c r="T31" s="136">
        <f t="shared" si="11"/>
        <v>0</v>
      </c>
      <c r="U31" s="132">
        <f t="shared" si="12"/>
        <v>0</v>
      </c>
      <c r="V31" s="132">
        <f t="shared" si="13"/>
        <v>0</v>
      </c>
      <c r="W31" s="132">
        <f t="shared" si="14"/>
        <v>0</v>
      </c>
      <c r="X31" s="137">
        <f t="shared" si="15"/>
        <v>0</v>
      </c>
      <c r="Y31" s="138">
        <f t="shared" si="16"/>
        <v>0</v>
      </c>
      <c r="Z31" s="138">
        <f t="shared" si="17"/>
        <v>0</v>
      </c>
      <c r="AA31" s="138">
        <f t="shared" si="18"/>
        <v>0</v>
      </c>
      <c r="AB31" s="138">
        <f t="shared" si="19"/>
        <v>0</v>
      </c>
      <c r="AC31" s="138">
        <f t="shared" si="20"/>
        <v>0</v>
      </c>
      <c r="AD31" s="138">
        <f t="shared" si="21"/>
        <v>0</v>
      </c>
      <c r="AE31" s="138">
        <f t="shared" si="22"/>
        <v>0</v>
      </c>
      <c r="AF31" s="138">
        <f t="shared" ref="AF31:AG31" si="71">(Z31/2)*0.1</f>
        <v>0</v>
      </c>
      <c r="AG31" s="138">
        <f t="shared" si="71"/>
        <v>0</v>
      </c>
      <c r="AH31" s="138">
        <f t="shared" ref="AH31:AI31" si="72">Z31</f>
        <v>0</v>
      </c>
      <c r="AI31" s="138">
        <f t="shared" si="72"/>
        <v>0</v>
      </c>
    </row>
    <row r="32" ht="15.75" customHeight="1">
      <c r="A32" s="110"/>
      <c r="B32" s="52"/>
      <c r="C32" s="52"/>
      <c r="D32" s="132" t="s">
        <v>120</v>
      </c>
      <c r="E32" s="132" t="str">
        <f t="shared" si="3"/>
        <v>-CRD-</v>
      </c>
      <c r="F32" s="132"/>
      <c r="G32" s="132"/>
      <c r="H32" s="132"/>
      <c r="I32" s="134" t="str">
        <f t="shared" si="4"/>
        <v>A=;B=;L=</v>
      </c>
      <c r="J32" s="132" t="s">
        <v>28</v>
      </c>
      <c r="K32" s="132"/>
      <c r="L32" s="132">
        <f t="shared" si="5"/>
        <v>0</v>
      </c>
      <c r="M32" s="132">
        <f t="shared" si="6"/>
        <v>0</v>
      </c>
      <c r="N32" s="110"/>
      <c r="O32" s="110"/>
      <c r="P32" s="135" t="str">
        <f t="shared" si="7"/>
        <v>FLANSA20</v>
      </c>
      <c r="Q32" s="135" t="str">
        <f t="shared" si="8"/>
        <v>0.6</v>
      </c>
      <c r="R32" s="136">
        <f t="shared" si="9"/>
        <v>0</v>
      </c>
      <c r="S32" s="136">
        <f t="shared" si="10"/>
        <v>0</v>
      </c>
      <c r="T32" s="136">
        <f t="shared" si="11"/>
        <v>0</v>
      </c>
      <c r="U32" s="132">
        <f t="shared" si="12"/>
        <v>0</v>
      </c>
      <c r="V32" s="132">
        <f t="shared" si="13"/>
        <v>0</v>
      </c>
      <c r="W32" s="132">
        <f t="shared" si="14"/>
        <v>0</v>
      </c>
      <c r="X32" s="137">
        <f t="shared" si="15"/>
        <v>0</v>
      </c>
      <c r="Y32" s="138">
        <f t="shared" si="16"/>
        <v>0</v>
      </c>
      <c r="Z32" s="138">
        <f t="shared" si="17"/>
        <v>0</v>
      </c>
      <c r="AA32" s="138">
        <f t="shared" si="18"/>
        <v>0</v>
      </c>
      <c r="AB32" s="138">
        <f t="shared" si="19"/>
        <v>0</v>
      </c>
      <c r="AC32" s="138">
        <f t="shared" si="20"/>
        <v>0</v>
      </c>
      <c r="AD32" s="138">
        <f t="shared" si="21"/>
        <v>0</v>
      </c>
      <c r="AE32" s="138">
        <f t="shared" si="22"/>
        <v>0</v>
      </c>
      <c r="AF32" s="138">
        <f t="shared" ref="AF32:AG32" si="73">(Z32/2)*0.1</f>
        <v>0</v>
      </c>
      <c r="AG32" s="138">
        <f t="shared" si="73"/>
        <v>0</v>
      </c>
      <c r="AH32" s="138">
        <f t="shared" ref="AH32:AI32" si="74">Z32</f>
        <v>0</v>
      </c>
      <c r="AI32" s="138">
        <f t="shared" si="74"/>
        <v>0</v>
      </c>
    </row>
    <row r="33" ht="15.75" customHeight="1">
      <c r="A33" s="110"/>
      <c r="B33" s="52"/>
      <c r="C33" s="52"/>
      <c r="D33" s="132" t="s">
        <v>120</v>
      </c>
      <c r="E33" s="132" t="str">
        <f t="shared" si="3"/>
        <v>-CRD-</v>
      </c>
      <c r="F33" s="132"/>
      <c r="G33" s="132"/>
      <c r="H33" s="132"/>
      <c r="I33" s="134" t="str">
        <f t="shared" si="4"/>
        <v>A=;B=;L=</v>
      </c>
      <c r="J33" s="132" t="s">
        <v>28</v>
      </c>
      <c r="K33" s="132"/>
      <c r="L33" s="132">
        <f t="shared" si="5"/>
        <v>0</v>
      </c>
      <c r="M33" s="132">
        <f t="shared" si="6"/>
        <v>0</v>
      </c>
      <c r="N33" s="110"/>
      <c r="O33" s="110"/>
      <c r="P33" s="135" t="str">
        <f t="shared" si="7"/>
        <v>FLANSA20</v>
      </c>
      <c r="Q33" s="135" t="str">
        <f t="shared" si="8"/>
        <v>0.6</v>
      </c>
      <c r="R33" s="136">
        <f t="shared" si="9"/>
        <v>0</v>
      </c>
      <c r="S33" s="136">
        <f t="shared" si="10"/>
        <v>0</v>
      </c>
      <c r="T33" s="136">
        <f t="shared" si="11"/>
        <v>0</v>
      </c>
      <c r="U33" s="132">
        <f t="shared" si="12"/>
        <v>0</v>
      </c>
      <c r="V33" s="132">
        <f t="shared" si="13"/>
        <v>0</v>
      </c>
      <c r="W33" s="132">
        <f t="shared" si="14"/>
        <v>0</v>
      </c>
      <c r="X33" s="137">
        <f t="shared" si="15"/>
        <v>0</v>
      </c>
      <c r="Y33" s="138">
        <f t="shared" si="16"/>
        <v>0</v>
      </c>
      <c r="Z33" s="138">
        <f t="shared" si="17"/>
        <v>0</v>
      </c>
      <c r="AA33" s="138">
        <f t="shared" si="18"/>
        <v>0</v>
      </c>
      <c r="AB33" s="138">
        <f t="shared" si="19"/>
        <v>0</v>
      </c>
      <c r="AC33" s="138">
        <f t="shared" si="20"/>
        <v>0</v>
      </c>
      <c r="AD33" s="138">
        <f t="shared" si="21"/>
        <v>0</v>
      </c>
      <c r="AE33" s="138">
        <f t="shared" si="22"/>
        <v>0</v>
      </c>
      <c r="AF33" s="138">
        <f t="shared" ref="AF33:AG33" si="75">(Z33/2)*0.1</f>
        <v>0</v>
      </c>
      <c r="AG33" s="138">
        <f t="shared" si="75"/>
        <v>0</v>
      </c>
      <c r="AH33" s="138">
        <f t="shared" ref="AH33:AI33" si="76">Z33</f>
        <v>0</v>
      </c>
      <c r="AI33" s="138">
        <f t="shared" si="76"/>
        <v>0</v>
      </c>
    </row>
    <row r="34" ht="15.75" customHeight="1">
      <c r="A34" s="110"/>
      <c r="B34" s="52"/>
      <c r="C34" s="52"/>
      <c r="D34" s="132" t="s">
        <v>120</v>
      </c>
      <c r="E34" s="132" t="str">
        <f t="shared" si="3"/>
        <v>-CRD-</v>
      </c>
      <c r="F34" s="132"/>
      <c r="G34" s="132"/>
      <c r="H34" s="132"/>
      <c r="I34" s="134" t="str">
        <f t="shared" si="4"/>
        <v>A=;B=;L=</v>
      </c>
      <c r="J34" s="132" t="s">
        <v>28</v>
      </c>
      <c r="K34" s="132"/>
      <c r="L34" s="132">
        <f t="shared" si="5"/>
        <v>0</v>
      </c>
      <c r="M34" s="132">
        <f t="shared" si="6"/>
        <v>0</v>
      </c>
      <c r="N34" s="110"/>
      <c r="O34" s="110"/>
      <c r="P34" s="135" t="str">
        <f t="shared" si="7"/>
        <v>FLANSA20</v>
      </c>
      <c r="Q34" s="135" t="str">
        <f t="shared" si="8"/>
        <v>0.6</v>
      </c>
      <c r="R34" s="136">
        <f t="shared" si="9"/>
        <v>0</v>
      </c>
      <c r="S34" s="136">
        <f t="shared" si="10"/>
        <v>0</v>
      </c>
      <c r="T34" s="136">
        <f t="shared" si="11"/>
        <v>0</v>
      </c>
      <c r="U34" s="132">
        <f t="shared" si="12"/>
        <v>0</v>
      </c>
      <c r="V34" s="132">
        <f t="shared" si="13"/>
        <v>0</v>
      </c>
      <c r="W34" s="132">
        <f t="shared" si="14"/>
        <v>0</v>
      </c>
      <c r="X34" s="137">
        <f t="shared" si="15"/>
        <v>0</v>
      </c>
      <c r="Y34" s="138">
        <f t="shared" si="16"/>
        <v>0</v>
      </c>
      <c r="Z34" s="138">
        <f t="shared" si="17"/>
        <v>0</v>
      </c>
      <c r="AA34" s="138">
        <f t="shared" si="18"/>
        <v>0</v>
      </c>
      <c r="AB34" s="138">
        <f t="shared" si="19"/>
        <v>0</v>
      </c>
      <c r="AC34" s="138">
        <f t="shared" si="20"/>
        <v>0</v>
      </c>
      <c r="AD34" s="138">
        <f t="shared" si="21"/>
        <v>0</v>
      </c>
      <c r="AE34" s="138">
        <f t="shared" si="22"/>
        <v>0</v>
      </c>
      <c r="AF34" s="138">
        <f t="shared" ref="AF34:AG34" si="77">(Z34/2)*0.1</f>
        <v>0</v>
      </c>
      <c r="AG34" s="138">
        <f t="shared" si="77"/>
        <v>0</v>
      </c>
      <c r="AH34" s="138">
        <f t="shared" ref="AH34:AI34" si="78">Z34</f>
        <v>0</v>
      </c>
      <c r="AI34" s="138">
        <f t="shared" si="78"/>
        <v>0</v>
      </c>
    </row>
    <row r="35" ht="15.75" customHeight="1">
      <c r="A35" s="110"/>
      <c r="B35" s="52"/>
      <c r="C35" s="52"/>
      <c r="D35" s="132" t="s">
        <v>120</v>
      </c>
      <c r="E35" s="132" t="str">
        <f t="shared" si="3"/>
        <v>-CRD-</v>
      </c>
      <c r="F35" s="132"/>
      <c r="G35" s="132"/>
      <c r="H35" s="132"/>
      <c r="I35" s="134" t="str">
        <f t="shared" si="4"/>
        <v>A=;B=;L=</v>
      </c>
      <c r="J35" s="132" t="s">
        <v>28</v>
      </c>
      <c r="K35" s="132"/>
      <c r="L35" s="132">
        <f t="shared" si="5"/>
        <v>0</v>
      </c>
      <c r="M35" s="132">
        <f t="shared" si="6"/>
        <v>0</v>
      </c>
      <c r="N35" s="110"/>
      <c r="O35" s="110"/>
      <c r="P35" s="135" t="str">
        <f t="shared" si="7"/>
        <v>FLANSA20</v>
      </c>
      <c r="Q35" s="135" t="str">
        <f t="shared" si="8"/>
        <v>0.6</v>
      </c>
      <c r="R35" s="136">
        <f t="shared" si="9"/>
        <v>0</v>
      </c>
      <c r="S35" s="136">
        <f t="shared" si="10"/>
        <v>0</v>
      </c>
      <c r="T35" s="136">
        <f t="shared" si="11"/>
        <v>0</v>
      </c>
      <c r="U35" s="132">
        <f t="shared" si="12"/>
        <v>0</v>
      </c>
      <c r="V35" s="132">
        <f t="shared" si="13"/>
        <v>0</v>
      </c>
      <c r="W35" s="132">
        <f t="shared" si="14"/>
        <v>0</v>
      </c>
      <c r="X35" s="137">
        <f t="shared" si="15"/>
        <v>0</v>
      </c>
      <c r="Y35" s="138">
        <f t="shared" si="16"/>
        <v>0</v>
      </c>
      <c r="Z35" s="138">
        <f t="shared" si="17"/>
        <v>0</v>
      </c>
      <c r="AA35" s="138">
        <f t="shared" si="18"/>
        <v>0</v>
      </c>
      <c r="AB35" s="138">
        <f t="shared" si="19"/>
        <v>0</v>
      </c>
      <c r="AC35" s="138">
        <f t="shared" si="20"/>
        <v>0</v>
      </c>
      <c r="AD35" s="138">
        <f t="shared" si="21"/>
        <v>0</v>
      </c>
      <c r="AE35" s="138">
        <f t="shared" si="22"/>
        <v>0</v>
      </c>
      <c r="AF35" s="138">
        <f t="shared" ref="AF35:AG35" si="79">(Z35/2)*0.1</f>
        <v>0</v>
      </c>
      <c r="AG35" s="138">
        <f t="shared" si="79"/>
        <v>0</v>
      </c>
      <c r="AH35" s="138">
        <f t="shared" ref="AH35:AI35" si="80">Z35</f>
        <v>0</v>
      </c>
      <c r="AI35" s="138">
        <f t="shared" si="80"/>
        <v>0</v>
      </c>
    </row>
    <row r="36" ht="15.75" customHeight="1">
      <c r="A36" s="110"/>
      <c r="B36" s="52"/>
      <c r="C36" s="52"/>
      <c r="D36" s="132" t="s">
        <v>120</v>
      </c>
      <c r="E36" s="132" t="str">
        <f t="shared" si="3"/>
        <v>-CRD-</v>
      </c>
      <c r="F36" s="132"/>
      <c r="G36" s="132"/>
      <c r="H36" s="132"/>
      <c r="I36" s="134" t="str">
        <f t="shared" si="4"/>
        <v>A=;B=;L=</v>
      </c>
      <c r="J36" s="132" t="s">
        <v>28</v>
      </c>
      <c r="K36" s="132"/>
      <c r="L36" s="132">
        <f t="shared" si="5"/>
        <v>0</v>
      </c>
      <c r="M36" s="132">
        <f t="shared" si="6"/>
        <v>0</v>
      </c>
      <c r="N36" s="110"/>
      <c r="O36" s="110"/>
      <c r="P36" s="135" t="str">
        <f t="shared" si="7"/>
        <v>FLANSA20</v>
      </c>
      <c r="Q36" s="135" t="str">
        <f t="shared" si="8"/>
        <v>0.6</v>
      </c>
      <c r="R36" s="136">
        <f t="shared" si="9"/>
        <v>0</v>
      </c>
      <c r="S36" s="136">
        <f t="shared" si="10"/>
        <v>0</v>
      </c>
      <c r="T36" s="136">
        <f t="shared" si="11"/>
        <v>0</v>
      </c>
      <c r="U36" s="132">
        <f t="shared" si="12"/>
        <v>0</v>
      </c>
      <c r="V36" s="132">
        <f t="shared" si="13"/>
        <v>0</v>
      </c>
      <c r="W36" s="132">
        <f t="shared" si="14"/>
        <v>0</v>
      </c>
      <c r="X36" s="137">
        <f t="shared" si="15"/>
        <v>0</v>
      </c>
      <c r="Y36" s="138">
        <f t="shared" si="16"/>
        <v>0</v>
      </c>
      <c r="Z36" s="138">
        <f t="shared" si="17"/>
        <v>0</v>
      </c>
      <c r="AA36" s="138">
        <f t="shared" si="18"/>
        <v>0</v>
      </c>
      <c r="AB36" s="138">
        <f t="shared" si="19"/>
        <v>0</v>
      </c>
      <c r="AC36" s="138">
        <f t="shared" si="20"/>
        <v>0</v>
      </c>
      <c r="AD36" s="138">
        <f t="shared" si="21"/>
        <v>0</v>
      </c>
      <c r="AE36" s="138">
        <f t="shared" si="22"/>
        <v>0</v>
      </c>
      <c r="AF36" s="138">
        <f t="shared" ref="AF36:AG36" si="81">(Z36/2)*0.1</f>
        <v>0</v>
      </c>
      <c r="AG36" s="138">
        <f t="shared" si="81"/>
        <v>0</v>
      </c>
      <c r="AH36" s="138">
        <f t="shared" ref="AH36:AI36" si="82">Z36</f>
        <v>0</v>
      </c>
      <c r="AI36" s="138">
        <f t="shared" si="82"/>
        <v>0</v>
      </c>
    </row>
    <row r="37" ht="15.75" customHeight="1">
      <c r="A37" s="110"/>
      <c r="B37" s="52"/>
      <c r="C37" s="52"/>
      <c r="D37" s="132" t="s">
        <v>120</v>
      </c>
      <c r="E37" s="132" t="str">
        <f t="shared" si="3"/>
        <v>-CRD-</v>
      </c>
      <c r="F37" s="132"/>
      <c r="G37" s="132"/>
      <c r="H37" s="132"/>
      <c r="I37" s="134" t="str">
        <f t="shared" si="4"/>
        <v>A=;B=;L=</v>
      </c>
      <c r="J37" s="132" t="s">
        <v>28</v>
      </c>
      <c r="K37" s="132"/>
      <c r="L37" s="132">
        <f t="shared" si="5"/>
        <v>0</v>
      </c>
      <c r="M37" s="132">
        <f t="shared" si="6"/>
        <v>0</v>
      </c>
      <c r="N37" s="110"/>
      <c r="O37" s="110"/>
      <c r="P37" s="135" t="str">
        <f t="shared" si="7"/>
        <v>FLANSA20</v>
      </c>
      <c r="Q37" s="135" t="str">
        <f t="shared" si="8"/>
        <v>0.6</v>
      </c>
      <c r="R37" s="136">
        <f t="shared" si="9"/>
        <v>0</v>
      </c>
      <c r="S37" s="136">
        <f t="shared" si="10"/>
        <v>0</v>
      </c>
      <c r="T37" s="136">
        <f t="shared" si="11"/>
        <v>0</v>
      </c>
      <c r="U37" s="132">
        <f t="shared" si="12"/>
        <v>0</v>
      </c>
      <c r="V37" s="132">
        <f t="shared" si="13"/>
        <v>0</v>
      </c>
      <c r="W37" s="132">
        <f t="shared" si="14"/>
        <v>0</v>
      </c>
      <c r="X37" s="137">
        <f t="shared" si="15"/>
        <v>0</v>
      </c>
      <c r="Y37" s="138">
        <f t="shared" si="16"/>
        <v>0</v>
      </c>
      <c r="Z37" s="138">
        <f t="shared" si="17"/>
        <v>0</v>
      </c>
      <c r="AA37" s="138">
        <f t="shared" si="18"/>
        <v>0</v>
      </c>
      <c r="AB37" s="138">
        <f t="shared" si="19"/>
        <v>0</v>
      </c>
      <c r="AC37" s="138">
        <f t="shared" si="20"/>
        <v>0</v>
      </c>
      <c r="AD37" s="138">
        <f t="shared" si="21"/>
        <v>0</v>
      </c>
      <c r="AE37" s="138">
        <f t="shared" si="22"/>
        <v>0</v>
      </c>
      <c r="AF37" s="138">
        <f t="shared" ref="AF37:AG37" si="83">(Z37/2)*0.1</f>
        <v>0</v>
      </c>
      <c r="AG37" s="138">
        <f t="shared" si="83"/>
        <v>0</v>
      </c>
      <c r="AH37" s="138">
        <f t="shared" ref="AH37:AI37" si="84">Z37</f>
        <v>0</v>
      </c>
      <c r="AI37" s="138">
        <f t="shared" si="84"/>
        <v>0</v>
      </c>
    </row>
    <row r="38" ht="15.75" customHeight="1">
      <c r="A38" s="110"/>
      <c r="B38" s="52"/>
      <c r="C38" s="52"/>
      <c r="D38" s="132" t="s">
        <v>120</v>
      </c>
      <c r="E38" s="132" t="str">
        <f t="shared" si="3"/>
        <v>-CRD-</v>
      </c>
      <c r="F38" s="132"/>
      <c r="G38" s="132"/>
      <c r="H38" s="132"/>
      <c r="I38" s="134" t="str">
        <f t="shared" si="4"/>
        <v>A=;B=;L=</v>
      </c>
      <c r="J38" s="132" t="s">
        <v>28</v>
      </c>
      <c r="K38" s="132"/>
      <c r="L38" s="132">
        <f t="shared" si="5"/>
        <v>0</v>
      </c>
      <c r="M38" s="132">
        <f t="shared" si="6"/>
        <v>0</v>
      </c>
      <c r="N38" s="110"/>
      <c r="O38" s="110"/>
      <c r="P38" s="135" t="str">
        <f t="shared" si="7"/>
        <v>FLANSA20</v>
      </c>
      <c r="Q38" s="135" t="str">
        <f t="shared" si="8"/>
        <v>0.6</v>
      </c>
      <c r="R38" s="136">
        <f t="shared" si="9"/>
        <v>0</v>
      </c>
      <c r="S38" s="136">
        <f t="shared" si="10"/>
        <v>0</v>
      </c>
      <c r="T38" s="136">
        <f t="shared" si="11"/>
        <v>0</v>
      </c>
      <c r="U38" s="132">
        <f t="shared" si="12"/>
        <v>0</v>
      </c>
      <c r="V38" s="132">
        <f t="shared" si="13"/>
        <v>0</v>
      </c>
      <c r="W38" s="132">
        <f t="shared" si="14"/>
        <v>0</v>
      </c>
      <c r="X38" s="137">
        <f t="shared" si="15"/>
        <v>0</v>
      </c>
      <c r="Y38" s="138">
        <f t="shared" si="16"/>
        <v>0</v>
      </c>
      <c r="Z38" s="138">
        <f t="shared" si="17"/>
        <v>0</v>
      </c>
      <c r="AA38" s="138">
        <f t="shared" si="18"/>
        <v>0</v>
      </c>
      <c r="AB38" s="138">
        <f t="shared" si="19"/>
        <v>0</v>
      </c>
      <c r="AC38" s="138">
        <f t="shared" si="20"/>
        <v>0</v>
      </c>
      <c r="AD38" s="138">
        <f t="shared" si="21"/>
        <v>0</v>
      </c>
      <c r="AE38" s="138">
        <f t="shared" si="22"/>
        <v>0</v>
      </c>
      <c r="AF38" s="138">
        <f t="shared" ref="AF38:AG38" si="85">(Z38/2)*0.1</f>
        <v>0</v>
      </c>
      <c r="AG38" s="138">
        <f t="shared" si="85"/>
        <v>0</v>
      </c>
      <c r="AH38" s="138">
        <f t="shared" ref="AH38:AI38" si="86">Z38</f>
        <v>0</v>
      </c>
      <c r="AI38" s="138">
        <f t="shared" si="86"/>
        <v>0</v>
      </c>
    </row>
    <row r="39" ht="15.75" customHeight="1">
      <c r="A39" s="110"/>
      <c r="B39" s="52"/>
      <c r="C39" s="52"/>
      <c r="D39" s="132" t="s">
        <v>120</v>
      </c>
      <c r="E39" s="132" t="str">
        <f t="shared" si="3"/>
        <v>-CRD-</v>
      </c>
      <c r="F39" s="132"/>
      <c r="G39" s="132"/>
      <c r="H39" s="132"/>
      <c r="I39" s="134" t="str">
        <f t="shared" si="4"/>
        <v>A=;B=;L=</v>
      </c>
      <c r="J39" s="132" t="s">
        <v>28</v>
      </c>
      <c r="K39" s="132"/>
      <c r="L39" s="132">
        <f t="shared" si="5"/>
        <v>0</v>
      </c>
      <c r="M39" s="132">
        <f t="shared" si="6"/>
        <v>0</v>
      </c>
      <c r="N39" s="110"/>
      <c r="O39" s="110"/>
      <c r="P39" s="135" t="str">
        <f t="shared" si="7"/>
        <v>FLANSA20</v>
      </c>
      <c r="Q39" s="135" t="str">
        <f t="shared" si="8"/>
        <v>0.6</v>
      </c>
      <c r="R39" s="136">
        <f t="shared" si="9"/>
        <v>0</v>
      </c>
      <c r="S39" s="136">
        <f t="shared" si="10"/>
        <v>0</v>
      </c>
      <c r="T39" s="136">
        <f t="shared" si="11"/>
        <v>0</v>
      </c>
      <c r="U39" s="132">
        <f t="shared" si="12"/>
        <v>0</v>
      </c>
      <c r="V39" s="132">
        <f t="shared" si="13"/>
        <v>0</v>
      </c>
      <c r="W39" s="132">
        <f t="shared" si="14"/>
        <v>0</v>
      </c>
      <c r="X39" s="137">
        <f t="shared" si="15"/>
        <v>0</v>
      </c>
      <c r="Y39" s="138">
        <f t="shared" si="16"/>
        <v>0</v>
      </c>
      <c r="Z39" s="138">
        <f t="shared" si="17"/>
        <v>0</v>
      </c>
      <c r="AA39" s="138">
        <f t="shared" si="18"/>
        <v>0</v>
      </c>
      <c r="AB39" s="138">
        <f t="shared" si="19"/>
        <v>0</v>
      </c>
      <c r="AC39" s="138">
        <f t="shared" si="20"/>
        <v>0</v>
      </c>
      <c r="AD39" s="138">
        <f t="shared" si="21"/>
        <v>0</v>
      </c>
      <c r="AE39" s="138">
        <f t="shared" si="22"/>
        <v>0</v>
      </c>
      <c r="AF39" s="138">
        <f t="shared" ref="AF39:AG39" si="87">(Z39/2)*0.1</f>
        <v>0</v>
      </c>
      <c r="AG39" s="138">
        <f t="shared" si="87"/>
        <v>0</v>
      </c>
      <c r="AH39" s="138">
        <f t="shared" ref="AH39:AI39" si="88">Z39</f>
        <v>0</v>
      </c>
      <c r="AI39" s="138">
        <f t="shared" si="88"/>
        <v>0</v>
      </c>
    </row>
    <row r="40" ht="15.75" customHeight="1">
      <c r="A40" s="110"/>
      <c r="B40" s="52"/>
      <c r="C40" s="52"/>
      <c r="D40" s="132" t="s">
        <v>120</v>
      </c>
      <c r="E40" s="132" t="str">
        <f t="shared" si="3"/>
        <v>-CRD-</v>
      </c>
      <c r="F40" s="132"/>
      <c r="G40" s="132"/>
      <c r="H40" s="132"/>
      <c r="I40" s="134" t="str">
        <f t="shared" si="4"/>
        <v>A=;B=;L=</v>
      </c>
      <c r="J40" s="132" t="s">
        <v>28</v>
      </c>
      <c r="K40" s="132"/>
      <c r="L40" s="132">
        <f t="shared" si="5"/>
        <v>0</v>
      </c>
      <c r="M40" s="132">
        <f t="shared" si="6"/>
        <v>0</v>
      </c>
      <c r="N40" s="110"/>
      <c r="O40" s="110"/>
      <c r="P40" s="135" t="str">
        <f t="shared" si="7"/>
        <v>FLANSA20</v>
      </c>
      <c r="Q40" s="135" t="str">
        <f t="shared" si="8"/>
        <v>0.6</v>
      </c>
      <c r="R40" s="136">
        <f t="shared" si="9"/>
        <v>0</v>
      </c>
      <c r="S40" s="136">
        <f t="shared" si="10"/>
        <v>0</v>
      </c>
      <c r="T40" s="136">
        <f t="shared" si="11"/>
        <v>0</v>
      </c>
      <c r="U40" s="132">
        <f t="shared" si="12"/>
        <v>0</v>
      </c>
      <c r="V40" s="132">
        <f t="shared" si="13"/>
        <v>0</v>
      </c>
      <c r="W40" s="132">
        <f t="shared" si="14"/>
        <v>0</v>
      </c>
      <c r="X40" s="137">
        <f t="shared" si="15"/>
        <v>0</v>
      </c>
      <c r="Y40" s="138">
        <f t="shared" si="16"/>
        <v>0</v>
      </c>
      <c r="Z40" s="138">
        <f t="shared" si="17"/>
        <v>0</v>
      </c>
      <c r="AA40" s="138">
        <f t="shared" si="18"/>
        <v>0</v>
      </c>
      <c r="AB40" s="138">
        <f t="shared" si="19"/>
        <v>0</v>
      </c>
      <c r="AC40" s="138">
        <f t="shared" si="20"/>
        <v>0</v>
      </c>
      <c r="AD40" s="138">
        <f t="shared" si="21"/>
        <v>0</v>
      </c>
      <c r="AE40" s="138">
        <f t="shared" si="22"/>
        <v>0</v>
      </c>
      <c r="AF40" s="138">
        <f t="shared" ref="AF40:AG40" si="89">(Z40/2)*0.1</f>
        <v>0</v>
      </c>
      <c r="AG40" s="138">
        <f t="shared" si="89"/>
        <v>0</v>
      </c>
      <c r="AH40" s="138">
        <f t="shared" ref="AH40:AI40" si="90">Z40</f>
        <v>0</v>
      </c>
      <c r="AI40" s="138">
        <f t="shared" si="90"/>
        <v>0</v>
      </c>
    </row>
    <row r="41" ht="15.75" customHeight="1">
      <c r="A41" s="110"/>
      <c r="B41" s="52"/>
      <c r="C41" s="52"/>
      <c r="D41" s="132" t="s">
        <v>120</v>
      </c>
      <c r="E41" s="132" t="str">
        <f t="shared" si="3"/>
        <v>-CRD-</v>
      </c>
      <c r="F41" s="132"/>
      <c r="G41" s="132"/>
      <c r="H41" s="132"/>
      <c r="I41" s="134" t="str">
        <f t="shared" si="4"/>
        <v>A=;B=;L=</v>
      </c>
      <c r="J41" s="132" t="s">
        <v>28</v>
      </c>
      <c r="K41" s="132"/>
      <c r="L41" s="132">
        <f t="shared" si="5"/>
        <v>0</v>
      </c>
      <c r="M41" s="132">
        <f t="shared" si="6"/>
        <v>0</v>
      </c>
      <c r="N41" s="110"/>
      <c r="O41" s="110"/>
      <c r="P41" s="135" t="str">
        <f t="shared" si="7"/>
        <v>FLANSA20</v>
      </c>
      <c r="Q41" s="135" t="str">
        <f t="shared" si="8"/>
        <v>0.6</v>
      </c>
      <c r="R41" s="136">
        <f t="shared" si="9"/>
        <v>0</v>
      </c>
      <c r="S41" s="136">
        <f t="shared" si="10"/>
        <v>0</v>
      </c>
      <c r="T41" s="136">
        <f t="shared" si="11"/>
        <v>0</v>
      </c>
      <c r="U41" s="132">
        <f t="shared" si="12"/>
        <v>0</v>
      </c>
      <c r="V41" s="132">
        <f t="shared" si="13"/>
        <v>0</v>
      </c>
      <c r="W41" s="132">
        <f t="shared" si="14"/>
        <v>0</v>
      </c>
      <c r="X41" s="137">
        <f t="shared" si="15"/>
        <v>0</v>
      </c>
      <c r="Y41" s="138">
        <f t="shared" si="16"/>
        <v>0</v>
      </c>
      <c r="Z41" s="138">
        <f t="shared" si="17"/>
        <v>0</v>
      </c>
      <c r="AA41" s="138">
        <f t="shared" si="18"/>
        <v>0</v>
      </c>
      <c r="AB41" s="138">
        <f t="shared" si="19"/>
        <v>0</v>
      </c>
      <c r="AC41" s="138">
        <f t="shared" si="20"/>
        <v>0</v>
      </c>
      <c r="AD41" s="138">
        <f t="shared" si="21"/>
        <v>0</v>
      </c>
      <c r="AE41" s="138">
        <f t="shared" si="22"/>
        <v>0</v>
      </c>
      <c r="AF41" s="138">
        <f t="shared" ref="AF41:AG41" si="91">(Z41/2)*0.1</f>
        <v>0</v>
      </c>
      <c r="AG41" s="138">
        <f t="shared" si="91"/>
        <v>0</v>
      </c>
      <c r="AH41" s="138">
        <f t="shared" ref="AH41:AI41" si="92">Z41</f>
        <v>0</v>
      </c>
      <c r="AI41" s="138">
        <f t="shared" si="92"/>
        <v>0</v>
      </c>
    </row>
    <row r="42" ht="15.75" customHeight="1">
      <c r="A42" s="110"/>
      <c r="B42" s="52"/>
      <c r="C42" s="52"/>
      <c r="D42" s="132" t="s">
        <v>120</v>
      </c>
      <c r="E42" s="132" t="str">
        <f t="shared" si="3"/>
        <v>-CRD-</v>
      </c>
      <c r="F42" s="132"/>
      <c r="G42" s="132"/>
      <c r="H42" s="132"/>
      <c r="I42" s="134" t="str">
        <f t="shared" si="4"/>
        <v>A=;B=;L=</v>
      </c>
      <c r="J42" s="132" t="s">
        <v>28</v>
      </c>
      <c r="K42" s="132"/>
      <c r="L42" s="132">
        <f t="shared" si="5"/>
        <v>0</v>
      </c>
      <c r="M42" s="132">
        <f t="shared" si="6"/>
        <v>0</v>
      </c>
      <c r="N42" s="110"/>
      <c r="O42" s="110"/>
      <c r="P42" s="135" t="str">
        <f t="shared" si="7"/>
        <v>FLANSA20</v>
      </c>
      <c r="Q42" s="135" t="str">
        <f t="shared" si="8"/>
        <v>0.6</v>
      </c>
      <c r="R42" s="136">
        <f t="shared" si="9"/>
        <v>0</v>
      </c>
      <c r="S42" s="136">
        <f t="shared" si="10"/>
        <v>0</v>
      </c>
      <c r="T42" s="136">
        <f t="shared" si="11"/>
        <v>0</v>
      </c>
      <c r="U42" s="132">
        <f t="shared" si="12"/>
        <v>0</v>
      </c>
      <c r="V42" s="132">
        <f t="shared" si="13"/>
        <v>0</v>
      </c>
      <c r="W42" s="132">
        <f t="shared" si="14"/>
        <v>0</v>
      </c>
      <c r="X42" s="137">
        <f t="shared" si="15"/>
        <v>0</v>
      </c>
      <c r="Y42" s="138">
        <f t="shared" si="16"/>
        <v>0</v>
      </c>
      <c r="Z42" s="138">
        <f t="shared" si="17"/>
        <v>0</v>
      </c>
      <c r="AA42" s="138">
        <f t="shared" si="18"/>
        <v>0</v>
      </c>
      <c r="AB42" s="138">
        <f t="shared" si="19"/>
        <v>0</v>
      </c>
      <c r="AC42" s="138">
        <f t="shared" si="20"/>
        <v>0</v>
      </c>
      <c r="AD42" s="138">
        <f t="shared" si="21"/>
        <v>0</v>
      </c>
      <c r="AE42" s="138">
        <f t="shared" si="22"/>
        <v>0</v>
      </c>
      <c r="AF42" s="138">
        <f t="shared" ref="AF42:AG42" si="93">(Z42/2)*0.1</f>
        <v>0</v>
      </c>
      <c r="AG42" s="138">
        <f t="shared" si="93"/>
        <v>0</v>
      </c>
      <c r="AH42" s="138">
        <f t="shared" ref="AH42:AI42" si="94">Z42</f>
        <v>0</v>
      </c>
      <c r="AI42" s="138">
        <f t="shared" si="94"/>
        <v>0</v>
      </c>
    </row>
    <row r="43" ht="15.75" customHeight="1">
      <c r="A43" s="110"/>
      <c r="B43" s="52"/>
      <c r="C43" s="52"/>
      <c r="D43" s="132" t="s">
        <v>120</v>
      </c>
      <c r="E43" s="132" t="str">
        <f t="shared" si="3"/>
        <v>-CRD-</v>
      </c>
      <c r="F43" s="132"/>
      <c r="G43" s="132"/>
      <c r="H43" s="132"/>
      <c r="I43" s="134" t="str">
        <f t="shared" si="4"/>
        <v>A=;B=;L=</v>
      </c>
      <c r="J43" s="132" t="s">
        <v>28</v>
      </c>
      <c r="K43" s="132"/>
      <c r="L43" s="132">
        <f t="shared" si="5"/>
        <v>0</v>
      </c>
      <c r="M43" s="132">
        <f t="shared" si="6"/>
        <v>0</v>
      </c>
      <c r="N43" s="110"/>
      <c r="O43" s="110"/>
      <c r="P43" s="135" t="str">
        <f t="shared" si="7"/>
        <v>FLANSA20</v>
      </c>
      <c r="Q43" s="135" t="str">
        <f t="shared" si="8"/>
        <v>0.6</v>
      </c>
      <c r="R43" s="136">
        <f t="shared" si="9"/>
        <v>0</v>
      </c>
      <c r="S43" s="136">
        <f t="shared" si="10"/>
        <v>0</v>
      </c>
      <c r="T43" s="136">
        <f t="shared" si="11"/>
        <v>0</v>
      </c>
      <c r="U43" s="132">
        <f t="shared" si="12"/>
        <v>0</v>
      </c>
      <c r="V43" s="132">
        <f t="shared" si="13"/>
        <v>0</v>
      </c>
      <c r="W43" s="132">
        <f t="shared" si="14"/>
        <v>0</v>
      </c>
      <c r="X43" s="137">
        <f t="shared" si="15"/>
        <v>0</v>
      </c>
      <c r="Y43" s="138">
        <f t="shared" si="16"/>
        <v>0</v>
      </c>
      <c r="Z43" s="138">
        <f t="shared" si="17"/>
        <v>0</v>
      </c>
      <c r="AA43" s="138">
        <f t="shared" si="18"/>
        <v>0</v>
      </c>
      <c r="AB43" s="138">
        <f t="shared" si="19"/>
        <v>0</v>
      </c>
      <c r="AC43" s="138">
        <f t="shared" si="20"/>
        <v>0</v>
      </c>
      <c r="AD43" s="138">
        <f t="shared" si="21"/>
        <v>0</v>
      </c>
      <c r="AE43" s="138">
        <f t="shared" si="22"/>
        <v>0</v>
      </c>
      <c r="AF43" s="138">
        <f t="shared" ref="AF43:AG43" si="95">(Z43/2)*0.1</f>
        <v>0</v>
      </c>
      <c r="AG43" s="138">
        <f t="shared" si="95"/>
        <v>0</v>
      </c>
      <c r="AH43" s="138">
        <f t="shared" ref="AH43:AI43" si="96">Z43</f>
        <v>0</v>
      </c>
      <c r="AI43" s="138">
        <f t="shared" si="96"/>
        <v>0</v>
      </c>
    </row>
    <row r="44" ht="15.75" customHeight="1">
      <c r="A44" s="110"/>
      <c r="B44" s="52"/>
      <c r="C44" s="52"/>
      <c r="D44" s="132" t="s">
        <v>120</v>
      </c>
      <c r="E44" s="132" t="str">
        <f t="shared" si="3"/>
        <v>-CRD-</v>
      </c>
      <c r="F44" s="132"/>
      <c r="G44" s="132"/>
      <c r="H44" s="132"/>
      <c r="I44" s="134" t="str">
        <f t="shared" si="4"/>
        <v>A=;B=;L=</v>
      </c>
      <c r="J44" s="132" t="s">
        <v>28</v>
      </c>
      <c r="K44" s="132"/>
      <c r="L44" s="132">
        <f t="shared" si="5"/>
        <v>0</v>
      </c>
      <c r="M44" s="132">
        <f t="shared" si="6"/>
        <v>0</v>
      </c>
      <c r="N44" s="110"/>
      <c r="O44" s="110"/>
      <c r="P44" s="135" t="str">
        <f t="shared" si="7"/>
        <v>FLANSA20</v>
      </c>
      <c r="Q44" s="135" t="str">
        <f t="shared" si="8"/>
        <v>0.6</v>
      </c>
      <c r="R44" s="136">
        <f t="shared" si="9"/>
        <v>0</v>
      </c>
      <c r="S44" s="136">
        <f t="shared" si="10"/>
        <v>0</v>
      </c>
      <c r="T44" s="136">
        <f t="shared" si="11"/>
        <v>0</v>
      </c>
      <c r="U44" s="132">
        <f t="shared" si="12"/>
        <v>0</v>
      </c>
      <c r="V44" s="132">
        <f t="shared" si="13"/>
        <v>0</v>
      </c>
      <c r="W44" s="132">
        <f t="shared" si="14"/>
        <v>0</v>
      </c>
      <c r="X44" s="137">
        <f t="shared" si="15"/>
        <v>0</v>
      </c>
      <c r="Y44" s="138">
        <f t="shared" si="16"/>
        <v>0</v>
      </c>
      <c r="Z44" s="138">
        <f t="shared" si="17"/>
        <v>0</v>
      </c>
      <c r="AA44" s="138">
        <f t="shared" si="18"/>
        <v>0</v>
      </c>
      <c r="AB44" s="138">
        <f t="shared" si="19"/>
        <v>0</v>
      </c>
      <c r="AC44" s="138">
        <f t="shared" si="20"/>
        <v>0</v>
      </c>
      <c r="AD44" s="138">
        <f t="shared" si="21"/>
        <v>0</v>
      </c>
      <c r="AE44" s="138">
        <f t="shared" si="22"/>
        <v>0</v>
      </c>
      <c r="AF44" s="138">
        <f t="shared" ref="AF44:AG44" si="97">(Z44/2)*0.1</f>
        <v>0</v>
      </c>
      <c r="AG44" s="138">
        <f t="shared" si="97"/>
        <v>0</v>
      </c>
      <c r="AH44" s="138">
        <f t="shared" ref="AH44:AI44" si="98">Z44</f>
        <v>0</v>
      </c>
      <c r="AI44" s="138">
        <f t="shared" si="98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"/>
      <c r="Q45" s="11"/>
      <c r="R45" s="11"/>
      <c r="S45" s="11"/>
      <c r="T45" s="11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"/>
      <c r="Q46" s="11"/>
      <c r="R46" s="11"/>
      <c r="S46" s="11"/>
      <c r="T46" s="11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"/>
      <c r="Q47" s="11"/>
      <c r="R47" s="139" t="s">
        <v>146</v>
      </c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"/>
      <c r="Q48" s="11"/>
      <c r="R48" s="123" t="s">
        <v>94</v>
      </c>
      <c r="S48" s="123" t="s">
        <v>95</v>
      </c>
      <c r="T48" s="123" t="s">
        <v>96</v>
      </c>
      <c r="U48" s="123" t="s">
        <v>97</v>
      </c>
      <c r="V48" s="123" t="s">
        <v>98</v>
      </c>
      <c r="W48" s="123" t="s">
        <v>99</v>
      </c>
      <c r="X48" s="123" t="s">
        <v>100</v>
      </c>
      <c r="Y48" s="123" t="s">
        <v>101</v>
      </c>
      <c r="Z48" s="123" t="s">
        <v>102</v>
      </c>
      <c r="AA48" s="123" t="s">
        <v>103</v>
      </c>
      <c r="AB48" s="123" t="s">
        <v>104</v>
      </c>
      <c r="AC48" s="123" t="s">
        <v>105</v>
      </c>
      <c r="AD48" s="123" t="s">
        <v>106</v>
      </c>
      <c r="AE48" s="123" t="s">
        <v>107</v>
      </c>
      <c r="AF48" s="123" t="s">
        <v>108</v>
      </c>
      <c r="AG48" s="123" t="s">
        <v>109</v>
      </c>
      <c r="AH48" s="123" t="s">
        <v>110</v>
      </c>
      <c r="AI48" s="123" t="s">
        <v>111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"/>
      <c r="Q49" s="11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"/>
      <c r="Q50" s="11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"/>
      <c r="Q51" s="11"/>
      <c r="R51" s="11">
        <f t="shared" ref="R51:AI51" si="99">SUM(R6:R44)</f>
        <v>382.88</v>
      </c>
      <c r="S51" s="11">
        <f t="shared" si="99"/>
        <v>632</v>
      </c>
      <c r="T51" s="11">
        <f t="shared" si="99"/>
        <v>1365.893092</v>
      </c>
      <c r="U51" s="11">
        <f t="shared" si="99"/>
        <v>191.44</v>
      </c>
      <c r="V51" s="11">
        <f t="shared" si="99"/>
        <v>316</v>
      </c>
      <c r="W51" s="11">
        <f t="shared" si="99"/>
        <v>0</v>
      </c>
      <c r="X51" s="140">
        <f t="shared" si="99"/>
        <v>546.9714286</v>
      </c>
      <c r="Y51" s="12">
        <f t="shared" si="99"/>
        <v>4.388888889</v>
      </c>
      <c r="Z51" s="12">
        <f t="shared" si="99"/>
        <v>10.2</v>
      </c>
      <c r="AA51" s="12">
        <f t="shared" si="99"/>
        <v>79.99</v>
      </c>
      <c r="AB51" s="12">
        <f t="shared" si="99"/>
        <v>8.16</v>
      </c>
      <c r="AC51" s="12">
        <f t="shared" si="99"/>
        <v>63.992</v>
      </c>
      <c r="AD51" s="12">
        <f t="shared" si="99"/>
        <v>2.53</v>
      </c>
      <c r="AE51" s="12">
        <f t="shared" si="99"/>
        <v>43.4026</v>
      </c>
      <c r="AF51" s="12">
        <f t="shared" si="99"/>
        <v>0.51</v>
      </c>
      <c r="AG51" s="12">
        <f t="shared" si="99"/>
        <v>3.9995</v>
      </c>
      <c r="AH51" s="12">
        <f t="shared" si="99"/>
        <v>10.2</v>
      </c>
      <c r="AI51" s="12">
        <f t="shared" si="99"/>
        <v>79.99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"/>
      <c r="Q52" s="11"/>
      <c r="R52" s="11"/>
      <c r="S52" s="11"/>
      <c r="T52" s="11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"/>
      <c r="Q53" s="11"/>
      <c r="R53" s="11"/>
      <c r="S53" s="11"/>
      <c r="T53" s="11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"/>
      <c r="Q54" s="11"/>
      <c r="R54" s="11"/>
      <c r="S54" s="11"/>
      <c r="T54" s="11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"/>
      <c r="Q55" s="11"/>
      <c r="R55" s="11"/>
      <c r="S55" s="11"/>
      <c r="T55" s="11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"/>
      <c r="Q56" s="11"/>
      <c r="R56" s="11"/>
      <c r="S56" s="11"/>
      <c r="T56" s="11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"/>
      <c r="Q57" s="11"/>
      <c r="R57" s="11"/>
      <c r="S57" s="11"/>
      <c r="T57" s="11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"/>
      <c r="Q58" s="11"/>
      <c r="R58" s="11"/>
      <c r="S58" s="11"/>
      <c r="T58" s="11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"/>
      <c r="Q59" s="11"/>
      <c r="R59" s="11"/>
      <c r="S59" s="11"/>
      <c r="T59" s="11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"/>
      <c r="Q60" s="11"/>
      <c r="R60" s="11"/>
      <c r="S60" s="11"/>
      <c r="T60" s="11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"/>
      <c r="Q61" s="11"/>
      <c r="R61" s="11"/>
      <c r="S61" s="11"/>
      <c r="T61" s="11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"/>
      <c r="Q62" s="11"/>
      <c r="R62" s="11"/>
      <c r="S62" s="11"/>
      <c r="T62" s="11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"/>
      <c r="Q63" s="11"/>
      <c r="R63" s="11"/>
      <c r="S63" s="11"/>
      <c r="T63" s="11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"/>
      <c r="Q64" s="11"/>
      <c r="R64" s="11"/>
      <c r="S64" s="11"/>
      <c r="T64" s="11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"/>
      <c r="Q65" s="11"/>
      <c r="R65" s="11"/>
      <c r="S65" s="11"/>
      <c r="T65" s="11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"/>
      <c r="Q66" s="11"/>
      <c r="R66" s="11"/>
      <c r="S66" s="11"/>
      <c r="T66" s="11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"/>
      <c r="Q67" s="11"/>
      <c r="R67" s="11"/>
      <c r="S67" s="11"/>
      <c r="T67" s="11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"/>
      <c r="Q68" s="11"/>
      <c r="R68" s="11"/>
      <c r="S68" s="11"/>
      <c r="T68" s="11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"/>
      <c r="Q69" s="11"/>
      <c r="R69" s="11"/>
      <c r="S69" s="11"/>
      <c r="T69" s="11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"/>
      <c r="Q70" s="11"/>
      <c r="R70" s="11"/>
      <c r="S70" s="11"/>
      <c r="T70" s="11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"/>
      <c r="Q71" s="11"/>
      <c r="R71" s="11"/>
      <c r="S71" s="11"/>
      <c r="T71" s="11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"/>
      <c r="Q72" s="11"/>
      <c r="R72" s="11"/>
      <c r="S72" s="11"/>
      <c r="T72" s="11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"/>
      <c r="Q73" s="11"/>
      <c r="R73" s="11"/>
      <c r="S73" s="11"/>
      <c r="T73" s="11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"/>
      <c r="Q74" s="11"/>
      <c r="R74" s="11"/>
      <c r="S74" s="11"/>
      <c r="T74" s="11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"/>
      <c r="Q75" s="11"/>
      <c r="R75" s="11"/>
      <c r="S75" s="11"/>
      <c r="T75" s="11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"/>
      <c r="Q76" s="11"/>
      <c r="R76" s="11"/>
      <c r="S76" s="11"/>
      <c r="T76" s="11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"/>
      <c r="Q77" s="11"/>
      <c r="R77" s="11"/>
      <c r="S77" s="11"/>
      <c r="T77" s="11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"/>
      <c r="Q78" s="11"/>
      <c r="R78" s="11"/>
      <c r="S78" s="11"/>
      <c r="T78" s="11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"/>
      <c r="Q79" s="11"/>
      <c r="R79" s="11"/>
      <c r="S79" s="11"/>
      <c r="T79" s="11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"/>
      <c r="Q80" s="11"/>
      <c r="R80" s="11"/>
      <c r="S80" s="11"/>
      <c r="T80" s="11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"/>
      <c r="Q81" s="11"/>
      <c r="R81" s="11"/>
      <c r="S81" s="11"/>
      <c r="T81" s="11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"/>
      <c r="Q82" s="11"/>
      <c r="R82" s="11"/>
      <c r="S82" s="11"/>
      <c r="T82" s="11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"/>
      <c r="Q83" s="11"/>
      <c r="R83" s="11"/>
      <c r="S83" s="11"/>
      <c r="T83" s="11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"/>
      <c r="Q84" s="11"/>
      <c r="R84" s="11"/>
      <c r="S84" s="11"/>
      <c r="T84" s="11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"/>
      <c r="Q85" s="11"/>
      <c r="R85" s="11"/>
      <c r="S85" s="11"/>
      <c r="T85" s="11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"/>
      <c r="Q86" s="11"/>
      <c r="R86" s="11"/>
      <c r="S86" s="11"/>
      <c r="T86" s="11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"/>
      <c r="Q87" s="11"/>
      <c r="R87" s="11"/>
      <c r="S87" s="11"/>
      <c r="T87" s="11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"/>
      <c r="Q88" s="11"/>
      <c r="R88" s="11"/>
      <c r="S88" s="11"/>
      <c r="T88" s="11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"/>
      <c r="Q89" s="11"/>
      <c r="R89" s="11"/>
      <c r="S89" s="11"/>
      <c r="T89" s="11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"/>
      <c r="Q90" s="11"/>
      <c r="R90" s="11"/>
      <c r="S90" s="11"/>
      <c r="T90" s="11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"/>
      <c r="Q91" s="11"/>
      <c r="R91" s="11"/>
      <c r="S91" s="11"/>
      <c r="T91" s="11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"/>
      <c r="Q92" s="11"/>
      <c r="R92" s="11"/>
      <c r="S92" s="11"/>
      <c r="T92" s="11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"/>
      <c r="Q93" s="11"/>
      <c r="R93" s="11"/>
      <c r="S93" s="11"/>
      <c r="T93" s="11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"/>
      <c r="Q94" s="11"/>
      <c r="R94" s="11"/>
      <c r="S94" s="11"/>
      <c r="T94" s="11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"/>
      <c r="Q95" s="11"/>
      <c r="R95" s="11"/>
      <c r="S95" s="11"/>
      <c r="T95" s="11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"/>
      <c r="Q96" s="11"/>
      <c r="R96" s="11"/>
      <c r="S96" s="11"/>
      <c r="T96" s="11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"/>
      <c r="Q97" s="11"/>
      <c r="R97" s="11"/>
      <c r="S97" s="11"/>
      <c r="T97" s="11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"/>
      <c r="Q98" s="11"/>
      <c r="R98" s="11"/>
      <c r="S98" s="11"/>
      <c r="T98" s="11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"/>
      <c r="Q99" s="11"/>
      <c r="R99" s="11"/>
      <c r="S99" s="11"/>
      <c r="T99" s="11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"/>
      <c r="Q100" s="11"/>
      <c r="R100" s="11"/>
      <c r="S100" s="11"/>
      <c r="T100" s="11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"/>
      <c r="Q101" s="11"/>
      <c r="R101" s="11"/>
      <c r="S101" s="11"/>
      <c r="T101" s="11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"/>
      <c r="Q102" s="11"/>
      <c r="R102" s="11"/>
      <c r="S102" s="11"/>
      <c r="T102" s="11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"/>
      <c r="Q103" s="11"/>
      <c r="R103" s="11"/>
      <c r="S103" s="11"/>
      <c r="T103" s="11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"/>
      <c r="Q104" s="11"/>
      <c r="R104" s="11"/>
      <c r="S104" s="11"/>
      <c r="T104" s="11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"/>
      <c r="Q105" s="11"/>
      <c r="R105" s="11"/>
      <c r="S105" s="11"/>
      <c r="T105" s="11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"/>
      <c r="Q106" s="11"/>
      <c r="R106" s="11"/>
      <c r="S106" s="11"/>
      <c r="T106" s="11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"/>
      <c r="Q107" s="11"/>
      <c r="R107" s="11"/>
      <c r="S107" s="11"/>
      <c r="T107" s="11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"/>
      <c r="Q108" s="11"/>
      <c r="R108" s="11"/>
      <c r="S108" s="11"/>
      <c r="T108" s="11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"/>
      <c r="Q109" s="11"/>
      <c r="R109" s="11"/>
      <c r="S109" s="11"/>
      <c r="T109" s="11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"/>
      <c r="Q110" s="11"/>
      <c r="R110" s="11"/>
      <c r="S110" s="11"/>
      <c r="T110" s="11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"/>
      <c r="Q111" s="11"/>
      <c r="R111" s="11"/>
      <c r="S111" s="11"/>
      <c r="T111" s="11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"/>
      <c r="Q112" s="11"/>
      <c r="R112" s="11"/>
      <c r="S112" s="11"/>
      <c r="T112" s="11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"/>
      <c r="Q113" s="11"/>
      <c r="R113" s="11"/>
      <c r="S113" s="11"/>
      <c r="T113" s="11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"/>
      <c r="Q114" s="11"/>
      <c r="R114" s="11"/>
      <c r="S114" s="11"/>
      <c r="T114" s="11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"/>
      <c r="Q115" s="11"/>
      <c r="R115" s="11"/>
      <c r="S115" s="11"/>
      <c r="T115" s="11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"/>
      <c r="Q116" s="11"/>
      <c r="R116" s="11"/>
      <c r="S116" s="11"/>
      <c r="T116" s="11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"/>
      <c r="Q117" s="11"/>
      <c r="R117" s="11"/>
      <c r="S117" s="11"/>
      <c r="T117" s="11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"/>
      <c r="Q118" s="11"/>
      <c r="R118" s="11"/>
      <c r="S118" s="11"/>
      <c r="T118" s="11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"/>
      <c r="Q119" s="11"/>
      <c r="R119" s="11"/>
      <c r="S119" s="11"/>
      <c r="T119" s="11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"/>
      <c r="Q120" s="11"/>
      <c r="R120" s="11"/>
      <c r="S120" s="11"/>
      <c r="T120" s="11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"/>
      <c r="Q121" s="11"/>
      <c r="R121" s="11"/>
      <c r="S121" s="11"/>
      <c r="T121" s="11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"/>
      <c r="Q122" s="11"/>
      <c r="R122" s="11"/>
      <c r="S122" s="11"/>
      <c r="T122" s="11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"/>
      <c r="Q123" s="11"/>
      <c r="R123" s="11"/>
      <c r="S123" s="11"/>
      <c r="T123" s="11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"/>
      <c r="Q124" s="11"/>
      <c r="R124" s="11"/>
      <c r="S124" s="11"/>
      <c r="T124" s="11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"/>
      <c r="Q125" s="11"/>
      <c r="R125" s="11"/>
      <c r="S125" s="11"/>
      <c r="T125" s="11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"/>
      <c r="Q126" s="11"/>
      <c r="R126" s="11"/>
      <c r="S126" s="11"/>
      <c r="T126" s="11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"/>
      <c r="Q127" s="11"/>
      <c r="R127" s="11"/>
      <c r="S127" s="11"/>
      <c r="T127" s="11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"/>
      <c r="Q128" s="11"/>
      <c r="R128" s="11"/>
      <c r="S128" s="11"/>
      <c r="T128" s="11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"/>
      <c r="Q129" s="11"/>
      <c r="R129" s="11"/>
      <c r="S129" s="11"/>
      <c r="T129" s="11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"/>
      <c r="Q130" s="11"/>
      <c r="R130" s="11"/>
      <c r="S130" s="11"/>
      <c r="T130" s="11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"/>
      <c r="Q131" s="11"/>
      <c r="R131" s="11"/>
      <c r="S131" s="11"/>
      <c r="T131" s="11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"/>
      <c r="Q132" s="11"/>
      <c r="R132" s="11"/>
      <c r="S132" s="11"/>
      <c r="T132" s="11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"/>
      <c r="Q133" s="11"/>
      <c r="R133" s="11"/>
      <c r="S133" s="11"/>
      <c r="T133" s="11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"/>
      <c r="Q134" s="11"/>
      <c r="R134" s="11"/>
      <c r="S134" s="11"/>
      <c r="T134" s="11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"/>
      <c r="Q135" s="11"/>
      <c r="R135" s="11"/>
      <c r="S135" s="11"/>
      <c r="T135" s="11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"/>
      <c r="Q136" s="11"/>
      <c r="R136" s="11"/>
      <c r="S136" s="11"/>
      <c r="T136" s="11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"/>
      <c r="Q137" s="11"/>
      <c r="R137" s="11"/>
      <c r="S137" s="11"/>
      <c r="T137" s="11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"/>
      <c r="Q138" s="11"/>
      <c r="R138" s="11"/>
      <c r="S138" s="11"/>
      <c r="T138" s="11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"/>
      <c r="Q139" s="11"/>
      <c r="R139" s="11"/>
      <c r="S139" s="11"/>
      <c r="T139" s="11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"/>
      <c r="Q140" s="11"/>
      <c r="R140" s="11"/>
      <c r="S140" s="11"/>
      <c r="T140" s="11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"/>
      <c r="Q141" s="11"/>
      <c r="R141" s="11"/>
      <c r="S141" s="11"/>
      <c r="T141" s="11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"/>
      <c r="Q142" s="11"/>
      <c r="R142" s="11"/>
      <c r="S142" s="11"/>
      <c r="T142" s="11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"/>
      <c r="Q143" s="11"/>
      <c r="R143" s="11"/>
      <c r="S143" s="11"/>
      <c r="T143" s="11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"/>
      <c r="Q144" s="11"/>
      <c r="R144" s="11"/>
      <c r="S144" s="11"/>
      <c r="T144" s="11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"/>
      <c r="Q145" s="11"/>
      <c r="R145" s="11"/>
      <c r="S145" s="11"/>
      <c r="T145" s="11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"/>
      <c r="Q146" s="11"/>
      <c r="R146" s="11"/>
      <c r="S146" s="11"/>
      <c r="T146" s="11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"/>
      <c r="Q147" s="11"/>
      <c r="R147" s="11"/>
      <c r="S147" s="11"/>
      <c r="T147" s="11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"/>
      <c r="Q148" s="11"/>
      <c r="R148" s="11"/>
      <c r="S148" s="11"/>
      <c r="T148" s="11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"/>
      <c r="Q149" s="11"/>
      <c r="R149" s="11"/>
      <c r="S149" s="11"/>
      <c r="T149" s="11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"/>
      <c r="Q150" s="11"/>
      <c r="R150" s="11"/>
      <c r="S150" s="11"/>
      <c r="T150" s="11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"/>
      <c r="Q151" s="11"/>
      <c r="R151" s="11"/>
      <c r="S151" s="11"/>
      <c r="T151" s="11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"/>
      <c r="Q152" s="11"/>
      <c r="R152" s="11"/>
      <c r="S152" s="11"/>
      <c r="T152" s="11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"/>
      <c r="Q153" s="11"/>
      <c r="R153" s="11"/>
      <c r="S153" s="11"/>
      <c r="T153" s="11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"/>
      <c r="Q154" s="11"/>
      <c r="R154" s="11"/>
      <c r="S154" s="11"/>
      <c r="T154" s="11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"/>
      <c r="Q155" s="11"/>
      <c r="R155" s="11"/>
      <c r="S155" s="11"/>
      <c r="T155" s="11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"/>
      <c r="Q156" s="11"/>
      <c r="R156" s="11"/>
      <c r="S156" s="11"/>
      <c r="T156" s="11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"/>
      <c r="Q157" s="11"/>
      <c r="R157" s="11"/>
      <c r="S157" s="11"/>
      <c r="T157" s="11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"/>
      <c r="Q158" s="11"/>
      <c r="R158" s="11"/>
      <c r="S158" s="11"/>
      <c r="T158" s="11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"/>
      <c r="Q159" s="11"/>
      <c r="R159" s="11"/>
      <c r="S159" s="11"/>
      <c r="T159" s="11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"/>
      <c r="Q160" s="11"/>
      <c r="R160" s="11"/>
      <c r="S160" s="11"/>
      <c r="T160" s="11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"/>
      <c r="Q161" s="11"/>
      <c r="R161" s="11"/>
      <c r="S161" s="11"/>
      <c r="T161" s="11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"/>
      <c r="Q162" s="11"/>
      <c r="R162" s="11"/>
      <c r="S162" s="11"/>
      <c r="T162" s="11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"/>
      <c r="Q163" s="11"/>
      <c r="R163" s="11"/>
      <c r="S163" s="11"/>
      <c r="T163" s="11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"/>
      <c r="Q164" s="11"/>
      <c r="R164" s="11"/>
      <c r="S164" s="11"/>
      <c r="T164" s="11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"/>
      <c r="Q165" s="11"/>
      <c r="R165" s="11"/>
      <c r="S165" s="11"/>
      <c r="T165" s="11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"/>
      <c r="Q166" s="11"/>
      <c r="R166" s="11"/>
      <c r="S166" s="11"/>
      <c r="T166" s="11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"/>
      <c r="Q167" s="11"/>
      <c r="R167" s="11"/>
      <c r="S167" s="11"/>
      <c r="T167" s="11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"/>
      <c r="Q168" s="11"/>
      <c r="R168" s="11"/>
      <c r="S168" s="11"/>
      <c r="T168" s="11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"/>
      <c r="Q169" s="11"/>
      <c r="R169" s="11"/>
      <c r="S169" s="11"/>
      <c r="T169" s="11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"/>
      <c r="Q170" s="11"/>
      <c r="R170" s="11"/>
      <c r="S170" s="11"/>
      <c r="T170" s="11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"/>
      <c r="Q171" s="11"/>
      <c r="R171" s="11"/>
      <c r="S171" s="11"/>
      <c r="T171" s="11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"/>
      <c r="Q172" s="11"/>
      <c r="R172" s="11"/>
      <c r="S172" s="11"/>
      <c r="T172" s="11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"/>
      <c r="Q173" s="11"/>
      <c r="R173" s="11"/>
      <c r="S173" s="11"/>
      <c r="T173" s="11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"/>
      <c r="Q174" s="11"/>
      <c r="R174" s="11"/>
      <c r="S174" s="11"/>
      <c r="T174" s="11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"/>
      <c r="Q175" s="11"/>
      <c r="R175" s="11"/>
      <c r="S175" s="11"/>
      <c r="T175" s="11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"/>
      <c r="Q176" s="11"/>
      <c r="R176" s="11"/>
      <c r="S176" s="11"/>
      <c r="T176" s="11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"/>
      <c r="Q177" s="11"/>
      <c r="R177" s="11"/>
      <c r="S177" s="11"/>
      <c r="T177" s="11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"/>
      <c r="Q178" s="11"/>
      <c r="R178" s="11"/>
      <c r="S178" s="11"/>
      <c r="T178" s="11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"/>
      <c r="Q179" s="11"/>
      <c r="R179" s="11"/>
      <c r="S179" s="11"/>
      <c r="T179" s="11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"/>
      <c r="Q180" s="11"/>
      <c r="R180" s="11"/>
      <c r="S180" s="11"/>
      <c r="T180" s="11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"/>
      <c r="Q181" s="11"/>
      <c r="R181" s="11"/>
      <c r="S181" s="11"/>
      <c r="T181" s="11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"/>
      <c r="Q182" s="11"/>
      <c r="R182" s="11"/>
      <c r="S182" s="11"/>
      <c r="T182" s="11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"/>
      <c r="Q183" s="11"/>
      <c r="R183" s="11"/>
      <c r="S183" s="11"/>
      <c r="T183" s="11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"/>
      <c r="Q184" s="11"/>
      <c r="R184" s="11"/>
      <c r="S184" s="11"/>
      <c r="T184" s="11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"/>
      <c r="Q185" s="11"/>
      <c r="R185" s="11"/>
      <c r="S185" s="11"/>
      <c r="T185" s="11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"/>
      <c r="Q186" s="11"/>
      <c r="R186" s="11"/>
      <c r="S186" s="11"/>
      <c r="T186" s="11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"/>
      <c r="Q187" s="11"/>
      <c r="R187" s="11"/>
      <c r="S187" s="11"/>
      <c r="T187" s="11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"/>
      <c r="Q188" s="11"/>
      <c r="R188" s="11"/>
      <c r="S188" s="11"/>
      <c r="T188" s="11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"/>
      <c r="Q189" s="11"/>
      <c r="R189" s="11"/>
      <c r="S189" s="11"/>
      <c r="T189" s="11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"/>
      <c r="Q190" s="11"/>
      <c r="R190" s="11"/>
      <c r="S190" s="11"/>
      <c r="T190" s="11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"/>
      <c r="Q191" s="11"/>
      <c r="R191" s="11"/>
      <c r="S191" s="11"/>
      <c r="T191" s="11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"/>
      <c r="Q192" s="11"/>
      <c r="R192" s="11"/>
      <c r="S192" s="11"/>
      <c r="T192" s="11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"/>
      <c r="Q193" s="11"/>
      <c r="R193" s="11"/>
      <c r="S193" s="11"/>
      <c r="T193" s="11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"/>
      <c r="Q194" s="11"/>
      <c r="R194" s="11"/>
      <c r="S194" s="11"/>
      <c r="T194" s="11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"/>
      <c r="Q195" s="11"/>
      <c r="R195" s="11"/>
      <c r="S195" s="11"/>
      <c r="T195" s="11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"/>
      <c r="Q196" s="11"/>
      <c r="R196" s="11"/>
      <c r="S196" s="11"/>
      <c r="T196" s="11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"/>
      <c r="Q197" s="11"/>
      <c r="R197" s="11"/>
      <c r="S197" s="11"/>
      <c r="T197" s="11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"/>
      <c r="Q198" s="11"/>
      <c r="R198" s="11"/>
      <c r="S198" s="11"/>
      <c r="T198" s="11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"/>
      <c r="Q199" s="11"/>
      <c r="R199" s="11"/>
      <c r="S199" s="11"/>
      <c r="T199" s="11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"/>
      <c r="Q200" s="11"/>
      <c r="R200" s="11"/>
      <c r="S200" s="11"/>
      <c r="T200" s="11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"/>
      <c r="Q201" s="11"/>
      <c r="R201" s="11"/>
      <c r="S201" s="11"/>
      <c r="T201" s="11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"/>
      <c r="Q202" s="11"/>
      <c r="R202" s="11"/>
      <c r="S202" s="11"/>
      <c r="T202" s="11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"/>
      <c r="Q203" s="11"/>
      <c r="R203" s="11"/>
      <c r="S203" s="11"/>
      <c r="T203" s="11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"/>
      <c r="Q204" s="11"/>
      <c r="R204" s="11"/>
      <c r="S204" s="11"/>
      <c r="T204" s="11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"/>
      <c r="Q205" s="11"/>
      <c r="R205" s="11"/>
      <c r="S205" s="11"/>
      <c r="T205" s="11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"/>
      <c r="Q206" s="11"/>
      <c r="R206" s="11"/>
      <c r="S206" s="11"/>
      <c r="T206" s="11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"/>
      <c r="Q207" s="11"/>
      <c r="R207" s="11"/>
      <c r="S207" s="11"/>
      <c r="T207" s="11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"/>
      <c r="Q208" s="11"/>
      <c r="R208" s="11"/>
      <c r="S208" s="11"/>
      <c r="T208" s="11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"/>
      <c r="Q209" s="11"/>
      <c r="R209" s="11"/>
      <c r="S209" s="11"/>
      <c r="T209" s="11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"/>
      <c r="Q210" s="11"/>
      <c r="R210" s="11"/>
      <c r="S210" s="11"/>
      <c r="T210" s="11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"/>
      <c r="Q211" s="11"/>
      <c r="R211" s="11"/>
      <c r="S211" s="11"/>
      <c r="T211" s="11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"/>
      <c r="Q212" s="11"/>
      <c r="R212" s="11"/>
      <c r="S212" s="11"/>
      <c r="T212" s="11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"/>
      <c r="Q213" s="11"/>
      <c r="R213" s="11"/>
      <c r="S213" s="11"/>
      <c r="T213" s="11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"/>
      <c r="Q214" s="11"/>
      <c r="R214" s="11"/>
      <c r="S214" s="11"/>
      <c r="T214" s="11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"/>
      <c r="Q215" s="11"/>
      <c r="R215" s="11"/>
      <c r="S215" s="11"/>
      <c r="T215" s="11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"/>
      <c r="Q216" s="11"/>
      <c r="R216" s="11"/>
      <c r="S216" s="11"/>
      <c r="T216" s="11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"/>
      <c r="Q217" s="11"/>
      <c r="R217" s="11"/>
      <c r="S217" s="11"/>
      <c r="T217" s="11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"/>
      <c r="Q218" s="11"/>
      <c r="R218" s="11"/>
      <c r="S218" s="11"/>
      <c r="T218" s="11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"/>
      <c r="Q219" s="11"/>
      <c r="R219" s="11"/>
      <c r="S219" s="11"/>
      <c r="T219" s="11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"/>
      <c r="Q220" s="11"/>
      <c r="R220" s="11"/>
      <c r="S220" s="11"/>
      <c r="T220" s="11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"/>
      <c r="Q221" s="11"/>
      <c r="R221" s="11"/>
      <c r="S221" s="11"/>
      <c r="T221" s="11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"/>
      <c r="Q222" s="11"/>
      <c r="R222" s="11"/>
      <c r="S222" s="11"/>
      <c r="T222" s="11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"/>
      <c r="Q223" s="11"/>
      <c r="R223" s="11"/>
      <c r="S223" s="11"/>
      <c r="T223" s="11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"/>
      <c r="Q224" s="11"/>
      <c r="R224" s="11"/>
      <c r="S224" s="11"/>
      <c r="T224" s="11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"/>
      <c r="Q225" s="11"/>
      <c r="R225" s="11"/>
      <c r="S225" s="11"/>
      <c r="T225" s="11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"/>
      <c r="Q226" s="11"/>
      <c r="R226" s="11"/>
      <c r="S226" s="11"/>
      <c r="T226" s="11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"/>
      <c r="Q227" s="11"/>
      <c r="R227" s="11"/>
      <c r="S227" s="11"/>
      <c r="T227" s="11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"/>
      <c r="Q228" s="11"/>
      <c r="R228" s="11"/>
      <c r="S228" s="11"/>
      <c r="T228" s="11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"/>
      <c r="Q229" s="11"/>
      <c r="R229" s="11"/>
      <c r="S229" s="11"/>
      <c r="T229" s="11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"/>
      <c r="Q230" s="11"/>
      <c r="R230" s="11"/>
      <c r="S230" s="11"/>
      <c r="T230" s="11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"/>
      <c r="Q231" s="11"/>
      <c r="R231" s="11"/>
      <c r="S231" s="11"/>
      <c r="T231" s="11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"/>
      <c r="Q232" s="11"/>
      <c r="R232" s="11"/>
      <c r="S232" s="11"/>
      <c r="T232" s="11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"/>
      <c r="Q233" s="11"/>
      <c r="R233" s="11"/>
      <c r="S233" s="11"/>
      <c r="T233" s="11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"/>
      <c r="Q234" s="11"/>
      <c r="R234" s="11"/>
      <c r="S234" s="11"/>
      <c r="T234" s="11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"/>
      <c r="Q235" s="11"/>
      <c r="R235" s="11"/>
      <c r="S235" s="11"/>
      <c r="T235" s="11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"/>
      <c r="Q236" s="11"/>
      <c r="R236" s="11"/>
      <c r="S236" s="11"/>
      <c r="T236" s="11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"/>
      <c r="Q237" s="11"/>
      <c r="R237" s="11"/>
      <c r="S237" s="11"/>
      <c r="T237" s="11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"/>
      <c r="Q238" s="11"/>
      <c r="R238" s="11"/>
      <c r="S238" s="11"/>
      <c r="T238" s="11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"/>
      <c r="Q239" s="11"/>
      <c r="R239" s="11"/>
      <c r="S239" s="11"/>
      <c r="T239" s="11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"/>
      <c r="Q240" s="11"/>
      <c r="R240" s="11"/>
      <c r="S240" s="11"/>
      <c r="T240" s="11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"/>
      <c r="Q241" s="11"/>
      <c r="R241" s="11"/>
      <c r="S241" s="11"/>
      <c r="T241" s="11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"/>
      <c r="Q242" s="11"/>
      <c r="R242" s="11"/>
      <c r="S242" s="11"/>
      <c r="T242" s="11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"/>
      <c r="Q243" s="11"/>
      <c r="R243" s="11"/>
      <c r="S243" s="11"/>
      <c r="T243" s="11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"/>
      <c r="Q244" s="11"/>
      <c r="R244" s="11"/>
      <c r="S244" s="11"/>
      <c r="T244" s="11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"/>
      <c r="Q245" s="11"/>
      <c r="R245" s="11"/>
      <c r="S245" s="11"/>
      <c r="T245" s="11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"/>
      <c r="Q246" s="11"/>
      <c r="R246" s="11"/>
      <c r="S246" s="11"/>
      <c r="T246" s="11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"/>
      <c r="Q247" s="11"/>
      <c r="R247" s="11"/>
      <c r="S247" s="11"/>
      <c r="T247" s="11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"/>
      <c r="Q248" s="11"/>
      <c r="R248" s="11"/>
      <c r="S248" s="11"/>
      <c r="T248" s="11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"/>
      <c r="Q249" s="11"/>
      <c r="R249" s="11"/>
      <c r="S249" s="11"/>
      <c r="T249" s="11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"/>
      <c r="Q250" s="11"/>
      <c r="R250" s="11"/>
      <c r="S250" s="11"/>
      <c r="T250" s="11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"/>
      <c r="Q251" s="11"/>
      <c r="R251" s="11"/>
      <c r="S251" s="11"/>
      <c r="T251" s="11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"/>
      <c r="Q252" s="11"/>
      <c r="R252" s="11"/>
      <c r="S252" s="11"/>
      <c r="T252" s="11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"/>
      <c r="Q253" s="11"/>
      <c r="R253" s="11"/>
      <c r="S253" s="11"/>
      <c r="T253" s="11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"/>
      <c r="Q254" s="11"/>
      <c r="R254" s="11"/>
      <c r="S254" s="11"/>
      <c r="T254" s="11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"/>
      <c r="Q255" s="11"/>
      <c r="R255" s="11"/>
      <c r="S255" s="11"/>
      <c r="T255" s="11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"/>
      <c r="Q256" s="11"/>
      <c r="R256" s="11"/>
      <c r="S256" s="11"/>
      <c r="T256" s="11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"/>
      <c r="Q257" s="11"/>
      <c r="R257" s="11"/>
      <c r="S257" s="11"/>
      <c r="T257" s="11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"/>
      <c r="Q258" s="11"/>
      <c r="R258" s="11"/>
      <c r="S258" s="11"/>
      <c r="T258" s="11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"/>
      <c r="Q259" s="11"/>
      <c r="R259" s="11"/>
      <c r="S259" s="11"/>
      <c r="T259" s="11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"/>
      <c r="Q260" s="11"/>
      <c r="R260" s="11"/>
      <c r="S260" s="11"/>
      <c r="T260" s="11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"/>
      <c r="Q261" s="11"/>
      <c r="R261" s="11"/>
      <c r="S261" s="11"/>
      <c r="T261" s="11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"/>
      <c r="Q262" s="11"/>
      <c r="R262" s="11"/>
      <c r="S262" s="11"/>
      <c r="T262" s="11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"/>
      <c r="Q263" s="11"/>
      <c r="R263" s="11"/>
      <c r="S263" s="11"/>
      <c r="T263" s="11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"/>
      <c r="Q264" s="11"/>
      <c r="R264" s="11"/>
      <c r="S264" s="11"/>
      <c r="T264" s="11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"/>
      <c r="Q265" s="11"/>
      <c r="R265" s="11"/>
      <c r="S265" s="11"/>
      <c r="T265" s="11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"/>
      <c r="Q266" s="11"/>
      <c r="R266" s="11"/>
      <c r="S266" s="11"/>
      <c r="T266" s="11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"/>
      <c r="Q267" s="11"/>
      <c r="R267" s="11"/>
      <c r="S267" s="11"/>
      <c r="T267" s="11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"/>
      <c r="Q268" s="11"/>
      <c r="R268" s="11"/>
      <c r="S268" s="11"/>
      <c r="T268" s="11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"/>
      <c r="Q269" s="11"/>
      <c r="R269" s="11"/>
      <c r="S269" s="11"/>
      <c r="T269" s="11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"/>
      <c r="Q270" s="11"/>
      <c r="R270" s="11"/>
      <c r="S270" s="11"/>
      <c r="T270" s="11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"/>
      <c r="Q271" s="11"/>
      <c r="R271" s="11"/>
      <c r="S271" s="11"/>
      <c r="T271" s="11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"/>
      <c r="Q272" s="11"/>
      <c r="R272" s="11"/>
      <c r="S272" s="11"/>
      <c r="T272" s="11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"/>
      <c r="Q273" s="11"/>
      <c r="R273" s="11"/>
      <c r="S273" s="11"/>
      <c r="T273" s="11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"/>
      <c r="Q274" s="11"/>
      <c r="R274" s="11"/>
      <c r="S274" s="11"/>
      <c r="T274" s="11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"/>
      <c r="Q275" s="11"/>
      <c r="R275" s="11"/>
      <c r="S275" s="11"/>
      <c r="T275" s="11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"/>
      <c r="Q276" s="11"/>
      <c r="R276" s="11"/>
      <c r="S276" s="11"/>
      <c r="T276" s="11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"/>
      <c r="Q277" s="11"/>
      <c r="R277" s="11"/>
      <c r="S277" s="11"/>
      <c r="T277" s="11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"/>
      <c r="Q278" s="11"/>
      <c r="R278" s="11"/>
      <c r="S278" s="11"/>
      <c r="T278" s="11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"/>
      <c r="Q279" s="11"/>
      <c r="R279" s="11"/>
      <c r="S279" s="11"/>
      <c r="T279" s="11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"/>
      <c r="Q280" s="11"/>
      <c r="R280" s="11"/>
      <c r="S280" s="11"/>
      <c r="T280" s="11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"/>
      <c r="Q281" s="11"/>
      <c r="R281" s="11"/>
      <c r="S281" s="11"/>
      <c r="T281" s="11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"/>
      <c r="Q282" s="11"/>
      <c r="R282" s="11"/>
      <c r="S282" s="11"/>
      <c r="T282" s="11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"/>
      <c r="Q283" s="11"/>
      <c r="R283" s="11"/>
      <c r="S283" s="11"/>
      <c r="T283" s="11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"/>
      <c r="Q284" s="11"/>
      <c r="R284" s="11"/>
      <c r="S284" s="11"/>
      <c r="T284" s="11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"/>
      <c r="Q285" s="11"/>
      <c r="R285" s="11"/>
      <c r="S285" s="11"/>
      <c r="T285" s="11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"/>
      <c r="Q286" s="11"/>
      <c r="R286" s="11"/>
      <c r="S286" s="11"/>
      <c r="T286" s="11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"/>
      <c r="Q287" s="11"/>
      <c r="R287" s="11"/>
      <c r="S287" s="11"/>
      <c r="T287" s="11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"/>
      <c r="Q288" s="11"/>
      <c r="R288" s="11"/>
      <c r="S288" s="11"/>
      <c r="T288" s="11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"/>
      <c r="Q289" s="11"/>
      <c r="R289" s="11"/>
      <c r="S289" s="11"/>
      <c r="T289" s="11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"/>
      <c r="Q290" s="11"/>
      <c r="R290" s="11"/>
      <c r="S290" s="11"/>
      <c r="T290" s="11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"/>
      <c r="Q291" s="11"/>
      <c r="R291" s="11"/>
      <c r="S291" s="11"/>
      <c r="T291" s="11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"/>
      <c r="Q292" s="11"/>
      <c r="R292" s="11"/>
      <c r="S292" s="11"/>
      <c r="T292" s="11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"/>
      <c r="Q293" s="11"/>
      <c r="R293" s="11"/>
      <c r="S293" s="11"/>
      <c r="T293" s="11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"/>
      <c r="Q294" s="11"/>
      <c r="R294" s="11"/>
      <c r="S294" s="11"/>
      <c r="T294" s="11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"/>
      <c r="Q295" s="11"/>
      <c r="R295" s="11"/>
      <c r="S295" s="11"/>
      <c r="T295" s="11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"/>
      <c r="Q296" s="11"/>
      <c r="R296" s="11"/>
      <c r="S296" s="11"/>
      <c r="T296" s="11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"/>
      <c r="Q297" s="11"/>
      <c r="R297" s="11"/>
      <c r="S297" s="11"/>
      <c r="T297" s="11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"/>
      <c r="Q298" s="11"/>
      <c r="R298" s="11"/>
      <c r="S298" s="11"/>
      <c r="T298" s="11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"/>
      <c r="Q299" s="11"/>
      <c r="R299" s="11"/>
      <c r="S299" s="11"/>
      <c r="T299" s="11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"/>
      <c r="Q300" s="11"/>
      <c r="R300" s="11"/>
      <c r="S300" s="11"/>
      <c r="T300" s="11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"/>
      <c r="Q301" s="11"/>
      <c r="R301" s="11"/>
      <c r="S301" s="11"/>
      <c r="T301" s="11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"/>
      <c r="Q302" s="11"/>
      <c r="R302" s="11"/>
      <c r="S302" s="11"/>
      <c r="T302" s="11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"/>
      <c r="Q303" s="11"/>
      <c r="R303" s="11"/>
      <c r="S303" s="11"/>
      <c r="T303" s="11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"/>
      <c r="Q304" s="11"/>
      <c r="R304" s="11"/>
      <c r="S304" s="11"/>
      <c r="T304" s="11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"/>
      <c r="Q305" s="11"/>
      <c r="R305" s="11"/>
      <c r="S305" s="11"/>
      <c r="T305" s="11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"/>
      <c r="Q306" s="11"/>
      <c r="R306" s="11"/>
      <c r="S306" s="11"/>
      <c r="T306" s="11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"/>
      <c r="Q307" s="11"/>
      <c r="R307" s="11"/>
      <c r="S307" s="11"/>
      <c r="T307" s="11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"/>
      <c r="Q308" s="11"/>
      <c r="R308" s="11"/>
      <c r="S308" s="11"/>
      <c r="T308" s="11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"/>
      <c r="Q309" s="11"/>
      <c r="R309" s="11"/>
      <c r="S309" s="11"/>
      <c r="T309" s="11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"/>
      <c r="Q310" s="11"/>
      <c r="R310" s="11"/>
      <c r="S310" s="11"/>
      <c r="T310" s="11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"/>
      <c r="Q311" s="11"/>
      <c r="R311" s="11"/>
      <c r="S311" s="11"/>
      <c r="T311" s="11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"/>
      <c r="Q312" s="11"/>
      <c r="R312" s="11"/>
      <c r="S312" s="11"/>
      <c r="T312" s="11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"/>
      <c r="Q313" s="11"/>
      <c r="R313" s="11"/>
      <c r="S313" s="11"/>
      <c r="T313" s="11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"/>
      <c r="Q314" s="11"/>
      <c r="R314" s="11"/>
      <c r="S314" s="11"/>
      <c r="T314" s="11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"/>
      <c r="Q315" s="11"/>
      <c r="R315" s="11"/>
      <c r="S315" s="11"/>
      <c r="T315" s="11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"/>
      <c r="Q316" s="11"/>
      <c r="R316" s="11"/>
      <c r="S316" s="11"/>
      <c r="T316" s="11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"/>
      <c r="Q317" s="11"/>
      <c r="R317" s="11"/>
      <c r="S317" s="11"/>
      <c r="T317" s="11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"/>
      <c r="Q318" s="11"/>
      <c r="R318" s="11"/>
      <c r="S318" s="11"/>
      <c r="T318" s="11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"/>
      <c r="Q319" s="11"/>
      <c r="R319" s="11"/>
      <c r="S319" s="11"/>
      <c r="T319" s="11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"/>
      <c r="Q320" s="11"/>
      <c r="R320" s="11"/>
      <c r="S320" s="11"/>
      <c r="T320" s="11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"/>
      <c r="Q321" s="11"/>
      <c r="R321" s="11"/>
      <c r="S321" s="11"/>
      <c r="T321" s="11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"/>
      <c r="Q322" s="11"/>
      <c r="R322" s="11"/>
      <c r="S322" s="11"/>
      <c r="T322" s="11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"/>
      <c r="Q323" s="11"/>
      <c r="R323" s="11"/>
      <c r="S323" s="11"/>
      <c r="T323" s="11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"/>
      <c r="Q324" s="11"/>
      <c r="R324" s="11"/>
      <c r="S324" s="11"/>
      <c r="T324" s="11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"/>
      <c r="Q325" s="11"/>
      <c r="R325" s="11"/>
      <c r="S325" s="11"/>
      <c r="T325" s="11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"/>
      <c r="Q326" s="11"/>
      <c r="R326" s="11"/>
      <c r="S326" s="11"/>
      <c r="T326" s="11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"/>
      <c r="Q327" s="11"/>
      <c r="R327" s="11"/>
      <c r="S327" s="11"/>
      <c r="T327" s="11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"/>
      <c r="Q328" s="11"/>
      <c r="R328" s="11"/>
      <c r="S328" s="11"/>
      <c r="T328" s="11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"/>
      <c r="Q329" s="11"/>
      <c r="R329" s="11"/>
      <c r="S329" s="11"/>
      <c r="T329" s="11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"/>
      <c r="Q330" s="11"/>
      <c r="R330" s="11"/>
      <c r="S330" s="11"/>
      <c r="T330" s="11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"/>
      <c r="Q331" s="11"/>
      <c r="R331" s="11"/>
      <c r="S331" s="11"/>
      <c r="T331" s="11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"/>
      <c r="Q332" s="11"/>
      <c r="R332" s="11"/>
      <c r="S332" s="11"/>
      <c r="T332" s="11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"/>
      <c r="Q333" s="11"/>
      <c r="R333" s="11"/>
      <c r="S333" s="11"/>
      <c r="T333" s="11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"/>
      <c r="Q334" s="11"/>
      <c r="R334" s="11"/>
      <c r="S334" s="11"/>
      <c r="T334" s="11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"/>
      <c r="Q335" s="11"/>
      <c r="R335" s="11"/>
      <c r="S335" s="11"/>
      <c r="T335" s="11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"/>
      <c r="Q336" s="11"/>
      <c r="R336" s="11"/>
      <c r="S336" s="11"/>
      <c r="T336" s="11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"/>
      <c r="Q337" s="11"/>
      <c r="R337" s="11"/>
      <c r="S337" s="11"/>
      <c r="T337" s="11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"/>
      <c r="Q338" s="11"/>
      <c r="R338" s="11"/>
      <c r="S338" s="11"/>
      <c r="T338" s="11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"/>
      <c r="Q339" s="11"/>
      <c r="R339" s="11"/>
      <c r="S339" s="11"/>
      <c r="T339" s="11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"/>
      <c r="Q340" s="11"/>
      <c r="R340" s="11"/>
      <c r="S340" s="11"/>
      <c r="T340" s="11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"/>
      <c r="Q341" s="11"/>
      <c r="R341" s="11"/>
      <c r="S341" s="11"/>
      <c r="T341" s="11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"/>
      <c r="Q342" s="11"/>
      <c r="R342" s="11"/>
      <c r="S342" s="11"/>
      <c r="T342" s="11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"/>
      <c r="Q343" s="11"/>
      <c r="R343" s="11"/>
      <c r="S343" s="11"/>
      <c r="T343" s="11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"/>
      <c r="Q344" s="11"/>
      <c r="R344" s="11"/>
      <c r="S344" s="11"/>
      <c r="T344" s="11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"/>
      <c r="Q345" s="11"/>
      <c r="R345" s="11"/>
      <c r="S345" s="11"/>
      <c r="T345" s="11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"/>
      <c r="Q346" s="11"/>
      <c r="R346" s="11"/>
      <c r="S346" s="11"/>
      <c r="T346" s="11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"/>
      <c r="Q347" s="11"/>
      <c r="R347" s="11"/>
      <c r="S347" s="11"/>
      <c r="T347" s="11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"/>
      <c r="Q348" s="11"/>
      <c r="R348" s="11"/>
      <c r="S348" s="11"/>
      <c r="T348" s="11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"/>
      <c r="Q349" s="11"/>
      <c r="R349" s="11"/>
      <c r="S349" s="11"/>
      <c r="T349" s="11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"/>
      <c r="Q350" s="11"/>
      <c r="R350" s="11"/>
      <c r="S350" s="11"/>
      <c r="T350" s="11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"/>
      <c r="Q351" s="11"/>
      <c r="R351" s="11"/>
      <c r="S351" s="11"/>
      <c r="T351" s="11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"/>
      <c r="Q352" s="11"/>
      <c r="R352" s="11"/>
      <c r="S352" s="11"/>
      <c r="T352" s="11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"/>
      <c r="Q353" s="11"/>
      <c r="R353" s="11"/>
      <c r="S353" s="11"/>
      <c r="T353" s="11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"/>
      <c r="Q354" s="11"/>
      <c r="R354" s="11"/>
      <c r="S354" s="11"/>
      <c r="T354" s="11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"/>
      <c r="Q355" s="11"/>
      <c r="R355" s="11"/>
      <c r="S355" s="11"/>
      <c r="T355" s="11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"/>
      <c r="Q356" s="11"/>
      <c r="R356" s="11"/>
      <c r="S356" s="11"/>
      <c r="T356" s="11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"/>
      <c r="Q357" s="11"/>
      <c r="R357" s="11"/>
      <c r="S357" s="11"/>
      <c r="T357" s="11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"/>
      <c r="Q358" s="11"/>
      <c r="R358" s="11"/>
      <c r="S358" s="11"/>
      <c r="T358" s="11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"/>
      <c r="Q359" s="11"/>
      <c r="R359" s="11"/>
      <c r="S359" s="11"/>
      <c r="T359" s="11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"/>
      <c r="Q360" s="11"/>
      <c r="R360" s="11"/>
      <c r="S360" s="11"/>
      <c r="T360" s="11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"/>
      <c r="Q361" s="11"/>
      <c r="R361" s="11"/>
      <c r="S361" s="11"/>
      <c r="T361" s="11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"/>
      <c r="Q362" s="11"/>
      <c r="R362" s="11"/>
      <c r="S362" s="11"/>
      <c r="T362" s="11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"/>
      <c r="Q363" s="11"/>
      <c r="R363" s="11"/>
      <c r="S363" s="11"/>
      <c r="T363" s="11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"/>
      <c r="Q364" s="11"/>
      <c r="R364" s="11"/>
      <c r="S364" s="11"/>
      <c r="T364" s="11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"/>
      <c r="Q365" s="11"/>
      <c r="R365" s="11"/>
      <c r="S365" s="11"/>
      <c r="T365" s="11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"/>
      <c r="Q366" s="11"/>
      <c r="R366" s="11"/>
      <c r="S366" s="11"/>
      <c r="T366" s="11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"/>
      <c r="Q367" s="11"/>
      <c r="R367" s="11"/>
      <c r="S367" s="11"/>
      <c r="T367" s="11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"/>
      <c r="Q368" s="11"/>
      <c r="R368" s="11"/>
      <c r="S368" s="11"/>
      <c r="T368" s="11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"/>
      <c r="Q369" s="11"/>
      <c r="R369" s="11"/>
      <c r="S369" s="11"/>
      <c r="T369" s="11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"/>
      <c r="Q370" s="11"/>
      <c r="R370" s="11"/>
      <c r="S370" s="11"/>
      <c r="T370" s="11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"/>
      <c r="Q371" s="11"/>
      <c r="R371" s="11"/>
      <c r="S371" s="11"/>
      <c r="T371" s="11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"/>
      <c r="Q372" s="11"/>
      <c r="R372" s="11"/>
      <c r="S372" s="11"/>
      <c r="T372" s="11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"/>
      <c r="Q373" s="11"/>
      <c r="R373" s="11"/>
      <c r="S373" s="11"/>
      <c r="T373" s="11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"/>
      <c r="Q374" s="11"/>
      <c r="R374" s="11"/>
      <c r="S374" s="11"/>
      <c r="T374" s="11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"/>
      <c r="Q375" s="11"/>
      <c r="R375" s="11"/>
      <c r="S375" s="11"/>
      <c r="T375" s="11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"/>
      <c r="Q376" s="11"/>
      <c r="R376" s="11"/>
      <c r="S376" s="11"/>
      <c r="T376" s="11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"/>
      <c r="Q377" s="11"/>
      <c r="R377" s="11"/>
      <c r="S377" s="11"/>
      <c r="T377" s="11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"/>
      <c r="Q378" s="11"/>
      <c r="R378" s="11"/>
      <c r="S378" s="11"/>
      <c r="T378" s="11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"/>
      <c r="Q379" s="11"/>
      <c r="R379" s="11"/>
      <c r="S379" s="11"/>
      <c r="T379" s="11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"/>
      <c r="Q380" s="11"/>
      <c r="R380" s="11"/>
      <c r="S380" s="11"/>
      <c r="T380" s="11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"/>
      <c r="Q381" s="11"/>
      <c r="R381" s="11"/>
      <c r="S381" s="11"/>
      <c r="T381" s="11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"/>
      <c r="Q382" s="11"/>
      <c r="R382" s="11"/>
      <c r="S382" s="11"/>
      <c r="T382" s="11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"/>
      <c r="Q383" s="11"/>
      <c r="R383" s="11"/>
      <c r="S383" s="11"/>
      <c r="T383" s="11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"/>
      <c r="Q384" s="11"/>
      <c r="R384" s="11"/>
      <c r="S384" s="11"/>
      <c r="T384" s="11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"/>
      <c r="Q385" s="11"/>
      <c r="R385" s="11"/>
      <c r="S385" s="11"/>
      <c r="T385" s="11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"/>
      <c r="Q386" s="11"/>
      <c r="R386" s="11"/>
      <c r="S386" s="11"/>
      <c r="T386" s="11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"/>
      <c r="Q387" s="11"/>
      <c r="R387" s="11"/>
      <c r="S387" s="11"/>
      <c r="T387" s="11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"/>
      <c r="Q388" s="11"/>
      <c r="R388" s="11"/>
      <c r="S388" s="11"/>
      <c r="T388" s="11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"/>
      <c r="Q389" s="11"/>
      <c r="R389" s="11"/>
      <c r="S389" s="11"/>
      <c r="T389" s="11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"/>
      <c r="Q390" s="11"/>
      <c r="R390" s="11"/>
      <c r="S390" s="11"/>
      <c r="T390" s="11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"/>
      <c r="Q391" s="11"/>
      <c r="R391" s="11"/>
      <c r="S391" s="11"/>
      <c r="T391" s="11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"/>
      <c r="Q392" s="11"/>
      <c r="R392" s="11"/>
      <c r="S392" s="11"/>
      <c r="T392" s="11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"/>
      <c r="Q393" s="11"/>
      <c r="R393" s="11"/>
      <c r="S393" s="11"/>
      <c r="T393" s="11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"/>
      <c r="Q394" s="11"/>
      <c r="R394" s="11"/>
      <c r="S394" s="11"/>
      <c r="T394" s="11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"/>
      <c r="Q395" s="11"/>
      <c r="R395" s="11"/>
      <c r="S395" s="11"/>
      <c r="T395" s="11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"/>
      <c r="Q396" s="11"/>
      <c r="R396" s="11"/>
      <c r="S396" s="11"/>
      <c r="T396" s="11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"/>
      <c r="Q397" s="11"/>
      <c r="R397" s="11"/>
      <c r="S397" s="11"/>
      <c r="T397" s="11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"/>
      <c r="Q398" s="11"/>
      <c r="R398" s="11"/>
      <c r="S398" s="11"/>
      <c r="T398" s="11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"/>
      <c r="Q399" s="11"/>
      <c r="R399" s="11"/>
      <c r="S399" s="11"/>
      <c r="T399" s="11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"/>
      <c r="Q400" s="11"/>
      <c r="R400" s="11"/>
      <c r="S400" s="11"/>
      <c r="T400" s="11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"/>
      <c r="Q401" s="11"/>
      <c r="R401" s="11"/>
      <c r="S401" s="11"/>
      <c r="T401" s="11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"/>
      <c r="Q402" s="11"/>
      <c r="R402" s="11"/>
      <c r="S402" s="11"/>
      <c r="T402" s="11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"/>
      <c r="Q403" s="11"/>
      <c r="R403" s="11"/>
      <c r="S403" s="11"/>
      <c r="T403" s="11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"/>
      <c r="Q404" s="11"/>
      <c r="R404" s="11"/>
      <c r="S404" s="11"/>
      <c r="T404" s="11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"/>
      <c r="Q405" s="11"/>
      <c r="R405" s="11"/>
      <c r="S405" s="11"/>
      <c r="T405" s="11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"/>
      <c r="Q406" s="11"/>
      <c r="R406" s="11"/>
      <c r="S406" s="11"/>
      <c r="T406" s="11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"/>
      <c r="Q407" s="11"/>
      <c r="R407" s="11"/>
      <c r="S407" s="11"/>
      <c r="T407" s="11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"/>
      <c r="Q408" s="11"/>
      <c r="R408" s="11"/>
      <c r="S408" s="11"/>
      <c r="T408" s="11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"/>
      <c r="Q409" s="11"/>
      <c r="R409" s="11"/>
      <c r="S409" s="11"/>
      <c r="T409" s="11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"/>
      <c r="Q410" s="11"/>
      <c r="R410" s="11"/>
      <c r="S410" s="11"/>
      <c r="T410" s="11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"/>
      <c r="Q411" s="11"/>
      <c r="R411" s="11"/>
      <c r="S411" s="11"/>
      <c r="T411" s="11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"/>
      <c r="Q412" s="11"/>
      <c r="R412" s="11"/>
      <c r="S412" s="11"/>
      <c r="T412" s="11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"/>
      <c r="Q413" s="11"/>
      <c r="R413" s="11"/>
      <c r="S413" s="11"/>
      <c r="T413" s="11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"/>
      <c r="Q414" s="11"/>
      <c r="R414" s="11"/>
      <c r="S414" s="11"/>
      <c r="T414" s="11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"/>
      <c r="Q415" s="11"/>
      <c r="R415" s="11"/>
      <c r="S415" s="11"/>
      <c r="T415" s="11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"/>
      <c r="Q416" s="11"/>
      <c r="R416" s="11"/>
      <c r="S416" s="11"/>
      <c r="T416" s="11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"/>
      <c r="Q417" s="11"/>
      <c r="R417" s="11"/>
      <c r="S417" s="11"/>
      <c r="T417" s="11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"/>
      <c r="Q418" s="11"/>
      <c r="R418" s="11"/>
      <c r="S418" s="11"/>
      <c r="T418" s="11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"/>
      <c r="Q419" s="11"/>
      <c r="R419" s="11"/>
      <c r="S419" s="11"/>
      <c r="T419" s="11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"/>
      <c r="Q420" s="11"/>
      <c r="R420" s="11"/>
      <c r="S420" s="11"/>
      <c r="T420" s="11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"/>
      <c r="Q421" s="11"/>
      <c r="R421" s="11"/>
      <c r="S421" s="11"/>
      <c r="T421" s="11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"/>
      <c r="Q422" s="11"/>
      <c r="R422" s="11"/>
      <c r="S422" s="11"/>
      <c r="T422" s="11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"/>
      <c r="Q423" s="11"/>
      <c r="R423" s="11"/>
      <c r="S423" s="11"/>
      <c r="T423" s="11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"/>
      <c r="Q424" s="11"/>
      <c r="R424" s="11"/>
      <c r="S424" s="11"/>
      <c r="T424" s="11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"/>
      <c r="Q425" s="11"/>
      <c r="R425" s="11"/>
      <c r="S425" s="11"/>
      <c r="T425" s="11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"/>
      <c r="Q426" s="11"/>
      <c r="R426" s="11"/>
      <c r="S426" s="11"/>
      <c r="T426" s="11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"/>
      <c r="Q427" s="11"/>
      <c r="R427" s="11"/>
      <c r="S427" s="11"/>
      <c r="T427" s="11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"/>
      <c r="Q428" s="11"/>
      <c r="R428" s="11"/>
      <c r="S428" s="11"/>
      <c r="T428" s="11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"/>
      <c r="Q429" s="11"/>
      <c r="R429" s="11"/>
      <c r="S429" s="11"/>
      <c r="T429" s="11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"/>
      <c r="Q430" s="11"/>
      <c r="R430" s="11"/>
      <c r="S430" s="11"/>
      <c r="T430" s="11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"/>
      <c r="Q431" s="11"/>
      <c r="R431" s="11"/>
      <c r="S431" s="11"/>
      <c r="T431" s="11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"/>
      <c r="Q432" s="11"/>
      <c r="R432" s="11"/>
      <c r="S432" s="11"/>
      <c r="T432" s="11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"/>
      <c r="Q433" s="11"/>
      <c r="R433" s="11"/>
      <c r="S433" s="11"/>
      <c r="T433" s="11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"/>
      <c r="Q434" s="11"/>
      <c r="R434" s="11"/>
      <c r="S434" s="11"/>
      <c r="T434" s="11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"/>
      <c r="Q435" s="11"/>
      <c r="R435" s="11"/>
      <c r="S435" s="11"/>
      <c r="T435" s="11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"/>
      <c r="Q436" s="11"/>
      <c r="R436" s="11"/>
      <c r="S436" s="11"/>
      <c r="T436" s="11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"/>
      <c r="Q437" s="11"/>
      <c r="R437" s="11"/>
      <c r="S437" s="11"/>
      <c r="T437" s="11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"/>
      <c r="Q438" s="11"/>
      <c r="R438" s="11"/>
      <c r="S438" s="11"/>
      <c r="T438" s="11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"/>
      <c r="Q439" s="11"/>
      <c r="R439" s="11"/>
      <c r="S439" s="11"/>
      <c r="T439" s="11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"/>
      <c r="Q440" s="11"/>
      <c r="R440" s="11"/>
      <c r="S440" s="11"/>
      <c r="T440" s="11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"/>
      <c r="Q441" s="11"/>
      <c r="R441" s="11"/>
      <c r="S441" s="11"/>
      <c r="T441" s="11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"/>
      <c r="Q442" s="11"/>
      <c r="R442" s="11"/>
      <c r="S442" s="11"/>
      <c r="T442" s="11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"/>
      <c r="Q443" s="11"/>
      <c r="R443" s="11"/>
      <c r="S443" s="11"/>
      <c r="T443" s="11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"/>
      <c r="Q444" s="11"/>
      <c r="R444" s="11"/>
      <c r="S444" s="11"/>
      <c r="T444" s="11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"/>
      <c r="Q445" s="11"/>
      <c r="R445" s="11"/>
      <c r="S445" s="11"/>
      <c r="T445" s="11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"/>
      <c r="Q446" s="11"/>
      <c r="R446" s="11"/>
      <c r="S446" s="11"/>
      <c r="T446" s="11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"/>
      <c r="Q447" s="11"/>
      <c r="R447" s="11"/>
      <c r="S447" s="11"/>
      <c r="T447" s="11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"/>
      <c r="Q448" s="11"/>
      <c r="R448" s="11"/>
      <c r="S448" s="11"/>
      <c r="T448" s="11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"/>
      <c r="Q449" s="11"/>
      <c r="R449" s="11"/>
      <c r="S449" s="11"/>
      <c r="T449" s="11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"/>
      <c r="Q450" s="11"/>
      <c r="R450" s="11"/>
      <c r="S450" s="11"/>
      <c r="T450" s="11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"/>
      <c r="Q451" s="11"/>
      <c r="R451" s="11"/>
      <c r="S451" s="11"/>
      <c r="T451" s="11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"/>
      <c r="Q452" s="11"/>
      <c r="R452" s="11"/>
      <c r="S452" s="11"/>
      <c r="T452" s="11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"/>
      <c r="Q453" s="11"/>
      <c r="R453" s="11"/>
      <c r="S453" s="11"/>
      <c r="T453" s="11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"/>
      <c r="Q454" s="11"/>
      <c r="R454" s="11"/>
      <c r="S454" s="11"/>
      <c r="T454" s="11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"/>
      <c r="Q455" s="11"/>
      <c r="R455" s="11"/>
      <c r="S455" s="11"/>
      <c r="T455" s="11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"/>
      <c r="Q456" s="11"/>
      <c r="R456" s="11"/>
      <c r="S456" s="11"/>
      <c r="T456" s="11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"/>
      <c r="Q457" s="11"/>
      <c r="R457" s="11"/>
      <c r="S457" s="11"/>
      <c r="T457" s="11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"/>
      <c r="Q458" s="11"/>
      <c r="R458" s="11"/>
      <c r="S458" s="11"/>
      <c r="T458" s="11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"/>
      <c r="Q459" s="11"/>
      <c r="R459" s="11"/>
      <c r="S459" s="11"/>
      <c r="T459" s="11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"/>
      <c r="Q460" s="11"/>
      <c r="R460" s="11"/>
      <c r="S460" s="11"/>
      <c r="T460" s="11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"/>
      <c r="Q461" s="11"/>
      <c r="R461" s="11"/>
      <c r="S461" s="11"/>
      <c r="T461" s="11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"/>
      <c r="Q462" s="11"/>
      <c r="R462" s="11"/>
      <c r="S462" s="11"/>
      <c r="T462" s="11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"/>
      <c r="Q463" s="11"/>
      <c r="R463" s="11"/>
      <c r="S463" s="11"/>
      <c r="T463" s="11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"/>
      <c r="Q464" s="11"/>
      <c r="R464" s="11"/>
      <c r="S464" s="11"/>
      <c r="T464" s="11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"/>
      <c r="Q465" s="11"/>
      <c r="R465" s="11"/>
      <c r="S465" s="11"/>
      <c r="T465" s="11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"/>
      <c r="Q466" s="11"/>
      <c r="R466" s="11"/>
      <c r="S466" s="11"/>
      <c r="T466" s="11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"/>
      <c r="Q467" s="11"/>
      <c r="R467" s="11"/>
      <c r="S467" s="11"/>
      <c r="T467" s="11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"/>
      <c r="Q468" s="11"/>
      <c r="R468" s="11"/>
      <c r="S468" s="11"/>
      <c r="T468" s="11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"/>
      <c r="Q469" s="11"/>
      <c r="R469" s="11"/>
      <c r="S469" s="11"/>
      <c r="T469" s="11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"/>
      <c r="Q470" s="11"/>
      <c r="R470" s="11"/>
      <c r="S470" s="11"/>
      <c r="T470" s="11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"/>
      <c r="Q471" s="11"/>
      <c r="R471" s="11"/>
      <c r="S471" s="11"/>
      <c r="T471" s="11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"/>
      <c r="Q472" s="11"/>
      <c r="R472" s="11"/>
      <c r="S472" s="11"/>
      <c r="T472" s="11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"/>
      <c r="Q473" s="11"/>
      <c r="R473" s="11"/>
      <c r="S473" s="11"/>
      <c r="T473" s="11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"/>
      <c r="Q474" s="11"/>
      <c r="R474" s="11"/>
      <c r="S474" s="11"/>
      <c r="T474" s="11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"/>
      <c r="Q475" s="11"/>
      <c r="R475" s="11"/>
      <c r="S475" s="11"/>
      <c r="T475" s="11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"/>
      <c r="Q476" s="11"/>
      <c r="R476" s="11"/>
      <c r="S476" s="11"/>
      <c r="T476" s="11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"/>
      <c r="Q477" s="11"/>
      <c r="R477" s="11"/>
      <c r="S477" s="11"/>
      <c r="T477" s="11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"/>
      <c r="Q478" s="11"/>
      <c r="R478" s="11"/>
      <c r="S478" s="11"/>
      <c r="T478" s="11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"/>
      <c r="Q479" s="11"/>
      <c r="R479" s="11"/>
      <c r="S479" s="11"/>
      <c r="T479" s="11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"/>
      <c r="Q480" s="11"/>
      <c r="R480" s="11"/>
      <c r="S480" s="11"/>
      <c r="T480" s="11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"/>
      <c r="Q481" s="11"/>
      <c r="R481" s="11"/>
      <c r="S481" s="11"/>
      <c r="T481" s="11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"/>
      <c r="Q482" s="11"/>
      <c r="R482" s="11"/>
      <c r="S482" s="11"/>
      <c r="T482" s="11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"/>
      <c r="Q483" s="11"/>
      <c r="R483" s="11"/>
      <c r="S483" s="11"/>
      <c r="T483" s="11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"/>
      <c r="Q484" s="11"/>
      <c r="R484" s="11"/>
      <c r="S484" s="11"/>
      <c r="T484" s="11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"/>
      <c r="Q485" s="11"/>
      <c r="R485" s="11"/>
      <c r="S485" s="11"/>
      <c r="T485" s="11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"/>
      <c r="Q486" s="11"/>
      <c r="R486" s="11"/>
      <c r="S486" s="11"/>
      <c r="T486" s="11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"/>
      <c r="Q487" s="11"/>
      <c r="R487" s="11"/>
      <c r="S487" s="11"/>
      <c r="T487" s="11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"/>
      <c r="Q488" s="11"/>
      <c r="R488" s="11"/>
      <c r="S488" s="11"/>
      <c r="T488" s="11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"/>
      <c r="Q489" s="11"/>
      <c r="R489" s="11"/>
      <c r="S489" s="11"/>
      <c r="T489" s="11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"/>
      <c r="Q490" s="11"/>
      <c r="R490" s="11"/>
      <c r="S490" s="11"/>
      <c r="T490" s="11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"/>
      <c r="Q491" s="11"/>
      <c r="R491" s="11"/>
      <c r="S491" s="11"/>
      <c r="T491" s="11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"/>
      <c r="Q492" s="11"/>
      <c r="R492" s="11"/>
      <c r="S492" s="11"/>
      <c r="T492" s="11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"/>
      <c r="Q493" s="11"/>
      <c r="R493" s="11"/>
      <c r="S493" s="11"/>
      <c r="T493" s="11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"/>
      <c r="Q494" s="11"/>
      <c r="R494" s="11"/>
      <c r="S494" s="11"/>
      <c r="T494" s="11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"/>
      <c r="Q495" s="11"/>
      <c r="R495" s="11"/>
      <c r="S495" s="11"/>
      <c r="T495" s="11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"/>
      <c r="Q496" s="11"/>
      <c r="R496" s="11"/>
      <c r="S496" s="11"/>
      <c r="T496" s="11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"/>
      <c r="Q497" s="11"/>
      <c r="R497" s="11"/>
      <c r="S497" s="11"/>
      <c r="T497" s="11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"/>
      <c r="Q498" s="11"/>
      <c r="R498" s="11"/>
      <c r="S498" s="11"/>
      <c r="T498" s="11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"/>
      <c r="Q499" s="11"/>
      <c r="R499" s="11"/>
      <c r="S499" s="11"/>
      <c r="T499" s="11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"/>
      <c r="Q500" s="11"/>
      <c r="R500" s="11"/>
      <c r="S500" s="11"/>
      <c r="T500" s="11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"/>
      <c r="Q501" s="11"/>
      <c r="R501" s="11"/>
      <c r="S501" s="11"/>
      <c r="T501" s="11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"/>
      <c r="Q502" s="11"/>
      <c r="R502" s="11"/>
      <c r="S502" s="11"/>
      <c r="T502" s="11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"/>
      <c r="Q503" s="11"/>
      <c r="R503" s="11"/>
      <c r="S503" s="11"/>
      <c r="T503" s="11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"/>
      <c r="Q504" s="11"/>
      <c r="R504" s="11"/>
      <c r="S504" s="11"/>
      <c r="T504" s="11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"/>
      <c r="Q505" s="11"/>
      <c r="R505" s="11"/>
      <c r="S505" s="11"/>
      <c r="T505" s="11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"/>
      <c r="Q506" s="11"/>
      <c r="R506" s="11"/>
      <c r="S506" s="11"/>
      <c r="T506" s="11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"/>
      <c r="Q507" s="11"/>
      <c r="R507" s="11"/>
      <c r="S507" s="11"/>
      <c r="T507" s="11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"/>
      <c r="Q508" s="11"/>
      <c r="R508" s="11"/>
      <c r="S508" s="11"/>
      <c r="T508" s="11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"/>
      <c r="Q509" s="11"/>
      <c r="R509" s="11"/>
      <c r="S509" s="11"/>
      <c r="T509" s="11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"/>
      <c r="Q510" s="11"/>
      <c r="R510" s="11"/>
      <c r="S510" s="11"/>
      <c r="T510" s="11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"/>
      <c r="Q511" s="11"/>
      <c r="R511" s="11"/>
      <c r="S511" s="11"/>
      <c r="T511" s="11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"/>
      <c r="Q512" s="11"/>
      <c r="R512" s="11"/>
      <c r="S512" s="11"/>
      <c r="T512" s="11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"/>
      <c r="Q513" s="11"/>
      <c r="R513" s="11"/>
      <c r="S513" s="11"/>
      <c r="T513" s="11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"/>
      <c r="Q514" s="11"/>
      <c r="R514" s="11"/>
      <c r="S514" s="11"/>
      <c r="T514" s="11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"/>
      <c r="Q515" s="11"/>
      <c r="R515" s="11"/>
      <c r="S515" s="11"/>
      <c r="T515" s="11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"/>
      <c r="Q516" s="11"/>
      <c r="R516" s="11"/>
      <c r="S516" s="11"/>
      <c r="T516" s="11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"/>
      <c r="Q517" s="11"/>
      <c r="R517" s="11"/>
      <c r="S517" s="11"/>
      <c r="T517" s="11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"/>
      <c r="Q518" s="11"/>
      <c r="R518" s="11"/>
      <c r="S518" s="11"/>
      <c r="T518" s="11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"/>
      <c r="Q519" s="11"/>
      <c r="R519" s="11"/>
      <c r="S519" s="11"/>
      <c r="T519" s="11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"/>
      <c r="Q520" s="11"/>
      <c r="R520" s="11"/>
      <c r="S520" s="11"/>
      <c r="T520" s="11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"/>
      <c r="Q521" s="11"/>
      <c r="R521" s="11"/>
      <c r="S521" s="11"/>
      <c r="T521" s="11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"/>
      <c r="Q522" s="11"/>
      <c r="R522" s="11"/>
      <c r="S522" s="11"/>
      <c r="T522" s="11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"/>
      <c r="Q523" s="11"/>
      <c r="R523" s="11"/>
      <c r="S523" s="11"/>
      <c r="T523" s="11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"/>
      <c r="Q524" s="11"/>
      <c r="R524" s="11"/>
      <c r="S524" s="11"/>
      <c r="T524" s="11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"/>
      <c r="Q525" s="11"/>
      <c r="R525" s="11"/>
      <c r="S525" s="11"/>
      <c r="T525" s="11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"/>
      <c r="Q526" s="11"/>
      <c r="R526" s="11"/>
      <c r="S526" s="11"/>
      <c r="T526" s="11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"/>
      <c r="Q527" s="11"/>
      <c r="R527" s="11"/>
      <c r="S527" s="11"/>
      <c r="T527" s="11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"/>
      <c r="Q528" s="11"/>
      <c r="R528" s="11"/>
      <c r="S528" s="11"/>
      <c r="T528" s="11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"/>
      <c r="Q529" s="11"/>
      <c r="R529" s="11"/>
      <c r="S529" s="11"/>
      <c r="T529" s="11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"/>
      <c r="Q530" s="11"/>
      <c r="R530" s="11"/>
      <c r="S530" s="11"/>
      <c r="T530" s="11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"/>
      <c r="Q531" s="11"/>
      <c r="R531" s="11"/>
      <c r="S531" s="11"/>
      <c r="T531" s="11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"/>
      <c r="Q532" s="11"/>
      <c r="R532" s="11"/>
      <c r="S532" s="11"/>
      <c r="T532" s="11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"/>
      <c r="Q533" s="11"/>
      <c r="R533" s="11"/>
      <c r="S533" s="11"/>
      <c r="T533" s="11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"/>
      <c r="Q534" s="11"/>
      <c r="R534" s="11"/>
      <c r="S534" s="11"/>
      <c r="T534" s="11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"/>
      <c r="Q535" s="11"/>
      <c r="R535" s="11"/>
      <c r="S535" s="11"/>
      <c r="T535" s="11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"/>
      <c r="Q536" s="11"/>
      <c r="R536" s="11"/>
      <c r="S536" s="11"/>
      <c r="T536" s="11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"/>
      <c r="Q537" s="11"/>
      <c r="R537" s="11"/>
      <c r="S537" s="11"/>
      <c r="T537" s="11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"/>
      <c r="Q538" s="11"/>
      <c r="R538" s="11"/>
      <c r="S538" s="11"/>
      <c r="T538" s="11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"/>
      <c r="Q539" s="11"/>
      <c r="R539" s="11"/>
      <c r="S539" s="11"/>
      <c r="T539" s="11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"/>
      <c r="Q540" s="11"/>
      <c r="R540" s="11"/>
      <c r="S540" s="11"/>
      <c r="T540" s="11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"/>
      <c r="Q541" s="11"/>
      <c r="R541" s="11"/>
      <c r="S541" s="11"/>
      <c r="T541" s="11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"/>
      <c r="Q542" s="11"/>
      <c r="R542" s="11"/>
      <c r="S542" s="11"/>
      <c r="T542" s="11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"/>
      <c r="Q543" s="11"/>
      <c r="R543" s="11"/>
      <c r="S543" s="11"/>
      <c r="T543" s="11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"/>
      <c r="Q544" s="11"/>
      <c r="R544" s="11"/>
      <c r="S544" s="11"/>
      <c r="T544" s="11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"/>
      <c r="Q545" s="11"/>
      <c r="R545" s="11"/>
      <c r="S545" s="11"/>
      <c r="T545" s="11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"/>
      <c r="Q546" s="11"/>
      <c r="R546" s="11"/>
      <c r="S546" s="11"/>
      <c r="T546" s="11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"/>
      <c r="Q547" s="11"/>
      <c r="R547" s="11"/>
      <c r="S547" s="11"/>
      <c r="T547" s="11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"/>
      <c r="Q548" s="11"/>
      <c r="R548" s="11"/>
      <c r="S548" s="11"/>
      <c r="T548" s="11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"/>
      <c r="Q549" s="11"/>
      <c r="R549" s="11"/>
      <c r="S549" s="11"/>
      <c r="T549" s="11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"/>
      <c r="Q550" s="11"/>
      <c r="R550" s="11"/>
      <c r="S550" s="11"/>
      <c r="T550" s="11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"/>
      <c r="Q551" s="11"/>
      <c r="R551" s="11"/>
      <c r="S551" s="11"/>
      <c r="T551" s="11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"/>
      <c r="Q552" s="11"/>
      <c r="R552" s="11"/>
      <c r="S552" s="11"/>
      <c r="T552" s="11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"/>
      <c r="Q553" s="11"/>
      <c r="R553" s="11"/>
      <c r="S553" s="11"/>
      <c r="T553" s="11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"/>
      <c r="Q554" s="11"/>
      <c r="R554" s="11"/>
      <c r="S554" s="11"/>
      <c r="T554" s="11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"/>
      <c r="Q555" s="11"/>
      <c r="R555" s="11"/>
      <c r="S555" s="11"/>
      <c r="T555" s="11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"/>
      <c r="Q556" s="11"/>
      <c r="R556" s="11"/>
      <c r="S556" s="11"/>
      <c r="T556" s="11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"/>
      <c r="Q557" s="11"/>
      <c r="R557" s="11"/>
      <c r="S557" s="11"/>
      <c r="T557" s="11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"/>
      <c r="Q558" s="11"/>
      <c r="R558" s="11"/>
      <c r="S558" s="11"/>
      <c r="T558" s="11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"/>
      <c r="Q559" s="11"/>
      <c r="R559" s="11"/>
      <c r="S559" s="11"/>
      <c r="T559" s="11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"/>
      <c r="Q560" s="11"/>
      <c r="R560" s="11"/>
      <c r="S560" s="11"/>
      <c r="T560" s="11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"/>
      <c r="Q561" s="11"/>
      <c r="R561" s="11"/>
      <c r="S561" s="11"/>
      <c r="T561" s="11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"/>
      <c r="Q562" s="11"/>
      <c r="R562" s="11"/>
      <c r="S562" s="11"/>
      <c r="T562" s="11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"/>
      <c r="Q563" s="11"/>
      <c r="R563" s="11"/>
      <c r="S563" s="11"/>
      <c r="T563" s="11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"/>
      <c r="Q564" s="11"/>
      <c r="R564" s="11"/>
      <c r="S564" s="11"/>
      <c r="T564" s="11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"/>
      <c r="Q565" s="11"/>
      <c r="R565" s="11"/>
      <c r="S565" s="11"/>
      <c r="T565" s="11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"/>
      <c r="Q566" s="11"/>
      <c r="R566" s="11"/>
      <c r="S566" s="11"/>
      <c r="T566" s="11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"/>
      <c r="Q567" s="11"/>
      <c r="R567" s="11"/>
      <c r="S567" s="11"/>
      <c r="T567" s="11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"/>
      <c r="Q568" s="11"/>
      <c r="R568" s="11"/>
      <c r="S568" s="11"/>
      <c r="T568" s="11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"/>
      <c r="Q569" s="11"/>
      <c r="R569" s="11"/>
      <c r="S569" s="11"/>
      <c r="T569" s="11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"/>
      <c r="Q570" s="11"/>
      <c r="R570" s="11"/>
      <c r="S570" s="11"/>
      <c r="T570" s="11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"/>
      <c r="Q571" s="11"/>
      <c r="R571" s="11"/>
      <c r="S571" s="11"/>
      <c r="T571" s="11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"/>
      <c r="Q572" s="11"/>
      <c r="R572" s="11"/>
      <c r="S572" s="11"/>
      <c r="T572" s="11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"/>
      <c r="Q573" s="11"/>
      <c r="R573" s="11"/>
      <c r="S573" s="11"/>
      <c r="T573" s="11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"/>
      <c r="Q574" s="11"/>
      <c r="R574" s="11"/>
      <c r="S574" s="11"/>
      <c r="T574" s="11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"/>
      <c r="Q575" s="11"/>
      <c r="R575" s="11"/>
      <c r="S575" s="11"/>
      <c r="T575" s="11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"/>
      <c r="Q576" s="11"/>
      <c r="R576" s="11"/>
      <c r="S576" s="11"/>
      <c r="T576" s="11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"/>
      <c r="Q577" s="11"/>
      <c r="R577" s="11"/>
      <c r="S577" s="11"/>
      <c r="T577" s="11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"/>
      <c r="Q578" s="11"/>
      <c r="R578" s="11"/>
      <c r="S578" s="11"/>
      <c r="T578" s="11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"/>
      <c r="Q579" s="11"/>
      <c r="R579" s="11"/>
      <c r="S579" s="11"/>
      <c r="T579" s="11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"/>
      <c r="Q580" s="11"/>
      <c r="R580" s="11"/>
      <c r="S580" s="11"/>
      <c r="T580" s="11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"/>
      <c r="Q581" s="11"/>
      <c r="R581" s="11"/>
      <c r="S581" s="11"/>
      <c r="T581" s="11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"/>
      <c r="Q582" s="11"/>
      <c r="R582" s="11"/>
      <c r="S582" s="11"/>
      <c r="T582" s="11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"/>
      <c r="Q583" s="11"/>
      <c r="R583" s="11"/>
      <c r="S583" s="11"/>
      <c r="T583" s="11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"/>
      <c r="Q584" s="11"/>
      <c r="R584" s="11"/>
      <c r="S584" s="11"/>
      <c r="T584" s="11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"/>
      <c r="Q585" s="11"/>
      <c r="R585" s="11"/>
      <c r="S585" s="11"/>
      <c r="T585" s="11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"/>
      <c r="Q586" s="11"/>
      <c r="R586" s="11"/>
      <c r="S586" s="11"/>
      <c r="T586" s="11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"/>
      <c r="Q587" s="11"/>
      <c r="R587" s="11"/>
      <c r="S587" s="11"/>
      <c r="T587" s="11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"/>
      <c r="Q588" s="11"/>
      <c r="R588" s="11"/>
      <c r="S588" s="11"/>
      <c r="T588" s="11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"/>
      <c r="Q589" s="11"/>
      <c r="R589" s="11"/>
      <c r="S589" s="11"/>
      <c r="T589" s="11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"/>
      <c r="Q590" s="11"/>
      <c r="R590" s="11"/>
      <c r="S590" s="11"/>
      <c r="T590" s="11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"/>
      <c r="Q591" s="11"/>
      <c r="R591" s="11"/>
      <c r="S591" s="11"/>
      <c r="T591" s="11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"/>
      <c r="Q592" s="11"/>
      <c r="R592" s="11"/>
      <c r="S592" s="11"/>
      <c r="T592" s="11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"/>
      <c r="Q593" s="11"/>
      <c r="R593" s="11"/>
      <c r="S593" s="11"/>
      <c r="T593" s="11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"/>
      <c r="Q594" s="11"/>
      <c r="R594" s="11"/>
      <c r="S594" s="11"/>
      <c r="T594" s="11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"/>
      <c r="Q595" s="11"/>
      <c r="R595" s="11"/>
      <c r="S595" s="11"/>
      <c r="T595" s="11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"/>
      <c r="Q596" s="11"/>
      <c r="R596" s="11"/>
      <c r="S596" s="11"/>
      <c r="T596" s="11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"/>
      <c r="Q597" s="11"/>
      <c r="R597" s="11"/>
      <c r="S597" s="11"/>
      <c r="T597" s="11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"/>
      <c r="Q598" s="11"/>
      <c r="R598" s="11"/>
      <c r="S598" s="11"/>
      <c r="T598" s="11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"/>
      <c r="Q599" s="11"/>
      <c r="R599" s="11"/>
      <c r="S599" s="11"/>
      <c r="T599" s="11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"/>
      <c r="Q600" s="11"/>
      <c r="R600" s="11"/>
      <c r="S600" s="11"/>
      <c r="T600" s="11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"/>
      <c r="Q601" s="11"/>
      <c r="R601" s="11"/>
      <c r="S601" s="11"/>
      <c r="T601" s="11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"/>
      <c r="Q602" s="11"/>
      <c r="R602" s="11"/>
      <c r="S602" s="11"/>
      <c r="T602" s="11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"/>
      <c r="Q603" s="11"/>
      <c r="R603" s="11"/>
      <c r="S603" s="11"/>
      <c r="T603" s="11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"/>
      <c r="Q604" s="11"/>
      <c r="R604" s="11"/>
      <c r="S604" s="11"/>
      <c r="T604" s="11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"/>
      <c r="Q605" s="11"/>
      <c r="R605" s="11"/>
      <c r="S605" s="11"/>
      <c r="T605" s="11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"/>
      <c r="Q606" s="11"/>
      <c r="R606" s="11"/>
      <c r="S606" s="11"/>
      <c r="T606" s="11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"/>
      <c r="Q607" s="11"/>
      <c r="R607" s="11"/>
      <c r="S607" s="11"/>
      <c r="T607" s="11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"/>
      <c r="Q608" s="11"/>
      <c r="R608" s="11"/>
      <c r="S608" s="11"/>
      <c r="T608" s="11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"/>
      <c r="Q609" s="11"/>
      <c r="R609" s="11"/>
      <c r="S609" s="11"/>
      <c r="T609" s="11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"/>
      <c r="Q610" s="11"/>
      <c r="R610" s="11"/>
      <c r="S610" s="11"/>
      <c r="T610" s="11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"/>
      <c r="Q611" s="11"/>
      <c r="R611" s="11"/>
      <c r="S611" s="11"/>
      <c r="T611" s="11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"/>
      <c r="Q612" s="11"/>
      <c r="R612" s="11"/>
      <c r="S612" s="11"/>
      <c r="T612" s="11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"/>
      <c r="Q613" s="11"/>
      <c r="R613" s="11"/>
      <c r="S613" s="11"/>
      <c r="T613" s="11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"/>
      <c r="Q614" s="11"/>
      <c r="R614" s="11"/>
      <c r="S614" s="11"/>
      <c r="T614" s="11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"/>
      <c r="Q615" s="11"/>
      <c r="R615" s="11"/>
      <c r="S615" s="11"/>
      <c r="T615" s="11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"/>
      <c r="Q616" s="11"/>
      <c r="R616" s="11"/>
      <c r="S616" s="11"/>
      <c r="T616" s="11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"/>
      <c r="Q617" s="11"/>
      <c r="R617" s="11"/>
      <c r="S617" s="11"/>
      <c r="T617" s="11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"/>
      <c r="Q618" s="11"/>
      <c r="R618" s="11"/>
      <c r="S618" s="11"/>
      <c r="T618" s="11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"/>
      <c r="Q619" s="11"/>
      <c r="R619" s="11"/>
      <c r="S619" s="11"/>
      <c r="T619" s="11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"/>
      <c r="Q620" s="11"/>
      <c r="R620" s="11"/>
      <c r="S620" s="11"/>
      <c r="T620" s="11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"/>
      <c r="Q621" s="11"/>
      <c r="R621" s="11"/>
      <c r="S621" s="11"/>
      <c r="T621" s="11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"/>
      <c r="Q622" s="11"/>
      <c r="R622" s="11"/>
      <c r="S622" s="11"/>
      <c r="T622" s="11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"/>
      <c r="Q623" s="11"/>
      <c r="R623" s="11"/>
      <c r="S623" s="11"/>
      <c r="T623" s="11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"/>
      <c r="Q624" s="11"/>
      <c r="R624" s="11"/>
      <c r="S624" s="11"/>
      <c r="T624" s="11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"/>
      <c r="Q625" s="11"/>
      <c r="R625" s="11"/>
      <c r="S625" s="11"/>
      <c r="T625" s="11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"/>
      <c r="Q626" s="11"/>
      <c r="R626" s="11"/>
      <c r="S626" s="11"/>
      <c r="T626" s="11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"/>
      <c r="Q627" s="11"/>
      <c r="R627" s="11"/>
      <c r="S627" s="11"/>
      <c r="T627" s="11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"/>
      <c r="Q628" s="11"/>
      <c r="R628" s="11"/>
      <c r="S628" s="11"/>
      <c r="T628" s="11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"/>
      <c r="Q629" s="11"/>
      <c r="R629" s="11"/>
      <c r="S629" s="11"/>
      <c r="T629" s="11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"/>
      <c r="Q630" s="11"/>
      <c r="R630" s="11"/>
      <c r="S630" s="11"/>
      <c r="T630" s="11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"/>
      <c r="Q631" s="11"/>
      <c r="R631" s="11"/>
      <c r="S631" s="11"/>
      <c r="T631" s="11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"/>
      <c r="Q632" s="11"/>
      <c r="R632" s="11"/>
      <c r="S632" s="11"/>
      <c r="T632" s="11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"/>
      <c r="Q633" s="11"/>
      <c r="R633" s="11"/>
      <c r="S633" s="11"/>
      <c r="T633" s="11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"/>
      <c r="Q634" s="11"/>
      <c r="R634" s="11"/>
      <c r="S634" s="11"/>
      <c r="T634" s="11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"/>
      <c r="Q635" s="11"/>
      <c r="R635" s="11"/>
      <c r="S635" s="11"/>
      <c r="T635" s="11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"/>
      <c r="Q636" s="11"/>
      <c r="R636" s="11"/>
      <c r="S636" s="11"/>
      <c r="T636" s="11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"/>
      <c r="Q637" s="11"/>
      <c r="R637" s="11"/>
      <c r="S637" s="11"/>
      <c r="T637" s="11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"/>
      <c r="Q638" s="11"/>
      <c r="R638" s="11"/>
      <c r="S638" s="11"/>
      <c r="T638" s="11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"/>
      <c r="Q639" s="11"/>
      <c r="R639" s="11"/>
      <c r="S639" s="11"/>
      <c r="T639" s="11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"/>
      <c r="Q640" s="11"/>
      <c r="R640" s="11"/>
      <c r="S640" s="11"/>
      <c r="T640" s="11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"/>
      <c r="Q641" s="11"/>
      <c r="R641" s="11"/>
      <c r="S641" s="11"/>
      <c r="T641" s="11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"/>
      <c r="Q642" s="11"/>
      <c r="R642" s="11"/>
      <c r="S642" s="11"/>
      <c r="T642" s="11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"/>
      <c r="Q643" s="11"/>
      <c r="R643" s="11"/>
      <c r="S643" s="11"/>
      <c r="T643" s="11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"/>
      <c r="Q644" s="11"/>
      <c r="R644" s="11"/>
      <c r="S644" s="11"/>
      <c r="T644" s="11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"/>
      <c r="Q645" s="11"/>
      <c r="R645" s="11"/>
      <c r="S645" s="11"/>
      <c r="T645" s="11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"/>
      <c r="Q646" s="11"/>
      <c r="R646" s="11"/>
      <c r="S646" s="11"/>
      <c r="T646" s="11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"/>
      <c r="Q647" s="11"/>
      <c r="R647" s="11"/>
      <c r="S647" s="11"/>
      <c r="T647" s="11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"/>
      <c r="Q648" s="11"/>
      <c r="R648" s="11"/>
      <c r="S648" s="11"/>
      <c r="T648" s="11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"/>
      <c r="Q649" s="11"/>
      <c r="R649" s="11"/>
      <c r="S649" s="11"/>
      <c r="T649" s="11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"/>
      <c r="Q650" s="11"/>
      <c r="R650" s="11"/>
      <c r="S650" s="11"/>
      <c r="T650" s="11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"/>
      <c r="Q651" s="11"/>
      <c r="R651" s="11"/>
      <c r="S651" s="11"/>
      <c r="T651" s="11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"/>
      <c r="Q652" s="11"/>
      <c r="R652" s="11"/>
      <c r="S652" s="11"/>
      <c r="T652" s="11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"/>
      <c r="Q653" s="11"/>
      <c r="R653" s="11"/>
      <c r="S653" s="11"/>
      <c r="T653" s="11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"/>
      <c r="Q654" s="11"/>
      <c r="R654" s="11"/>
      <c r="S654" s="11"/>
      <c r="T654" s="11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"/>
      <c r="Q655" s="11"/>
      <c r="R655" s="11"/>
      <c r="S655" s="11"/>
      <c r="T655" s="11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"/>
      <c r="Q656" s="11"/>
      <c r="R656" s="11"/>
      <c r="S656" s="11"/>
      <c r="T656" s="11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"/>
      <c r="Q657" s="11"/>
      <c r="R657" s="11"/>
      <c r="S657" s="11"/>
      <c r="T657" s="11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"/>
      <c r="Q658" s="11"/>
      <c r="R658" s="11"/>
      <c r="S658" s="11"/>
      <c r="T658" s="11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"/>
      <c r="Q659" s="11"/>
      <c r="R659" s="11"/>
      <c r="S659" s="11"/>
      <c r="T659" s="11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"/>
      <c r="Q660" s="11"/>
      <c r="R660" s="11"/>
      <c r="S660" s="11"/>
      <c r="T660" s="11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"/>
      <c r="Q661" s="11"/>
      <c r="R661" s="11"/>
      <c r="S661" s="11"/>
      <c r="T661" s="11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"/>
      <c r="Q662" s="11"/>
      <c r="R662" s="11"/>
      <c r="S662" s="11"/>
      <c r="T662" s="11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"/>
      <c r="Q663" s="11"/>
      <c r="R663" s="11"/>
      <c r="S663" s="11"/>
      <c r="T663" s="11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"/>
      <c r="Q664" s="11"/>
      <c r="R664" s="11"/>
      <c r="S664" s="11"/>
      <c r="T664" s="11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"/>
      <c r="Q665" s="11"/>
      <c r="R665" s="11"/>
      <c r="S665" s="11"/>
      <c r="T665" s="11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"/>
      <c r="Q666" s="11"/>
      <c r="R666" s="11"/>
      <c r="S666" s="11"/>
      <c r="T666" s="11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"/>
      <c r="Q667" s="11"/>
      <c r="R667" s="11"/>
      <c r="S667" s="11"/>
      <c r="T667" s="11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"/>
      <c r="Q668" s="11"/>
      <c r="R668" s="11"/>
      <c r="S668" s="11"/>
      <c r="T668" s="11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"/>
      <c r="Q669" s="11"/>
      <c r="R669" s="11"/>
      <c r="S669" s="11"/>
      <c r="T669" s="11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"/>
      <c r="Q670" s="11"/>
      <c r="R670" s="11"/>
      <c r="S670" s="11"/>
      <c r="T670" s="11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"/>
      <c r="Q671" s="11"/>
      <c r="R671" s="11"/>
      <c r="S671" s="11"/>
      <c r="T671" s="11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"/>
      <c r="Q672" s="11"/>
      <c r="R672" s="11"/>
      <c r="S672" s="11"/>
      <c r="T672" s="11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"/>
      <c r="Q673" s="11"/>
      <c r="R673" s="11"/>
      <c r="S673" s="11"/>
      <c r="T673" s="11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"/>
      <c r="Q674" s="11"/>
      <c r="R674" s="11"/>
      <c r="S674" s="11"/>
      <c r="T674" s="11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"/>
      <c r="Q675" s="11"/>
      <c r="R675" s="11"/>
      <c r="S675" s="11"/>
      <c r="T675" s="11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"/>
      <c r="Q676" s="11"/>
      <c r="R676" s="11"/>
      <c r="S676" s="11"/>
      <c r="T676" s="11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"/>
      <c r="Q677" s="11"/>
      <c r="R677" s="11"/>
      <c r="S677" s="11"/>
      <c r="T677" s="11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"/>
      <c r="Q678" s="11"/>
      <c r="R678" s="11"/>
      <c r="S678" s="11"/>
      <c r="T678" s="11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"/>
      <c r="Q679" s="11"/>
      <c r="R679" s="11"/>
      <c r="S679" s="11"/>
      <c r="T679" s="11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"/>
      <c r="Q680" s="11"/>
      <c r="R680" s="11"/>
      <c r="S680" s="11"/>
      <c r="T680" s="11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"/>
      <c r="Q681" s="11"/>
      <c r="R681" s="11"/>
      <c r="S681" s="11"/>
      <c r="T681" s="11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"/>
      <c r="Q682" s="11"/>
      <c r="R682" s="11"/>
      <c r="S682" s="11"/>
      <c r="T682" s="11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"/>
      <c r="Q683" s="11"/>
      <c r="R683" s="11"/>
      <c r="S683" s="11"/>
      <c r="T683" s="11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"/>
      <c r="Q684" s="11"/>
      <c r="R684" s="11"/>
      <c r="S684" s="11"/>
      <c r="T684" s="11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"/>
      <c r="Q685" s="11"/>
      <c r="R685" s="11"/>
      <c r="S685" s="11"/>
      <c r="T685" s="11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"/>
      <c r="Q686" s="11"/>
      <c r="R686" s="11"/>
      <c r="S686" s="11"/>
      <c r="T686" s="11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"/>
      <c r="Q687" s="11"/>
      <c r="R687" s="11"/>
      <c r="S687" s="11"/>
      <c r="T687" s="11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"/>
      <c r="Q688" s="11"/>
      <c r="R688" s="11"/>
      <c r="S688" s="11"/>
      <c r="T688" s="11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"/>
      <c r="Q689" s="11"/>
      <c r="R689" s="11"/>
      <c r="S689" s="11"/>
      <c r="T689" s="11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"/>
      <c r="Q690" s="11"/>
      <c r="R690" s="11"/>
      <c r="S690" s="11"/>
      <c r="T690" s="11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"/>
      <c r="Q691" s="11"/>
      <c r="R691" s="11"/>
      <c r="S691" s="11"/>
      <c r="T691" s="11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"/>
      <c r="Q692" s="11"/>
      <c r="R692" s="11"/>
      <c r="S692" s="11"/>
      <c r="T692" s="11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"/>
      <c r="Q693" s="11"/>
      <c r="R693" s="11"/>
      <c r="S693" s="11"/>
      <c r="T693" s="11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"/>
      <c r="Q694" s="11"/>
      <c r="R694" s="11"/>
      <c r="S694" s="11"/>
      <c r="T694" s="11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"/>
      <c r="Q695" s="11"/>
      <c r="R695" s="11"/>
      <c r="S695" s="11"/>
      <c r="T695" s="11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"/>
      <c r="Q696" s="11"/>
      <c r="R696" s="11"/>
      <c r="S696" s="11"/>
      <c r="T696" s="11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"/>
      <c r="Q697" s="11"/>
      <c r="R697" s="11"/>
      <c r="S697" s="11"/>
      <c r="T697" s="11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"/>
      <c r="Q698" s="11"/>
      <c r="R698" s="11"/>
      <c r="S698" s="11"/>
      <c r="T698" s="11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"/>
      <c r="Q699" s="11"/>
      <c r="R699" s="11"/>
      <c r="S699" s="11"/>
      <c r="T699" s="11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"/>
      <c r="Q700" s="11"/>
      <c r="R700" s="11"/>
      <c r="S700" s="11"/>
      <c r="T700" s="11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"/>
      <c r="Q701" s="11"/>
      <c r="R701" s="11"/>
      <c r="S701" s="11"/>
      <c r="T701" s="11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"/>
      <c r="Q702" s="11"/>
      <c r="R702" s="11"/>
      <c r="S702" s="11"/>
      <c r="T702" s="11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"/>
      <c r="Q703" s="11"/>
      <c r="R703" s="11"/>
      <c r="S703" s="11"/>
      <c r="T703" s="11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"/>
      <c r="Q704" s="11"/>
      <c r="R704" s="11"/>
      <c r="S704" s="11"/>
      <c r="T704" s="11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"/>
      <c r="Q705" s="11"/>
      <c r="R705" s="11"/>
      <c r="S705" s="11"/>
      <c r="T705" s="11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"/>
      <c r="Q706" s="11"/>
      <c r="R706" s="11"/>
      <c r="S706" s="11"/>
      <c r="T706" s="11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"/>
      <c r="Q707" s="11"/>
      <c r="R707" s="11"/>
      <c r="S707" s="11"/>
      <c r="T707" s="11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"/>
      <c r="Q708" s="11"/>
      <c r="R708" s="11"/>
      <c r="S708" s="11"/>
      <c r="T708" s="11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"/>
      <c r="Q709" s="11"/>
      <c r="R709" s="11"/>
      <c r="S709" s="11"/>
      <c r="T709" s="11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"/>
      <c r="Q710" s="11"/>
      <c r="R710" s="11"/>
      <c r="S710" s="11"/>
      <c r="T710" s="11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"/>
      <c r="Q711" s="11"/>
      <c r="R711" s="11"/>
      <c r="S711" s="11"/>
      <c r="T711" s="11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"/>
      <c r="Q712" s="11"/>
      <c r="R712" s="11"/>
      <c r="S712" s="11"/>
      <c r="T712" s="11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"/>
      <c r="Q713" s="11"/>
      <c r="R713" s="11"/>
      <c r="S713" s="11"/>
      <c r="T713" s="11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"/>
      <c r="Q714" s="11"/>
      <c r="R714" s="11"/>
      <c r="S714" s="11"/>
      <c r="T714" s="11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"/>
      <c r="Q715" s="11"/>
      <c r="R715" s="11"/>
      <c r="S715" s="11"/>
      <c r="T715" s="11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"/>
      <c r="Q716" s="11"/>
      <c r="R716" s="11"/>
      <c r="S716" s="11"/>
      <c r="T716" s="11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"/>
      <c r="Q717" s="11"/>
      <c r="R717" s="11"/>
      <c r="S717" s="11"/>
      <c r="T717" s="11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"/>
      <c r="Q718" s="11"/>
      <c r="R718" s="11"/>
      <c r="S718" s="11"/>
      <c r="T718" s="11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"/>
      <c r="Q719" s="11"/>
      <c r="R719" s="11"/>
      <c r="S719" s="11"/>
      <c r="T719" s="11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"/>
      <c r="Q720" s="11"/>
      <c r="R720" s="11"/>
      <c r="S720" s="11"/>
      <c r="T720" s="11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"/>
      <c r="Q721" s="11"/>
      <c r="R721" s="11"/>
      <c r="S721" s="11"/>
      <c r="T721" s="11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"/>
      <c r="Q722" s="11"/>
      <c r="R722" s="11"/>
      <c r="S722" s="11"/>
      <c r="T722" s="11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"/>
      <c r="Q723" s="11"/>
      <c r="R723" s="11"/>
      <c r="S723" s="11"/>
      <c r="T723" s="11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"/>
      <c r="Q724" s="11"/>
      <c r="R724" s="11"/>
      <c r="S724" s="11"/>
      <c r="T724" s="11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"/>
      <c r="Q725" s="11"/>
      <c r="R725" s="11"/>
      <c r="S725" s="11"/>
      <c r="T725" s="11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"/>
      <c r="Q726" s="11"/>
      <c r="R726" s="11"/>
      <c r="S726" s="11"/>
      <c r="T726" s="11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"/>
      <c r="Q727" s="11"/>
      <c r="R727" s="11"/>
      <c r="S727" s="11"/>
      <c r="T727" s="11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"/>
      <c r="Q728" s="11"/>
      <c r="R728" s="11"/>
      <c r="S728" s="11"/>
      <c r="T728" s="11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"/>
      <c r="Q729" s="11"/>
      <c r="R729" s="11"/>
      <c r="S729" s="11"/>
      <c r="T729" s="11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"/>
      <c r="Q730" s="11"/>
      <c r="R730" s="11"/>
      <c r="S730" s="11"/>
      <c r="T730" s="11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"/>
      <c r="Q731" s="11"/>
      <c r="R731" s="11"/>
      <c r="S731" s="11"/>
      <c r="T731" s="11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"/>
      <c r="Q732" s="11"/>
      <c r="R732" s="11"/>
      <c r="S732" s="11"/>
      <c r="T732" s="11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"/>
      <c r="Q733" s="11"/>
      <c r="R733" s="11"/>
      <c r="S733" s="11"/>
      <c r="T733" s="11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"/>
      <c r="Q734" s="11"/>
      <c r="R734" s="11"/>
      <c r="S734" s="11"/>
      <c r="T734" s="11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"/>
      <c r="Q735" s="11"/>
      <c r="R735" s="11"/>
      <c r="S735" s="11"/>
      <c r="T735" s="11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"/>
      <c r="Q736" s="11"/>
      <c r="R736" s="11"/>
      <c r="S736" s="11"/>
      <c r="T736" s="11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"/>
      <c r="Q737" s="11"/>
      <c r="R737" s="11"/>
      <c r="S737" s="11"/>
      <c r="T737" s="11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"/>
      <c r="Q738" s="11"/>
      <c r="R738" s="11"/>
      <c r="S738" s="11"/>
      <c r="T738" s="11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"/>
      <c r="Q739" s="11"/>
      <c r="R739" s="11"/>
      <c r="S739" s="11"/>
      <c r="T739" s="11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"/>
      <c r="Q740" s="11"/>
      <c r="R740" s="11"/>
      <c r="S740" s="11"/>
      <c r="T740" s="11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"/>
      <c r="Q741" s="11"/>
      <c r="R741" s="11"/>
      <c r="S741" s="11"/>
      <c r="T741" s="11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"/>
      <c r="Q742" s="11"/>
      <c r="R742" s="11"/>
      <c r="S742" s="11"/>
      <c r="T742" s="11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"/>
      <c r="Q743" s="11"/>
      <c r="R743" s="11"/>
      <c r="S743" s="11"/>
      <c r="T743" s="11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"/>
      <c r="Q744" s="11"/>
      <c r="R744" s="11"/>
      <c r="S744" s="11"/>
      <c r="T744" s="11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"/>
      <c r="Q745" s="11"/>
      <c r="R745" s="11"/>
      <c r="S745" s="11"/>
      <c r="T745" s="11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"/>
      <c r="Q746" s="11"/>
      <c r="R746" s="11"/>
      <c r="S746" s="11"/>
      <c r="T746" s="11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"/>
      <c r="Q747" s="11"/>
      <c r="R747" s="11"/>
      <c r="S747" s="11"/>
      <c r="T747" s="11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"/>
      <c r="Q748" s="11"/>
      <c r="R748" s="11"/>
      <c r="S748" s="11"/>
      <c r="T748" s="11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"/>
      <c r="Q749" s="11"/>
      <c r="R749" s="11"/>
      <c r="S749" s="11"/>
      <c r="T749" s="11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"/>
      <c r="Q750" s="11"/>
      <c r="R750" s="11"/>
      <c r="S750" s="11"/>
      <c r="T750" s="11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"/>
      <c r="Q751" s="11"/>
      <c r="R751" s="11"/>
      <c r="S751" s="11"/>
      <c r="T751" s="11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"/>
      <c r="Q752" s="11"/>
      <c r="R752" s="11"/>
      <c r="S752" s="11"/>
      <c r="T752" s="11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"/>
      <c r="Q753" s="11"/>
      <c r="R753" s="11"/>
      <c r="S753" s="11"/>
      <c r="T753" s="11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"/>
      <c r="Q754" s="11"/>
      <c r="R754" s="11"/>
      <c r="S754" s="11"/>
      <c r="T754" s="11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"/>
      <c r="Q755" s="11"/>
      <c r="R755" s="11"/>
      <c r="S755" s="11"/>
      <c r="T755" s="11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"/>
      <c r="Q756" s="11"/>
      <c r="R756" s="11"/>
      <c r="S756" s="11"/>
      <c r="T756" s="11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"/>
      <c r="Q757" s="11"/>
      <c r="R757" s="11"/>
      <c r="S757" s="11"/>
      <c r="T757" s="11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"/>
      <c r="Q758" s="11"/>
      <c r="R758" s="11"/>
      <c r="S758" s="11"/>
      <c r="T758" s="11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"/>
      <c r="Q759" s="11"/>
      <c r="R759" s="11"/>
      <c r="S759" s="11"/>
      <c r="T759" s="11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"/>
      <c r="Q760" s="11"/>
      <c r="R760" s="11"/>
      <c r="S760" s="11"/>
      <c r="T760" s="11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"/>
      <c r="Q761" s="11"/>
      <c r="R761" s="11"/>
      <c r="S761" s="11"/>
      <c r="T761" s="11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"/>
      <c r="Q762" s="11"/>
      <c r="R762" s="11"/>
      <c r="S762" s="11"/>
      <c r="T762" s="11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"/>
      <c r="Q763" s="11"/>
      <c r="R763" s="11"/>
      <c r="S763" s="11"/>
      <c r="T763" s="11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"/>
      <c r="Q764" s="11"/>
      <c r="R764" s="11"/>
      <c r="S764" s="11"/>
      <c r="T764" s="11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"/>
      <c r="Q765" s="11"/>
      <c r="R765" s="11"/>
      <c r="S765" s="11"/>
      <c r="T765" s="11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"/>
      <c r="Q766" s="11"/>
      <c r="R766" s="11"/>
      <c r="S766" s="11"/>
      <c r="T766" s="11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"/>
      <c r="Q767" s="11"/>
      <c r="R767" s="11"/>
      <c r="S767" s="11"/>
      <c r="T767" s="11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"/>
      <c r="Q768" s="11"/>
      <c r="R768" s="11"/>
      <c r="S768" s="11"/>
      <c r="T768" s="11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"/>
      <c r="Q769" s="11"/>
      <c r="R769" s="11"/>
      <c r="S769" s="11"/>
      <c r="T769" s="11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"/>
      <c r="Q770" s="11"/>
      <c r="R770" s="11"/>
      <c r="S770" s="11"/>
      <c r="T770" s="11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"/>
      <c r="Q771" s="11"/>
      <c r="R771" s="11"/>
      <c r="S771" s="11"/>
      <c r="T771" s="11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"/>
      <c r="Q772" s="11"/>
      <c r="R772" s="11"/>
      <c r="S772" s="11"/>
      <c r="T772" s="11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"/>
      <c r="Q773" s="11"/>
      <c r="R773" s="11"/>
      <c r="S773" s="11"/>
      <c r="T773" s="11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"/>
      <c r="Q774" s="11"/>
      <c r="R774" s="11"/>
      <c r="S774" s="11"/>
      <c r="T774" s="11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"/>
      <c r="Q775" s="11"/>
      <c r="R775" s="11"/>
      <c r="S775" s="11"/>
      <c r="T775" s="11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"/>
      <c r="Q776" s="11"/>
      <c r="R776" s="11"/>
      <c r="S776" s="11"/>
      <c r="T776" s="11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"/>
      <c r="Q777" s="11"/>
      <c r="R777" s="11"/>
      <c r="S777" s="11"/>
      <c r="T777" s="11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"/>
      <c r="Q778" s="11"/>
      <c r="R778" s="11"/>
      <c r="S778" s="11"/>
      <c r="T778" s="11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"/>
      <c r="Q779" s="11"/>
      <c r="R779" s="11"/>
      <c r="S779" s="11"/>
      <c r="T779" s="11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"/>
      <c r="Q780" s="11"/>
      <c r="R780" s="11"/>
      <c r="S780" s="11"/>
      <c r="T780" s="11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"/>
      <c r="Q781" s="11"/>
      <c r="R781" s="11"/>
      <c r="S781" s="11"/>
      <c r="T781" s="11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"/>
      <c r="Q782" s="11"/>
      <c r="R782" s="11"/>
      <c r="S782" s="11"/>
      <c r="T782" s="11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"/>
      <c r="Q783" s="11"/>
      <c r="R783" s="11"/>
      <c r="S783" s="11"/>
      <c r="T783" s="11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"/>
      <c r="Q784" s="11"/>
      <c r="R784" s="11"/>
      <c r="S784" s="11"/>
      <c r="T784" s="11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"/>
      <c r="Q785" s="11"/>
      <c r="R785" s="11"/>
      <c r="S785" s="11"/>
      <c r="T785" s="11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"/>
      <c r="Q786" s="11"/>
      <c r="R786" s="11"/>
      <c r="S786" s="11"/>
      <c r="T786" s="11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"/>
      <c r="Q787" s="11"/>
      <c r="R787" s="11"/>
      <c r="S787" s="11"/>
      <c r="T787" s="11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"/>
      <c r="Q788" s="11"/>
      <c r="R788" s="11"/>
      <c r="S788" s="11"/>
      <c r="T788" s="11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"/>
      <c r="Q789" s="11"/>
      <c r="R789" s="11"/>
      <c r="S789" s="11"/>
      <c r="T789" s="11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"/>
      <c r="Q790" s="11"/>
      <c r="R790" s="11"/>
      <c r="S790" s="11"/>
      <c r="T790" s="11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"/>
      <c r="Q791" s="11"/>
      <c r="R791" s="11"/>
      <c r="S791" s="11"/>
      <c r="T791" s="11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"/>
      <c r="Q792" s="11"/>
      <c r="R792" s="11"/>
      <c r="S792" s="11"/>
      <c r="T792" s="11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"/>
      <c r="Q793" s="11"/>
      <c r="R793" s="11"/>
      <c r="S793" s="11"/>
      <c r="T793" s="11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"/>
      <c r="Q794" s="11"/>
      <c r="R794" s="11"/>
      <c r="S794" s="11"/>
      <c r="T794" s="11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"/>
      <c r="Q795" s="11"/>
      <c r="R795" s="11"/>
      <c r="S795" s="11"/>
      <c r="T795" s="11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"/>
      <c r="Q796" s="11"/>
      <c r="R796" s="11"/>
      <c r="S796" s="11"/>
      <c r="T796" s="11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"/>
      <c r="Q797" s="11"/>
      <c r="R797" s="11"/>
      <c r="S797" s="11"/>
      <c r="T797" s="11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"/>
      <c r="Q798" s="11"/>
      <c r="R798" s="11"/>
      <c r="S798" s="11"/>
      <c r="T798" s="11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"/>
      <c r="Q799" s="11"/>
      <c r="R799" s="11"/>
      <c r="S799" s="11"/>
      <c r="T799" s="11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"/>
      <c r="Q800" s="11"/>
      <c r="R800" s="11"/>
      <c r="S800" s="11"/>
      <c r="T800" s="11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"/>
      <c r="Q801" s="11"/>
      <c r="R801" s="11"/>
      <c r="S801" s="11"/>
      <c r="T801" s="11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"/>
      <c r="Q802" s="11"/>
      <c r="R802" s="11"/>
      <c r="S802" s="11"/>
      <c r="T802" s="11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"/>
      <c r="Q803" s="11"/>
      <c r="R803" s="11"/>
      <c r="S803" s="11"/>
      <c r="T803" s="11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"/>
      <c r="Q804" s="11"/>
      <c r="R804" s="11"/>
      <c r="S804" s="11"/>
      <c r="T804" s="11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"/>
      <c r="Q805" s="11"/>
      <c r="R805" s="11"/>
      <c r="S805" s="11"/>
      <c r="T805" s="11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"/>
      <c r="Q806" s="11"/>
      <c r="R806" s="11"/>
      <c r="S806" s="11"/>
      <c r="T806" s="11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"/>
      <c r="Q807" s="11"/>
      <c r="R807" s="11"/>
      <c r="S807" s="11"/>
      <c r="T807" s="11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"/>
      <c r="Q808" s="11"/>
      <c r="R808" s="11"/>
      <c r="S808" s="11"/>
      <c r="T808" s="11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"/>
      <c r="Q809" s="11"/>
      <c r="R809" s="11"/>
      <c r="S809" s="11"/>
      <c r="T809" s="11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"/>
      <c r="Q810" s="11"/>
      <c r="R810" s="11"/>
      <c r="S810" s="11"/>
      <c r="T810" s="11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"/>
      <c r="Q811" s="11"/>
      <c r="R811" s="11"/>
      <c r="S811" s="11"/>
      <c r="T811" s="11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"/>
      <c r="Q812" s="11"/>
      <c r="R812" s="11"/>
      <c r="S812" s="11"/>
      <c r="T812" s="11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"/>
      <c r="Q813" s="11"/>
      <c r="R813" s="11"/>
      <c r="S813" s="11"/>
      <c r="T813" s="11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"/>
      <c r="Q814" s="11"/>
      <c r="R814" s="11"/>
      <c r="S814" s="11"/>
      <c r="T814" s="11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"/>
      <c r="Q815" s="11"/>
      <c r="R815" s="11"/>
      <c r="S815" s="11"/>
      <c r="T815" s="11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"/>
      <c r="Q816" s="11"/>
      <c r="R816" s="11"/>
      <c r="S816" s="11"/>
      <c r="T816" s="11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"/>
      <c r="Q817" s="11"/>
      <c r="R817" s="11"/>
      <c r="S817" s="11"/>
      <c r="T817" s="11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"/>
      <c r="Q818" s="11"/>
      <c r="R818" s="11"/>
      <c r="S818" s="11"/>
      <c r="T818" s="11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"/>
      <c r="Q819" s="11"/>
      <c r="R819" s="11"/>
      <c r="S819" s="11"/>
      <c r="T819" s="11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"/>
      <c r="Q820" s="11"/>
      <c r="R820" s="11"/>
      <c r="S820" s="11"/>
      <c r="T820" s="11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"/>
      <c r="Q821" s="11"/>
      <c r="R821" s="11"/>
      <c r="S821" s="11"/>
      <c r="T821" s="11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"/>
      <c r="Q822" s="11"/>
      <c r="R822" s="11"/>
      <c r="S822" s="11"/>
      <c r="T822" s="11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"/>
      <c r="Q823" s="11"/>
      <c r="R823" s="11"/>
      <c r="S823" s="11"/>
      <c r="T823" s="11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"/>
      <c r="Q824" s="11"/>
      <c r="R824" s="11"/>
      <c r="S824" s="11"/>
      <c r="T824" s="11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"/>
      <c r="Q825" s="11"/>
      <c r="R825" s="11"/>
      <c r="S825" s="11"/>
      <c r="T825" s="11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"/>
      <c r="Q826" s="11"/>
      <c r="R826" s="11"/>
      <c r="S826" s="11"/>
      <c r="T826" s="11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"/>
      <c r="Q827" s="11"/>
      <c r="R827" s="11"/>
      <c r="S827" s="11"/>
      <c r="T827" s="11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"/>
      <c r="Q828" s="11"/>
      <c r="R828" s="11"/>
      <c r="S828" s="11"/>
      <c r="T828" s="11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"/>
      <c r="Q829" s="11"/>
      <c r="R829" s="11"/>
      <c r="S829" s="11"/>
      <c r="T829" s="11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"/>
      <c r="Q830" s="11"/>
      <c r="R830" s="11"/>
      <c r="S830" s="11"/>
      <c r="T830" s="11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"/>
      <c r="Q831" s="11"/>
      <c r="R831" s="11"/>
      <c r="S831" s="11"/>
      <c r="T831" s="11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"/>
      <c r="Q832" s="11"/>
      <c r="R832" s="11"/>
      <c r="S832" s="11"/>
      <c r="T832" s="11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"/>
      <c r="Q833" s="11"/>
      <c r="R833" s="11"/>
      <c r="S833" s="11"/>
      <c r="T833" s="11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"/>
      <c r="Q834" s="11"/>
      <c r="R834" s="11"/>
      <c r="S834" s="11"/>
      <c r="T834" s="11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"/>
      <c r="Q835" s="11"/>
      <c r="R835" s="11"/>
      <c r="S835" s="11"/>
      <c r="T835" s="11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"/>
      <c r="Q836" s="11"/>
      <c r="R836" s="11"/>
      <c r="S836" s="11"/>
      <c r="T836" s="11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"/>
      <c r="Q837" s="11"/>
      <c r="R837" s="11"/>
      <c r="S837" s="11"/>
      <c r="T837" s="11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"/>
      <c r="Q838" s="11"/>
      <c r="R838" s="11"/>
      <c r="S838" s="11"/>
      <c r="T838" s="11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"/>
      <c r="Q839" s="11"/>
      <c r="R839" s="11"/>
      <c r="S839" s="11"/>
      <c r="T839" s="11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"/>
      <c r="Q840" s="11"/>
      <c r="R840" s="11"/>
      <c r="S840" s="11"/>
      <c r="T840" s="11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"/>
      <c r="Q841" s="11"/>
      <c r="R841" s="11"/>
      <c r="S841" s="11"/>
      <c r="T841" s="11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"/>
      <c r="Q842" s="11"/>
      <c r="R842" s="11"/>
      <c r="S842" s="11"/>
      <c r="T842" s="11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"/>
      <c r="Q843" s="11"/>
      <c r="R843" s="11"/>
      <c r="S843" s="11"/>
      <c r="T843" s="11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"/>
      <c r="Q844" s="11"/>
      <c r="R844" s="11"/>
      <c r="S844" s="11"/>
      <c r="T844" s="11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"/>
      <c r="Q845" s="11"/>
      <c r="R845" s="11"/>
      <c r="S845" s="11"/>
      <c r="T845" s="11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"/>
      <c r="Q846" s="11"/>
      <c r="R846" s="11"/>
      <c r="S846" s="11"/>
      <c r="T846" s="11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"/>
      <c r="Q847" s="11"/>
      <c r="R847" s="11"/>
      <c r="S847" s="11"/>
      <c r="T847" s="11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"/>
      <c r="Q848" s="11"/>
      <c r="R848" s="11"/>
      <c r="S848" s="11"/>
      <c r="T848" s="11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"/>
      <c r="Q849" s="11"/>
      <c r="R849" s="11"/>
      <c r="S849" s="11"/>
      <c r="T849" s="11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"/>
      <c r="Q850" s="11"/>
      <c r="R850" s="11"/>
      <c r="S850" s="11"/>
      <c r="T850" s="11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"/>
      <c r="Q851" s="11"/>
      <c r="R851" s="11"/>
      <c r="S851" s="11"/>
      <c r="T851" s="11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"/>
      <c r="Q852" s="11"/>
      <c r="R852" s="11"/>
      <c r="S852" s="11"/>
      <c r="T852" s="11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"/>
      <c r="Q853" s="11"/>
      <c r="R853" s="11"/>
      <c r="S853" s="11"/>
      <c r="T853" s="11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"/>
      <c r="Q854" s="11"/>
      <c r="R854" s="11"/>
      <c r="S854" s="11"/>
      <c r="T854" s="11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"/>
      <c r="Q855" s="11"/>
      <c r="R855" s="11"/>
      <c r="S855" s="11"/>
      <c r="T855" s="11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"/>
      <c r="Q856" s="11"/>
      <c r="R856" s="11"/>
      <c r="S856" s="11"/>
      <c r="T856" s="11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"/>
      <c r="Q857" s="11"/>
      <c r="R857" s="11"/>
      <c r="S857" s="11"/>
      <c r="T857" s="11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"/>
      <c r="Q858" s="11"/>
      <c r="R858" s="11"/>
      <c r="S858" s="11"/>
      <c r="T858" s="11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"/>
      <c r="Q859" s="11"/>
      <c r="R859" s="11"/>
      <c r="S859" s="11"/>
      <c r="T859" s="11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"/>
      <c r="Q860" s="11"/>
      <c r="R860" s="11"/>
      <c r="S860" s="11"/>
      <c r="T860" s="11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"/>
      <c r="Q861" s="11"/>
      <c r="R861" s="11"/>
      <c r="S861" s="11"/>
      <c r="T861" s="11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"/>
      <c r="Q862" s="11"/>
      <c r="R862" s="11"/>
      <c r="S862" s="11"/>
      <c r="T862" s="11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"/>
      <c r="Q863" s="11"/>
      <c r="R863" s="11"/>
      <c r="S863" s="11"/>
      <c r="T863" s="11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"/>
      <c r="Q864" s="11"/>
      <c r="R864" s="11"/>
      <c r="S864" s="11"/>
      <c r="T864" s="11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"/>
      <c r="Q865" s="11"/>
      <c r="R865" s="11"/>
      <c r="S865" s="11"/>
      <c r="T865" s="11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"/>
      <c r="Q866" s="11"/>
      <c r="R866" s="11"/>
      <c r="S866" s="11"/>
      <c r="T866" s="11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"/>
      <c r="Q867" s="11"/>
      <c r="R867" s="11"/>
      <c r="S867" s="11"/>
      <c r="T867" s="11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"/>
      <c r="Q868" s="11"/>
      <c r="R868" s="11"/>
      <c r="S868" s="11"/>
      <c r="T868" s="11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"/>
      <c r="Q869" s="11"/>
      <c r="R869" s="11"/>
      <c r="S869" s="11"/>
      <c r="T869" s="11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"/>
      <c r="Q870" s="11"/>
      <c r="R870" s="11"/>
      <c r="S870" s="11"/>
      <c r="T870" s="11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"/>
      <c r="Q871" s="11"/>
      <c r="R871" s="11"/>
      <c r="S871" s="11"/>
      <c r="T871" s="11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"/>
      <c r="Q872" s="11"/>
      <c r="R872" s="11"/>
      <c r="S872" s="11"/>
      <c r="T872" s="11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"/>
      <c r="Q873" s="11"/>
      <c r="R873" s="11"/>
      <c r="S873" s="11"/>
      <c r="T873" s="11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"/>
      <c r="Q874" s="11"/>
      <c r="R874" s="11"/>
      <c r="S874" s="11"/>
      <c r="T874" s="11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"/>
      <c r="Q875" s="11"/>
      <c r="R875" s="11"/>
      <c r="S875" s="11"/>
      <c r="T875" s="11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"/>
      <c r="Q876" s="11"/>
      <c r="R876" s="11"/>
      <c r="S876" s="11"/>
      <c r="T876" s="11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"/>
      <c r="Q877" s="11"/>
      <c r="R877" s="11"/>
      <c r="S877" s="11"/>
      <c r="T877" s="11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"/>
      <c r="Q878" s="11"/>
      <c r="R878" s="11"/>
      <c r="S878" s="11"/>
      <c r="T878" s="11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"/>
      <c r="Q879" s="11"/>
      <c r="R879" s="11"/>
      <c r="S879" s="11"/>
      <c r="T879" s="11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"/>
      <c r="Q880" s="11"/>
      <c r="R880" s="11"/>
      <c r="S880" s="11"/>
      <c r="T880" s="11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"/>
      <c r="Q881" s="11"/>
      <c r="R881" s="11"/>
      <c r="S881" s="11"/>
      <c r="T881" s="11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"/>
      <c r="Q882" s="11"/>
      <c r="R882" s="11"/>
      <c r="S882" s="11"/>
      <c r="T882" s="11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"/>
      <c r="Q883" s="11"/>
      <c r="R883" s="11"/>
      <c r="S883" s="11"/>
      <c r="T883" s="11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"/>
      <c r="Q884" s="11"/>
      <c r="R884" s="11"/>
      <c r="S884" s="11"/>
      <c r="T884" s="11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"/>
      <c r="Q885" s="11"/>
      <c r="R885" s="11"/>
      <c r="S885" s="11"/>
      <c r="T885" s="11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"/>
      <c r="Q886" s="11"/>
      <c r="R886" s="11"/>
      <c r="S886" s="11"/>
      <c r="T886" s="11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"/>
      <c r="Q887" s="11"/>
      <c r="R887" s="11"/>
      <c r="S887" s="11"/>
      <c r="T887" s="11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"/>
      <c r="Q888" s="11"/>
      <c r="R888" s="11"/>
      <c r="S888" s="11"/>
      <c r="T888" s="11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"/>
      <c r="Q889" s="11"/>
      <c r="R889" s="11"/>
      <c r="S889" s="11"/>
      <c r="T889" s="11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"/>
      <c r="Q890" s="11"/>
      <c r="R890" s="11"/>
      <c r="S890" s="11"/>
      <c r="T890" s="11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"/>
      <c r="Q891" s="11"/>
      <c r="R891" s="11"/>
      <c r="S891" s="11"/>
      <c r="T891" s="11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"/>
      <c r="Q892" s="11"/>
      <c r="R892" s="11"/>
      <c r="S892" s="11"/>
      <c r="T892" s="11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"/>
      <c r="Q893" s="11"/>
      <c r="R893" s="11"/>
      <c r="S893" s="11"/>
      <c r="T893" s="11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"/>
      <c r="Q894" s="11"/>
      <c r="R894" s="11"/>
      <c r="S894" s="11"/>
      <c r="T894" s="11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"/>
      <c r="Q895" s="11"/>
      <c r="R895" s="11"/>
      <c r="S895" s="11"/>
      <c r="T895" s="11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"/>
      <c r="Q896" s="11"/>
      <c r="R896" s="11"/>
      <c r="S896" s="11"/>
      <c r="T896" s="11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"/>
      <c r="Q897" s="11"/>
      <c r="R897" s="11"/>
      <c r="S897" s="11"/>
      <c r="T897" s="11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"/>
      <c r="Q898" s="11"/>
      <c r="R898" s="11"/>
      <c r="S898" s="11"/>
      <c r="T898" s="11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"/>
      <c r="Q899" s="11"/>
      <c r="R899" s="11"/>
      <c r="S899" s="11"/>
      <c r="T899" s="11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"/>
      <c r="Q900" s="11"/>
      <c r="R900" s="11"/>
      <c r="S900" s="11"/>
      <c r="T900" s="11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"/>
      <c r="Q901" s="11"/>
      <c r="R901" s="11"/>
      <c r="S901" s="11"/>
      <c r="T901" s="11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"/>
      <c r="Q902" s="11"/>
      <c r="R902" s="11"/>
      <c r="S902" s="11"/>
      <c r="T902" s="11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"/>
      <c r="Q903" s="11"/>
      <c r="R903" s="11"/>
      <c r="S903" s="11"/>
      <c r="T903" s="11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"/>
      <c r="Q904" s="11"/>
      <c r="R904" s="11"/>
      <c r="S904" s="11"/>
      <c r="T904" s="11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"/>
      <c r="Q905" s="11"/>
      <c r="R905" s="11"/>
      <c r="S905" s="11"/>
      <c r="T905" s="11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"/>
      <c r="Q906" s="11"/>
      <c r="R906" s="11"/>
      <c r="S906" s="11"/>
      <c r="T906" s="11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"/>
      <c r="Q907" s="11"/>
      <c r="R907" s="11"/>
      <c r="S907" s="11"/>
      <c r="T907" s="11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"/>
      <c r="Q908" s="11"/>
      <c r="R908" s="11"/>
      <c r="S908" s="11"/>
      <c r="T908" s="11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"/>
      <c r="Q909" s="11"/>
      <c r="R909" s="11"/>
      <c r="S909" s="11"/>
      <c r="T909" s="11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"/>
      <c r="Q910" s="11"/>
      <c r="R910" s="11"/>
      <c r="S910" s="11"/>
      <c r="T910" s="11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"/>
      <c r="Q911" s="11"/>
      <c r="R911" s="11"/>
      <c r="S911" s="11"/>
      <c r="T911" s="11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"/>
      <c r="Q912" s="11"/>
      <c r="R912" s="11"/>
      <c r="S912" s="11"/>
      <c r="T912" s="11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"/>
      <c r="Q913" s="11"/>
      <c r="R913" s="11"/>
      <c r="S913" s="11"/>
      <c r="T913" s="11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"/>
      <c r="Q914" s="11"/>
      <c r="R914" s="11"/>
      <c r="S914" s="11"/>
      <c r="T914" s="11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"/>
      <c r="Q915" s="11"/>
      <c r="R915" s="11"/>
      <c r="S915" s="11"/>
      <c r="T915" s="11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"/>
      <c r="Q916" s="11"/>
      <c r="R916" s="11"/>
      <c r="S916" s="11"/>
      <c r="T916" s="11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"/>
      <c r="Q917" s="11"/>
      <c r="R917" s="11"/>
      <c r="S917" s="11"/>
      <c r="T917" s="11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"/>
      <c r="Q918" s="11"/>
      <c r="R918" s="11"/>
      <c r="S918" s="11"/>
      <c r="T918" s="11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"/>
      <c r="Q919" s="11"/>
      <c r="R919" s="11"/>
      <c r="S919" s="11"/>
      <c r="T919" s="11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"/>
      <c r="Q920" s="11"/>
      <c r="R920" s="11"/>
      <c r="S920" s="11"/>
      <c r="T920" s="11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"/>
      <c r="Q921" s="11"/>
      <c r="R921" s="11"/>
      <c r="S921" s="11"/>
      <c r="T921" s="11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"/>
      <c r="Q922" s="11"/>
      <c r="R922" s="11"/>
      <c r="S922" s="11"/>
      <c r="T922" s="11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"/>
      <c r="Q923" s="11"/>
      <c r="R923" s="11"/>
      <c r="S923" s="11"/>
      <c r="T923" s="11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"/>
      <c r="Q924" s="11"/>
      <c r="R924" s="11"/>
      <c r="S924" s="11"/>
      <c r="T924" s="11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"/>
      <c r="Q925" s="11"/>
      <c r="R925" s="11"/>
      <c r="S925" s="11"/>
      <c r="T925" s="11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"/>
      <c r="Q926" s="11"/>
      <c r="R926" s="11"/>
      <c r="S926" s="11"/>
      <c r="T926" s="11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"/>
      <c r="Q927" s="11"/>
      <c r="R927" s="11"/>
      <c r="S927" s="11"/>
      <c r="T927" s="11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"/>
      <c r="Q928" s="11"/>
      <c r="R928" s="11"/>
      <c r="S928" s="11"/>
      <c r="T928" s="11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"/>
      <c r="Q929" s="11"/>
      <c r="R929" s="11"/>
      <c r="S929" s="11"/>
      <c r="T929" s="11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"/>
      <c r="Q930" s="11"/>
      <c r="R930" s="11"/>
      <c r="S930" s="11"/>
      <c r="T930" s="11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"/>
      <c r="Q931" s="11"/>
      <c r="R931" s="11"/>
      <c r="S931" s="11"/>
      <c r="T931" s="11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"/>
      <c r="Q932" s="11"/>
      <c r="R932" s="11"/>
      <c r="S932" s="11"/>
      <c r="T932" s="11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"/>
      <c r="Q933" s="11"/>
      <c r="R933" s="11"/>
      <c r="S933" s="11"/>
      <c r="T933" s="11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"/>
      <c r="Q934" s="11"/>
      <c r="R934" s="11"/>
      <c r="S934" s="11"/>
      <c r="T934" s="11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"/>
      <c r="Q935" s="11"/>
      <c r="R935" s="11"/>
      <c r="S935" s="11"/>
      <c r="T935" s="11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"/>
      <c r="Q936" s="11"/>
      <c r="R936" s="11"/>
      <c r="S936" s="11"/>
      <c r="T936" s="11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"/>
      <c r="Q937" s="11"/>
      <c r="R937" s="11"/>
      <c r="S937" s="11"/>
      <c r="T937" s="11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"/>
      <c r="Q938" s="11"/>
      <c r="R938" s="11"/>
      <c r="S938" s="11"/>
      <c r="T938" s="11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"/>
      <c r="Q939" s="11"/>
      <c r="R939" s="11"/>
      <c r="S939" s="11"/>
      <c r="T939" s="11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"/>
      <c r="Q940" s="11"/>
      <c r="R940" s="11"/>
      <c r="S940" s="11"/>
      <c r="T940" s="11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"/>
      <c r="Q941" s="11"/>
      <c r="R941" s="11"/>
      <c r="S941" s="11"/>
      <c r="T941" s="11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"/>
      <c r="Q942" s="11"/>
      <c r="R942" s="11"/>
      <c r="S942" s="11"/>
      <c r="T942" s="11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"/>
      <c r="Q943" s="11"/>
      <c r="R943" s="11"/>
      <c r="S943" s="11"/>
      <c r="T943" s="11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"/>
      <c r="Q944" s="11"/>
      <c r="R944" s="11"/>
      <c r="S944" s="11"/>
      <c r="T944" s="11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"/>
      <c r="Q945" s="11"/>
      <c r="R945" s="11"/>
      <c r="S945" s="11"/>
      <c r="T945" s="11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"/>
      <c r="Q946" s="11"/>
      <c r="R946" s="11"/>
      <c r="S946" s="11"/>
      <c r="T946" s="11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"/>
      <c r="Q947" s="11"/>
      <c r="R947" s="11"/>
      <c r="S947" s="11"/>
      <c r="T947" s="11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"/>
      <c r="Q948" s="11"/>
      <c r="R948" s="11"/>
      <c r="S948" s="11"/>
      <c r="T948" s="11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"/>
      <c r="Q949" s="11"/>
      <c r="R949" s="11"/>
      <c r="S949" s="11"/>
      <c r="T949" s="11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"/>
      <c r="Q950" s="11"/>
      <c r="R950" s="11"/>
      <c r="S950" s="11"/>
      <c r="T950" s="11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"/>
      <c r="Q951" s="11"/>
      <c r="R951" s="11"/>
      <c r="S951" s="11"/>
      <c r="T951" s="11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"/>
      <c r="Q952" s="11"/>
      <c r="R952" s="11"/>
      <c r="S952" s="11"/>
      <c r="T952" s="11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"/>
      <c r="Q953" s="11"/>
      <c r="R953" s="11"/>
      <c r="S953" s="11"/>
      <c r="T953" s="11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"/>
      <c r="Q954" s="11"/>
      <c r="R954" s="11"/>
      <c r="S954" s="11"/>
      <c r="T954" s="11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"/>
      <c r="Q955" s="11"/>
      <c r="R955" s="11"/>
      <c r="S955" s="11"/>
      <c r="T955" s="11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"/>
      <c r="Q956" s="11"/>
      <c r="R956" s="11"/>
      <c r="S956" s="11"/>
      <c r="T956" s="11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"/>
      <c r="Q957" s="11"/>
      <c r="R957" s="11"/>
      <c r="S957" s="11"/>
      <c r="T957" s="11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"/>
      <c r="Q958" s="11"/>
      <c r="R958" s="11"/>
      <c r="S958" s="11"/>
      <c r="T958" s="11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"/>
      <c r="Q959" s="11"/>
      <c r="R959" s="11"/>
      <c r="S959" s="11"/>
      <c r="T959" s="11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"/>
      <c r="Q960" s="11"/>
      <c r="R960" s="11"/>
      <c r="S960" s="11"/>
      <c r="T960" s="11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"/>
      <c r="Q961" s="11"/>
      <c r="R961" s="11"/>
      <c r="S961" s="11"/>
      <c r="T961" s="11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"/>
      <c r="Q962" s="11"/>
      <c r="R962" s="11"/>
      <c r="S962" s="11"/>
      <c r="T962" s="11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"/>
      <c r="Q963" s="11"/>
      <c r="R963" s="11"/>
      <c r="S963" s="11"/>
      <c r="T963" s="11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"/>
      <c r="Q964" s="11"/>
      <c r="R964" s="11"/>
      <c r="S964" s="11"/>
      <c r="T964" s="11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"/>
      <c r="Q965" s="11"/>
      <c r="R965" s="11"/>
      <c r="S965" s="11"/>
      <c r="T965" s="11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"/>
      <c r="Q966" s="11"/>
      <c r="R966" s="11"/>
      <c r="S966" s="11"/>
      <c r="T966" s="11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"/>
      <c r="Q967" s="11"/>
      <c r="R967" s="11"/>
      <c r="S967" s="11"/>
      <c r="T967" s="11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"/>
      <c r="Q968" s="11"/>
      <c r="R968" s="11"/>
      <c r="S968" s="11"/>
      <c r="T968" s="11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"/>
      <c r="Q969" s="11"/>
      <c r="R969" s="11"/>
      <c r="S969" s="11"/>
      <c r="T969" s="11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"/>
      <c r="Q970" s="11"/>
      <c r="R970" s="11"/>
      <c r="S970" s="11"/>
      <c r="T970" s="11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"/>
      <c r="Q971" s="11"/>
      <c r="R971" s="11"/>
      <c r="S971" s="11"/>
      <c r="T971" s="11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"/>
      <c r="Q972" s="11"/>
      <c r="R972" s="11"/>
      <c r="S972" s="11"/>
      <c r="T972" s="11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"/>
      <c r="Q973" s="11"/>
      <c r="R973" s="11"/>
      <c r="S973" s="11"/>
      <c r="T973" s="11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"/>
      <c r="Q974" s="11"/>
      <c r="R974" s="11"/>
      <c r="S974" s="11"/>
      <c r="T974" s="11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"/>
      <c r="Q975" s="11"/>
      <c r="R975" s="11"/>
      <c r="S975" s="11"/>
      <c r="T975" s="11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"/>
      <c r="Q976" s="11"/>
      <c r="R976" s="11"/>
      <c r="S976" s="11"/>
      <c r="T976" s="11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"/>
      <c r="Q977" s="11"/>
      <c r="R977" s="11"/>
      <c r="S977" s="11"/>
      <c r="T977" s="11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"/>
      <c r="Q978" s="11"/>
      <c r="R978" s="11"/>
      <c r="S978" s="11"/>
      <c r="T978" s="11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"/>
      <c r="Q979" s="11"/>
      <c r="R979" s="11"/>
      <c r="S979" s="11"/>
      <c r="T979" s="11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"/>
      <c r="Q980" s="11"/>
      <c r="R980" s="11"/>
      <c r="S980" s="11"/>
      <c r="T980" s="11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"/>
      <c r="Q981" s="11"/>
      <c r="R981" s="11"/>
      <c r="S981" s="11"/>
      <c r="T981" s="11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"/>
      <c r="Q982" s="11"/>
      <c r="R982" s="11"/>
      <c r="S982" s="11"/>
      <c r="T982" s="11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"/>
      <c r="Q983" s="11"/>
      <c r="R983" s="11"/>
      <c r="S983" s="11"/>
      <c r="T983" s="11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"/>
      <c r="Q984" s="11"/>
      <c r="R984" s="11"/>
      <c r="S984" s="11"/>
      <c r="T984" s="11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"/>
      <c r="Q985" s="11"/>
      <c r="R985" s="11"/>
      <c r="S985" s="11"/>
      <c r="T985" s="11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"/>
      <c r="Q986" s="11"/>
      <c r="R986" s="11"/>
      <c r="S986" s="11"/>
      <c r="T986" s="11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"/>
      <c r="Q987" s="11"/>
      <c r="R987" s="11"/>
      <c r="S987" s="11"/>
      <c r="T987" s="11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"/>
      <c r="Q988" s="11"/>
      <c r="R988" s="11"/>
      <c r="S988" s="11"/>
      <c r="T988" s="11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"/>
      <c r="Q989" s="11"/>
      <c r="R989" s="11"/>
      <c r="S989" s="11"/>
      <c r="T989" s="11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"/>
      <c r="Q990" s="11"/>
      <c r="R990" s="11"/>
      <c r="S990" s="11"/>
      <c r="T990" s="11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"/>
      <c r="Q991" s="11"/>
      <c r="R991" s="11"/>
      <c r="S991" s="11"/>
      <c r="T991" s="11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"/>
      <c r="Q992" s="11"/>
      <c r="R992" s="11"/>
      <c r="S992" s="11"/>
      <c r="T992" s="11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"/>
      <c r="Q993" s="11"/>
      <c r="R993" s="11"/>
      <c r="S993" s="11"/>
      <c r="T993" s="11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"/>
      <c r="Q994" s="11"/>
      <c r="R994" s="11"/>
      <c r="S994" s="11"/>
      <c r="T994" s="11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"/>
      <c r="Q995" s="11"/>
      <c r="R995" s="11"/>
      <c r="S995" s="11"/>
      <c r="T995" s="11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"/>
      <c r="Q996" s="11"/>
      <c r="R996" s="11"/>
      <c r="S996" s="11"/>
      <c r="T996" s="11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"/>
      <c r="Q997" s="11"/>
      <c r="R997" s="11"/>
      <c r="S997" s="11"/>
      <c r="T997" s="11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"/>
      <c r="Q998" s="11"/>
      <c r="R998" s="11"/>
      <c r="S998" s="11"/>
      <c r="T998" s="11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"/>
      <c r="Q999" s="11"/>
      <c r="R999" s="11"/>
      <c r="S999" s="11"/>
      <c r="T999" s="11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"/>
      <c r="Q1000" s="11"/>
      <c r="R1000" s="11"/>
      <c r="S1000" s="11"/>
      <c r="T1000" s="11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</row>
  </sheetData>
  <mergeCells count="52">
    <mergeCell ref="F3:H3"/>
    <mergeCell ref="I3:I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R2:T2"/>
    <mergeCell ref="U2:Y2"/>
    <mergeCell ref="Z2:AI2"/>
    <mergeCell ref="B3:B5"/>
    <mergeCell ref="C3:C5"/>
    <mergeCell ref="D3:D5"/>
    <mergeCell ref="E3:E5"/>
    <mergeCell ref="X48:X50"/>
    <mergeCell ref="Y48:Y50"/>
    <mergeCell ref="Z48:Z50"/>
    <mergeCell ref="AA48:AA50"/>
    <mergeCell ref="AB48:AB50"/>
    <mergeCell ref="AC48:AC50"/>
    <mergeCell ref="AD48:AD50"/>
    <mergeCell ref="AE48:AE50"/>
    <mergeCell ref="AF48:AF50"/>
    <mergeCell ref="AG48:AG50"/>
    <mergeCell ref="AH48:AH50"/>
    <mergeCell ref="AI48:AI50"/>
    <mergeCell ref="X3:X5"/>
    <mergeCell ref="Y3:Y5"/>
    <mergeCell ref="R47:AI47"/>
    <mergeCell ref="R48:R50"/>
    <mergeCell ref="S48:S50"/>
    <mergeCell ref="T48:T50"/>
    <mergeCell ref="U48:U50"/>
    <mergeCell ref="J3:J5"/>
    <mergeCell ref="K3:K5"/>
    <mergeCell ref="L3:L4"/>
    <mergeCell ref="M3:M4"/>
    <mergeCell ref="P3:P5"/>
    <mergeCell ref="Q3:Q5"/>
    <mergeCell ref="R3:R5"/>
    <mergeCell ref="S3:S5"/>
    <mergeCell ref="T3:T5"/>
    <mergeCell ref="U3:U5"/>
    <mergeCell ref="V3:V5"/>
    <mergeCell ref="W3:W5"/>
    <mergeCell ref="V48:V50"/>
    <mergeCell ref="W48:W50"/>
  </mergeCells>
  <hyperlinks>
    <hyperlink display="'Canal drept'!A1" location="'Canal drept'!A1" ref="O4"/>
    <hyperlink display="'Cot rectangular'!A1" location="'Cot rectangular'!A1" ref="O5"/>
    <hyperlink display="'Cot rectangular drept'!A1" location="'Cot rectangular drept'!A1" ref="O6"/>
    <hyperlink display="'Cot rectangular cu dirijori'!A1" location="'Cot rectangular cu dirijori'!A1" ref="O7"/>
    <hyperlink display="Teu!A1" location="Teu!A1" ref="O8"/>
    <hyperlink display="'Piesa de deviatie (etaj)'!A1" location="'Piesa de deviatie (etaj)'!A1" ref="O9"/>
    <hyperlink display="'Reductie simetrica_asim.'!A1" location="'Reductie simetrica_asim.'!A1" ref="O10"/>
    <hyperlink display="'Reductie asimetrica'!A1" location="null!A1" ref="O11"/>
    <hyperlink display="YAKA!A1" location="YAKA!A1" ref="O12"/>
    <hyperlink display="'Ramif. bilaterala (2 coturi)'!A1" location="'Ramif. bilaterala (2 coturi)'!A1" ref="O13"/>
    <hyperlink display="'Ramif. laterala(cot+canal)'!A1" location="'Ramif. laterala(cot+canal)'!A1" ref="O14"/>
    <hyperlink display="'Ramif. pantalon'!A1" location="'Ramif. pantalon'!A1" ref="O15"/>
    <hyperlink display="Capac!A1" location="Capac!A1" ref="O16"/>
    <hyperlink display="'Tubulatura circulara'!A1" location="null!A1" ref="O17"/>
    <hyperlink display="'Cot BFL90'!A1" location="null!A1" ref="O18"/>
    <hyperlink display="'Cot BFL60'!A1" location="null!A1" ref="O19"/>
    <hyperlink display="'Cot BFL45'!A1" location="null!A1" ref="O20"/>
    <hyperlink display="'Cot BFL30'!A1" location="null!A1" ref="O21"/>
    <hyperlink display="'Cot BFL15'!A1" location="null!A1" ref="O22"/>
    <hyperlink display="'Red. concentrica RCLL'!A1" location="null!A1" ref="O23"/>
    <hyperlink display="'Red. excentrica RLL'!A1" location="null!A1" ref="O24"/>
    <hyperlink display="'Piesa tip sa PSL'!A1" location="null!A1" ref="O25"/>
    <hyperlink display="'Piesa T TCPL'!A1" location="null!A1" ref="O26"/>
    <hyperlink display="'Conector NPL'!A1" location="null!A1" ref="O27"/>
    <hyperlink display="'Capac EPF'!A1" location="null!A1" ref="O28"/>
    <hyperlink display="'Schimbare sec.concentrica'!A1" location="'Schimbare sec.concentrica'!A1" ref="O29"/>
    <hyperlink display="'Schimbare sec.excentrica'!A1" location="'Schimbare sec.excentrica'!A1" ref="O30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71"/>
    <col customWidth="1" min="3" max="3" width="21.14"/>
    <col customWidth="1" min="4" max="4" width="5.29"/>
    <col customWidth="1" min="5" max="5" width="24.43"/>
    <col customWidth="1" min="6" max="10" width="8.86"/>
    <col customWidth="1" min="11" max="11" width="45.14"/>
    <col customWidth="1" min="12" max="13" width="8.86"/>
    <col customWidth="1" min="14" max="14" width="14.14"/>
    <col customWidth="1" min="15" max="15" width="13.86"/>
    <col customWidth="1" min="16" max="16" width="8.86"/>
    <col customWidth="1" hidden="1" min="17" max="17" width="8.86"/>
    <col customWidth="1" min="18" max="18" width="14.14"/>
    <col customWidth="1" min="19" max="19" width="12.0"/>
    <col customWidth="1" min="20" max="21" width="8.86"/>
    <col customWidth="1" min="22" max="22" width="10.14"/>
    <col customWidth="1" min="23" max="23" width="14.0"/>
    <col customWidth="1" min="24" max="24" width="10.14"/>
    <col customWidth="1" min="25" max="25" width="11.86"/>
    <col customWidth="1" min="26" max="2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4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41"/>
      <c r="O2" s="110"/>
      <c r="P2" s="11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</row>
    <row r="3" ht="18.75" customHeight="1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43" t="s">
        <v>87</v>
      </c>
      <c r="G3" s="115"/>
      <c r="H3" s="115"/>
      <c r="I3" s="115"/>
      <c r="J3" s="116"/>
      <c r="K3" s="113" t="s">
        <v>88</v>
      </c>
      <c r="L3" s="113" t="s">
        <v>15</v>
      </c>
      <c r="M3" s="113" t="s">
        <v>16</v>
      </c>
      <c r="N3" s="144" t="s">
        <v>147</v>
      </c>
      <c r="O3" s="144" t="s">
        <v>90</v>
      </c>
      <c r="P3" s="110"/>
      <c r="Q3" s="120" t="s">
        <v>91</v>
      </c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</row>
    <row r="4">
      <c r="A4" s="62"/>
      <c r="B4" s="124"/>
      <c r="C4" s="124"/>
      <c r="D4" s="124"/>
      <c r="E4" s="124"/>
      <c r="F4" s="145" t="s">
        <v>148</v>
      </c>
      <c r="G4" s="145" t="s">
        <v>149</v>
      </c>
      <c r="H4" s="145" t="s">
        <v>113</v>
      </c>
      <c r="I4" s="145" t="s">
        <v>150</v>
      </c>
      <c r="J4" s="145" t="s">
        <v>151</v>
      </c>
      <c r="K4" s="124"/>
      <c r="L4" s="124"/>
      <c r="M4" s="124"/>
      <c r="N4" s="126"/>
      <c r="O4" s="126"/>
      <c r="P4" s="62"/>
      <c r="Q4" s="127" t="s">
        <v>115</v>
      </c>
      <c r="S4" s="128"/>
      <c r="T4" s="124"/>
      <c r="U4" s="124"/>
      <c r="V4" s="124"/>
      <c r="W4" s="124"/>
      <c r="X4" s="124"/>
      <c r="Y4" s="124"/>
      <c r="Z4" s="124"/>
      <c r="AA4" s="124"/>
    </row>
    <row r="5">
      <c r="A5" s="11"/>
      <c r="B5" s="126"/>
      <c r="C5" s="126"/>
      <c r="D5" s="126"/>
      <c r="E5" s="126"/>
      <c r="F5" s="134" t="s">
        <v>116</v>
      </c>
      <c r="G5" s="134" t="s">
        <v>116</v>
      </c>
      <c r="H5" s="134" t="s">
        <v>116</v>
      </c>
      <c r="I5" s="134" t="s">
        <v>116</v>
      </c>
      <c r="J5" s="134" t="s">
        <v>152</v>
      </c>
      <c r="K5" s="126"/>
      <c r="L5" s="126"/>
      <c r="M5" s="126"/>
      <c r="N5" s="146" t="s">
        <v>153</v>
      </c>
      <c r="O5" s="146" t="s">
        <v>154</v>
      </c>
      <c r="P5" s="11"/>
      <c r="Q5" s="127" t="s">
        <v>22</v>
      </c>
      <c r="S5" s="128"/>
      <c r="T5" s="126"/>
      <c r="U5" s="126"/>
      <c r="V5" s="126"/>
      <c r="W5" s="126"/>
      <c r="X5" s="126"/>
      <c r="Y5" s="126"/>
      <c r="Z5" s="126"/>
      <c r="AA5" s="126"/>
    </row>
    <row r="6">
      <c r="A6" s="131"/>
      <c r="B6" s="132">
        <v>1.0</v>
      </c>
      <c r="C6" s="132" t="s">
        <v>119</v>
      </c>
      <c r="D6" s="132" t="s">
        <v>155</v>
      </c>
      <c r="E6" s="132" t="str">
        <f t="shared" ref="E6:E44" si="1">CONCATENATE(C6,"-",D6,"-",B6)</f>
        <v>Tubulatura Ventilatie-CR-1</v>
      </c>
      <c r="F6" s="133">
        <v>200.0</v>
      </c>
      <c r="G6" s="133">
        <v>200.0</v>
      </c>
      <c r="H6" s="133">
        <v>300.0</v>
      </c>
      <c r="I6" s="133">
        <v>100.0</v>
      </c>
      <c r="J6" s="133">
        <v>45.0</v>
      </c>
      <c r="K6" s="133" t="str">
        <f t="shared" ref="K6:K44" si="2">CONCATENATE(F$4,"=",F6,"; ",G$4,"=",G6,"; ",H$4,"=",H6,"; ",I$4,"=",I6,"; ",J$4,"=",J6)</f>
        <v>A1=200; A2 =200; B=300; R =100; &lt; =45</v>
      </c>
      <c r="L6" s="132" t="s">
        <v>28</v>
      </c>
      <c r="M6" s="132">
        <v>4.0</v>
      </c>
      <c r="N6" s="138">
        <f t="shared" ref="N6:N44" si="3">((2*(F6+I6)*(G6+I6)+H6*PI()*(I6+MAX(F6,G6)/2))*J6/90)/10^6</f>
        <v>0.1842477796</v>
      </c>
      <c r="O6" s="147">
        <f t="shared" ref="O6:O44" si="4">M6*N6</f>
        <v>0.7369911184</v>
      </c>
      <c r="P6" s="131"/>
      <c r="Q6" s="127" t="s">
        <v>121</v>
      </c>
      <c r="R6" s="135" t="str">
        <f t="shared" ref="R6:R44" si="5">IF((F6+H6)*2&gt;3500,"FLANSA30","FLANSA20")</f>
        <v>FLANSA20</v>
      </c>
      <c r="S6" s="135" t="str">
        <f t="shared" ref="S6:S44" si="6">IF(MAX(F6:H6)&lt;=500,"0.6",IF(AND(MAX(F6:H6)&gt;500,MAX(F6:H6)&lt;=1000),"0.8","1.0"))</f>
        <v>0.6</v>
      </c>
      <c r="T6" s="136">
        <f t="shared" ref="T6:T44" si="7">(((F6+H6)*2/1000)+((G6+H6)*2/1000))*M6</f>
        <v>8</v>
      </c>
      <c r="U6" s="136">
        <f t="shared" ref="U6:U44" si="8">M6*4*2</f>
        <v>32</v>
      </c>
      <c r="V6" s="136">
        <f t="shared" ref="V6:V44" si="9">IF(MAX(F6:H6)&lt;=500,O6*4.71,IF(AND(MAX(F6:H6)&gt;500,MAX(F6:H6)&lt;=1000),O6*6.28,O6*7.85))</f>
        <v>3.471228168</v>
      </c>
      <c r="W6" s="132">
        <f t="shared" ref="W6:W44" si="10">((F6+H6)*2+(G6+H6)*2)/1000/2*M6</f>
        <v>4</v>
      </c>
      <c r="X6" s="132">
        <f t="shared" ref="X6:X44" si="11">IF(R6="FLANSA20",M6*4,0)</f>
        <v>16</v>
      </c>
      <c r="Y6" s="132">
        <f t="shared" ref="Y6:Y44" si="12">IF(R6="FLANSA30",M6*4,0)</f>
        <v>0</v>
      </c>
      <c r="Z6" s="137">
        <f t="shared" ref="Z6:Z44" si="13">((F6+H6)/350+(G6+H6)/350)*M6</f>
        <v>11.42857143</v>
      </c>
      <c r="AA6" s="138">
        <f t="shared" ref="AA6:AA44" si="14">M6/18</f>
        <v>0.2222222222</v>
      </c>
    </row>
    <row r="7">
      <c r="A7" s="110"/>
      <c r="B7" s="52">
        <v>2.0</v>
      </c>
      <c r="C7" s="132" t="s">
        <v>119</v>
      </c>
      <c r="D7" s="132" t="s">
        <v>155</v>
      </c>
      <c r="E7" s="132" t="str">
        <f t="shared" si="1"/>
        <v>Tubulatura Ventilatie-CR-2</v>
      </c>
      <c r="F7" s="133">
        <v>900.0</v>
      </c>
      <c r="G7" s="133">
        <v>900.0</v>
      </c>
      <c r="H7" s="133">
        <v>300.0</v>
      </c>
      <c r="I7" s="133">
        <v>500.0</v>
      </c>
      <c r="J7" s="133">
        <v>90.0</v>
      </c>
      <c r="K7" s="133" t="str">
        <f t="shared" si="2"/>
        <v>A1=900; A2 =900; B=300; R =500; &lt; =90</v>
      </c>
      <c r="L7" s="132" t="s">
        <v>28</v>
      </c>
      <c r="M7" s="148">
        <v>1.0</v>
      </c>
      <c r="N7" s="138">
        <f t="shared" si="3"/>
        <v>4.815353906</v>
      </c>
      <c r="O7" s="147">
        <f t="shared" si="4"/>
        <v>4.815353906</v>
      </c>
      <c r="P7" s="110"/>
      <c r="Q7" s="127" t="s">
        <v>122</v>
      </c>
      <c r="R7" s="135" t="str">
        <f t="shared" si="5"/>
        <v>FLANSA20</v>
      </c>
      <c r="S7" s="135" t="str">
        <f t="shared" si="6"/>
        <v>0.8</v>
      </c>
      <c r="T7" s="136">
        <f t="shared" si="7"/>
        <v>4.8</v>
      </c>
      <c r="U7" s="136">
        <f t="shared" si="8"/>
        <v>8</v>
      </c>
      <c r="V7" s="136">
        <f t="shared" si="9"/>
        <v>30.24042253</v>
      </c>
      <c r="W7" s="132">
        <f t="shared" si="10"/>
        <v>2.4</v>
      </c>
      <c r="X7" s="132">
        <f t="shared" si="11"/>
        <v>4</v>
      </c>
      <c r="Y7" s="132">
        <f t="shared" si="12"/>
        <v>0</v>
      </c>
      <c r="Z7" s="137">
        <f t="shared" si="13"/>
        <v>6.857142857</v>
      </c>
      <c r="AA7" s="138">
        <f t="shared" si="14"/>
        <v>0.05555555556</v>
      </c>
    </row>
    <row r="8">
      <c r="A8" s="110"/>
      <c r="B8" s="52"/>
      <c r="C8" s="132" t="s">
        <v>119</v>
      </c>
      <c r="D8" s="132" t="s">
        <v>155</v>
      </c>
      <c r="E8" s="132" t="str">
        <f t="shared" si="1"/>
        <v>Tubulatura Ventilatie-CR-</v>
      </c>
      <c r="F8" s="133">
        <v>650.0</v>
      </c>
      <c r="G8" s="133">
        <v>650.0</v>
      </c>
      <c r="H8" s="133">
        <v>300.0</v>
      </c>
      <c r="I8" s="133">
        <v>150.0</v>
      </c>
      <c r="J8" s="133">
        <v>90.0</v>
      </c>
      <c r="K8" s="133" t="str">
        <f t="shared" si="2"/>
        <v>A1=650; A2 =650; B=300; R =150; &lt; =90</v>
      </c>
      <c r="L8" s="132" t="s">
        <v>28</v>
      </c>
      <c r="M8" s="148">
        <v>1.0</v>
      </c>
      <c r="N8" s="138">
        <f t="shared" si="3"/>
        <v>1.727676953</v>
      </c>
      <c r="O8" s="147">
        <f t="shared" si="4"/>
        <v>1.727676953</v>
      </c>
      <c r="P8" s="110"/>
      <c r="Q8" s="127" t="s">
        <v>123</v>
      </c>
      <c r="R8" s="135" t="str">
        <f t="shared" si="5"/>
        <v>FLANSA20</v>
      </c>
      <c r="S8" s="135" t="str">
        <f t="shared" si="6"/>
        <v>0.8</v>
      </c>
      <c r="T8" s="136">
        <f t="shared" si="7"/>
        <v>3.8</v>
      </c>
      <c r="U8" s="136">
        <f t="shared" si="8"/>
        <v>8</v>
      </c>
      <c r="V8" s="136">
        <f t="shared" si="9"/>
        <v>10.84981127</v>
      </c>
      <c r="W8" s="132">
        <f t="shared" si="10"/>
        <v>1.9</v>
      </c>
      <c r="X8" s="132">
        <f t="shared" si="11"/>
        <v>4</v>
      </c>
      <c r="Y8" s="132">
        <f t="shared" si="12"/>
        <v>0</v>
      </c>
      <c r="Z8" s="137">
        <f t="shared" si="13"/>
        <v>5.428571429</v>
      </c>
      <c r="AA8" s="138">
        <f t="shared" si="14"/>
        <v>0.05555555556</v>
      </c>
    </row>
    <row r="9">
      <c r="A9" s="110"/>
      <c r="B9" s="52"/>
      <c r="C9" s="132"/>
      <c r="D9" s="132" t="s">
        <v>155</v>
      </c>
      <c r="E9" s="132" t="str">
        <f t="shared" si="1"/>
        <v>-CR-</v>
      </c>
      <c r="F9" s="133"/>
      <c r="G9" s="133"/>
      <c r="H9" s="133"/>
      <c r="I9" s="133"/>
      <c r="J9" s="133"/>
      <c r="K9" s="133" t="str">
        <f t="shared" si="2"/>
        <v>A1=; A2 =; B=; R =; &lt; =</v>
      </c>
      <c r="L9" s="132" t="s">
        <v>28</v>
      </c>
      <c r="M9" s="148"/>
      <c r="N9" s="138">
        <f t="shared" si="3"/>
        <v>0</v>
      </c>
      <c r="O9" s="132">
        <f t="shared" si="4"/>
        <v>0</v>
      </c>
      <c r="P9" s="110"/>
      <c r="Q9" s="127" t="s">
        <v>124</v>
      </c>
      <c r="R9" s="135" t="str">
        <f t="shared" si="5"/>
        <v>FLANSA20</v>
      </c>
      <c r="S9" s="135" t="str">
        <f t="shared" si="6"/>
        <v>0.6</v>
      </c>
      <c r="T9" s="136">
        <f t="shared" si="7"/>
        <v>0</v>
      </c>
      <c r="U9" s="136">
        <f t="shared" si="8"/>
        <v>0</v>
      </c>
      <c r="V9" s="136">
        <f t="shared" si="9"/>
        <v>0</v>
      </c>
      <c r="W9" s="132">
        <f t="shared" si="10"/>
        <v>0</v>
      </c>
      <c r="X9" s="132">
        <f t="shared" si="11"/>
        <v>0</v>
      </c>
      <c r="Y9" s="132">
        <f t="shared" si="12"/>
        <v>0</v>
      </c>
      <c r="Z9" s="137">
        <f t="shared" si="13"/>
        <v>0</v>
      </c>
      <c r="AA9" s="138">
        <f t="shared" si="14"/>
        <v>0</v>
      </c>
    </row>
    <row r="10">
      <c r="A10" s="110"/>
      <c r="B10" s="148"/>
      <c r="C10" s="132"/>
      <c r="D10" s="132" t="s">
        <v>155</v>
      </c>
      <c r="E10" s="132" t="str">
        <f t="shared" si="1"/>
        <v>-CR-</v>
      </c>
      <c r="F10" s="133"/>
      <c r="G10" s="133"/>
      <c r="H10" s="133"/>
      <c r="I10" s="133"/>
      <c r="J10" s="133"/>
      <c r="K10" s="133" t="str">
        <f t="shared" si="2"/>
        <v>A1=; A2 =; B=; R =; &lt; =</v>
      </c>
      <c r="L10" s="132" t="s">
        <v>28</v>
      </c>
      <c r="M10" s="148"/>
      <c r="N10" s="138">
        <f t="shared" si="3"/>
        <v>0</v>
      </c>
      <c r="O10" s="132">
        <f t="shared" si="4"/>
        <v>0</v>
      </c>
      <c r="P10" s="110"/>
      <c r="Q10" s="127" t="s">
        <v>125</v>
      </c>
      <c r="R10" s="135" t="str">
        <f t="shared" si="5"/>
        <v>FLANSA20</v>
      </c>
      <c r="S10" s="135" t="str">
        <f t="shared" si="6"/>
        <v>0.6</v>
      </c>
      <c r="T10" s="136">
        <f t="shared" si="7"/>
        <v>0</v>
      </c>
      <c r="U10" s="136">
        <f t="shared" si="8"/>
        <v>0</v>
      </c>
      <c r="V10" s="136">
        <f t="shared" si="9"/>
        <v>0</v>
      </c>
      <c r="W10" s="132">
        <f t="shared" si="10"/>
        <v>0</v>
      </c>
      <c r="X10" s="132">
        <f t="shared" si="11"/>
        <v>0</v>
      </c>
      <c r="Y10" s="132">
        <f t="shared" si="12"/>
        <v>0</v>
      </c>
      <c r="Z10" s="137">
        <f t="shared" si="13"/>
        <v>0</v>
      </c>
      <c r="AA10" s="138">
        <f t="shared" si="14"/>
        <v>0</v>
      </c>
    </row>
    <row r="11">
      <c r="A11" s="110"/>
      <c r="B11" s="148"/>
      <c r="C11" s="132"/>
      <c r="D11" s="132" t="s">
        <v>155</v>
      </c>
      <c r="E11" s="132" t="str">
        <f t="shared" si="1"/>
        <v>-CR-</v>
      </c>
      <c r="F11" s="148"/>
      <c r="G11" s="148"/>
      <c r="H11" s="148"/>
      <c r="I11" s="148"/>
      <c r="J11" s="148"/>
      <c r="K11" s="133" t="str">
        <f t="shared" si="2"/>
        <v>A1=; A2 =; B=; R =; &lt; =</v>
      </c>
      <c r="L11" s="132" t="s">
        <v>28</v>
      </c>
      <c r="M11" s="148"/>
      <c r="N11" s="138">
        <f t="shared" si="3"/>
        <v>0</v>
      </c>
      <c r="O11" s="132">
        <f t="shared" si="4"/>
        <v>0</v>
      </c>
      <c r="P11" s="110"/>
      <c r="Q11" s="127" t="s">
        <v>126</v>
      </c>
      <c r="R11" s="135" t="str">
        <f t="shared" si="5"/>
        <v>FLANSA20</v>
      </c>
      <c r="S11" s="135" t="str">
        <f t="shared" si="6"/>
        <v>0.6</v>
      </c>
      <c r="T11" s="136">
        <f t="shared" si="7"/>
        <v>0</v>
      </c>
      <c r="U11" s="136">
        <f t="shared" si="8"/>
        <v>0</v>
      </c>
      <c r="V11" s="136">
        <f t="shared" si="9"/>
        <v>0</v>
      </c>
      <c r="W11" s="132">
        <f t="shared" si="10"/>
        <v>0</v>
      </c>
      <c r="X11" s="132">
        <f t="shared" si="11"/>
        <v>0</v>
      </c>
      <c r="Y11" s="132">
        <f t="shared" si="12"/>
        <v>0</v>
      </c>
      <c r="Z11" s="137">
        <f t="shared" si="13"/>
        <v>0</v>
      </c>
      <c r="AA11" s="138">
        <f t="shared" si="14"/>
        <v>0</v>
      </c>
    </row>
    <row r="12">
      <c r="A12" s="110"/>
      <c r="B12" s="148"/>
      <c r="C12" s="132"/>
      <c r="D12" s="132" t="s">
        <v>155</v>
      </c>
      <c r="E12" s="132" t="str">
        <f t="shared" si="1"/>
        <v>-CR-</v>
      </c>
      <c r="F12" s="148"/>
      <c r="G12" s="148"/>
      <c r="H12" s="148"/>
      <c r="I12" s="148"/>
      <c r="J12" s="148"/>
      <c r="K12" s="133" t="str">
        <f t="shared" si="2"/>
        <v>A1=; A2 =; B=; R =; &lt; =</v>
      </c>
      <c r="L12" s="132" t="s">
        <v>28</v>
      </c>
      <c r="M12" s="148"/>
      <c r="N12" s="138">
        <f t="shared" si="3"/>
        <v>0</v>
      </c>
      <c r="O12" s="132">
        <f t="shared" si="4"/>
        <v>0</v>
      </c>
      <c r="P12" s="110"/>
      <c r="Q12" s="127" t="s">
        <v>127</v>
      </c>
      <c r="R12" s="135" t="str">
        <f t="shared" si="5"/>
        <v>FLANSA20</v>
      </c>
      <c r="S12" s="135" t="str">
        <f t="shared" si="6"/>
        <v>0.6</v>
      </c>
      <c r="T12" s="136">
        <f t="shared" si="7"/>
        <v>0</v>
      </c>
      <c r="U12" s="136">
        <f t="shared" si="8"/>
        <v>0</v>
      </c>
      <c r="V12" s="136">
        <f t="shared" si="9"/>
        <v>0</v>
      </c>
      <c r="W12" s="132">
        <f t="shared" si="10"/>
        <v>0</v>
      </c>
      <c r="X12" s="132">
        <f t="shared" si="11"/>
        <v>0</v>
      </c>
      <c r="Y12" s="132">
        <f t="shared" si="12"/>
        <v>0</v>
      </c>
      <c r="Z12" s="137">
        <f t="shared" si="13"/>
        <v>0</v>
      </c>
      <c r="AA12" s="138">
        <f t="shared" si="14"/>
        <v>0</v>
      </c>
    </row>
    <row r="13">
      <c r="A13" s="110"/>
      <c r="B13" s="148"/>
      <c r="C13" s="132"/>
      <c r="D13" s="132" t="s">
        <v>155</v>
      </c>
      <c r="E13" s="132" t="str">
        <f t="shared" si="1"/>
        <v>-CR-</v>
      </c>
      <c r="F13" s="148"/>
      <c r="G13" s="148"/>
      <c r="H13" s="148"/>
      <c r="I13" s="148"/>
      <c r="J13" s="148"/>
      <c r="K13" s="133" t="str">
        <f t="shared" si="2"/>
        <v>A1=; A2 =; B=; R =; &lt; =</v>
      </c>
      <c r="L13" s="132" t="s">
        <v>28</v>
      </c>
      <c r="M13" s="148"/>
      <c r="N13" s="138">
        <f t="shared" si="3"/>
        <v>0</v>
      </c>
      <c r="O13" s="132">
        <f t="shared" si="4"/>
        <v>0</v>
      </c>
      <c r="P13" s="110"/>
      <c r="Q13" s="127" t="s">
        <v>128</v>
      </c>
      <c r="R13" s="135" t="str">
        <f t="shared" si="5"/>
        <v>FLANSA20</v>
      </c>
      <c r="S13" s="135" t="str">
        <f t="shared" si="6"/>
        <v>0.6</v>
      </c>
      <c r="T13" s="136">
        <f t="shared" si="7"/>
        <v>0</v>
      </c>
      <c r="U13" s="136">
        <f t="shared" si="8"/>
        <v>0</v>
      </c>
      <c r="V13" s="136">
        <f t="shared" si="9"/>
        <v>0</v>
      </c>
      <c r="W13" s="132">
        <f t="shared" si="10"/>
        <v>0</v>
      </c>
      <c r="X13" s="132">
        <f t="shared" si="11"/>
        <v>0</v>
      </c>
      <c r="Y13" s="132">
        <f t="shared" si="12"/>
        <v>0</v>
      </c>
      <c r="Z13" s="137">
        <f t="shared" si="13"/>
        <v>0</v>
      </c>
      <c r="AA13" s="138">
        <f t="shared" si="14"/>
        <v>0</v>
      </c>
    </row>
    <row r="14">
      <c r="A14" s="110"/>
      <c r="B14" s="148"/>
      <c r="C14" s="148"/>
      <c r="D14" s="132" t="s">
        <v>155</v>
      </c>
      <c r="E14" s="132" t="str">
        <f t="shared" si="1"/>
        <v>-CR-</v>
      </c>
      <c r="F14" s="148"/>
      <c r="G14" s="148"/>
      <c r="H14" s="148"/>
      <c r="I14" s="148"/>
      <c r="J14" s="148"/>
      <c r="K14" s="133" t="str">
        <f t="shared" si="2"/>
        <v>A1=; A2 =; B=; R =; &lt; =</v>
      </c>
      <c r="L14" s="132" t="s">
        <v>28</v>
      </c>
      <c r="M14" s="148"/>
      <c r="N14" s="138">
        <f t="shared" si="3"/>
        <v>0</v>
      </c>
      <c r="O14" s="132">
        <f t="shared" si="4"/>
        <v>0</v>
      </c>
      <c r="P14" s="110"/>
      <c r="Q14" s="127" t="s">
        <v>129</v>
      </c>
      <c r="R14" s="135" t="str">
        <f t="shared" si="5"/>
        <v>FLANSA20</v>
      </c>
      <c r="S14" s="135" t="str">
        <f t="shared" si="6"/>
        <v>0.6</v>
      </c>
      <c r="T14" s="136">
        <f t="shared" si="7"/>
        <v>0</v>
      </c>
      <c r="U14" s="136">
        <f t="shared" si="8"/>
        <v>0</v>
      </c>
      <c r="V14" s="136">
        <f t="shared" si="9"/>
        <v>0</v>
      </c>
      <c r="W14" s="132">
        <f t="shared" si="10"/>
        <v>0</v>
      </c>
      <c r="X14" s="132">
        <f t="shared" si="11"/>
        <v>0</v>
      </c>
      <c r="Y14" s="132">
        <f t="shared" si="12"/>
        <v>0</v>
      </c>
      <c r="Z14" s="137">
        <f t="shared" si="13"/>
        <v>0</v>
      </c>
      <c r="AA14" s="138">
        <f t="shared" si="14"/>
        <v>0</v>
      </c>
    </row>
    <row r="15">
      <c r="A15" s="110"/>
      <c r="B15" s="148"/>
      <c r="C15" s="148"/>
      <c r="D15" s="132" t="s">
        <v>155</v>
      </c>
      <c r="E15" s="132" t="str">
        <f t="shared" si="1"/>
        <v>-CR-</v>
      </c>
      <c r="F15" s="148"/>
      <c r="G15" s="148"/>
      <c r="H15" s="148"/>
      <c r="I15" s="148"/>
      <c r="J15" s="148"/>
      <c r="K15" s="133" t="str">
        <f t="shared" si="2"/>
        <v>A1=; A2 =; B=; R =; &lt; =</v>
      </c>
      <c r="L15" s="132" t="s">
        <v>28</v>
      </c>
      <c r="M15" s="148"/>
      <c r="N15" s="138">
        <f t="shared" si="3"/>
        <v>0</v>
      </c>
      <c r="O15" s="132">
        <f t="shared" si="4"/>
        <v>0</v>
      </c>
      <c r="P15" s="110"/>
      <c r="Q15" s="127" t="s">
        <v>130</v>
      </c>
      <c r="R15" s="135" t="str">
        <f t="shared" si="5"/>
        <v>FLANSA20</v>
      </c>
      <c r="S15" s="135" t="str">
        <f t="shared" si="6"/>
        <v>0.6</v>
      </c>
      <c r="T15" s="136">
        <f t="shared" si="7"/>
        <v>0</v>
      </c>
      <c r="U15" s="136">
        <f t="shared" si="8"/>
        <v>0</v>
      </c>
      <c r="V15" s="136">
        <f t="shared" si="9"/>
        <v>0</v>
      </c>
      <c r="W15" s="132">
        <f t="shared" si="10"/>
        <v>0</v>
      </c>
      <c r="X15" s="132">
        <f t="shared" si="11"/>
        <v>0</v>
      </c>
      <c r="Y15" s="132">
        <f t="shared" si="12"/>
        <v>0</v>
      </c>
      <c r="Z15" s="137">
        <f t="shared" si="13"/>
        <v>0</v>
      </c>
      <c r="AA15" s="138">
        <f t="shared" si="14"/>
        <v>0</v>
      </c>
    </row>
    <row r="16">
      <c r="A16" s="110"/>
      <c r="B16" s="148"/>
      <c r="C16" s="148"/>
      <c r="D16" s="132" t="s">
        <v>155</v>
      </c>
      <c r="E16" s="132" t="str">
        <f t="shared" si="1"/>
        <v>-CR-</v>
      </c>
      <c r="F16" s="148"/>
      <c r="G16" s="148"/>
      <c r="H16" s="148"/>
      <c r="I16" s="148"/>
      <c r="J16" s="148"/>
      <c r="K16" s="133" t="str">
        <f t="shared" si="2"/>
        <v>A1=; A2 =; B=; R =; &lt; =</v>
      </c>
      <c r="L16" s="132" t="s">
        <v>28</v>
      </c>
      <c r="M16" s="148"/>
      <c r="N16" s="138">
        <f t="shared" si="3"/>
        <v>0</v>
      </c>
      <c r="O16" s="132">
        <f t="shared" si="4"/>
        <v>0</v>
      </c>
      <c r="P16" s="110"/>
      <c r="Q16" s="127" t="s">
        <v>131</v>
      </c>
      <c r="R16" s="135" t="str">
        <f t="shared" si="5"/>
        <v>FLANSA20</v>
      </c>
      <c r="S16" s="135" t="str">
        <f t="shared" si="6"/>
        <v>0.6</v>
      </c>
      <c r="T16" s="136">
        <f t="shared" si="7"/>
        <v>0</v>
      </c>
      <c r="U16" s="136">
        <f t="shared" si="8"/>
        <v>0</v>
      </c>
      <c r="V16" s="136">
        <f t="shared" si="9"/>
        <v>0</v>
      </c>
      <c r="W16" s="132">
        <f t="shared" si="10"/>
        <v>0</v>
      </c>
      <c r="X16" s="132">
        <f t="shared" si="11"/>
        <v>0</v>
      </c>
      <c r="Y16" s="132">
        <f t="shared" si="12"/>
        <v>0</v>
      </c>
      <c r="Z16" s="137">
        <f t="shared" si="13"/>
        <v>0</v>
      </c>
      <c r="AA16" s="138">
        <f t="shared" si="14"/>
        <v>0</v>
      </c>
    </row>
    <row r="17">
      <c r="A17" s="110"/>
      <c r="B17" s="148"/>
      <c r="C17" s="148"/>
      <c r="D17" s="132" t="s">
        <v>155</v>
      </c>
      <c r="E17" s="132" t="str">
        <f t="shared" si="1"/>
        <v>-CR-</v>
      </c>
      <c r="F17" s="148"/>
      <c r="G17" s="148"/>
      <c r="H17" s="148"/>
      <c r="I17" s="148"/>
      <c r="J17" s="148"/>
      <c r="K17" s="133" t="str">
        <f t="shared" si="2"/>
        <v>A1=; A2 =; B=; R =; &lt; =</v>
      </c>
      <c r="L17" s="132" t="s">
        <v>28</v>
      </c>
      <c r="M17" s="148"/>
      <c r="N17" s="138">
        <f t="shared" si="3"/>
        <v>0</v>
      </c>
      <c r="O17" s="132">
        <f t="shared" si="4"/>
        <v>0</v>
      </c>
      <c r="P17" s="110"/>
      <c r="Q17" s="127" t="s">
        <v>132</v>
      </c>
      <c r="R17" s="135" t="str">
        <f t="shared" si="5"/>
        <v>FLANSA20</v>
      </c>
      <c r="S17" s="135" t="str">
        <f t="shared" si="6"/>
        <v>0.6</v>
      </c>
      <c r="T17" s="136">
        <f t="shared" si="7"/>
        <v>0</v>
      </c>
      <c r="U17" s="136">
        <f t="shared" si="8"/>
        <v>0</v>
      </c>
      <c r="V17" s="136">
        <f t="shared" si="9"/>
        <v>0</v>
      </c>
      <c r="W17" s="132">
        <f t="shared" si="10"/>
        <v>0</v>
      </c>
      <c r="X17" s="132">
        <f t="shared" si="11"/>
        <v>0</v>
      </c>
      <c r="Y17" s="132">
        <f t="shared" si="12"/>
        <v>0</v>
      </c>
      <c r="Z17" s="137">
        <f t="shared" si="13"/>
        <v>0</v>
      </c>
      <c r="AA17" s="138">
        <f t="shared" si="14"/>
        <v>0</v>
      </c>
    </row>
    <row r="18">
      <c r="A18" s="110"/>
      <c r="B18" s="148"/>
      <c r="C18" s="148"/>
      <c r="D18" s="132" t="s">
        <v>155</v>
      </c>
      <c r="E18" s="132" t="str">
        <f t="shared" si="1"/>
        <v>-CR-</v>
      </c>
      <c r="F18" s="148"/>
      <c r="G18" s="148"/>
      <c r="H18" s="148"/>
      <c r="I18" s="148"/>
      <c r="J18" s="148"/>
      <c r="K18" s="133" t="str">
        <f t="shared" si="2"/>
        <v>A1=; A2 =; B=; R =; &lt; =</v>
      </c>
      <c r="L18" s="132" t="s">
        <v>28</v>
      </c>
      <c r="M18" s="148"/>
      <c r="N18" s="138">
        <f t="shared" si="3"/>
        <v>0</v>
      </c>
      <c r="O18" s="132">
        <f t="shared" si="4"/>
        <v>0</v>
      </c>
      <c r="P18" s="110"/>
      <c r="Q18" s="127" t="s">
        <v>133</v>
      </c>
      <c r="R18" s="135" t="str">
        <f t="shared" si="5"/>
        <v>FLANSA20</v>
      </c>
      <c r="S18" s="135" t="str">
        <f t="shared" si="6"/>
        <v>0.6</v>
      </c>
      <c r="T18" s="136">
        <f t="shared" si="7"/>
        <v>0</v>
      </c>
      <c r="U18" s="136">
        <f t="shared" si="8"/>
        <v>0</v>
      </c>
      <c r="V18" s="136">
        <f t="shared" si="9"/>
        <v>0</v>
      </c>
      <c r="W18" s="132">
        <f t="shared" si="10"/>
        <v>0</v>
      </c>
      <c r="X18" s="132">
        <f t="shared" si="11"/>
        <v>0</v>
      </c>
      <c r="Y18" s="132">
        <f t="shared" si="12"/>
        <v>0</v>
      </c>
      <c r="Z18" s="137">
        <f t="shared" si="13"/>
        <v>0</v>
      </c>
      <c r="AA18" s="138">
        <f t="shared" si="14"/>
        <v>0</v>
      </c>
    </row>
    <row r="19">
      <c r="A19" s="110"/>
      <c r="B19" s="148"/>
      <c r="C19" s="148"/>
      <c r="D19" s="132" t="s">
        <v>155</v>
      </c>
      <c r="E19" s="132" t="str">
        <f t="shared" si="1"/>
        <v>-CR-</v>
      </c>
      <c r="F19" s="148"/>
      <c r="G19" s="148"/>
      <c r="H19" s="148"/>
      <c r="I19" s="148"/>
      <c r="J19" s="148"/>
      <c r="K19" s="133" t="str">
        <f t="shared" si="2"/>
        <v>A1=; A2 =; B=; R =; &lt; =</v>
      </c>
      <c r="L19" s="132" t="s">
        <v>28</v>
      </c>
      <c r="M19" s="148"/>
      <c r="N19" s="138">
        <f t="shared" si="3"/>
        <v>0</v>
      </c>
      <c r="O19" s="132">
        <f t="shared" si="4"/>
        <v>0</v>
      </c>
      <c r="P19" s="110"/>
      <c r="Q19" s="127" t="s">
        <v>134</v>
      </c>
      <c r="R19" s="135" t="str">
        <f t="shared" si="5"/>
        <v>FLANSA20</v>
      </c>
      <c r="S19" s="135" t="str">
        <f t="shared" si="6"/>
        <v>0.6</v>
      </c>
      <c r="T19" s="136">
        <f t="shared" si="7"/>
        <v>0</v>
      </c>
      <c r="U19" s="136">
        <f t="shared" si="8"/>
        <v>0</v>
      </c>
      <c r="V19" s="136">
        <f t="shared" si="9"/>
        <v>0</v>
      </c>
      <c r="W19" s="132">
        <f t="shared" si="10"/>
        <v>0</v>
      </c>
      <c r="X19" s="132">
        <f t="shared" si="11"/>
        <v>0</v>
      </c>
      <c r="Y19" s="132">
        <f t="shared" si="12"/>
        <v>0</v>
      </c>
      <c r="Z19" s="137">
        <f t="shared" si="13"/>
        <v>0</v>
      </c>
      <c r="AA19" s="138">
        <f t="shared" si="14"/>
        <v>0</v>
      </c>
    </row>
    <row r="20">
      <c r="A20" s="110"/>
      <c r="B20" s="148"/>
      <c r="C20" s="148"/>
      <c r="D20" s="132" t="s">
        <v>155</v>
      </c>
      <c r="E20" s="132" t="str">
        <f t="shared" si="1"/>
        <v>-CR-</v>
      </c>
      <c r="F20" s="148"/>
      <c r="G20" s="148"/>
      <c r="H20" s="148"/>
      <c r="I20" s="148"/>
      <c r="J20" s="148"/>
      <c r="K20" s="133" t="str">
        <f t="shared" si="2"/>
        <v>A1=; A2 =; B=; R =; &lt; =</v>
      </c>
      <c r="L20" s="132" t="s">
        <v>28</v>
      </c>
      <c r="M20" s="148"/>
      <c r="N20" s="138">
        <f t="shared" si="3"/>
        <v>0</v>
      </c>
      <c r="O20" s="132">
        <f t="shared" si="4"/>
        <v>0</v>
      </c>
      <c r="P20" s="110"/>
      <c r="Q20" s="127" t="s">
        <v>135</v>
      </c>
      <c r="R20" s="135" t="str">
        <f t="shared" si="5"/>
        <v>FLANSA20</v>
      </c>
      <c r="S20" s="135" t="str">
        <f t="shared" si="6"/>
        <v>0.6</v>
      </c>
      <c r="T20" s="136">
        <f t="shared" si="7"/>
        <v>0</v>
      </c>
      <c r="U20" s="136">
        <f t="shared" si="8"/>
        <v>0</v>
      </c>
      <c r="V20" s="136">
        <f t="shared" si="9"/>
        <v>0</v>
      </c>
      <c r="W20" s="132">
        <f t="shared" si="10"/>
        <v>0</v>
      </c>
      <c r="X20" s="132">
        <f t="shared" si="11"/>
        <v>0</v>
      </c>
      <c r="Y20" s="132">
        <f t="shared" si="12"/>
        <v>0</v>
      </c>
      <c r="Z20" s="137">
        <f t="shared" si="13"/>
        <v>0</v>
      </c>
      <c r="AA20" s="138">
        <f t="shared" si="14"/>
        <v>0</v>
      </c>
    </row>
    <row r="21" ht="15.75" customHeight="1">
      <c r="A21" s="110"/>
      <c r="B21" s="148"/>
      <c r="C21" s="148"/>
      <c r="D21" s="132" t="s">
        <v>155</v>
      </c>
      <c r="E21" s="132" t="str">
        <f t="shared" si="1"/>
        <v>-CR-</v>
      </c>
      <c r="F21" s="148"/>
      <c r="G21" s="148"/>
      <c r="H21" s="148"/>
      <c r="I21" s="148"/>
      <c r="J21" s="148"/>
      <c r="K21" s="133" t="str">
        <f t="shared" si="2"/>
        <v>A1=; A2 =; B=; R =; &lt; =</v>
      </c>
      <c r="L21" s="132" t="s">
        <v>28</v>
      </c>
      <c r="M21" s="148"/>
      <c r="N21" s="138">
        <f t="shared" si="3"/>
        <v>0</v>
      </c>
      <c r="O21" s="132">
        <f t="shared" si="4"/>
        <v>0</v>
      </c>
      <c r="P21" s="110"/>
      <c r="Q21" s="127" t="s">
        <v>136</v>
      </c>
      <c r="R21" s="135" t="str">
        <f t="shared" si="5"/>
        <v>FLANSA20</v>
      </c>
      <c r="S21" s="135" t="str">
        <f t="shared" si="6"/>
        <v>0.6</v>
      </c>
      <c r="T21" s="136">
        <f t="shared" si="7"/>
        <v>0</v>
      </c>
      <c r="U21" s="136">
        <f t="shared" si="8"/>
        <v>0</v>
      </c>
      <c r="V21" s="136">
        <f t="shared" si="9"/>
        <v>0</v>
      </c>
      <c r="W21" s="132">
        <f t="shared" si="10"/>
        <v>0</v>
      </c>
      <c r="X21" s="132">
        <f t="shared" si="11"/>
        <v>0</v>
      </c>
      <c r="Y21" s="132">
        <f t="shared" si="12"/>
        <v>0</v>
      </c>
      <c r="Z21" s="137">
        <f t="shared" si="13"/>
        <v>0</v>
      </c>
      <c r="AA21" s="138">
        <f t="shared" si="14"/>
        <v>0</v>
      </c>
    </row>
    <row r="22" ht="15.75" customHeight="1">
      <c r="A22" s="110"/>
      <c r="B22" s="148"/>
      <c r="C22" s="148"/>
      <c r="D22" s="132" t="s">
        <v>155</v>
      </c>
      <c r="E22" s="132" t="str">
        <f t="shared" si="1"/>
        <v>-CR-</v>
      </c>
      <c r="F22" s="148"/>
      <c r="G22" s="148"/>
      <c r="H22" s="148"/>
      <c r="I22" s="148"/>
      <c r="J22" s="148"/>
      <c r="K22" s="133" t="str">
        <f t="shared" si="2"/>
        <v>A1=; A2 =; B=; R =; &lt; =</v>
      </c>
      <c r="L22" s="132" t="s">
        <v>28</v>
      </c>
      <c r="M22" s="148"/>
      <c r="N22" s="138">
        <f t="shared" si="3"/>
        <v>0</v>
      </c>
      <c r="O22" s="132">
        <f t="shared" si="4"/>
        <v>0</v>
      </c>
      <c r="P22" s="110"/>
      <c r="Q22" s="127" t="s">
        <v>137</v>
      </c>
      <c r="R22" s="135" t="str">
        <f t="shared" si="5"/>
        <v>FLANSA20</v>
      </c>
      <c r="S22" s="135" t="str">
        <f t="shared" si="6"/>
        <v>0.6</v>
      </c>
      <c r="T22" s="136">
        <f t="shared" si="7"/>
        <v>0</v>
      </c>
      <c r="U22" s="136">
        <f t="shared" si="8"/>
        <v>0</v>
      </c>
      <c r="V22" s="136">
        <f t="shared" si="9"/>
        <v>0</v>
      </c>
      <c r="W22" s="132">
        <f t="shared" si="10"/>
        <v>0</v>
      </c>
      <c r="X22" s="132">
        <f t="shared" si="11"/>
        <v>0</v>
      </c>
      <c r="Y22" s="132">
        <f t="shared" si="12"/>
        <v>0</v>
      </c>
      <c r="Z22" s="137">
        <f t="shared" si="13"/>
        <v>0</v>
      </c>
      <c r="AA22" s="138">
        <f t="shared" si="14"/>
        <v>0</v>
      </c>
    </row>
    <row r="23" ht="15.75" customHeight="1">
      <c r="A23" s="110"/>
      <c r="B23" s="148"/>
      <c r="C23" s="148"/>
      <c r="D23" s="132" t="s">
        <v>155</v>
      </c>
      <c r="E23" s="132" t="str">
        <f t="shared" si="1"/>
        <v>-CR-</v>
      </c>
      <c r="F23" s="148"/>
      <c r="G23" s="148"/>
      <c r="H23" s="148"/>
      <c r="I23" s="148"/>
      <c r="J23" s="148"/>
      <c r="K23" s="133" t="str">
        <f t="shared" si="2"/>
        <v>A1=; A2 =; B=; R =; &lt; =</v>
      </c>
      <c r="L23" s="132" t="s">
        <v>28</v>
      </c>
      <c r="M23" s="148"/>
      <c r="N23" s="138">
        <f t="shared" si="3"/>
        <v>0</v>
      </c>
      <c r="O23" s="132">
        <f t="shared" si="4"/>
        <v>0</v>
      </c>
      <c r="P23" s="110"/>
      <c r="Q23" s="127" t="s">
        <v>138</v>
      </c>
      <c r="R23" s="135" t="str">
        <f t="shared" si="5"/>
        <v>FLANSA20</v>
      </c>
      <c r="S23" s="135" t="str">
        <f t="shared" si="6"/>
        <v>0.6</v>
      </c>
      <c r="T23" s="136">
        <f t="shared" si="7"/>
        <v>0</v>
      </c>
      <c r="U23" s="136">
        <f t="shared" si="8"/>
        <v>0</v>
      </c>
      <c r="V23" s="136">
        <f t="shared" si="9"/>
        <v>0</v>
      </c>
      <c r="W23" s="132">
        <f t="shared" si="10"/>
        <v>0</v>
      </c>
      <c r="X23" s="132">
        <f t="shared" si="11"/>
        <v>0</v>
      </c>
      <c r="Y23" s="132">
        <f t="shared" si="12"/>
        <v>0</v>
      </c>
      <c r="Z23" s="137">
        <f t="shared" si="13"/>
        <v>0</v>
      </c>
      <c r="AA23" s="138">
        <f t="shared" si="14"/>
        <v>0</v>
      </c>
    </row>
    <row r="24" ht="15.75" customHeight="1">
      <c r="A24" s="110"/>
      <c r="B24" s="148"/>
      <c r="C24" s="148"/>
      <c r="D24" s="132" t="s">
        <v>155</v>
      </c>
      <c r="E24" s="132" t="str">
        <f t="shared" si="1"/>
        <v>-CR-</v>
      </c>
      <c r="F24" s="148"/>
      <c r="G24" s="148"/>
      <c r="H24" s="148"/>
      <c r="I24" s="148"/>
      <c r="J24" s="148"/>
      <c r="K24" s="133" t="str">
        <f t="shared" si="2"/>
        <v>A1=; A2 =; B=; R =; &lt; =</v>
      </c>
      <c r="L24" s="132" t="s">
        <v>28</v>
      </c>
      <c r="M24" s="148"/>
      <c r="N24" s="138">
        <f t="shared" si="3"/>
        <v>0</v>
      </c>
      <c r="O24" s="132">
        <f t="shared" si="4"/>
        <v>0</v>
      </c>
      <c r="P24" s="110"/>
      <c r="Q24" s="127" t="s">
        <v>139</v>
      </c>
      <c r="R24" s="135" t="str">
        <f t="shared" si="5"/>
        <v>FLANSA20</v>
      </c>
      <c r="S24" s="135" t="str">
        <f t="shared" si="6"/>
        <v>0.6</v>
      </c>
      <c r="T24" s="136">
        <f t="shared" si="7"/>
        <v>0</v>
      </c>
      <c r="U24" s="136">
        <f t="shared" si="8"/>
        <v>0</v>
      </c>
      <c r="V24" s="136">
        <f t="shared" si="9"/>
        <v>0</v>
      </c>
      <c r="W24" s="132">
        <f t="shared" si="10"/>
        <v>0</v>
      </c>
      <c r="X24" s="132">
        <f t="shared" si="11"/>
        <v>0</v>
      </c>
      <c r="Y24" s="132">
        <f t="shared" si="12"/>
        <v>0</v>
      </c>
      <c r="Z24" s="137">
        <f t="shared" si="13"/>
        <v>0</v>
      </c>
      <c r="AA24" s="138">
        <f t="shared" si="14"/>
        <v>0</v>
      </c>
    </row>
    <row r="25" ht="15.75" customHeight="1">
      <c r="A25" s="110"/>
      <c r="B25" s="148"/>
      <c r="C25" s="148"/>
      <c r="D25" s="132" t="s">
        <v>155</v>
      </c>
      <c r="E25" s="132" t="str">
        <f t="shared" si="1"/>
        <v>-CR-</v>
      </c>
      <c r="F25" s="148"/>
      <c r="G25" s="148"/>
      <c r="H25" s="148"/>
      <c r="I25" s="148"/>
      <c r="J25" s="148"/>
      <c r="K25" s="133" t="str">
        <f t="shared" si="2"/>
        <v>A1=; A2 =; B=; R =; &lt; =</v>
      </c>
      <c r="L25" s="132" t="s">
        <v>28</v>
      </c>
      <c r="M25" s="148"/>
      <c r="N25" s="138">
        <f t="shared" si="3"/>
        <v>0</v>
      </c>
      <c r="O25" s="132">
        <f t="shared" si="4"/>
        <v>0</v>
      </c>
      <c r="P25" s="110"/>
      <c r="Q25" s="127" t="s">
        <v>140</v>
      </c>
      <c r="R25" s="135" t="str">
        <f t="shared" si="5"/>
        <v>FLANSA20</v>
      </c>
      <c r="S25" s="135" t="str">
        <f t="shared" si="6"/>
        <v>0.6</v>
      </c>
      <c r="T25" s="136">
        <f t="shared" si="7"/>
        <v>0</v>
      </c>
      <c r="U25" s="136">
        <f t="shared" si="8"/>
        <v>0</v>
      </c>
      <c r="V25" s="136">
        <f t="shared" si="9"/>
        <v>0</v>
      </c>
      <c r="W25" s="132">
        <f t="shared" si="10"/>
        <v>0</v>
      </c>
      <c r="X25" s="132">
        <f t="shared" si="11"/>
        <v>0</v>
      </c>
      <c r="Y25" s="132">
        <f t="shared" si="12"/>
        <v>0</v>
      </c>
      <c r="Z25" s="137">
        <f t="shared" si="13"/>
        <v>0</v>
      </c>
      <c r="AA25" s="138">
        <f t="shared" si="14"/>
        <v>0</v>
      </c>
    </row>
    <row r="26" ht="15.75" customHeight="1">
      <c r="A26" s="110"/>
      <c r="B26" s="148"/>
      <c r="C26" s="148"/>
      <c r="D26" s="132" t="s">
        <v>155</v>
      </c>
      <c r="E26" s="132" t="str">
        <f t="shared" si="1"/>
        <v>-CR-</v>
      </c>
      <c r="F26" s="148"/>
      <c r="G26" s="148"/>
      <c r="H26" s="148"/>
      <c r="I26" s="148"/>
      <c r="J26" s="148"/>
      <c r="K26" s="133" t="str">
        <f t="shared" si="2"/>
        <v>A1=; A2 =; B=; R =; &lt; =</v>
      </c>
      <c r="L26" s="132" t="s">
        <v>28</v>
      </c>
      <c r="M26" s="148"/>
      <c r="N26" s="138">
        <f t="shared" si="3"/>
        <v>0</v>
      </c>
      <c r="O26" s="132">
        <f t="shared" si="4"/>
        <v>0</v>
      </c>
      <c r="P26" s="110"/>
      <c r="Q26" s="127" t="s">
        <v>141</v>
      </c>
      <c r="R26" s="135" t="str">
        <f t="shared" si="5"/>
        <v>FLANSA20</v>
      </c>
      <c r="S26" s="135" t="str">
        <f t="shared" si="6"/>
        <v>0.6</v>
      </c>
      <c r="T26" s="136">
        <f t="shared" si="7"/>
        <v>0</v>
      </c>
      <c r="U26" s="136">
        <f t="shared" si="8"/>
        <v>0</v>
      </c>
      <c r="V26" s="136">
        <f t="shared" si="9"/>
        <v>0</v>
      </c>
      <c r="W26" s="132">
        <f t="shared" si="10"/>
        <v>0</v>
      </c>
      <c r="X26" s="132">
        <f t="shared" si="11"/>
        <v>0</v>
      </c>
      <c r="Y26" s="132">
        <f t="shared" si="12"/>
        <v>0</v>
      </c>
      <c r="Z26" s="137">
        <f t="shared" si="13"/>
        <v>0</v>
      </c>
      <c r="AA26" s="138">
        <f t="shared" si="14"/>
        <v>0</v>
      </c>
    </row>
    <row r="27" ht="15.75" customHeight="1">
      <c r="A27" s="110"/>
      <c r="B27" s="148"/>
      <c r="C27" s="148"/>
      <c r="D27" s="132" t="s">
        <v>155</v>
      </c>
      <c r="E27" s="132" t="str">
        <f t="shared" si="1"/>
        <v>-CR-</v>
      </c>
      <c r="F27" s="148"/>
      <c r="G27" s="148"/>
      <c r="H27" s="148"/>
      <c r="I27" s="148"/>
      <c r="J27" s="148"/>
      <c r="K27" s="133" t="str">
        <f t="shared" si="2"/>
        <v>A1=; A2 =; B=; R =; &lt; =</v>
      </c>
      <c r="L27" s="132" t="s">
        <v>28</v>
      </c>
      <c r="M27" s="148"/>
      <c r="N27" s="138">
        <f t="shared" si="3"/>
        <v>0</v>
      </c>
      <c r="O27" s="132">
        <f t="shared" si="4"/>
        <v>0</v>
      </c>
      <c r="P27" s="110"/>
      <c r="Q27" s="127" t="s">
        <v>142</v>
      </c>
      <c r="R27" s="135" t="str">
        <f t="shared" si="5"/>
        <v>FLANSA20</v>
      </c>
      <c r="S27" s="135" t="str">
        <f t="shared" si="6"/>
        <v>0.6</v>
      </c>
      <c r="T27" s="136">
        <f t="shared" si="7"/>
        <v>0</v>
      </c>
      <c r="U27" s="136">
        <f t="shared" si="8"/>
        <v>0</v>
      </c>
      <c r="V27" s="136">
        <f t="shared" si="9"/>
        <v>0</v>
      </c>
      <c r="W27" s="132">
        <f t="shared" si="10"/>
        <v>0</v>
      </c>
      <c r="X27" s="132">
        <f t="shared" si="11"/>
        <v>0</v>
      </c>
      <c r="Y27" s="132">
        <f t="shared" si="12"/>
        <v>0</v>
      </c>
      <c r="Z27" s="137">
        <f t="shared" si="13"/>
        <v>0</v>
      </c>
      <c r="AA27" s="138">
        <f t="shared" si="14"/>
        <v>0</v>
      </c>
    </row>
    <row r="28" ht="15.75" customHeight="1">
      <c r="A28" s="110"/>
      <c r="B28" s="148"/>
      <c r="C28" s="148"/>
      <c r="D28" s="132" t="s">
        <v>155</v>
      </c>
      <c r="E28" s="132" t="str">
        <f t="shared" si="1"/>
        <v>-CR-</v>
      </c>
      <c r="F28" s="148"/>
      <c r="G28" s="148"/>
      <c r="H28" s="148"/>
      <c r="I28" s="148"/>
      <c r="J28" s="148"/>
      <c r="K28" s="133" t="str">
        <f t="shared" si="2"/>
        <v>A1=; A2 =; B=; R =; &lt; =</v>
      </c>
      <c r="L28" s="132" t="s">
        <v>28</v>
      </c>
      <c r="M28" s="148"/>
      <c r="N28" s="138">
        <f t="shared" si="3"/>
        <v>0</v>
      </c>
      <c r="O28" s="132">
        <f t="shared" si="4"/>
        <v>0</v>
      </c>
      <c r="P28" s="110"/>
      <c r="Q28" s="127" t="s">
        <v>143</v>
      </c>
      <c r="R28" s="135" t="str">
        <f t="shared" si="5"/>
        <v>FLANSA20</v>
      </c>
      <c r="S28" s="135" t="str">
        <f t="shared" si="6"/>
        <v>0.6</v>
      </c>
      <c r="T28" s="136">
        <f t="shared" si="7"/>
        <v>0</v>
      </c>
      <c r="U28" s="136">
        <f t="shared" si="8"/>
        <v>0</v>
      </c>
      <c r="V28" s="136">
        <f t="shared" si="9"/>
        <v>0</v>
      </c>
      <c r="W28" s="132">
        <f t="shared" si="10"/>
        <v>0</v>
      </c>
      <c r="X28" s="132">
        <f t="shared" si="11"/>
        <v>0</v>
      </c>
      <c r="Y28" s="132">
        <f t="shared" si="12"/>
        <v>0</v>
      </c>
      <c r="Z28" s="137">
        <f t="shared" si="13"/>
        <v>0</v>
      </c>
      <c r="AA28" s="138">
        <f t="shared" si="14"/>
        <v>0</v>
      </c>
    </row>
    <row r="29" ht="15.75" customHeight="1">
      <c r="A29" s="110"/>
      <c r="B29" s="148"/>
      <c r="C29" s="148"/>
      <c r="D29" s="132" t="s">
        <v>155</v>
      </c>
      <c r="E29" s="132" t="str">
        <f t="shared" si="1"/>
        <v>-CR-</v>
      </c>
      <c r="F29" s="148"/>
      <c r="G29" s="148"/>
      <c r="H29" s="148"/>
      <c r="I29" s="148"/>
      <c r="J29" s="148"/>
      <c r="K29" s="133" t="str">
        <f t="shared" si="2"/>
        <v>A1=; A2 =; B=; R =; &lt; =</v>
      </c>
      <c r="L29" s="132" t="s">
        <v>28</v>
      </c>
      <c r="M29" s="148"/>
      <c r="N29" s="138">
        <f t="shared" si="3"/>
        <v>0</v>
      </c>
      <c r="O29" s="132">
        <f t="shared" si="4"/>
        <v>0</v>
      </c>
      <c r="P29" s="110"/>
      <c r="Q29" s="127" t="s">
        <v>144</v>
      </c>
      <c r="R29" s="135" t="str">
        <f t="shared" si="5"/>
        <v>FLANSA20</v>
      </c>
      <c r="S29" s="135" t="str">
        <f t="shared" si="6"/>
        <v>0.6</v>
      </c>
      <c r="T29" s="136">
        <f t="shared" si="7"/>
        <v>0</v>
      </c>
      <c r="U29" s="136">
        <f t="shared" si="8"/>
        <v>0</v>
      </c>
      <c r="V29" s="136">
        <f t="shared" si="9"/>
        <v>0</v>
      </c>
      <c r="W29" s="132">
        <f t="shared" si="10"/>
        <v>0</v>
      </c>
      <c r="X29" s="132">
        <f t="shared" si="11"/>
        <v>0</v>
      </c>
      <c r="Y29" s="132">
        <f t="shared" si="12"/>
        <v>0</v>
      </c>
      <c r="Z29" s="137">
        <f t="shared" si="13"/>
        <v>0</v>
      </c>
      <c r="AA29" s="138">
        <f t="shared" si="14"/>
        <v>0</v>
      </c>
    </row>
    <row r="30" ht="15.75" customHeight="1">
      <c r="A30" s="110"/>
      <c r="B30" s="148"/>
      <c r="C30" s="148"/>
      <c r="D30" s="132" t="s">
        <v>155</v>
      </c>
      <c r="E30" s="132" t="str">
        <f t="shared" si="1"/>
        <v>-CR-</v>
      </c>
      <c r="F30" s="148"/>
      <c r="G30" s="148"/>
      <c r="H30" s="148"/>
      <c r="I30" s="148"/>
      <c r="J30" s="148"/>
      <c r="K30" s="133" t="str">
        <f t="shared" si="2"/>
        <v>A1=; A2 =; B=; R =; &lt; =</v>
      </c>
      <c r="L30" s="132" t="s">
        <v>28</v>
      </c>
      <c r="M30" s="148"/>
      <c r="N30" s="138">
        <f t="shared" si="3"/>
        <v>0</v>
      </c>
      <c r="O30" s="132">
        <f t="shared" si="4"/>
        <v>0</v>
      </c>
      <c r="P30" s="110"/>
      <c r="Q30" s="127" t="s">
        <v>145</v>
      </c>
      <c r="R30" s="135" t="str">
        <f t="shared" si="5"/>
        <v>FLANSA20</v>
      </c>
      <c r="S30" s="135" t="str">
        <f t="shared" si="6"/>
        <v>0.6</v>
      </c>
      <c r="T30" s="136">
        <f t="shared" si="7"/>
        <v>0</v>
      </c>
      <c r="U30" s="136">
        <f t="shared" si="8"/>
        <v>0</v>
      </c>
      <c r="V30" s="136">
        <f t="shared" si="9"/>
        <v>0</v>
      </c>
      <c r="W30" s="132">
        <f t="shared" si="10"/>
        <v>0</v>
      </c>
      <c r="X30" s="132">
        <f t="shared" si="11"/>
        <v>0</v>
      </c>
      <c r="Y30" s="132">
        <f t="shared" si="12"/>
        <v>0</v>
      </c>
      <c r="Z30" s="137">
        <f t="shared" si="13"/>
        <v>0</v>
      </c>
      <c r="AA30" s="138">
        <f t="shared" si="14"/>
        <v>0</v>
      </c>
    </row>
    <row r="31" ht="15.75" customHeight="1">
      <c r="A31" s="110"/>
      <c r="B31" s="148"/>
      <c r="C31" s="148"/>
      <c r="D31" s="132" t="s">
        <v>155</v>
      </c>
      <c r="E31" s="132" t="str">
        <f t="shared" si="1"/>
        <v>-CR-</v>
      </c>
      <c r="F31" s="148"/>
      <c r="G31" s="148"/>
      <c r="H31" s="148"/>
      <c r="I31" s="148"/>
      <c r="J31" s="148"/>
      <c r="K31" s="133" t="str">
        <f t="shared" si="2"/>
        <v>A1=; A2 =; B=; R =; &lt; =</v>
      </c>
      <c r="L31" s="132" t="s">
        <v>28</v>
      </c>
      <c r="M31" s="148"/>
      <c r="N31" s="138">
        <f t="shared" si="3"/>
        <v>0</v>
      </c>
      <c r="O31" s="132">
        <f t="shared" si="4"/>
        <v>0</v>
      </c>
      <c r="P31" s="110"/>
      <c r="Q31" s="110"/>
      <c r="R31" s="135" t="str">
        <f t="shared" si="5"/>
        <v>FLANSA20</v>
      </c>
      <c r="S31" s="135" t="str">
        <f t="shared" si="6"/>
        <v>0.6</v>
      </c>
      <c r="T31" s="136">
        <f t="shared" si="7"/>
        <v>0</v>
      </c>
      <c r="U31" s="136">
        <f t="shared" si="8"/>
        <v>0</v>
      </c>
      <c r="V31" s="136">
        <f t="shared" si="9"/>
        <v>0</v>
      </c>
      <c r="W31" s="132">
        <f t="shared" si="10"/>
        <v>0</v>
      </c>
      <c r="X31" s="132">
        <f t="shared" si="11"/>
        <v>0</v>
      </c>
      <c r="Y31" s="132">
        <f t="shared" si="12"/>
        <v>0</v>
      </c>
      <c r="Z31" s="137">
        <f t="shared" si="13"/>
        <v>0</v>
      </c>
      <c r="AA31" s="138">
        <f t="shared" si="14"/>
        <v>0</v>
      </c>
    </row>
    <row r="32" ht="15.75" customHeight="1">
      <c r="A32" s="110"/>
      <c r="B32" s="148"/>
      <c r="C32" s="148"/>
      <c r="D32" s="132" t="s">
        <v>155</v>
      </c>
      <c r="E32" s="132" t="str">
        <f t="shared" si="1"/>
        <v>-CR-</v>
      </c>
      <c r="F32" s="148"/>
      <c r="G32" s="148"/>
      <c r="H32" s="148"/>
      <c r="I32" s="148"/>
      <c r="J32" s="148"/>
      <c r="K32" s="133" t="str">
        <f t="shared" si="2"/>
        <v>A1=; A2 =; B=; R =; &lt; =</v>
      </c>
      <c r="L32" s="132" t="s">
        <v>28</v>
      </c>
      <c r="M32" s="148"/>
      <c r="N32" s="138">
        <f t="shared" si="3"/>
        <v>0</v>
      </c>
      <c r="O32" s="132">
        <f t="shared" si="4"/>
        <v>0</v>
      </c>
      <c r="P32" s="110"/>
      <c r="Q32" s="110"/>
      <c r="R32" s="135" t="str">
        <f t="shared" si="5"/>
        <v>FLANSA20</v>
      </c>
      <c r="S32" s="135" t="str">
        <f t="shared" si="6"/>
        <v>0.6</v>
      </c>
      <c r="T32" s="136">
        <f t="shared" si="7"/>
        <v>0</v>
      </c>
      <c r="U32" s="136">
        <f t="shared" si="8"/>
        <v>0</v>
      </c>
      <c r="V32" s="136">
        <f t="shared" si="9"/>
        <v>0</v>
      </c>
      <c r="W32" s="132">
        <f t="shared" si="10"/>
        <v>0</v>
      </c>
      <c r="X32" s="132">
        <f t="shared" si="11"/>
        <v>0</v>
      </c>
      <c r="Y32" s="132">
        <f t="shared" si="12"/>
        <v>0</v>
      </c>
      <c r="Z32" s="137">
        <f t="shared" si="13"/>
        <v>0</v>
      </c>
      <c r="AA32" s="138">
        <f t="shared" si="14"/>
        <v>0</v>
      </c>
    </row>
    <row r="33" ht="15.75" customHeight="1">
      <c r="A33" s="110"/>
      <c r="B33" s="148"/>
      <c r="C33" s="148"/>
      <c r="D33" s="132" t="s">
        <v>155</v>
      </c>
      <c r="E33" s="132" t="str">
        <f t="shared" si="1"/>
        <v>-CR-</v>
      </c>
      <c r="F33" s="148"/>
      <c r="G33" s="148"/>
      <c r="H33" s="148"/>
      <c r="I33" s="148"/>
      <c r="J33" s="148"/>
      <c r="K33" s="133" t="str">
        <f t="shared" si="2"/>
        <v>A1=; A2 =; B=; R =; &lt; =</v>
      </c>
      <c r="L33" s="132" t="s">
        <v>28</v>
      </c>
      <c r="M33" s="148"/>
      <c r="N33" s="138">
        <f t="shared" si="3"/>
        <v>0</v>
      </c>
      <c r="O33" s="132">
        <f t="shared" si="4"/>
        <v>0</v>
      </c>
      <c r="P33" s="110"/>
      <c r="Q33" s="110"/>
      <c r="R33" s="135" t="str">
        <f t="shared" si="5"/>
        <v>FLANSA20</v>
      </c>
      <c r="S33" s="135" t="str">
        <f t="shared" si="6"/>
        <v>0.6</v>
      </c>
      <c r="T33" s="136">
        <f t="shared" si="7"/>
        <v>0</v>
      </c>
      <c r="U33" s="136">
        <f t="shared" si="8"/>
        <v>0</v>
      </c>
      <c r="V33" s="136">
        <f t="shared" si="9"/>
        <v>0</v>
      </c>
      <c r="W33" s="132">
        <f t="shared" si="10"/>
        <v>0</v>
      </c>
      <c r="X33" s="132">
        <f t="shared" si="11"/>
        <v>0</v>
      </c>
      <c r="Y33" s="132">
        <f t="shared" si="12"/>
        <v>0</v>
      </c>
      <c r="Z33" s="137">
        <f t="shared" si="13"/>
        <v>0</v>
      </c>
      <c r="AA33" s="138">
        <f t="shared" si="14"/>
        <v>0</v>
      </c>
    </row>
    <row r="34" ht="15.75" customHeight="1">
      <c r="A34" s="110"/>
      <c r="B34" s="148"/>
      <c r="C34" s="148"/>
      <c r="D34" s="132" t="s">
        <v>155</v>
      </c>
      <c r="E34" s="132" t="str">
        <f t="shared" si="1"/>
        <v>-CR-</v>
      </c>
      <c r="F34" s="148"/>
      <c r="G34" s="148"/>
      <c r="H34" s="148"/>
      <c r="I34" s="148"/>
      <c r="J34" s="148"/>
      <c r="K34" s="133" t="str">
        <f t="shared" si="2"/>
        <v>A1=; A2 =; B=; R =; &lt; =</v>
      </c>
      <c r="L34" s="132" t="s">
        <v>28</v>
      </c>
      <c r="M34" s="148"/>
      <c r="N34" s="138">
        <f t="shared" si="3"/>
        <v>0</v>
      </c>
      <c r="O34" s="132">
        <f t="shared" si="4"/>
        <v>0</v>
      </c>
      <c r="P34" s="110"/>
      <c r="Q34" s="110"/>
      <c r="R34" s="135" t="str">
        <f t="shared" si="5"/>
        <v>FLANSA20</v>
      </c>
      <c r="S34" s="135" t="str">
        <f t="shared" si="6"/>
        <v>0.6</v>
      </c>
      <c r="T34" s="136">
        <f t="shared" si="7"/>
        <v>0</v>
      </c>
      <c r="U34" s="136">
        <f t="shared" si="8"/>
        <v>0</v>
      </c>
      <c r="V34" s="136">
        <f t="shared" si="9"/>
        <v>0</v>
      </c>
      <c r="W34" s="132">
        <f t="shared" si="10"/>
        <v>0</v>
      </c>
      <c r="X34" s="132">
        <f t="shared" si="11"/>
        <v>0</v>
      </c>
      <c r="Y34" s="132">
        <f t="shared" si="12"/>
        <v>0</v>
      </c>
      <c r="Z34" s="137">
        <f t="shared" si="13"/>
        <v>0</v>
      </c>
      <c r="AA34" s="138">
        <f t="shared" si="14"/>
        <v>0</v>
      </c>
    </row>
    <row r="35" ht="15.75" customHeight="1">
      <c r="A35" s="110"/>
      <c r="B35" s="148"/>
      <c r="C35" s="148"/>
      <c r="D35" s="132" t="s">
        <v>155</v>
      </c>
      <c r="E35" s="132" t="str">
        <f t="shared" si="1"/>
        <v>-CR-</v>
      </c>
      <c r="F35" s="148"/>
      <c r="G35" s="148"/>
      <c r="H35" s="148"/>
      <c r="I35" s="148"/>
      <c r="J35" s="148"/>
      <c r="K35" s="133" t="str">
        <f t="shared" si="2"/>
        <v>A1=; A2 =; B=; R =; &lt; =</v>
      </c>
      <c r="L35" s="132" t="s">
        <v>28</v>
      </c>
      <c r="M35" s="148"/>
      <c r="N35" s="138">
        <f t="shared" si="3"/>
        <v>0</v>
      </c>
      <c r="O35" s="132">
        <f t="shared" si="4"/>
        <v>0</v>
      </c>
      <c r="P35" s="110"/>
      <c r="Q35" s="110"/>
      <c r="R35" s="135" t="str">
        <f t="shared" si="5"/>
        <v>FLANSA20</v>
      </c>
      <c r="S35" s="135" t="str">
        <f t="shared" si="6"/>
        <v>0.6</v>
      </c>
      <c r="T35" s="136">
        <f t="shared" si="7"/>
        <v>0</v>
      </c>
      <c r="U35" s="136">
        <f t="shared" si="8"/>
        <v>0</v>
      </c>
      <c r="V35" s="136">
        <f t="shared" si="9"/>
        <v>0</v>
      </c>
      <c r="W35" s="132">
        <f t="shared" si="10"/>
        <v>0</v>
      </c>
      <c r="X35" s="132">
        <f t="shared" si="11"/>
        <v>0</v>
      </c>
      <c r="Y35" s="132">
        <f t="shared" si="12"/>
        <v>0</v>
      </c>
      <c r="Z35" s="137">
        <f t="shared" si="13"/>
        <v>0</v>
      </c>
      <c r="AA35" s="138">
        <f t="shared" si="14"/>
        <v>0</v>
      </c>
    </row>
    <row r="36" ht="15.75" customHeight="1">
      <c r="A36" s="110"/>
      <c r="B36" s="148"/>
      <c r="C36" s="148"/>
      <c r="D36" s="132" t="s">
        <v>155</v>
      </c>
      <c r="E36" s="132" t="str">
        <f t="shared" si="1"/>
        <v>-CR-</v>
      </c>
      <c r="F36" s="148"/>
      <c r="G36" s="148"/>
      <c r="H36" s="148"/>
      <c r="I36" s="148"/>
      <c r="J36" s="148"/>
      <c r="K36" s="133" t="str">
        <f t="shared" si="2"/>
        <v>A1=; A2 =; B=; R =; &lt; =</v>
      </c>
      <c r="L36" s="132" t="s">
        <v>28</v>
      </c>
      <c r="M36" s="148"/>
      <c r="N36" s="138">
        <f t="shared" si="3"/>
        <v>0</v>
      </c>
      <c r="O36" s="132">
        <f t="shared" si="4"/>
        <v>0</v>
      </c>
      <c r="P36" s="110"/>
      <c r="Q36" s="110"/>
      <c r="R36" s="135" t="str">
        <f t="shared" si="5"/>
        <v>FLANSA20</v>
      </c>
      <c r="S36" s="135" t="str">
        <f t="shared" si="6"/>
        <v>0.6</v>
      </c>
      <c r="T36" s="136">
        <f t="shared" si="7"/>
        <v>0</v>
      </c>
      <c r="U36" s="136">
        <f t="shared" si="8"/>
        <v>0</v>
      </c>
      <c r="V36" s="136">
        <f t="shared" si="9"/>
        <v>0</v>
      </c>
      <c r="W36" s="132">
        <f t="shared" si="10"/>
        <v>0</v>
      </c>
      <c r="X36" s="132">
        <f t="shared" si="11"/>
        <v>0</v>
      </c>
      <c r="Y36" s="132">
        <f t="shared" si="12"/>
        <v>0</v>
      </c>
      <c r="Z36" s="137">
        <f t="shared" si="13"/>
        <v>0</v>
      </c>
      <c r="AA36" s="138">
        <f t="shared" si="14"/>
        <v>0</v>
      </c>
    </row>
    <row r="37" ht="15.75" customHeight="1">
      <c r="A37" s="110"/>
      <c r="B37" s="148"/>
      <c r="C37" s="148"/>
      <c r="D37" s="132" t="s">
        <v>155</v>
      </c>
      <c r="E37" s="132" t="str">
        <f t="shared" si="1"/>
        <v>-CR-</v>
      </c>
      <c r="F37" s="148"/>
      <c r="G37" s="148"/>
      <c r="H37" s="148"/>
      <c r="I37" s="148"/>
      <c r="J37" s="148"/>
      <c r="K37" s="133" t="str">
        <f t="shared" si="2"/>
        <v>A1=; A2 =; B=; R =; &lt; =</v>
      </c>
      <c r="L37" s="132" t="s">
        <v>28</v>
      </c>
      <c r="M37" s="148"/>
      <c r="N37" s="138">
        <f t="shared" si="3"/>
        <v>0</v>
      </c>
      <c r="O37" s="132">
        <f t="shared" si="4"/>
        <v>0</v>
      </c>
      <c r="P37" s="110"/>
      <c r="Q37" s="110"/>
      <c r="R37" s="135" t="str">
        <f t="shared" si="5"/>
        <v>FLANSA20</v>
      </c>
      <c r="S37" s="135" t="str">
        <f t="shared" si="6"/>
        <v>0.6</v>
      </c>
      <c r="T37" s="136">
        <f t="shared" si="7"/>
        <v>0</v>
      </c>
      <c r="U37" s="136">
        <f t="shared" si="8"/>
        <v>0</v>
      </c>
      <c r="V37" s="136">
        <f t="shared" si="9"/>
        <v>0</v>
      </c>
      <c r="W37" s="132">
        <f t="shared" si="10"/>
        <v>0</v>
      </c>
      <c r="X37" s="132">
        <f t="shared" si="11"/>
        <v>0</v>
      </c>
      <c r="Y37" s="132">
        <f t="shared" si="12"/>
        <v>0</v>
      </c>
      <c r="Z37" s="137">
        <f t="shared" si="13"/>
        <v>0</v>
      </c>
      <c r="AA37" s="138">
        <f t="shared" si="14"/>
        <v>0</v>
      </c>
    </row>
    <row r="38" ht="15.75" customHeight="1">
      <c r="A38" s="110"/>
      <c r="B38" s="148"/>
      <c r="C38" s="148"/>
      <c r="D38" s="132" t="s">
        <v>155</v>
      </c>
      <c r="E38" s="132" t="str">
        <f t="shared" si="1"/>
        <v>-CR-</v>
      </c>
      <c r="F38" s="148"/>
      <c r="G38" s="148"/>
      <c r="H38" s="148"/>
      <c r="I38" s="148"/>
      <c r="J38" s="148"/>
      <c r="K38" s="133" t="str">
        <f t="shared" si="2"/>
        <v>A1=; A2 =; B=; R =; &lt; =</v>
      </c>
      <c r="L38" s="132" t="s">
        <v>28</v>
      </c>
      <c r="M38" s="148"/>
      <c r="N38" s="138">
        <f t="shared" si="3"/>
        <v>0</v>
      </c>
      <c r="O38" s="132">
        <f t="shared" si="4"/>
        <v>0</v>
      </c>
      <c r="P38" s="110"/>
      <c r="Q38" s="110"/>
      <c r="R38" s="135" t="str">
        <f t="shared" si="5"/>
        <v>FLANSA20</v>
      </c>
      <c r="S38" s="135" t="str">
        <f t="shared" si="6"/>
        <v>0.6</v>
      </c>
      <c r="T38" s="136">
        <f t="shared" si="7"/>
        <v>0</v>
      </c>
      <c r="U38" s="136">
        <f t="shared" si="8"/>
        <v>0</v>
      </c>
      <c r="V38" s="136">
        <f t="shared" si="9"/>
        <v>0</v>
      </c>
      <c r="W38" s="132">
        <f t="shared" si="10"/>
        <v>0</v>
      </c>
      <c r="X38" s="132">
        <f t="shared" si="11"/>
        <v>0</v>
      </c>
      <c r="Y38" s="132">
        <f t="shared" si="12"/>
        <v>0</v>
      </c>
      <c r="Z38" s="137">
        <f t="shared" si="13"/>
        <v>0</v>
      </c>
      <c r="AA38" s="138">
        <f t="shared" si="14"/>
        <v>0</v>
      </c>
    </row>
    <row r="39" ht="15.75" customHeight="1">
      <c r="A39" s="110"/>
      <c r="B39" s="148"/>
      <c r="C39" s="148"/>
      <c r="D39" s="132" t="s">
        <v>155</v>
      </c>
      <c r="E39" s="132" t="str">
        <f t="shared" si="1"/>
        <v>-CR-</v>
      </c>
      <c r="F39" s="148"/>
      <c r="G39" s="148"/>
      <c r="H39" s="148"/>
      <c r="I39" s="148"/>
      <c r="J39" s="148"/>
      <c r="K39" s="133" t="str">
        <f t="shared" si="2"/>
        <v>A1=; A2 =; B=; R =; &lt; =</v>
      </c>
      <c r="L39" s="132" t="s">
        <v>28</v>
      </c>
      <c r="M39" s="148"/>
      <c r="N39" s="138">
        <f t="shared" si="3"/>
        <v>0</v>
      </c>
      <c r="O39" s="132">
        <f t="shared" si="4"/>
        <v>0</v>
      </c>
      <c r="P39" s="110"/>
      <c r="Q39" s="110"/>
      <c r="R39" s="135" t="str">
        <f t="shared" si="5"/>
        <v>FLANSA20</v>
      </c>
      <c r="S39" s="135" t="str">
        <f t="shared" si="6"/>
        <v>0.6</v>
      </c>
      <c r="T39" s="136">
        <f t="shared" si="7"/>
        <v>0</v>
      </c>
      <c r="U39" s="136">
        <f t="shared" si="8"/>
        <v>0</v>
      </c>
      <c r="V39" s="136">
        <f t="shared" si="9"/>
        <v>0</v>
      </c>
      <c r="W39" s="132">
        <f t="shared" si="10"/>
        <v>0</v>
      </c>
      <c r="X39" s="132">
        <f t="shared" si="11"/>
        <v>0</v>
      </c>
      <c r="Y39" s="132">
        <f t="shared" si="12"/>
        <v>0</v>
      </c>
      <c r="Z39" s="137">
        <f t="shared" si="13"/>
        <v>0</v>
      </c>
      <c r="AA39" s="138">
        <f t="shared" si="14"/>
        <v>0</v>
      </c>
    </row>
    <row r="40" ht="15.75" customHeight="1">
      <c r="A40" s="110"/>
      <c r="B40" s="148"/>
      <c r="C40" s="148"/>
      <c r="D40" s="132" t="s">
        <v>155</v>
      </c>
      <c r="E40" s="132" t="str">
        <f t="shared" si="1"/>
        <v>-CR-</v>
      </c>
      <c r="F40" s="148"/>
      <c r="G40" s="148"/>
      <c r="H40" s="148"/>
      <c r="I40" s="148"/>
      <c r="J40" s="148"/>
      <c r="K40" s="133" t="str">
        <f t="shared" si="2"/>
        <v>A1=; A2 =; B=; R =; &lt; =</v>
      </c>
      <c r="L40" s="132" t="s">
        <v>28</v>
      </c>
      <c r="M40" s="148"/>
      <c r="N40" s="138">
        <f t="shared" si="3"/>
        <v>0</v>
      </c>
      <c r="O40" s="132">
        <f t="shared" si="4"/>
        <v>0</v>
      </c>
      <c r="P40" s="110"/>
      <c r="Q40" s="110"/>
      <c r="R40" s="135" t="str">
        <f t="shared" si="5"/>
        <v>FLANSA20</v>
      </c>
      <c r="S40" s="135" t="str">
        <f t="shared" si="6"/>
        <v>0.6</v>
      </c>
      <c r="T40" s="136">
        <f t="shared" si="7"/>
        <v>0</v>
      </c>
      <c r="U40" s="136">
        <f t="shared" si="8"/>
        <v>0</v>
      </c>
      <c r="V40" s="136">
        <f t="shared" si="9"/>
        <v>0</v>
      </c>
      <c r="W40" s="132">
        <f t="shared" si="10"/>
        <v>0</v>
      </c>
      <c r="X40" s="132">
        <f t="shared" si="11"/>
        <v>0</v>
      </c>
      <c r="Y40" s="132">
        <f t="shared" si="12"/>
        <v>0</v>
      </c>
      <c r="Z40" s="137">
        <f t="shared" si="13"/>
        <v>0</v>
      </c>
      <c r="AA40" s="138">
        <f t="shared" si="14"/>
        <v>0</v>
      </c>
    </row>
    <row r="41" ht="15.75" customHeight="1">
      <c r="A41" s="110"/>
      <c r="B41" s="148"/>
      <c r="C41" s="148"/>
      <c r="D41" s="132" t="s">
        <v>155</v>
      </c>
      <c r="E41" s="132" t="str">
        <f t="shared" si="1"/>
        <v>-CR-</v>
      </c>
      <c r="F41" s="148"/>
      <c r="G41" s="148"/>
      <c r="H41" s="148"/>
      <c r="I41" s="148"/>
      <c r="J41" s="148"/>
      <c r="K41" s="133" t="str">
        <f t="shared" si="2"/>
        <v>A1=; A2 =; B=; R =; &lt; =</v>
      </c>
      <c r="L41" s="132" t="s">
        <v>28</v>
      </c>
      <c r="M41" s="148"/>
      <c r="N41" s="138">
        <f t="shared" si="3"/>
        <v>0</v>
      </c>
      <c r="O41" s="132">
        <f t="shared" si="4"/>
        <v>0</v>
      </c>
      <c r="P41" s="110"/>
      <c r="Q41" s="110"/>
      <c r="R41" s="135" t="str">
        <f t="shared" si="5"/>
        <v>FLANSA20</v>
      </c>
      <c r="S41" s="135" t="str">
        <f t="shared" si="6"/>
        <v>0.6</v>
      </c>
      <c r="T41" s="136">
        <f t="shared" si="7"/>
        <v>0</v>
      </c>
      <c r="U41" s="136">
        <f t="shared" si="8"/>
        <v>0</v>
      </c>
      <c r="V41" s="136">
        <f t="shared" si="9"/>
        <v>0</v>
      </c>
      <c r="W41" s="132">
        <f t="shared" si="10"/>
        <v>0</v>
      </c>
      <c r="X41" s="132">
        <f t="shared" si="11"/>
        <v>0</v>
      </c>
      <c r="Y41" s="132">
        <f t="shared" si="12"/>
        <v>0</v>
      </c>
      <c r="Z41" s="137">
        <f t="shared" si="13"/>
        <v>0</v>
      </c>
      <c r="AA41" s="138">
        <f t="shared" si="14"/>
        <v>0</v>
      </c>
    </row>
    <row r="42" ht="15.75" customHeight="1">
      <c r="A42" s="110"/>
      <c r="B42" s="148"/>
      <c r="C42" s="148"/>
      <c r="D42" s="132" t="s">
        <v>155</v>
      </c>
      <c r="E42" s="132" t="str">
        <f t="shared" si="1"/>
        <v>-CR-</v>
      </c>
      <c r="F42" s="148"/>
      <c r="G42" s="148"/>
      <c r="H42" s="148"/>
      <c r="I42" s="148"/>
      <c r="J42" s="148"/>
      <c r="K42" s="133" t="str">
        <f t="shared" si="2"/>
        <v>A1=; A2 =; B=; R =; &lt; =</v>
      </c>
      <c r="L42" s="132" t="s">
        <v>28</v>
      </c>
      <c r="M42" s="148"/>
      <c r="N42" s="138">
        <f t="shared" si="3"/>
        <v>0</v>
      </c>
      <c r="O42" s="132">
        <f t="shared" si="4"/>
        <v>0</v>
      </c>
      <c r="P42" s="110"/>
      <c r="Q42" s="110"/>
      <c r="R42" s="135" t="str">
        <f t="shared" si="5"/>
        <v>FLANSA20</v>
      </c>
      <c r="S42" s="135" t="str">
        <f t="shared" si="6"/>
        <v>0.6</v>
      </c>
      <c r="T42" s="136">
        <f t="shared" si="7"/>
        <v>0</v>
      </c>
      <c r="U42" s="136">
        <f t="shared" si="8"/>
        <v>0</v>
      </c>
      <c r="V42" s="136">
        <f t="shared" si="9"/>
        <v>0</v>
      </c>
      <c r="W42" s="132">
        <f t="shared" si="10"/>
        <v>0</v>
      </c>
      <c r="X42" s="132">
        <f t="shared" si="11"/>
        <v>0</v>
      </c>
      <c r="Y42" s="132">
        <f t="shared" si="12"/>
        <v>0</v>
      </c>
      <c r="Z42" s="137">
        <f t="shared" si="13"/>
        <v>0</v>
      </c>
      <c r="AA42" s="138">
        <f t="shared" si="14"/>
        <v>0</v>
      </c>
    </row>
    <row r="43" ht="15.75" customHeight="1">
      <c r="A43" s="110"/>
      <c r="B43" s="148"/>
      <c r="C43" s="148"/>
      <c r="D43" s="132" t="s">
        <v>155</v>
      </c>
      <c r="E43" s="132" t="str">
        <f t="shared" si="1"/>
        <v>-CR-</v>
      </c>
      <c r="F43" s="148"/>
      <c r="G43" s="148"/>
      <c r="H43" s="148"/>
      <c r="I43" s="148"/>
      <c r="J43" s="148"/>
      <c r="K43" s="133" t="str">
        <f t="shared" si="2"/>
        <v>A1=; A2 =; B=; R =; &lt; =</v>
      </c>
      <c r="L43" s="132" t="s">
        <v>28</v>
      </c>
      <c r="M43" s="148"/>
      <c r="N43" s="138">
        <f t="shared" si="3"/>
        <v>0</v>
      </c>
      <c r="O43" s="132">
        <f t="shared" si="4"/>
        <v>0</v>
      </c>
      <c r="P43" s="110"/>
      <c r="Q43" s="110"/>
      <c r="R43" s="135" t="str">
        <f t="shared" si="5"/>
        <v>FLANSA20</v>
      </c>
      <c r="S43" s="135" t="str">
        <f t="shared" si="6"/>
        <v>0.6</v>
      </c>
      <c r="T43" s="136">
        <f t="shared" si="7"/>
        <v>0</v>
      </c>
      <c r="U43" s="136">
        <f t="shared" si="8"/>
        <v>0</v>
      </c>
      <c r="V43" s="136">
        <f t="shared" si="9"/>
        <v>0</v>
      </c>
      <c r="W43" s="132">
        <f t="shared" si="10"/>
        <v>0</v>
      </c>
      <c r="X43" s="132">
        <f t="shared" si="11"/>
        <v>0</v>
      </c>
      <c r="Y43" s="132">
        <f t="shared" si="12"/>
        <v>0</v>
      </c>
      <c r="Z43" s="137">
        <f t="shared" si="13"/>
        <v>0</v>
      </c>
      <c r="AA43" s="138">
        <f t="shared" si="14"/>
        <v>0</v>
      </c>
    </row>
    <row r="44" ht="15.75" customHeight="1">
      <c r="A44" s="110"/>
      <c r="B44" s="148"/>
      <c r="C44" s="148"/>
      <c r="D44" s="132" t="s">
        <v>155</v>
      </c>
      <c r="E44" s="132" t="str">
        <f t="shared" si="1"/>
        <v>-CR-</v>
      </c>
      <c r="F44" s="148"/>
      <c r="G44" s="148"/>
      <c r="H44" s="148"/>
      <c r="I44" s="148"/>
      <c r="J44" s="148"/>
      <c r="K44" s="133" t="str">
        <f t="shared" si="2"/>
        <v>A1=; A2 =; B=; R =; &lt; =</v>
      </c>
      <c r="L44" s="132" t="s">
        <v>28</v>
      </c>
      <c r="M44" s="148"/>
      <c r="N44" s="138">
        <f t="shared" si="3"/>
        <v>0</v>
      </c>
      <c r="O44" s="132">
        <f t="shared" si="4"/>
        <v>0</v>
      </c>
      <c r="P44" s="110"/>
      <c r="Q44" s="110"/>
      <c r="R44" s="135" t="str">
        <f t="shared" si="5"/>
        <v>FLANSA20</v>
      </c>
      <c r="S44" s="135" t="str">
        <f t="shared" si="6"/>
        <v>0.6</v>
      </c>
      <c r="T44" s="136">
        <f t="shared" si="7"/>
        <v>0</v>
      </c>
      <c r="U44" s="136">
        <f t="shared" si="8"/>
        <v>0</v>
      </c>
      <c r="V44" s="136">
        <f t="shared" si="9"/>
        <v>0</v>
      </c>
      <c r="W44" s="132">
        <f t="shared" si="10"/>
        <v>0</v>
      </c>
      <c r="X44" s="132">
        <f t="shared" si="11"/>
        <v>0</v>
      </c>
      <c r="Y44" s="132">
        <f t="shared" si="12"/>
        <v>0</v>
      </c>
      <c r="Z44" s="137">
        <f t="shared" si="13"/>
        <v>0</v>
      </c>
      <c r="AA44" s="138">
        <f t="shared" si="14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41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41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41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</row>
    <row r="48" ht="15.0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41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</row>
    <row r="49" ht="15.0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41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</row>
    <row r="50" ht="15.0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41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41"/>
      <c r="O51" s="110"/>
      <c r="P51" s="110"/>
      <c r="Q51" s="110"/>
      <c r="R51" s="11"/>
      <c r="S51" s="11"/>
      <c r="T51" s="11">
        <f t="shared" ref="T51:AA51" si="15">SUM(T6:T44)</f>
        <v>16.6</v>
      </c>
      <c r="U51" s="11">
        <f t="shared" si="15"/>
        <v>48</v>
      </c>
      <c r="V51" s="11">
        <f t="shared" si="15"/>
        <v>44.56146196</v>
      </c>
      <c r="W51" s="11">
        <f t="shared" si="15"/>
        <v>8.3</v>
      </c>
      <c r="X51" s="11">
        <f t="shared" si="15"/>
        <v>24</v>
      </c>
      <c r="Y51" s="11">
        <f t="shared" si="15"/>
        <v>0</v>
      </c>
      <c r="Z51" s="140">
        <f t="shared" si="15"/>
        <v>23.71428571</v>
      </c>
      <c r="AA51" s="12">
        <f t="shared" si="15"/>
        <v>0.3333333333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41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41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41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41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41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41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41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41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41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41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41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41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41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41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41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41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41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41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41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41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41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41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41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41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41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41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41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41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41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41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41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41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41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41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41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41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41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41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41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41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41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41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41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41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41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41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41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41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41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41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41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41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41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41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41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41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41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41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41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41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41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41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41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41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41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41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41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41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41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41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41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41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41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41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41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41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41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41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41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41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41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41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41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41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41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41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41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41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41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41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41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41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41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41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41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41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41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41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41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41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41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41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41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41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41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41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41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41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41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41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41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41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41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41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41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41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41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41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41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41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41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41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41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41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41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41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41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41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41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41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41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41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41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41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41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41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41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41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41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41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41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41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41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41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41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41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41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41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41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41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41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41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41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41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41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41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41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41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41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41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41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41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41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41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41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41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41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41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41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41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41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41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41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41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41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41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41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41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41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41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41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41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41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41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41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41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41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41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41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41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41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41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41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41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41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41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41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41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41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41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41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41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41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41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41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41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41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41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41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41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41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41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41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41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41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41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41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41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41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41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41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41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41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41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41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41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41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41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41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41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41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41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41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41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41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41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41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41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41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41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41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41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41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41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41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41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41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41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41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41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41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41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41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41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41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41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41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41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41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41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41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41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41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41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41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41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41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41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41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41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41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41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41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41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41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41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41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41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41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41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41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41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41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41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41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41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41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41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41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41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41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41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41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41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41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41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41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41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41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41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41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41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41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41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41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41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41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41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41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41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41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41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41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41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41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41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41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41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41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41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41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41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41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41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41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41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41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41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41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41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41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41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41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41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41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41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41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41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41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41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41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41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41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41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41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41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41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41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41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41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41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41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41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41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41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41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41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41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41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41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41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41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41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41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41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41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41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41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41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41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41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41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41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41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41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41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41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41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41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41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41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41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41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41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41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41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41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41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41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41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41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41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41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41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41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41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41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41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41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41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41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41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41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41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41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41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41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41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41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41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41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41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41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41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41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41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41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41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41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41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41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41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41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41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41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41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41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41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41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41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41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41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41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41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41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41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41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41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41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41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41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41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41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41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41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41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41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41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41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41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41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41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41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41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41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41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41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41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41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41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41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41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41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41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41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41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41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41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41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41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41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41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41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41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41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41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41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41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41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41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41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41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41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41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41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41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41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41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41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41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41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41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41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41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41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41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41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41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41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41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41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41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41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41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41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41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41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41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41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41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41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41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41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41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41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41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41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41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41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41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41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41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41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41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41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41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41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41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41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41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41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41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41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41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41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41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41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41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41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41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41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41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41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41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41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41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41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41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41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41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41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41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41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41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41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41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41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41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41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41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41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41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41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41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41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41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41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41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41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41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41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41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41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41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41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41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41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41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41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41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41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41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41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41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41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41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41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41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41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41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41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41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41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41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41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41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41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41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41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41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41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41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41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41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41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41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41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41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41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41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41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41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41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41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41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41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41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41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41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41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41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41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41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41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41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41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41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41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41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41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41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41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41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41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41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41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41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41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41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41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41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41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41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41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41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41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41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41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41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41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41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41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41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41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41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41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41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41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41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41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41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41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41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41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41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41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41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41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41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41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41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41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41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41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41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41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41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41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41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41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41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41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41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41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41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41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41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41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41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41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41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41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41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41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41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41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41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41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41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41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41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41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41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41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41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41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41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41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41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41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41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41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41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41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41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41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41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41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41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41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41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41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41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41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41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41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41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41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41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41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41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41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41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41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41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41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41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41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41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41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41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41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41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41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41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41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41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41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41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41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41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41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41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41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41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41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41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41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41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41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41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41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41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41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41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41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41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41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41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41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41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41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41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41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41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41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41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41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41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41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41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41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41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41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41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41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41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41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41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41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41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41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41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41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41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41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41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41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41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41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41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41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41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41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41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41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41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41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41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41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41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41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41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41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41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41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41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41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41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41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41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41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41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41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41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41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41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41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41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41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41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41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41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41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41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41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41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41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41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41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41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41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41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41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41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41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41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41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41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41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41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41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41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41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41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41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41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41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41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41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41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41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41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41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41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41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41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41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41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41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41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41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41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41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41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41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41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41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41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41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41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41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41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41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41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41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41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41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41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41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41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41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41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41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41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41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41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41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41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41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41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41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41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41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41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41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41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41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41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41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41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41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41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41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41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41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41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41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41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41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41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41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41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41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41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41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41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41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41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41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41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41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41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41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41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41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41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41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41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41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41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41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41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41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41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41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41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41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41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</sheetData>
  <mergeCells count="31"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  <mergeCell ref="K3:K5"/>
    <mergeCell ref="L3:L5"/>
    <mergeCell ref="M3:M5"/>
    <mergeCell ref="N3:N4"/>
    <mergeCell ref="O3:O4"/>
    <mergeCell ref="R3:R5"/>
    <mergeCell ref="S3:S5"/>
    <mergeCell ref="T3:T5"/>
    <mergeCell ref="U3:U5"/>
    <mergeCell ref="V3:V5"/>
    <mergeCell ref="W3:W5"/>
    <mergeCell ref="X3:X5"/>
    <mergeCell ref="T2:V2"/>
    <mergeCell ref="W2:AA2"/>
    <mergeCell ref="B3:B5"/>
    <mergeCell ref="C3:C5"/>
    <mergeCell ref="D3:D5"/>
    <mergeCell ref="E3:E5"/>
    <mergeCell ref="F3:J3"/>
    <mergeCell ref="AA3:AA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.71"/>
    <col customWidth="1" min="3" max="3" width="8.86"/>
    <col customWidth="1" min="4" max="4" width="9.86"/>
    <col customWidth="1" min="5" max="5" width="15.0"/>
    <col customWidth="1" min="6" max="10" width="8.86"/>
    <col customWidth="1" min="11" max="11" width="42.14"/>
    <col customWidth="1" min="12" max="13" width="8.86"/>
    <col customWidth="1" min="14" max="14" width="14.14"/>
    <col customWidth="1" min="15" max="16" width="8.86"/>
    <col customWidth="1" hidden="1" min="17" max="17" width="8.86"/>
    <col customWidth="1" min="18" max="18" width="14.14"/>
    <col customWidth="1" min="19" max="19" width="16.29"/>
    <col customWidth="1" min="20" max="21" width="8.86"/>
    <col customWidth="1" min="22" max="22" width="19.0"/>
    <col customWidth="1" min="23" max="23" width="12.0"/>
    <col customWidth="1" min="24" max="24" width="10.86"/>
    <col customWidth="1" min="25" max="25" width="11.43"/>
    <col customWidth="1" min="26" max="2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</row>
    <row r="3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43" t="s">
        <v>87</v>
      </c>
      <c r="G3" s="115"/>
      <c r="H3" s="115"/>
      <c r="I3" s="115"/>
      <c r="J3" s="116"/>
      <c r="K3" s="113" t="s">
        <v>88</v>
      </c>
      <c r="L3" s="113" t="s">
        <v>15</v>
      </c>
      <c r="M3" s="113" t="s">
        <v>16</v>
      </c>
      <c r="N3" s="144" t="s">
        <v>156</v>
      </c>
      <c r="O3" s="144" t="s">
        <v>90</v>
      </c>
      <c r="P3" s="110"/>
      <c r="Q3" s="120" t="s">
        <v>91</v>
      </c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</row>
    <row r="4">
      <c r="A4" s="62"/>
      <c r="B4" s="124"/>
      <c r="C4" s="124"/>
      <c r="D4" s="124"/>
      <c r="E4" s="124"/>
      <c r="F4" s="145" t="s">
        <v>148</v>
      </c>
      <c r="G4" s="145" t="s">
        <v>149</v>
      </c>
      <c r="H4" s="145" t="s">
        <v>113</v>
      </c>
      <c r="I4" s="145" t="s">
        <v>150</v>
      </c>
      <c r="J4" s="145" t="s">
        <v>151</v>
      </c>
      <c r="K4" s="124"/>
      <c r="L4" s="124"/>
      <c r="M4" s="124"/>
      <c r="N4" s="126"/>
      <c r="O4" s="126"/>
      <c r="P4" s="62"/>
      <c r="Q4" s="127" t="s">
        <v>115</v>
      </c>
      <c r="S4" s="128"/>
      <c r="T4" s="124"/>
      <c r="U4" s="124"/>
      <c r="V4" s="124"/>
      <c r="W4" s="124"/>
      <c r="X4" s="124"/>
      <c r="Y4" s="124"/>
      <c r="Z4" s="124"/>
      <c r="AA4" s="124"/>
    </row>
    <row r="5">
      <c r="A5" s="11"/>
      <c r="B5" s="126"/>
      <c r="C5" s="126"/>
      <c r="D5" s="126"/>
      <c r="E5" s="126"/>
      <c r="F5" s="134" t="s">
        <v>116</v>
      </c>
      <c r="G5" s="134" t="s">
        <v>116</v>
      </c>
      <c r="H5" s="134" t="s">
        <v>116</v>
      </c>
      <c r="I5" s="134" t="s">
        <v>116</v>
      </c>
      <c r="J5" s="134" t="s">
        <v>152</v>
      </c>
      <c r="K5" s="126"/>
      <c r="L5" s="126"/>
      <c r="M5" s="126"/>
      <c r="N5" s="146" t="s">
        <v>157</v>
      </c>
      <c r="O5" s="146" t="s">
        <v>158</v>
      </c>
      <c r="P5" s="11"/>
      <c r="Q5" s="127" t="s">
        <v>22</v>
      </c>
      <c r="S5" s="128"/>
      <c r="T5" s="126"/>
      <c r="U5" s="126"/>
      <c r="V5" s="126"/>
      <c r="W5" s="126"/>
      <c r="X5" s="126"/>
      <c r="Y5" s="126"/>
      <c r="Z5" s="126"/>
      <c r="AA5" s="126"/>
    </row>
    <row r="6">
      <c r="A6" s="131"/>
      <c r="B6" s="132">
        <v>1.0</v>
      </c>
      <c r="C6" s="132" t="s">
        <v>159</v>
      </c>
      <c r="D6" s="132" t="s">
        <v>160</v>
      </c>
      <c r="E6" s="132" t="str">
        <f t="shared" ref="E6:E44" si="1">CONCATENATE(C6,"-",D6,"-",B6)</f>
        <v> -CRDr-1</v>
      </c>
      <c r="F6" s="134"/>
      <c r="G6" s="134"/>
      <c r="H6" s="134"/>
      <c r="I6" s="134"/>
      <c r="J6" s="134"/>
      <c r="K6" s="134" t="str">
        <f t="shared" ref="K6:K44" si="2">CONCATENATE(F$4,"=",F6,"; ",G$4,"=",G6,"; ",H$4,"=",H6,"; ",I$4,"=",I6,"; ",J$4,"=",J6)</f>
        <v>A1=; A2 =; B=; R =; &lt; =</v>
      </c>
      <c r="L6" s="132" t="s">
        <v>28</v>
      </c>
      <c r="M6" s="132">
        <v>0.0</v>
      </c>
      <c r="N6" s="132">
        <f t="shared" ref="N6:N44" si="3">ROUND((($F6/1000+$I6/1000)*($G6/1000+$I6/1000)*2+($F6/1000+$G6/1000+4*$I6/1000)*$H6/1000)*$J6/90,2)</f>
        <v>0</v>
      </c>
      <c r="O6" s="132">
        <f t="shared" ref="O6:O44" si="4">M6*N6</f>
        <v>0</v>
      </c>
      <c r="P6" s="131"/>
      <c r="Q6" s="127" t="s">
        <v>121</v>
      </c>
      <c r="R6" s="135" t="str">
        <f t="shared" ref="R6:R44" si="5">IF((F6+H6)*2&gt;3500,"FLANSA30","FLANSA20")</f>
        <v>FLANSA20</v>
      </c>
      <c r="S6" s="135" t="str">
        <f t="shared" ref="S6:S44" si="6">IF(MAX(F6:H6)&lt;=500,"0.6",IF(AND(MAX(F6:H6)&gt;500,MAX(F6:H6)&lt;=1000),"0.8","1.0"))</f>
        <v>0.6</v>
      </c>
      <c r="T6" s="136">
        <f t="shared" ref="T6:T44" si="7">(((F6+H6)*2/1000)+((G6+H6)*2/1000))*M6</f>
        <v>0</v>
      </c>
      <c r="U6" s="136">
        <f t="shared" ref="U6:U44" si="8">M6*4*2</f>
        <v>0</v>
      </c>
      <c r="V6" s="136">
        <f t="shared" ref="V6:V44" si="9">IF(MAX(F6:H6)&lt;=500,O6*4.71,IF(AND(MAX(F6:H6)&gt;500,MAX(F6:H6)&lt;=1000),O6*6.28,O6*7.85))</f>
        <v>0</v>
      </c>
      <c r="W6" s="132">
        <f t="shared" ref="W6:W44" si="10">((F6+H6)*2+(G6+H6)*2)/1000/2*M6</f>
        <v>0</v>
      </c>
      <c r="X6" s="132">
        <f t="shared" ref="X6:X44" si="11">IF(R6="FLANSA20",M6*4,0)</f>
        <v>0</v>
      </c>
      <c r="Y6" s="132">
        <f t="shared" ref="Y6:Y44" si="12">IF(R6="FLANSA30",M6*4,0)</f>
        <v>0</v>
      </c>
      <c r="Z6" s="137">
        <f t="shared" ref="Z6:Z44" si="13">((F6+H6)/350+(G6+H6)/350)*M6</f>
        <v>0</v>
      </c>
      <c r="AA6" s="138">
        <f t="shared" ref="AA6:AA44" si="14">M6/18</f>
        <v>0</v>
      </c>
    </row>
    <row r="7">
      <c r="A7" s="11"/>
      <c r="B7" s="132"/>
      <c r="C7" s="132"/>
      <c r="D7" s="132" t="s">
        <v>160</v>
      </c>
      <c r="E7" s="132" t="str">
        <f t="shared" si="1"/>
        <v>-CRDr-</v>
      </c>
      <c r="F7" s="132"/>
      <c r="G7" s="132"/>
      <c r="H7" s="132"/>
      <c r="I7" s="132"/>
      <c r="J7" s="132"/>
      <c r="K7" s="134" t="str">
        <f t="shared" si="2"/>
        <v>A1=; A2 =; B=; R =; &lt; =</v>
      </c>
      <c r="L7" s="132" t="s">
        <v>28</v>
      </c>
      <c r="M7" s="132"/>
      <c r="N7" s="132">
        <f t="shared" si="3"/>
        <v>0</v>
      </c>
      <c r="O7" s="132">
        <f t="shared" si="4"/>
        <v>0</v>
      </c>
      <c r="P7" s="11"/>
      <c r="Q7" s="127" t="s">
        <v>122</v>
      </c>
      <c r="R7" s="135" t="str">
        <f t="shared" si="5"/>
        <v>FLANSA20</v>
      </c>
      <c r="S7" s="135" t="str">
        <f t="shared" si="6"/>
        <v>0.6</v>
      </c>
      <c r="T7" s="136">
        <f t="shared" si="7"/>
        <v>0</v>
      </c>
      <c r="U7" s="136">
        <f t="shared" si="8"/>
        <v>0</v>
      </c>
      <c r="V7" s="136">
        <f t="shared" si="9"/>
        <v>0</v>
      </c>
      <c r="W7" s="132">
        <f t="shared" si="10"/>
        <v>0</v>
      </c>
      <c r="X7" s="132">
        <f t="shared" si="11"/>
        <v>0</v>
      </c>
      <c r="Y7" s="132">
        <f t="shared" si="12"/>
        <v>0</v>
      </c>
      <c r="Z7" s="137">
        <f t="shared" si="13"/>
        <v>0</v>
      </c>
      <c r="AA7" s="138">
        <f t="shared" si="14"/>
        <v>0</v>
      </c>
    </row>
    <row r="8">
      <c r="A8" s="11"/>
      <c r="B8" s="132"/>
      <c r="C8" s="132"/>
      <c r="D8" s="132" t="s">
        <v>160</v>
      </c>
      <c r="E8" s="132" t="str">
        <f t="shared" si="1"/>
        <v>-CRDr-</v>
      </c>
      <c r="F8" s="132"/>
      <c r="G8" s="132"/>
      <c r="H8" s="132"/>
      <c r="I8" s="132"/>
      <c r="J8" s="132"/>
      <c r="K8" s="134" t="str">
        <f t="shared" si="2"/>
        <v>A1=; A2 =; B=; R =; &lt; =</v>
      </c>
      <c r="L8" s="132" t="s">
        <v>28</v>
      </c>
      <c r="M8" s="132"/>
      <c r="N8" s="132">
        <f t="shared" si="3"/>
        <v>0</v>
      </c>
      <c r="O8" s="132">
        <f t="shared" si="4"/>
        <v>0</v>
      </c>
      <c r="P8" s="11"/>
      <c r="Q8" s="127" t="s">
        <v>123</v>
      </c>
      <c r="R8" s="135" t="str">
        <f t="shared" si="5"/>
        <v>FLANSA20</v>
      </c>
      <c r="S8" s="135" t="str">
        <f t="shared" si="6"/>
        <v>0.6</v>
      </c>
      <c r="T8" s="136">
        <f t="shared" si="7"/>
        <v>0</v>
      </c>
      <c r="U8" s="136">
        <f t="shared" si="8"/>
        <v>0</v>
      </c>
      <c r="V8" s="136">
        <f t="shared" si="9"/>
        <v>0</v>
      </c>
      <c r="W8" s="132">
        <f t="shared" si="10"/>
        <v>0</v>
      </c>
      <c r="X8" s="132">
        <f t="shared" si="11"/>
        <v>0</v>
      </c>
      <c r="Y8" s="132">
        <f t="shared" si="12"/>
        <v>0</v>
      </c>
      <c r="Z8" s="137">
        <f t="shared" si="13"/>
        <v>0</v>
      </c>
      <c r="AA8" s="138">
        <f t="shared" si="14"/>
        <v>0</v>
      </c>
    </row>
    <row r="9">
      <c r="A9" s="11"/>
      <c r="B9" s="132"/>
      <c r="C9" s="132"/>
      <c r="D9" s="132" t="s">
        <v>160</v>
      </c>
      <c r="E9" s="132" t="str">
        <f t="shared" si="1"/>
        <v>-CRDr-</v>
      </c>
      <c r="F9" s="132"/>
      <c r="G9" s="132"/>
      <c r="H9" s="132"/>
      <c r="I9" s="132"/>
      <c r="J9" s="132"/>
      <c r="K9" s="134" t="str">
        <f t="shared" si="2"/>
        <v>A1=; A2 =; B=; R =; &lt; =</v>
      </c>
      <c r="L9" s="132" t="s">
        <v>28</v>
      </c>
      <c r="M9" s="132"/>
      <c r="N9" s="132">
        <f t="shared" si="3"/>
        <v>0</v>
      </c>
      <c r="O9" s="132">
        <f t="shared" si="4"/>
        <v>0</v>
      </c>
      <c r="P9" s="11"/>
      <c r="Q9" s="127" t="s">
        <v>124</v>
      </c>
      <c r="R9" s="135" t="str">
        <f t="shared" si="5"/>
        <v>FLANSA20</v>
      </c>
      <c r="S9" s="135" t="str">
        <f t="shared" si="6"/>
        <v>0.6</v>
      </c>
      <c r="T9" s="136">
        <f t="shared" si="7"/>
        <v>0</v>
      </c>
      <c r="U9" s="136">
        <f t="shared" si="8"/>
        <v>0</v>
      </c>
      <c r="V9" s="136">
        <f t="shared" si="9"/>
        <v>0</v>
      </c>
      <c r="W9" s="132">
        <f t="shared" si="10"/>
        <v>0</v>
      </c>
      <c r="X9" s="132">
        <f t="shared" si="11"/>
        <v>0</v>
      </c>
      <c r="Y9" s="132">
        <f t="shared" si="12"/>
        <v>0</v>
      </c>
      <c r="Z9" s="137">
        <f t="shared" si="13"/>
        <v>0</v>
      </c>
      <c r="AA9" s="138">
        <f t="shared" si="14"/>
        <v>0</v>
      </c>
    </row>
    <row r="10">
      <c r="A10" s="11"/>
      <c r="B10" s="132"/>
      <c r="C10" s="132"/>
      <c r="D10" s="132" t="s">
        <v>160</v>
      </c>
      <c r="E10" s="132" t="str">
        <f t="shared" si="1"/>
        <v>-CRDr-</v>
      </c>
      <c r="F10" s="132"/>
      <c r="G10" s="132"/>
      <c r="H10" s="132"/>
      <c r="I10" s="132"/>
      <c r="J10" s="132"/>
      <c r="K10" s="134" t="str">
        <f t="shared" si="2"/>
        <v>A1=; A2 =; B=; R =; &lt; =</v>
      </c>
      <c r="L10" s="132" t="s">
        <v>28</v>
      </c>
      <c r="M10" s="132"/>
      <c r="N10" s="132">
        <f t="shared" si="3"/>
        <v>0</v>
      </c>
      <c r="O10" s="132">
        <f t="shared" si="4"/>
        <v>0</v>
      </c>
      <c r="P10" s="11"/>
      <c r="Q10" s="127" t="s">
        <v>125</v>
      </c>
      <c r="R10" s="135" t="str">
        <f t="shared" si="5"/>
        <v>FLANSA20</v>
      </c>
      <c r="S10" s="135" t="str">
        <f t="shared" si="6"/>
        <v>0.6</v>
      </c>
      <c r="T10" s="136">
        <f t="shared" si="7"/>
        <v>0</v>
      </c>
      <c r="U10" s="136">
        <f t="shared" si="8"/>
        <v>0</v>
      </c>
      <c r="V10" s="136">
        <f t="shared" si="9"/>
        <v>0</v>
      </c>
      <c r="W10" s="132">
        <f t="shared" si="10"/>
        <v>0</v>
      </c>
      <c r="X10" s="132">
        <f t="shared" si="11"/>
        <v>0</v>
      </c>
      <c r="Y10" s="132">
        <f t="shared" si="12"/>
        <v>0</v>
      </c>
      <c r="Z10" s="137">
        <f t="shared" si="13"/>
        <v>0</v>
      </c>
      <c r="AA10" s="138">
        <f t="shared" si="14"/>
        <v>0</v>
      </c>
    </row>
    <row r="11">
      <c r="A11" s="11"/>
      <c r="B11" s="132"/>
      <c r="C11" s="132"/>
      <c r="D11" s="132" t="s">
        <v>160</v>
      </c>
      <c r="E11" s="132" t="str">
        <f t="shared" si="1"/>
        <v>-CRDr-</v>
      </c>
      <c r="F11" s="132"/>
      <c r="G11" s="132"/>
      <c r="H11" s="132"/>
      <c r="I11" s="132"/>
      <c r="J11" s="132"/>
      <c r="K11" s="134" t="str">
        <f t="shared" si="2"/>
        <v>A1=; A2 =; B=; R =; &lt; =</v>
      </c>
      <c r="L11" s="132" t="s">
        <v>28</v>
      </c>
      <c r="M11" s="132"/>
      <c r="N11" s="132">
        <f t="shared" si="3"/>
        <v>0</v>
      </c>
      <c r="O11" s="132">
        <f t="shared" si="4"/>
        <v>0</v>
      </c>
      <c r="P11" s="11"/>
      <c r="Q11" s="127" t="s">
        <v>126</v>
      </c>
      <c r="R11" s="135" t="str">
        <f t="shared" si="5"/>
        <v>FLANSA20</v>
      </c>
      <c r="S11" s="135" t="str">
        <f t="shared" si="6"/>
        <v>0.6</v>
      </c>
      <c r="T11" s="136">
        <f t="shared" si="7"/>
        <v>0</v>
      </c>
      <c r="U11" s="136">
        <f t="shared" si="8"/>
        <v>0</v>
      </c>
      <c r="V11" s="136">
        <f t="shared" si="9"/>
        <v>0</v>
      </c>
      <c r="W11" s="132">
        <f t="shared" si="10"/>
        <v>0</v>
      </c>
      <c r="X11" s="132">
        <f t="shared" si="11"/>
        <v>0</v>
      </c>
      <c r="Y11" s="132">
        <f t="shared" si="12"/>
        <v>0</v>
      </c>
      <c r="Z11" s="137">
        <f t="shared" si="13"/>
        <v>0</v>
      </c>
      <c r="AA11" s="138">
        <f t="shared" si="14"/>
        <v>0</v>
      </c>
    </row>
    <row r="12">
      <c r="A12" s="11"/>
      <c r="B12" s="132"/>
      <c r="C12" s="132"/>
      <c r="D12" s="132" t="s">
        <v>160</v>
      </c>
      <c r="E12" s="132" t="str">
        <f t="shared" si="1"/>
        <v>-CRDr-</v>
      </c>
      <c r="F12" s="132"/>
      <c r="G12" s="132"/>
      <c r="H12" s="132"/>
      <c r="I12" s="132"/>
      <c r="J12" s="132"/>
      <c r="K12" s="134" t="str">
        <f t="shared" si="2"/>
        <v>A1=; A2 =; B=; R =; &lt; =</v>
      </c>
      <c r="L12" s="132" t="s">
        <v>28</v>
      </c>
      <c r="M12" s="132"/>
      <c r="N12" s="132">
        <f t="shared" si="3"/>
        <v>0</v>
      </c>
      <c r="O12" s="132">
        <f t="shared" si="4"/>
        <v>0</v>
      </c>
      <c r="P12" s="11"/>
      <c r="Q12" s="127" t="s">
        <v>127</v>
      </c>
      <c r="R12" s="135" t="str">
        <f t="shared" si="5"/>
        <v>FLANSA20</v>
      </c>
      <c r="S12" s="135" t="str">
        <f t="shared" si="6"/>
        <v>0.6</v>
      </c>
      <c r="T12" s="136">
        <f t="shared" si="7"/>
        <v>0</v>
      </c>
      <c r="U12" s="136">
        <f t="shared" si="8"/>
        <v>0</v>
      </c>
      <c r="V12" s="136">
        <f t="shared" si="9"/>
        <v>0</v>
      </c>
      <c r="W12" s="132">
        <f t="shared" si="10"/>
        <v>0</v>
      </c>
      <c r="X12" s="132">
        <f t="shared" si="11"/>
        <v>0</v>
      </c>
      <c r="Y12" s="132">
        <f t="shared" si="12"/>
        <v>0</v>
      </c>
      <c r="Z12" s="137">
        <f t="shared" si="13"/>
        <v>0</v>
      </c>
      <c r="AA12" s="138">
        <f t="shared" si="14"/>
        <v>0</v>
      </c>
    </row>
    <row r="13">
      <c r="A13" s="11"/>
      <c r="B13" s="132"/>
      <c r="C13" s="132"/>
      <c r="D13" s="132" t="s">
        <v>160</v>
      </c>
      <c r="E13" s="132" t="str">
        <f t="shared" si="1"/>
        <v>-CRDr-</v>
      </c>
      <c r="F13" s="132"/>
      <c r="G13" s="132"/>
      <c r="H13" s="132"/>
      <c r="I13" s="132"/>
      <c r="J13" s="132"/>
      <c r="K13" s="134" t="str">
        <f t="shared" si="2"/>
        <v>A1=; A2 =; B=; R =; &lt; =</v>
      </c>
      <c r="L13" s="132" t="s">
        <v>28</v>
      </c>
      <c r="M13" s="132"/>
      <c r="N13" s="132">
        <f t="shared" si="3"/>
        <v>0</v>
      </c>
      <c r="O13" s="132">
        <f t="shared" si="4"/>
        <v>0</v>
      </c>
      <c r="P13" s="11"/>
      <c r="Q13" s="127" t="s">
        <v>128</v>
      </c>
      <c r="R13" s="135" t="str">
        <f t="shared" si="5"/>
        <v>FLANSA20</v>
      </c>
      <c r="S13" s="135" t="str">
        <f t="shared" si="6"/>
        <v>0.6</v>
      </c>
      <c r="T13" s="136">
        <f t="shared" si="7"/>
        <v>0</v>
      </c>
      <c r="U13" s="136">
        <f t="shared" si="8"/>
        <v>0</v>
      </c>
      <c r="V13" s="136">
        <f t="shared" si="9"/>
        <v>0</v>
      </c>
      <c r="W13" s="132">
        <f t="shared" si="10"/>
        <v>0</v>
      </c>
      <c r="X13" s="132">
        <f t="shared" si="11"/>
        <v>0</v>
      </c>
      <c r="Y13" s="132">
        <f t="shared" si="12"/>
        <v>0</v>
      </c>
      <c r="Z13" s="137">
        <f t="shared" si="13"/>
        <v>0</v>
      </c>
      <c r="AA13" s="138">
        <f t="shared" si="14"/>
        <v>0</v>
      </c>
    </row>
    <row r="14">
      <c r="A14" s="11"/>
      <c r="B14" s="132"/>
      <c r="C14" s="132"/>
      <c r="D14" s="132" t="s">
        <v>160</v>
      </c>
      <c r="E14" s="132" t="str">
        <f t="shared" si="1"/>
        <v>-CRDr-</v>
      </c>
      <c r="F14" s="132"/>
      <c r="G14" s="132"/>
      <c r="H14" s="132"/>
      <c r="I14" s="132"/>
      <c r="J14" s="132"/>
      <c r="K14" s="134" t="str">
        <f t="shared" si="2"/>
        <v>A1=; A2 =; B=; R =; &lt; =</v>
      </c>
      <c r="L14" s="132" t="s">
        <v>28</v>
      </c>
      <c r="M14" s="132"/>
      <c r="N14" s="132">
        <f t="shared" si="3"/>
        <v>0</v>
      </c>
      <c r="O14" s="132">
        <f t="shared" si="4"/>
        <v>0</v>
      </c>
      <c r="P14" s="11"/>
      <c r="Q14" s="127" t="s">
        <v>129</v>
      </c>
      <c r="R14" s="135" t="str">
        <f t="shared" si="5"/>
        <v>FLANSA20</v>
      </c>
      <c r="S14" s="135" t="str">
        <f t="shared" si="6"/>
        <v>0.6</v>
      </c>
      <c r="T14" s="136">
        <f t="shared" si="7"/>
        <v>0</v>
      </c>
      <c r="U14" s="136">
        <f t="shared" si="8"/>
        <v>0</v>
      </c>
      <c r="V14" s="136">
        <f t="shared" si="9"/>
        <v>0</v>
      </c>
      <c r="W14" s="132">
        <f t="shared" si="10"/>
        <v>0</v>
      </c>
      <c r="X14" s="132">
        <f t="shared" si="11"/>
        <v>0</v>
      </c>
      <c r="Y14" s="132">
        <f t="shared" si="12"/>
        <v>0</v>
      </c>
      <c r="Z14" s="137">
        <f t="shared" si="13"/>
        <v>0</v>
      </c>
      <c r="AA14" s="138">
        <f t="shared" si="14"/>
        <v>0</v>
      </c>
    </row>
    <row r="15">
      <c r="A15" s="11"/>
      <c r="B15" s="132"/>
      <c r="C15" s="132"/>
      <c r="D15" s="132" t="s">
        <v>160</v>
      </c>
      <c r="E15" s="132" t="str">
        <f t="shared" si="1"/>
        <v>-CRDr-</v>
      </c>
      <c r="F15" s="132"/>
      <c r="G15" s="132"/>
      <c r="H15" s="132"/>
      <c r="I15" s="132"/>
      <c r="J15" s="132"/>
      <c r="K15" s="134" t="str">
        <f t="shared" si="2"/>
        <v>A1=; A2 =; B=; R =; &lt; =</v>
      </c>
      <c r="L15" s="132" t="s">
        <v>28</v>
      </c>
      <c r="M15" s="132"/>
      <c r="N15" s="132">
        <f t="shared" si="3"/>
        <v>0</v>
      </c>
      <c r="O15" s="132">
        <f t="shared" si="4"/>
        <v>0</v>
      </c>
      <c r="P15" s="11"/>
      <c r="Q15" s="127" t="s">
        <v>130</v>
      </c>
      <c r="R15" s="135" t="str">
        <f t="shared" si="5"/>
        <v>FLANSA20</v>
      </c>
      <c r="S15" s="135" t="str">
        <f t="shared" si="6"/>
        <v>0.6</v>
      </c>
      <c r="T15" s="136">
        <f t="shared" si="7"/>
        <v>0</v>
      </c>
      <c r="U15" s="136">
        <f t="shared" si="8"/>
        <v>0</v>
      </c>
      <c r="V15" s="136">
        <f t="shared" si="9"/>
        <v>0</v>
      </c>
      <c r="W15" s="132">
        <f t="shared" si="10"/>
        <v>0</v>
      </c>
      <c r="X15" s="132">
        <f t="shared" si="11"/>
        <v>0</v>
      </c>
      <c r="Y15" s="132">
        <f t="shared" si="12"/>
        <v>0</v>
      </c>
      <c r="Z15" s="137">
        <f t="shared" si="13"/>
        <v>0</v>
      </c>
      <c r="AA15" s="138">
        <f t="shared" si="14"/>
        <v>0</v>
      </c>
    </row>
    <row r="16">
      <c r="A16" s="11"/>
      <c r="B16" s="132"/>
      <c r="C16" s="132"/>
      <c r="D16" s="132" t="s">
        <v>160</v>
      </c>
      <c r="E16" s="132" t="str">
        <f t="shared" si="1"/>
        <v>-CRDr-</v>
      </c>
      <c r="F16" s="132"/>
      <c r="G16" s="132"/>
      <c r="H16" s="132"/>
      <c r="I16" s="132"/>
      <c r="J16" s="132"/>
      <c r="K16" s="134" t="str">
        <f t="shared" si="2"/>
        <v>A1=; A2 =; B=; R =; &lt; =</v>
      </c>
      <c r="L16" s="132" t="s">
        <v>28</v>
      </c>
      <c r="M16" s="132"/>
      <c r="N16" s="132">
        <f t="shared" si="3"/>
        <v>0</v>
      </c>
      <c r="O16" s="132">
        <f t="shared" si="4"/>
        <v>0</v>
      </c>
      <c r="P16" s="11"/>
      <c r="Q16" s="127" t="s">
        <v>131</v>
      </c>
      <c r="R16" s="135" t="str">
        <f t="shared" si="5"/>
        <v>FLANSA20</v>
      </c>
      <c r="S16" s="135" t="str">
        <f t="shared" si="6"/>
        <v>0.6</v>
      </c>
      <c r="T16" s="136">
        <f t="shared" si="7"/>
        <v>0</v>
      </c>
      <c r="U16" s="136">
        <f t="shared" si="8"/>
        <v>0</v>
      </c>
      <c r="V16" s="136">
        <f t="shared" si="9"/>
        <v>0</v>
      </c>
      <c r="W16" s="132">
        <f t="shared" si="10"/>
        <v>0</v>
      </c>
      <c r="X16" s="132">
        <f t="shared" si="11"/>
        <v>0</v>
      </c>
      <c r="Y16" s="132">
        <f t="shared" si="12"/>
        <v>0</v>
      </c>
      <c r="Z16" s="137">
        <f t="shared" si="13"/>
        <v>0</v>
      </c>
      <c r="AA16" s="138">
        <f t="shared" si="14"/>
        <v>0</v>
      </c>
    </row>
    <row r="17">
      <c r="A17" s="11"/>
      <c r="B17" s="132"/>
      <c r="C17" s="132"/>
      <c r="D17" s="132" t="s">
        <v>160</v>
      </c>
      <c r="E17" s="132" t="str">
        <f t="shared" si="1"/>
        <v>-CRDr-</v>
      </c>
      <c r="F17" s="132"/>
      <c r="G17" s="132"/>
      <c r="H17" s="132"/>
      <c r="I17" s="132"/>
      <c r="J17" s="132"/>
      <c r="K17" s="134" t="str">
        <f t="shared" si="2"/>
        <v>A1=; A2 =; B=; R =; &lt; =</v>
      </c>
      <c r="L17" s="132" t="s">
        <v>28</v>
      </c>
      <c r="M17" s="132"/>
      <c r="N17" s="132">
        <f t="shared" si="3"/>
        <v>0</v>
      </c>
      <c r="O17" s="132">
        <f t="shared" si="4"/>
        <v>0</v>
      </c>
      <c r="P17" s="11"/>
      <c r="Q17" s="127" t="s">
        <v>132</v>
      </c>
      <c r="R17" s="135" t="str">
        <f t="shared" si="5"/>
        <v>FLANSA20</v>
      </c>
      <c r="S17" s="135" t="str">
        <f t="shared" si="6"/>
        <v>0.6</v>
      </c>
      <c r="T17" s="136">
        <f t="shared" si="7"/>
        <v>0</v>
      </c>
      <c r="U17" s="136">
        <f t="shared" si="8"/>
        <v>0</v>
      </c>
      <c r="V17" s="136">
        <f t="shared" si="9"/>
        <v>0</v>
      </c>
      <c r="W17" s="132">
        <f t="shared" si="10"/>
        <v>0</v>
      </c>
      <c r="X17" s="132">
        <f t="shared" si="11"/>
        <v>0</v>
      </c>
      <c r="Y17" s="132">
        <f t="shared" si="12"/>
        <v>0</v>
      </c>
      <c r="Z17" s="137">
        <f t="shared" si="13"/>
        <v>0</v>
      </c>
      <c r="AA17" s="138">
        <f t="shared" si="14"/>
        <v>0</v>
      </c>
    </row>
    <row r="18">
      <c r="A18" s="11"/>
      <c r="B18" s="132"/>
      <c r="C18" s="132"/>
      <c r="D18" s="132" t="s">
        <v>160</v>
      </c>
      <c r="E18" s="132" t="str">
        <f t="shared" si="1"/>
        <v>-CRDr-</v>
      </c>
      <c r="F18" s="132"/>
      <c r="G18" s="132"/>
      <c r="H18" s="132"/>
      <c r="I18" s="132"/>
      <c r="J18" s="132"/>
      <c r="K18" s="134" t="str">
        <f t="shared" si="2"/>
        <v>A1=; A2 =; B=; R =; &lt; =</v>
      </c>
      <c r="L18" s="132" t="s">
        <v>28</v>
      </c>
      <c r="M18" s="132"/>
      <c r="N18" s="132">
        <f t="shared" si="3"/>
        <v>0</v>
      </c>
      <c r="O18" s="132">
        <f t="shared" si="4"/>
        <v>0</v>
      </c>
      <c r="P18" s="11"/>
      <c r="Q18" s="127" t="s">
        <v>133</v>
      </c>
      <c r="R18" s="135" t="str">
        <f t="shared" si="5"/>
        <v>FLANSA20</v>
      </c>
      <c r="S18" s="135" t="str">
        <f t="shared" si="6"/>
        <v>0.6</v>
      </c>
      <c r="T18" s="136">
        <f t="shared" si="7"/>
        <v>0</v>
      </c>
      <c r="U18" s="136">
        <f t="shared" si="8"/>
        <v>0</v>
      </c>
      <c r="V18" s="136">
        <f t="shared" si="9"/>
        <v>0</v>
      </c>
      <c r="W18" s="132">
        <f t="shared" si="10"/>
        <v>0</v>
      </c>
      <c r="X18" s="132">
        <f t="shared" si="11"/>
        <v>0</v>
      </c>
      <c r="Y18" s="132">
        <f t="shared" si="12"/>
        <v>0</v>
      </c>
      <c r="Z18" s="137">
        <f t="shared" si="13"/>
        <v>0</v>
      </c>
      <c r="AA18" s="138">
        <f t="shared" si="14"/>
        <v>0</v>
      </c>
    </row>
    <row r="19">
      <c r="A19" s="110"/>
      <c r="B19" s="52"/>
      <c r="C19" s="52"/>
      <c r="D19" s="132" t="s">
        <v>160</v>
      </c>
      <c r="E19" s="132" t="str">
        <f t="shared" si="1"/>
        <v>-CRDr-</v>
      </c>
      <c r="F19" s="52"/>
      <c r="G19" s="52"/>
      <c r="H19" s="52"/>
      <c r="I19" s="52"/>
      <c r="J19" s="52"/>
      <c r="K19" s="134" t="str">
        <f t="shared" si="2"/>
        <v>A1=; A2 =; B=; R =; &lt; =</v>
      </c>
      <c r="L19" s="132" t="s">
        <v>28</v>
      </c>
      <c r="M19" s="52"/>
      <c r="N19" s="132">
        <f t="shared" si="3"/>
        <v>0</v>
      </c>
      <c r="O19" s="132">
        <f t="shared" si="4"/>
        <v>0</v>
      </c>
      <c r="P19" s="110"/>
      <c r="Q19" s="127" t="s">
        <v>134</v>
      </c>
      <c r="R19" s="135" t="str">
        <f t="shared" si="5"/>
        <v>FLANSA20</v>
      </c>
      <c r="S19" s="135" t="str">
        <f t="shared" si="6"/>
        <v>0.6</v>
      </c>
      <c r="T19" s="136">
        <f t="shared" si="7"/>
        <v>0</v>
      </c>
      <c r="U19" s="136">
        <f t="shared" si="8"/>
        <v>0</v>
      </c>
      <c r="V19" s="136">
        <f t="shared" si="9"/>
        <v>0</v>
      </c>
      <c r="W19" s="132">
        <f t="shared" si="10"/>
        <v>0</v>
      </c>
      <c r="X19" s="132">
        <f t="shared" si="11"/>
        <v>0</v>
      </c>
      <c r="Y19" s="132">
        <f t="shared" si="12"/>
        <v>0</v>
      </c>
      <c r="Z19" s="137">
        <f t="shared" si="13"/>
        <v>0</v>
      </c>
      <c r="AA19" s="138">
        <f t="shared" si="14"/>
        <v>0</v>
      </c>
    </row>
    <row r="20">
      <c r="A20" s="110"/>
      <c r="B20" s="52"/>
      <c r="C20" s="52"/>
      <c r="D20" s="132" t="s">
        <v>160</v>
      </c>
      <c r="E20" s="132" t="str">
        <f t="shared" si="1"/>
        <v>-CRDr-</v>
      </c>
      <c r="F20" s="52"/>
      <c r="G20" s="52"/>
      <c r="H20" s="52"/>
      <c r="I20" s="52"/>
      <c r="J20" s="52"/>
      <c r="K20" s="134" t="str">
        <f t="shared" si="2"/>
        <v>A1=; A2 =; B=; R =; &lt; =</v>
      </c>
      <c r="L20" s="132" t="s">
        <v>28</v>
      </c>
      <c r="M20" s="52"/>
      <c r="N20" s="132">
        <f t="shared" si="3"/>
        <v>0</v>
      </c>
      <c r="O20" s="132">
        <f t="shared" si="4"/>
        <v>0</v>
      </c>
      <c r="P20" s="110"/>
      <c r="Q20" s="127" t="s">
        <v>135</v>
      </c>
      <c r="R20" s="135" t="str">
        <f t="shared" si="5"/>
        <v>FLANSA20</v>
      </c>
      <c r="S20" s="135" t="str">
        <f t="shared" si="6"/>
        <v>0.6</v>
      </c>
      <c r="T20" s="136">
        <f t="shared" si="7"/>
        <v>0</v>
      </c>
      <c r="U20" s="136">
        <f t="shared" si="8"/>
        <v>0</v>
      </c>
      <c r="V20" s="136">
        <f t="shared" si="9"/>
        <v>0</v>
      </c>
      <c r="W20" s="132">
        <f t="shared" si="10"/>
        <v>0</v>
      </c>
      <c r="X20" s="132">
        <f t="shared" si="11"/>
        <v>0</v>
      </c>
      <c r="Y20" s="132">
        <f t="shared" si="12"/>
        <v>0</v>
      </c>
      <c r="Z20" s="137">
        <f t="shared" si="13"/>
        <v>0</v>
      </c>
      <c r="AA20" s="138">
        <f t="shared" si="14"/>
        <v>0</v>
      </c>
    </row>
    <row r="21" ht="15.75" customHeight="1">
      <c r="A21" s="110"/>
      <c r="B21" s="52"/>
      <c r="C21" s="52"/>
      <c r="D21" s="132" t="s">
        <v>160</v>
      </c>
      <c r="E21" s="132" t="str">
        <f t="shared" si="1"/>
        <v>-CRDr-</v>
      </c>
      <c r="F21" s="52"/>
      <c r="G21" s="52"/>
      <c r="H21" s="52"/>
      <c r="I21" s="52"/>
      <c r="J21" s="52"/>
      <c r="K21" s="134" t="str">
        <f t="shared" si="2"/>
        <v>A1=; A2 =; B=; R =; &lt; =</v>
      </c>
      <c r="L21" s="132" t="s">
        <v>28</v>
      </c>
      <c r="M21" s="52"/>
      <c r="N21" s="132">
        <f t="shared" si="3"/>
        <v>0</v>
      </c>
      <c r="O21" s="132">
        <f t="shared" si="4"/>
        <v>0</v>
      </c>
      <c r="P21" s="110"/>
      <c r="Q21" s="127" t="s">
        <v>136</v>
      </c>
      <c r="R21" s="135" t="str">
        <f t="shared" si="5"/>
        <v>FLANSA20</v>
      </c>
      <c r="S21" s="135" t="str">
        <f t="shared" si="6"/>
        <v>0.6</v>
      </c>
      <c r="T21" s="136">
        <f t="shared" si="7"/>
        <v>0</v>
      </c>
      <c r="U21" s="136">
        <f t="shared" si="8"/>
        <v>0</v>
      </c>
      <c r="V21" s="136">
        <f t="shared" si="9"/>
        <v>0</v>
      </c>
      <c r="W21" s="132">
        <f t="shared" si="10"/>
        <v>0</v>
      </c>
      <c r="X21" s="132">
        <f t="shared" si="11"/>
        <v>0</v>
      </c>
      <c r="Y21" s="132">
        <f t="shared" si="12"/>
        <v>0</v>
      </c>
      <c r="Z21" s="137">
        <f t="shared" si="13"/>
        <v>0</v>
      </c>
      <c r="AA21" s="138">
        <f t="shared" si="14"/>
        <v>0</v>
      </c>
    </row>
    <row r="22" ht="15.75" customHeight="1">
      <c r="A22" s="110"/>
      <c r="B22" s="52"/>
      <c r="C22" s="52"/>
      <c r="D22" s="132" t="s">
        <v>160</v>
      </c>
      <c r="E22" s="132" t="str">
        <f t="shared" si="1"/>
        <v>-CRDr-</v>
      </c>
      <c r="F22" s="52"/>
      <c r="G22" s="52"/>
      <c r="H22" s="52"/>
      <c r="I22" s="52"/>
      <c r="J22" s="52"/>
      <c r="K22" s="134" t="str">
        <f t="shared" si="2"/>
        <v>A1=; A2 =; B=; R =; &lt; =</v>
      </c>
      <c r="L22" s="132" t="s">
        <v>28</v>
      </c>
      <c r="M22" s="52"/>
      <c r="N22" s="132">
        <f t="shared" si="3"/>
        <v>0</v>
      </c>
      <c r="O22" s="132">
        <f t="shared" si="4"/>
        <v>0</v>
      </c>
      <c r="P22" s="110"/>
      <c r="Q22" s="127" t="s">
        <v>137</v>
      </c>
      <c r="R22" s="135" t="str">
        <f t="shared" si="5"/>
        <v>FLANSA20</v>
      </c>
      <c r="S22" s="135" t="str">
        <f t="shared" si="6"/>
        <v>0.6</v>
      </c>
      <c r="T22" s="136">
        <f t="shared" si="7"/>
        <v>0</v>
      </c>
      <c r="U22" s="136">
        <f t="shared" si="8"/>
        <v>0</v>
      </c>
      <c r="V22" s="136">
        <f t="shared" si="9"/>
        <v>0</v>
      </c>
      <c r="W22" s="132">
        <f t="shared" si="10"/>
        <v>0</v>
      </c>
      <c r="X22" s="132">
        <f t="shared" si="11"/>
        <v>0</v>
      </c>
      <c r="Y22" s="132">
        <f t="shared" si="12"/>
        <v>0</v>
      </c>
      <c r="Z22" s="137">
        <f t="shared" si="13"/>
        <v>0</v>
      </c>
      <c r="AA22" s="138">
        <f t="shared" si="14"/>
        <v>0</v>
      </c>
    </row>
    <row r="23" ht="15.75" customHeight="1">
      <c r="A23" s="110"/>
      <c r="B23" s="52"/>
      <c r="C23" s="52"/>
      <c r="D23" s="132" t="s">
        <v>160</v>
      </c>
      <c r="E23" s="132" t="str">
        <f t="shared" si="1"/>
        <v>-CRDr-</v>
      </c>
      <c r="F23" s="52"/>
      <c r="G23" s="52"/>
      <c r="H23" s="52"/>
      <c r="I23" s="52"/>
      <c r="J23" s="52"/>
      <c r="K23" s="134" t="str">
        <f t="shared" si="2"/>
        <v>A1=; A2 =; B=; R =; &lt; =</v>
      </c>
      <c r="L23" s="132" t="s">
        <v>28</v>
      </c>
      <c r="M23" s="52"/>
      <c r="N23" s="132">
        <f t="shared" si="3"/>
        <v>0</v>
      </c>
      <c r="O23" s="132">
        <f t="shared" si="4"/>
        <v>0</v>
      </c>
      <c r="P23" s="110"/>
      <c r="Q23" s="127" t="s">
        <v>138</v>
      </c>
      <c r="R23" s="135" t="str">
        <f t="shared" si="5"/>
        <v>FLANSA20</v>
      </c>
      <c r="S23" s="135" t="str">
        <f t="shared" si="6"/>
        <v>0.6</v>
      </c>
      <c r="T23" s="136">
        <f t="shared" si="7"/>
        <v>0</v>
      </c>
      <c r="U23" s="136">
        <f t="shared" si="8"/>
        <v>0</v>
      </c>
      <c r="V23" s="136">
        <f t="shared" si="9"/>
        <v>0</v>
      </c>
      <c r="W23" s="132">
        <f t="shared" si="10"/>
        <v>0</v>
      </c>
      <c r="X23" s="132">
        <f t="shared" si="11"/>
        <v>0</v>
      </c>
      <c r="Y23" s="132">
        <f t="shared" si="12"/>
        <v>0</v>
      </c>
      <c r="Z23" s="137">
        <f t="shared" si="13"/>
        <v>0</v>
      </c>
      <c r="AA23" s="138">
        <f t="shared" si="14"/>
        <v>0</v>
      </c>
    </row>
    <row r="24" ht="15.75" customHeight="1">
      <c r="A24" s="110"/>
      <c r="B24" s="52"/>
      <c r="C24" s="52"/>
      <c r="D24" s="132" t="s">
        <v>160</v>
      </c>
      <c r="E24" s="132" t="str">
        <f t="shared" si="1"/>
        <v>-CRDr-</v>
      </c>
      <c r="F24" s="52"/>
      <c r="G24" s="52"/>
      <c r="H24" s="52"/>
      <c r="I24" s="52"/>
      <c r="J24" s="52"/>
      <c r="K24" s="134" t="str">
        <f t="shared" si="2"/>
        <v>A1=; A2 =; B=; R =; &lt; =</v>
      </c>
      <c r="L24" s="132" t="s">
        <v>28</v>
      </c>
      <c r="M24" s="52"/>
      <c r="N24" s="132">
        <f t="shared" si="3"/>
        <v>0</v>
      </c>
      <c r="O24" s="132">
        <f t="shared" si="4"/>
        <v>0</v>
      </c>
      <c r="P24" s="110"/>
      <c r="Q24" s="127" t="s">
        <v>139</v>
      </c>
      <c r="R24" s="135" t="str">
        <f t="shared" si="5"/>
        <v>FLANSA20</v>
      </c>
      <c r="S24" s="135" t="str">
        <f t="shared" si="6"/>
        <v>0.6</v>
      </c>
      <c r="T24" s="136">
        <f t="shared" si="7"/>
        <v>0</v>
      </c>
      <c r="U24" s="136">
        <f t="shared" si="8"/>
        <v>0</v>
      </c>
      <c r="V24" s="136">
        <f t="shared" si="9"/>
        <v>0</v>
      </c>
      <c r="W24" s="132">
        <f t="shared" si="10"/>
        <v>0</v>
      </c>
      <c r="X24" s="132">
        <f t="shared" si="11"/>
        <v>0</v>
      </c>
      <c r="Y24" s="132">
        <f t="shared" si="12"/>
        <v>0</v>
      </c>
      <c r="Z24" s="137">
        <f t="shared" si="13"/>
        <v>0</v>
      </c>
      <c r="AA24" s="138">
        <f t="shared" si="14"/>
        <v>0</v>
      </c>
    </row>
    <row r="25" ht="15.75" customHeight="1">
      <c r="A25" s="110"/>
      <c r="B25" s="52"/>
      <c r="C25" s="52"/>
      <c r="D25" s="132" t="s">
        <v>160</v>
      </c>
      <c r="E25" s="132" t="str">
        <f t="shared" si="1"/>
        <v>-CRDr-</v>
      </c>
      <c r="F25" s="52"/>
      <c r="G25" s="52"/>
      <c r="H25" s="52"/>
      <c r="I25" s="52"/>
      <c r="J25" s="52"/>
      <c r="K25" s="134" t="str">
        <f t="shared" si="2"/>
        <v>A1=; A2 =; B=; R =; &lt; =</v>
      </c>
      <c r="L25" s="132" t="s">
        <v>28</v>
      </c>
      <c r="M25" s="52"/>
      <c r="N25" s="132">
        <f t="shared" si="3"/>
        <v>0</v>
      </c>
      <c r="O25" s="132">
        <f t="shared" si="4"/>
        <v>0</v>
      </c>
      <c r="P25" s="110"/>
      <c r="Q25" s="127" t="s">
        <v>140</v>
      </c>
      <c r="R25" s="135" t="str">
        <f t="shared" si="5"/>
        <v>FLANSA20</v>
      </c>
      <c r="S25" s="135" t="str">
        <f t="shared" si="6"/>
        <v>0.6</v>
      </c>
      <c r="T25" s="136">
        <f t="shared" si="7"/>
        <v>0</v>
      </c>
      <c r="U25" s="136">
        <f t="shared" si="8"/>
        <v>0</v>
      </c>
      <c r="V25" s="136">
        <f t="shared" si="9"/>
        <v>0</v>
      </c>
      <c r="W25" s="132">
        <f t="shared" si="10"/>
        <v>0</v>
      </c>
      <c r="X25" s="132">
        <f t="shared" si="11"/>
        <v>0</v>
      </c>
      <c r="Y25" s="132">
        <f t="shared" si="12"/>
        <v>0</v>
      </c>
      <c r="Z25" s="137">
        <f t="shared" si="13"/>
        <v>0</v>
      </c>
      <c r="AA25" s="138">
        <f t="shared" si="14"/>
        <v>0</v>
      </c>
    </row>
    <row r="26" ht="15.75" customHeight="1">
      <c r="A26" s="110"/>
      <c r="B26" s="52"/>
      <c r="C26" s="52"/>
      <c r="D26" s="132" t="s">
        <v>160</v>
      </c>
      <c r="E26" s="132" t="str">
        <f t="shared" si="1"/>
        <v>-CRDr-</v>
      </c>
      <c r="F26" s="52"/>
      <c r="G26" s="52"/>
      <c r="H26" s="52"/>
      <c r="I26" s="52"/>
      <c r="J26" s="52"/>
      <c r="K26" s="134" t="str">
        <f t="shared" si="2"/>
        <v>A1=; A2 =; B=; R =; &lt; =</v>
      </c>
      <c r="L26" s="132" t="s">
        <v>28</v>
      </c>
      <c r="M26" s="52"/>
      <c r="N26" s="132">
        <f t="shared" si="3"/>
        <v>0</v>
      </c>
      <c r="O26" s="132">
        <f t="shared" si="4"/>
        <v>0</v>
      </c>
      <c r="P26" s="110"/>
      <c r="Q26" s="127" t="s">
        <v>141</v>
      </c>
      <c r="R26" s="135" t="str">
        <f t="shared" si="5"/>
        <v>FLANSA20</v>
      </c>
      <c r="S26" s="135" t="str">
        <f t="shared" si="6"/>
        <v>0.6</v>
      </c>
      <c r="T26" s="136">
        <f t="shared" si="7"/>
        <v>0</v>
      </c>
      <c r="U26" s="136">
        <f t="shared" si="8"/>
        <v>0</v>
      </c>
      <c r="V26" s="136">
        <f t="shared" si="9"/>
        <v>0</v>
      </c>
      <c r="W26" s="132">
        <f t="shared" si="10"/>
        <v>0</v>
      </c>
      <c r="X26" s="132">
        <f t="shared" si="11"/>
        <v>0</v>
      </c>
      <c r="Y26" s="132">
        <f t="shared" si="12"/>
        <v>0</v>
      </c>
      <c r="Z26" s="137">
        <f t="shared" si="13"/>
        <v>0</v>
      </c>
      <c r="AA26" s="138">
        <f t="shared" si="14"/>
        <v>0</v>
      </c>
    </row>
    <row r="27" ht="15.75" customHeight="1">
      <c r="A27" s="110"/>
      <c r="B27" s="52"/>
      <c r="C27" s="52"/>
      <c r="D27" s="132" t="s">
        <v>160</v>
      </c>
      <c r="E27" s="132" t="str">
        <f t="shared" si="1"/>
        <v>-CRDr-</v>
      </c>
      <c r="F27" s="52"/>
      <c r="G27" s="52"/>
      <c r="H27" s="52"/>
      <c r="I27" s="52"/>
      <c r="J27" s="52"/>
      <c r="K27" s="134" t="str">
        <f t="shared" si="2"/>
        <v>A1=; A2 =; B=; R =; &lt; =</v>
      </c>
      <c r="L27" s="132" t="s">
        <v>28</v>
      </c>
      <c r="M27" s="52"/>
      <c r="N27" s="132">
        <f t="shared" si="3"/>
        <v>0</v>
      </c>
      <c r="O27" s="132">
        <f t="shared" si="4"/>
        <v>0</v>
      </c>
      <c r="P27" s="110"/>
      <c r="Q27" s="127" t="s">
        <v>142</v>
      </c>
      <c r="R27" s="135" t="str">
        <f t="shared" si="5"/>
        <v>FLANSA20</v>
      </c>
      <c r="S27" s="135" t="str">
        <f t="shared" si="6"/>
        <v>0.6</v>
      </c>
      <c r="T27" s="136">
        <f t="shared" si="7"/>
        <v>0</v>
      </c>
      <c r="U27" s="136">
        <f t="shared" si="8"/>
        <v>0</v>
      </c>
      <c r="V27" s="136">
        <f t="shared" si="9"/>
        <v>0</v>
      </c>
      <c r="W27" s="132">
        <f t="shared" si="10"/>
        <v>0</v>
      </c>
      <c r="X27" s="132">
        <f t="shared" si="11"/>
        <v>0</v>
      </c>
      <c r="Y27" s="132">
        <f t="shared" si="12"/>
        <v>0</v>
      </c>
      <c r="Z27" s="137">
        <f t="shared" si="13"/>
        <v>0</v>
      </c>
      <c r="AA27" s="138">
        <f t="shared" si="14"/>
        <v>0</v>
      </c>
    </row>
    <row r="28" ht="15.75" customHeight="1">
      <c r="A28" s="110"/>
      <c r="B28" s="52"/>
      <c r="C28" s="52"/>
      <c r="D28" s="132" t="s">
        <v>160</v>
      </c>
      <c r="E28" s="132" t="str">
        <f t="shared" si="1"/>
        <v>-CRDr-</v>
      </c>
      <c r="F28" s="52"/>
      <c r="G28" s="52"/>
      <c r="H28" s="52"/>
      <c r="I28" s="52"/>
      <c r="J28" s="52"/>
      <c r="K28" s="134" t="str">
        <f t="shared" si="2"/>
        <v>A1=; A2 =; B=; R =; &lt; =</v>
      </c>
      <c r="L28" s="132" t="s">
        <v>28</v>
      </c>
      <c r="M28" s="52"/>
      <c r="N28" s="132">
        <f t="shared" si="3"/>
        <v>0</v>
      </c>
      <c r="O28" s="132">
        <f t="shared" si="4"/>
        <v>0</v>
      </c>
      <c r="P28" s="110"/>
      <c r="Q28" s="127" t="s">
        <v>143</v>
      </c>
      <c r="R28" s="135" t="str">
        <f t="shared" si="5"/>
        <v>FLANSA20</v>
      </c>
      <c r="S28" s="135" t="str">
        <f t="shared" si="6"/>
        <v>0.6</v>
      </c>
      <c r="T28" s="136">
        <f t="shared" si="7"/>
        <v>0</v>
      </c>
      <c r="U28" s="136">
        <f t="shared" si="8"/>
        <v>0</v>
      </c>
      <c r="V28" s="136">
        <f t="shared" si="9"/>
        <v>0</v>
      </c>
      <c r="W28" s="132">
        <f t="shared" si="10"/>
        <v>0</v>
      </c>
      <c r="X28" s="132">
        <f t="shared" si="11"/>
        <v>0</v>
      </c>
      <c r="Y28" s="132">
        <f t="shared" si="12"/>
        <v>0</v>
      </c>
      <c r="Z28" s="137">
        <f t="shared" si="13"/>
        <v>0</v>
      </c>
      <c r="AA28" s="138">
        <f t="shared" si="14"/>
        <v>0</v>
      </c>
    </row>
    <row r="29" ht="15.75" customHeight="1">
      <c r="A29" s="110"/>
      <c r="B29" s="52"/>
      <c r="C29" s="52"/>
      <c r="D29" s="132" t="s">
        <v>160</v>
      </c>
      <c r="E29" s="132" t="str">
        <f t="shared" si="1"/>
        <v>-CRDr-</v>
      </c>
      <c r="F29" s="52"/>
      <c r="G29" s="52"/>
      <c r="H29" s="52"/>
      <c r="I29" s="52"/>
      <c r="J29" s="52"/>
      <c r="K29" s="134" t="str">
        <f t="shared" si="2"/>
        <v>A1=; A2 =; B=; R =; &lt; =</v>
      </c>
      <c r="L29" s="132" t="s">
        <v>28</v>
      </c>
      <c r="M29" s="52"/>
      <c r="N29" s="132">
        <f t="shared" si="3"/>
        <v>0</v>
      </c>
      <c r="O29" s="132">
        <f t="shared" si="4"/>
        <v>0</v>
      </c>
      <c r="P29" s="110"/>
      <c r="Q29" s="127" t="s">
        <v>144</v>
      </c>
      <c r="R29" s="135" t="str">
        <f t="shared" si="5"/>
        <v>FLANSA20</v>
      </c>
      <c r="S29" s="135" t="str">
        <f t="shared" si="6"/>
        <v>0.6</v>
      </c>
      <c r="T29" s="136">
        <f t="shared" si="7"/>
        <v>0</v>
      </c>
      <c r="U29" s="136">
        <f t="shared" si="8"/>
        <v>0</v>
      </c>
      <c r="V29" s="136">
        <f t="shared" si="9"/>
        <v>0</v>
      </c>
      <c r="W29" s="132">
        <f t="shared" si="10"/>
        <v>0</v>
      </c>
      <c r="X29" s="132">
        <f t="shared" si="11"/>
        <v>0</v>
      </c>
      <c r="Y29" s="132">
        <f t="shared" si="12"/>
        <v>0</v>
      </c>
      <c r="Z29" s="137">
        <f t="shared" si="13"/>
        <v>0</v>
      </c>
      <c r="AA29" s="138">
        <f t="shared" si="14"/>
        <v>0</v>
      </c>
    </row>
    <row r="30" ht="15.75" customHeight="1">
      <c r="A30" s="110"/>
      <c r="B30" s="52"/>
      <c r="C30" s="52"/>
      <c r="D30" s="132" t="s">
        <v>160</v>
      </c>
      <c r="E30" s="132" t="str">
        <f t="shared" si="1"/>
        <v>-CRDr-</v>
      </c>
      <c r="F30" s="52"/>
      <c r="G30" s="52"/>
      <c r="H30" s="52"/>
      <c r="I30" s="52"/>
      <c r="J30" s="52"/>
      <c r="K30" s="134" t="str">
        <f t="shared" si="2"/>
        <v>A1=; A2 =; B=; R =; &lt; =</v>
      </c>
      <c r="L30" s="132" t="s">
        <v>28</v>
      </c>
      <c r="M30" s="52"/>
      <c r="N30" s="132">
        <f t="shared" si="3"/>
        <v>0</v>
      </c>
      <c r="O30" s="132">
        <f t="shared" si="4"/>
        <v>0</v>
      </c>
      <c r="P30" s="110"/>
      <c r="Q30" s="127" t="s">
        <v>145</v>
      </c>
      <c r="R30" s="135" t="str">
        <f t="shared" si="5"/>
        <v>FLANSA20</v>
      </c>
      <c r="S30" s="135" t="str">
        <f t="shared" si="6"/>
        <v>0.6</v>
      </c>
      <c r="T30" s="136">
        <f t="shared" si="7"/>
        <v>0</v>
      </c>
      <c r="U30" s="136">
        <f t="shared" si="8"/>
        <v>0</v>
      </c>
      <c r="V30" s="136">
        <f t="shared" si="9"/>
        <v>0</v>
      </c>
      <c r="W30" s="132">
        <f t="shared" si="10"/>
        <v>0</v>
      </c>
      <c r="X30" s="132">
        <f t="shared" si="11"/>
        <v>0</v>
      </c>
      <c r="Y30" s="132">
        <f t="shared" si="12"/>
        <v>0</v>
      </c>
      <c r="Z30" s="137">
        <f t="shared" si="13"/>
        <v>0</v>
      </c>
      <c r="AA30" s="138">
        <f t="shared" si="14"/>
        <v>0</v>
      </c>
    </row>
    <row r="31" ht="15.75" customHeight="1">
      <c r="A31" s="110"/>
      <c r="B31" s="52"/>
      <c r="C31" s="52"/>
      <c r="D31" s="132" t="s">
        <v>160</v>
      </c>
      <c r="E31" s="132" t="str">
        <f t="shared" si="1"/>
        <v>-CRDr-</v>
      </c>
      <c r="F31" s="52"/>
      <c r="G31" s="52"/>
      <c r="H31" s="52"/>
      <c r="I31" s="52"/>
      <c r="J31" s="52"/>
      <c r="K31" s="134" t="str">
        <f t="shared" si="2"/>
        <v>A1=; A2 =; B=; R =; &lt; =</v>
      </c>
      <c r="L31" s="132" t="s">
        <v>28</v>
      </c>
      <c r="M31" s="52"/>
      <c r="N31" s="132">
        <f t="shared" si="3"/>
        <v>0</v>
      </c>
      <c r="O31" s="132">
        <f t="shared" si="4"/>
        <v>0</v>
      </c>
      <c r="P31" s="110"/>
      <c r="Q31" s="110"/>
      <c r="R31" s="135" t="str">
        <f t="shared" si="5"/>
        <v>FLANSA20</v>
      </c>
      <c r="S31" s="135" t="str">
        <f t="shared" si="6"/>
        <v>0.6</v>
      </c>
      <c r="T31" s="136">
        <f t="shared" si="7"/>
        <v>0</v>
      </c>
      <c r="U31" s="136">
        <f t="shared" si="8"/>
        <v>0</v>
      </c>
      <c r="V31" s="136">
        <f t="shared" si="9"/>
        <v>0</v>
      </c>
      <c r="W31" s="132">
        <f t="shared" si="10"/>
        <v>0</v>
      </c>
      <c r="X31" s="132">
        <f t="shared" si="11"/>
        <v>0</v>
      </c>
      <c r="Y31" s="132">
        <f t="shared" si="12"/>
        <v>0</v>
      </c>
      <c r="Z31" s="137">
        <f t="shared" si="13"/>
        <v>0</v>
      </c>
      <c r="AA31" s="138">
        <f t="shared" si="14"/>
        <v>0</v>
      </c>
    </row>
    <row r="32" ht="15.75" customHeight="1">
      <c r="A32" s="110"/>
      <c r="B32" s="52"/>
      <c r="C32" s="52"/>
      <c r="D32" s="132" t="s">
        <v>160</v>
      </c>
      <c r="E32" s="132" t="str">
        <f t="shared" si="1"/>
        <v>-CRDr-</v>
      </c>
      <c r="F32" s="52"/>
      <c r="G32" s="52"/>
      <c r="H32" s="52"/>
      <c r="I32" s="52"/>
      <c r="J32" s="52"/>
      <c r="K32" s="134" t="str">
        <f t="shared" si="2"/>
        <v>A1=; A2 =; B=; R =; &lt; =</v>
      </c>
      <c r="L32" s="132" t="s">
        <v>28</v>
      </c>
      <c r="M32" s="52"/>
      <c r="N32" s="132">
        <f t="shared" si="3"/>
        <v>0</v>
      </c>
      <c r="O32" s="132">
        <f t="shared" si="4"/>
        <v>0</v>
      </c>
      <c r="P32" s="110"/>
      <c r="Q32" s="110"/>
      <c r="R32" s="135" t="str">
        <f t="shared" si="5"/>
        <v>FLANSA20</v>
      </c>
      <c r="S32" s="135" t="str">
        <f t="shared" si="6"/>
        <v>0.6</v>
      </c>
      <c r="T32" s="136">
        <f t="shared" si="7"/>
        <v>0</v>
      </c>
      <c r="U32" s="136">
        <f t="shared" si="8"/>
        <v>0</v>
      </c>
      <c r="V32" s="136">
        <f t="shared" si="9"/>
        <v>0</v>
      </c>
      <c r="W32" s="132">
        <f t="shared" si="10"/>
        <v>0</v>
      </c>
      <c r="X32" s="132">
        <f t="shared" si="11"/>
        <v>0</v>
      </c>
      <c r="Y32" s="132">
        <f t="shared" si="12"/>
        <v>0</v>
      </c>
      <c r="Z32" s="137">
        <f t="shared" si="13"/>
        <v>0</v>
      </c>
      <c r="AA32" s="138">
        <f t="shared" si="14"/>
        <v>0</v>
      </c>
    </row>
    <row r="33" ht="15.75" customHeight="1">
      <c r="A33" s="110"/>
      <c r="B33" s="52"/>
      <c r="C33" s="52"/>
      <c r="D33" s="132" t="s">
        <v>160</v>
      </c>
      <c r="E33" s="132" t="str">
        <f t="shared" si="1"/>
        <v>-CRDr-</v>
      </c>
      <c r="F33" s="52"/>
      <c r="G33" s="52"/>
      <c r="H33" s="52"/>
      <c r="I33" s="52"/>
      <c r="J33" s="52"/>
      <c r="K33" s="134" t="str">
        <f t="shared" si="2"/>
        <v>A1=; A2 =; B=; R =; &lt; =</v>
      </c>
      <c r="L33" s="132" t="s">
        <v>28</v>
      </c>
      <c r="M33" s="52"/>
      <c r="N33" s="132">
        <f t="shared" si="3"/>
        <v>0</v>
      </c>
      <c r="O33" s="132">
        <f t="shared" si="4"/>
        <v>0</v>
      </c>
      <c r="P33" s="110"/>
      <c r="Q33" s="110"/>
      <c r="R33" s="135" t="str">
        <f t="shared" si="5"/>
        <v>FLANSA20</v>
      </c>
      <c r="S33" s="135" t="str">
        <f t="shared" si="6"/>
        <v>0.6</v>
      </c>
      <c r="T33" s="136">
        <f t="shared" si="7"/>
        <v>0</v>
      </c>
      <c r="U33" s="136">
        <f t="shared" si="8"/>
        <v>0</v>
      </c>
      <c r="V33" s="136">
        <f t="shared" si="9"/>
        <v>0</v>
      </c>
      <c r="W33" s="132">
        <f t="shared" si="10"/>
        <v>0</v>
      </c>
      <c r="X33" s="132">
        <f t="shared" si="11"/>
        <v>0</v>
      </c>
      <c r="Y33" s="132">
        <f t="shared" si="12"/>
        <v>0</v>
      </c>
      <c r="Z33" s="137">
        <f t="shared" si="13"/>
        <v>0</v>
      </c>
      <c r="AA33" s="138">
        <f t="shared" si="14"/>
        <v>0</v>
      </c>
    </row>
    <row r="34" ht="15.75" customHeight="1">
      <c r="A34" s="110"/>
      <c r="B34" s="52"/>
      <c r="C34" s="52"/>
      <c r="D34" s="132" t="s">
        <v>160</v>
      </c>
      <c r="E34" s="132" t="str">
        <f t="shared" si="1"/>
        <v>-CRDr-</v>
      </c>
      <c r="F34" s="52"/>
      <c r="G34" s="52"/>
      <c r="H34" s="52"/>
      <c r="I34" s="52"/>
      <c r="J34" s="52"/>
      <c r="K34" s="134" t="str">
        <f t="shared" si="2"/>
        <v>A1=; A2 =; B=; R =; &lt; =</v>
      </c>
      <c r="L34" s="132" t="s">
        <v>28</v>
      </c>
      <c r="M34" s="52"/>
      <c r="N34" s="132">
        <f t="shared" si="3"/>
        <v>0</v>
      </c>
      <c r="O34" s="132">
        <f t="shared" si="4"/>
        <v>0</v>
      </c>
      <c r="P34" s="110"/>
      <c r="Q34" s="110"/>
      <c r="R34" s="135" t="str">
        <f t="shared" si="5"/>
        <v>FLANSA20</v>
      </c>
      <c r="S34" s="135" t="str">
        <f t="shared" si="6"/>
        <v>0.6</v>
      </c>
      <c r="T34" s="136">
        <f t="shared" si="7"/>
        <v>0</v>
      </c>
      <c r="U34" s="136">
        <f t="shared" si="8"/>
        <v>0</v>
      </c>
      <c r="V34" s="136">
        <f t="shared" si="9"/>
        <v>0</v>
      </c>
      <c r="W34" s="132">
        <f t="shared" si="10"/>
        <v>0</v>
      </c>
      <c r="X34" s="132">
        <f t="shared" si="11"/>
        <v>0</v>
      </c>
      <c r="Y34" s="132">
        <f t="shared" si="12"/>
        <v>0</v>
      </c>
      <c r="Z34" s="137">
        <f t="shared" si="13"/>
        <v>0</v>
      </c>
      <c r="AA34" s="138">
        <f t="shared" si="14"/>
        <v>0</v>
      </c>
    </row>
    <row r="35" ht="15.75" customHeight="1">
      <c r="A35" s="110"/>
      <c r="B35" s="52"/>
      <c r="C35" s="52"/>
      <c r="D35" s="132" t="s">
        <v>160</v>
      </c>
      <c r="E35" s="132" t="str">
        <f t="shared" si="1"/>
        <v>-CRDr-</v>
      </c>
      <c r="F35" s="52"/>
      <c r="G35" s="52"/>
      <c r="H35" s="52"/>
      <c r="I35" s="52"/>
      <c r="J35" s="52"/>
      <c r="K35" s="134" t="str">
        <f t="shared" si="2"/>
        <v>A1=; A2 =; B=; R =; &lt; =</v>
      </c>
      <c r="L35" s="132" t="s">
        <v>28</v>
      </c>
      <c r="M35" s="52"/>
      <c r="N35" s="132">
        <f t="shared" si="3"/>
        <v>0</v>
      </c>
      <c r="O35" s="132">
        <f t="shared" si="4"/>
        <v>0</v>
      </c>
      <c r="P35" s="110"/>
      <c r="Q35" s="110"/>
      <c r="R35" s="135" t="str">
        <f t="shared" si="5"/>
        <v>FLANSA20</v>
      </c>
      <c r="S35" s="135" t="str">
        <f t="shared" si="6"/>
        <v>0.6</v>
      </c>
      <c r="T35" s="136">
        <f t="shared" si="7"/>
        <v>0</v>
      </c>
      <c r="U35" s="136">
        <f t="shared" si="8"/>
        <v>0</v>
      </c>
      <c r="V35" s="136">
        <f t="shared" si="9"/>
        <v>0</v>
      </c>
      <c r="W35" s="132">
        <f t="shared" si="10"/>
        <v>0</v>
      </c>
      <c r="X35" s="132">
        <f t="shared" si="11"/>
        <v>0</v>
      </c>
      <c r="Y35" s="132">
        <f t="shared" si="12"/>
        <v>0</v>
      </c>
      <c r="Z35" s="137">
        <f t="shared" si="13"/>
        <v>0</v>
      </c>
      <c r="AA35" s="138">
        <f t="shared" si="14"/>
        <v>0</v>
      </c>
    </row>
    <row r="36" ht="15.75" customHeight="1">
      <c r="A36" s="110"/>
      <c r="B36" s="52"/>
      <c r="C36" s="52"/>
      <c r="D36" s="132" t="s">
        <v>160</v>
      </c>
      <c r="E36" s="132" t="str">
        <f t="shared" si="1"/>
        <v>-CRDr-</v>
      </c>
      <c r="F36" s="52"/>
      <c r="G36" s="52"/>
      <c r="H36" s="52"/>
      <c r="I36" s="52"/>
      <c r="J36" s="52"/>
      <c r="K36" s="134" t="str">
        <f t="shared" si="2"/>
        <v>A1=; A2 =; B=; R =; &lt; =</v>
      </c>
      <c r="L36" s="132" t="s">
        <v>28</v>
      </c>
      <c r="M36" s="52"/>
      <c r="N36" s="132">
        <f t="shared" si="3"/>
        <v>0</v>
      </c>
      <c r="O36" s="132">
        <f t="shared" si="4"/>
        <v>0</v>
      </c>
      <c r="P36" s="110"/>
      <c r="Q36" s="110"/>
      <c r="R36" s="135" t="str">
        <f t="shared" si="5"/>
        <v>FLANSA20</v>
      </c>
      <c r="S36" s="135" t="str">
        <f t="shared" si="6"/>
        <v>0.6</v>
      </c>
      <c r="T36" s="136">
        <f t="shared" si="7"/>
        <v>0</v>
      </c>
      <c r="U36" s="136">
        <f t="shared" si="8"/>
        <v>0</v>
      </c>
      <c r="V36" s="136">
        <f t="shared" si="9"/>
        <v>0</v>
      </c>
      <c r="W36" s="132">
        <f t="shared" si="10"/>
        <v>0</v>
      </c>
      <c r="X36" s="132">
        <f t="shared" si="11"/>
        <v>0</v>
      </c>
      <c r="Y36" s="132">
        <f t="shared" si="12"/>
        <v>0</v>
      </c>
      <c r="Z36" s="137">
        <f t="shared" si="13"/>
        <v>0</v>
      </c>
      <c r="AA36" s="138">
        <f t="shared" si="14"/>
        <v>0</v>
      </c>
    </row>
    <row r="37" ht="15.75" customHeight="1">
      <c r="A37" s="110"/>
      <c r="B37" s="52"/>
      <c r="C37" s="52"/>
      <c r="D37" s="132" t="s">
        <v>160</v>
      </c>
      <c r="E37" s="132" t="str">
        <f t="shared" si="1"/>
        <v>-CRDr-</v>
      </c>
      <c r="F37" s="52"/>
      <c r="G37" s="52"/>
      <c r="H37" s="52"/>
      <c r="I37" s="52"/>
      <c r="J37" s="52"/>
      <c r="K37" s="134" t="str">
        <f t="shared" si="2"/>
        <v>A1=; A2 =; B=; R =; &lt; =</v>
      </c>
      <c r="L37" s="132" t="s">
        <v>28</v>
      </c>
      <c r="M37" s="52"/>
      <c r="N37" s="132">
        <f t="shared" si="3"/>
        <v>0</v>
      </c>
      <c r="O37" s="132">
        <f t="shared" si="4"/>
        <v>0</v>
      </c>
      <c r="P37" s="110"/>
      <c r="Q37" s="110"/>
      <c r="R37" s="135" t="str">
        <f t="shared" si="5"/>
        <v>FLANSA20</v>
      </c>
      <c r="S37" s="135" t="str">
        <f t="shared" si="6"/>
        <v>0.6</v>
      </c>
      <c r="T37" s="136">
        <f t="shared" si="7"/>
        <v>0</v>
      </c>
      <c r="U37" s="136">
        <f t="shared" si="8"/>
        <v>0</v>
      </c>
      <c r="V37" s="136">
        <f t="shared" si="9"/>
        <v>0</v>
      </c>
      <c r="W37" s="132">
        <f t="shared" si="10"/>
        <v>0</v>
      </c>
      <c r="X37" s="132">
        <f t="shared" si="11"/>
        <v>0</v>
      </c>
      <c r="Y37" s="132">
        <f t="shared" si="12"/>
        <v>0</v>
      </c>
      <c r="Z37" s="137">
        <f t="shared" si="13"/>
        <v>0</v>
      </c>
      <c r="AA37" s="138">
        <f t="shared" si="14"/>
        <v>0</v>
      </c>
    </row>
    <row r="38" ht="15.75" customHeight="1">
      <c r="A38" s="110"/>
      <c r="B38" s="52"/>
      <c r="C38" s="52"/>
      <c r="D38" s="132" t="s">
        <v>160</v>
      </c>
      <c r="E38" s="132" t="str">
        <f t="shared" si="1"/>
        <v>-CRDr-</v>
      </c>
      <c r="F38" s="52"/>
      <c r="G38" s="52"/>
      <c r="H38" s="52"/>
      <c r="I38" s="52"/>
      <c r="J38" s="52"/>
      <c r="K38" s="134" t="str">
        <f t="shared" si="2"/>
        <v>A1=; A2 =; B=; R =; &lt; =</v>
      </c>
      <c r="L38" s="132" t="s">
        <v>28</v>
      </c>
      <c r="M38" s="52"/>
      <c r="N38" s="132">
        <f t="shared" si="3"/>
        <v>0</v>
      </c>
      <c r="O38" s="132">
        <f t="shared" si="4"/>
        <v>0</v>
      </c>
      <c r="P38" s="110"/>
      <c r="Q38" s="110"/>
      <c r="R38" s="135" t="str">
        <f t="shared" si="5"/>
        <v>FLANSA20</v>
      </c>
      <c r="S38" s="135" t="str">
        <f t="shared" si="6"/>
        <v>0.6</v>
      </c>
      <c r="T38" s="136">
        <f t="shared" si="7"/>
        <v>0</v>
      </c>
      <c r="U38" s="136">
        <f t="shared" si="8"/>
        <v>0</v>
      </c>
      <c r="V38" s="136">
        <f t="shared" si="9"/>
        <v>0</v>
      </c>
      <c r="W38" s="132">
        <f t="shared" si="10"/>
        <v>0</v>
      </c>
      <c r="X38" s="132">
        <f t="shared" si="11"/>
        <v>0</v>
      </c>
      <c r="Y38" s="132">
        <f t="shared" si="12"/>
        <v>0</v>
      </c>
      <c r="Z38" s="137">
        <f t="shared" si="13"/>
        <v>0</v>
      </c>
      <c r="AA38" s="138">
        <f t="shared" si="14"/>
        <v>0</v>
      </c>
    </row>
    <row r="39" ht="15.75" customHeight="1">
      <c r="A39" s="110"/>
      <c r="B39" s="52"/>
      <c r="C39" s="52"/>
      <c r="D39" s="132" t="s">
        <v>160</v>
      </c>
      <c r="E39" s="132" t="str">
        <f t="shared" si="1"/>
        <v>-CRDr-</v>
      </c>
      <c r="F39" s="52"/>
      <c r="G39" s="52"/>
      <c r="H39" s="52"/>
      <c r="I39" s="52"/>
      <c r="J39" s="52"/>
      <c r="K39" s="134" t="str">
        <f t="shared" si="2"/>
        <v>A1=; A2 =; B=; R =; &lt; =</v>
      </c>
      <c r="L39" s="132" t="s">
        <v>28</v>
      </c>
      <c r="M39" s="52"/>
      <c r="N39" s="132">
        <f t="shared" si="3"/>
        <v>0</v>
      </c>
      <c r="O39" s="132">
        <f t="shared" si="4"/>
        <v>0</v>
      </c>
      <c r="P39" s="110"/>
      <c r="Q39" s="110"/>
      <c r="R39" s="135" t="str">
        <f t="shared" si="5"/>
        <v>FLANSA20</v>
      </c>
      <c r="S39" s="135" t="str">
        <f t="shared" si="6"/>
        <v>0.6</v>
      </c>
      <c r="T39" s="136">
        <f t="shared" si="7"/>
        <v>0</v>
      </c>
      <c r="U39" s="136">
        <f t="shared" si="8"/>
        <v>0</v>
      </c>
      <c r="V39" s="136">
        <f t="shared" si="9"/>
        <v>0</v>
      </c>
      <c r="W39" s="132">
        <f t="shared" si="10"/>
        <v>0</v>
      </c>
      <c r="X39" s="132">
        <f t="shared" si="11"/>
        <v>0</v>
      </c>
      <c r="Y39" s="132">
        <f t="shared" si="12"/>
        <v>0</v>
      </c>
      <c r="Z39" s="137">
        <f t="shared" si="13"/>
        <v>0</v>
      </c>
      <c r="AA39" s="138">
        <f t="shared" si="14"/>
        <v>0</v>
      </c>
    </row>
    <row r="40" ht="15.75" customHeight="1">
      <c r="A40" s="110"/>
      <c r="B40" s="52"/>
      <c r="C40" s="52"/>
      <c r="D40" s="132" t="s">
        <v>160</v>
      </c>
      <c r="E40" s="132" t="str">
        <f t="shared" si="1"/>
        <v>-CRDr-</v>
      </c>
      <c r="F40" s="52"/>
      <c r="G40" s="52"/>
      <c r="H40" s="52"/>
      <c r="I40" s="52"/>
      <c r="J40" s="52"/>
      <c r="K40" s="134" t="str">
        <f t="shared" si="2"/>
        <v>A1=; A2 =; B=; R =; &lt; =</v>
      </c>
      <c r="L40" s="132" t="s">
        <v>28</v>
      </c>
      <c r="M40" s="52"/>
      <c r="N40" s="132">
        <f t="shared" si="3"/>
        <v>0</v>
      </c>
      <c r="O40" s="132">
        <f t="shared" si="4"/>
        <v>0</v>
      </c>
      <c r="P40" s="110"/>
      <c r="Q40" s="110"/>
      <c r="R40" s="135" t="str">
        <f t="shared" si="5"/>
        <v>FLANSA20</v>
      </c>
      <c r="S40" s="135" t="str">
        <f t="shared" si="6"/>
        <v>0.6</v>
      </c>
      <c r="T40" s="136">
        <f t="shared" si="7"/>
        <v>0</v>
      </c>
      <c r="U40" s="136">
        <f t="shared" si="8"/>
        <v>0</v>
      </c>
      <c r="V40" s="136">
        <f t="shared" si="9"/>
        <v>0</v>
      </c>
      <c r="W40" s="132">
        <f t="shared" si="10"/>
        <v>0</v>
      </c>
      <c r="X40" s="132">
        <f t="shared" si="11"/>
        <v>0</v>
      </c>
      <c r="Y40" s="132">
        <f t="shared" si="12"/>
        <v>0</v>
      </c>
      <c r="Z40" s="137">
        <f t="shared" si="13"/>
        <v>0</v>
      </c>
      <c r="AA40" s="138">
        <f t="shared" si="14"/>
        <v>0</v>
      </c>
    </row>
    <row r="41" ht="15.75" customHeight="1">
      <c r="A41" s="110"/>
      <c r="B41" s="52"/>
      <c r="C41" s="52"/>
      <c r="D41" s="132" t="s">
        <v>160</v>
      </c>
      <c r="E41" s="132" t="str">
        <f t="shared" si="1"/>
        <v>-CRDr-</v>
      </c>
      <c r="F41" s="52"/>
      <c r="G41" s="52"/>
      <c r="H41" s="52"/>
      <c r="I41" s="52"/>
      <c r="J41" s="52"/>
      <c r="K41" s="134" t="str">
        <f t="shared" si="2"/>
        <v>A1=; A2 =; B=; R =; &lt; =</v>
      </c>
      <c r="L41" s="132" t="s">
        <v>28</v>
      </c>
      <c r="M41" s="52"/>
      <c r="N41" s="132">
        <f t="shared" si="3"/>
        <v>0</v>
      </c>
      <c r="O41" s="132">
        <f t="shared" si="4"/>
        <v>0</v>
      </c>
      <c r="P41" s="110"/>
      <c r="Q41" s="110"/>
      <c r="R41" s="135" t="str">
        <f t="shared" si="5"/>
        <v>FLANSA20</v>
      </c>
      <c r="S41" s="135" t="str">
        <f t="shared" si="6"/>
        <v>0.6</v>
      </c>
      <c r="T41" s="136">
        <f t="shared" si="7"/>
        <v>0</v>
      </c>
      <c r="U41" s="136">
        <f t="shared" si="8"/>
        <v>0</v>
      </c>
      <c r="V41" s="136">
        <f t="shared" si="9"/>
        <v>0</v>
      </c>
      <c r="W41" s="132">
        <f t="shared" si="10"/>
        <v>0</v>
      </c>
      <c r="X41" s="132">
        <f t="shared" si="11"/>
        <v>0</v>
      </c>
      <c r="Y41" s="132">
        <f t="shared" si="12"/>
        <v>0</v>
      </c>
      <c r="Z41" s="137">
        <f t="shared" si="13"/>
        <v>0</v>
      </c>
      <c r="AA41" s="138">
        <f t="shared" si="14"/>
        <v>0</v>
      </c>
    </row>
    <row r="42" ht="15.75" customHeight="1">
      <c r="A42" s="110"/>
      <c r="B42" s="52"/>
      <c r="C42" s="52"/>
      <c r="D42" s="132" t="s">
        <v>160</v>
      </c>
      <c r="E42" s="132" t="str">
        <f t="shared" si="1"/>
        <v>-CRDr-</v>
      </c>
      <c r="F42" s="52"/>
      <c r="G42" s="52"/>
      <c r="H42" s="52"/>
      <c r="I42" s="52"/>
      <c r="J42" s="52"/>
      <c r="K42" s="134" t="str">
        <f t="shared" si="2"/>
        <v>A1=; A2 =; B=; R =; &lt; =</v>
      </c>
      <c r="L42" s="132" t="s">
        <v>28</v>
      </c>
      <c r="M42" s="52"/>
      <c r="N42" s="132">
        <f t="shared" si="3"/>
        <v>0</v>
      </c>
      <c r="O42" s="132">
        <f t="shared" si="4"/>
        <v>0</v>
      </c>
      <c r="P42" s="110"/>
      <c r="Q42" s="110"/>
      <c r="R42" s="135" t="str">
        <f t="shared" si="5"/>
        <v>FLANSA20</v>
      </c>
      <c r="S42" s="135" t="str">
        <f t="shared" si="6"/>
        <v>0.6</v>
      </c>
      <c r="T42" s="136">
        <f t="shared" si="7"/>
        <v>0</v>
      </c>
      <c r="U42" s="136">
        <f t="shared" si="8"/>
        <v>0</v>
      </c>
      <c r="V42" s="136">
        <f t="shared" si="9"/>
        <v>0</v>
      </c>
      <c r="W42" s="132">
        <f t="shared" si="10"/>
        <v>0</v>
      </c>
      <c r="X42" s="132">
        <f t="shared" si="11"/>
        <v>0</v>
      </c>
      <c r="Y42" s="132">
        <f t="shared" si="12"/>
        <v>0</v>
      </c>
      <c r="Z42" s="137">
        <f t="shared" si="13"/>
        <v>0</v>
      </c>
      <c r="AA42" s="138">
        <f t="shared" si="14"/>
        <v>0</v>
      </c>
    </row>
    <row r="43" ht="15.75" customHeight="1">
      <c r="A43" s="110"/>
      <c r="B43" s="52"/>
      <c r="C43" s="52"/>
      <c r="D43" s="132" t="s">
        <v>160</v>
      </c>
      <c r="E43" s="132" t="str">
        <f t="shared" si="1"/>
        <v>-CRDr-</v>
      </c>
      <c r="F43" s="52"/>
      <c r="G43" s="52"/>
      <c r="H43" s="52"/>
      <c r="I43" s="52"/>
      <c r="J43" s="52"/>
      <c r="K43" s="134" t="str">
        <f t="shared" si="2"/>
        <v>A1=; A2 =; B=; R =; &lt; =</v>
      </c>
      <c r="L43" s="132" t="s">
        <v>28</v>
      </c>
      <c r="M43" s="52"/>
      <c r="N43" s="132">
        <f t="shared" si="3"/>
        <v>0</v>
      </c>
      <c r="O43" s="132">
        <f t="shared" si="4"/>
        <v>0</v>
      </c>
      <c r="P43" s="110"/>
      <c r="Q43" s="110"/>
      <c r="R43" s="135" t="str">
        <f t="shared" si="5"/>
        <v>FLANSA20</v>
      </c>
      <c r="S43" s="135" t="str">
        <f t="shared" si="6"/>
        <v>0.6</v>
      </c>
      <c r="T43" s="136">
        <f t="shared" si="7"/>
        <v>0</v>
      </c>
      <c r="U43" s="136">
        <f t="shared" si="8"/>
        <v>0</v>
      </c>
      <c r="V43" s="136">
        <f t="shared" si="9"/>
        <v>0</v>
      </c>
      <c r="W43" s="132">
        <f t="shared" si="10"/>
        <v>0</v>
      </c>
      <c r="X43" s="132">
        <f t="shared" si="11"/>
        <v>0</v>
      </c>
      <c r="Y43" s="132">
        <f t="shared" si="12"/>
        <v>0</v>
      </c>
      <c r="Z43" s="137">
        <f t="shared" si="13"/>
        <v>0</v>
      </c>
      <c r="AA43" s="138">
        <f t="shared" si="14"/>
        <v>0</v>
      </c>
    </row>
    <row r="44" ht="15.75" customHeight="1">
      <c r="A44" s="110"/>
      <c r="B44" s="52"/>
      <c r="C44" s="52"/>
      <c r="D44" s="132" t="s">
        <v>160</v>
      </c>
      <c r="E44" s="132" t="str">
        <f t="shared" si="1"/>
        <v>-CRDr-</v>
      </c>
      <c r="F44" s="52"/>
      <c r="G44" s="52"/>
      <c r="H44" s="52"/>
      <c r="I44" s="52"/>
      <c r="J44" s="52"/>
      <c r="K44" s="134" t="str">
        <f t="shared" si="2"/>
        <v>A1=; A2 =; B=; R =; &lt; =</v>
      </c>
      <c r="L44" s="132" t="s">
        <v>28</v>
      </c>
      <c r="M44" s="52"/>
      <c r="N44" s="132">
        <f t="shared" si="3"/>
        <v>0</v>
      </c>
      <c r="O44" s="132">
        <f t="shared" si="4"/>
        <v>0</v>
      </c>
      <c r="P44" s="110"/>
      <c r="Q44" s="110"/>
      <c r="R44" s="135" t="str">
        <f t="shared" si="5"/>
        <v>FLANSA20</v>
      </c>
      <c r="S44" s="135" t="str">
        <f t="shared" si="6"/>
        <v>0.6</v>
      </c>
      <c r="T44" s="136">
        <f t="shared" si="7"/>
        <v>0</v>
      </c>
      <c r="U44" s="136">
        <f t="shared" si="8"/>
        <v>0</v>
      </c>
      <c r="V44" s="136">
        <f t="shared" si="9"/>
        <v>0</v>
      </c>
      <c r="W44" s="132">
        <f t="shared" si="10"/>
        <v>0</v>
      </c>
      <c r="X44" s="132">
        <f t="shared" si="11"/>
        <v>0</v>
      </c>
      <c r="Y44" s="132">
        <f t="shared" si="12"/>
        <v>0</v>
      </c>
      <c r="Z44" s="137">
        <f t="shared" si="13"/>
        <v>0</v>
      </c>
      <c r="AA44" s="138">
        <f t="shared" si="14"/>
        <v>0</v>
      </c>
    </row>
    <row r="45" ht="15.75" customHeight="1">
      <c r="A45" s="110"/>
      <c r="B45" s="110"/>
      <c r="C45" s="110"/>
      <c r="D45" s="131"/>
      <c r="E45" s="131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"/>
      <c r="S51" s="11"/>
      <c r="T51" s="11">
        <f t="shared" ref="T51:AA51" si="15">SUM(T6:T44)</f>
        <v>0</v>
      </c>
      <c r="U51" s="11">
        <f t="shared" si="15"/>
        <v>0</v>
      </c>
      <c r="V51" s="11">
        <f t="shared" si="15"/>
        <v>0</v>
      </c>
      <c r="W51" s="11">
        <f t="shared" si="15"/>
        <v>0</v>
      </c>
      <c r="X51" s="11">
        <f t="shared" si="15"/>
        <v>0</v>
      </c>
      <c r="Y51" s="11">
        <f t="shared" si="15"/>
        <v>0</v>
      </c>
      <c r="Z51" s="140">
        <f t="shared" si="15"/>
        <v>0</v>
      </c>
      <c r="AA51" s="12">
        <f t="shared" si="15"/>
        <v>0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</sheetData>
  <mergeCells count="31"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  <mergeCell ref="K3:K5"/>
    <mergeCell ref="L3:L5"/>
    <mergeCell ref="M3:M5"/>
    <mergeCell ref="N3:N4"/>
    <mergeCell ref="O3:O4"/>
    <mergeCell ref="R3:R5"/>
    <mergeCell ref="S3:S5"/>
    <mergeCell ref="T3:T5"/>
    <mergeCell ref="U3:U5"/>
    <mergeCell ref="V3:V5"/>
    <mergeCell ref="W3:W5"/>
    <mergeCell ref="X3:X5"/>
    <mergeCell ref="T2:V2"/>
    <mergeCell ref="W2:AA2"/>
    <mergeCell ref="B3:B5"/>
    <mergeCell ref="C3:C5"/>
    <mergeCell ref="D3:D5"/>
    <mergeCell ref="E3:E5"/>
    <mergeCell ref="F3:J3"/>
    <mergeCell ref="AA3:AA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3.71"/>
    <col customWidth="1" min="3" max="3" width="14.43"/>
    <col customWidth="1" min="4" max="4" width="8.86"/>
    <col customWidth="1" min="5" max="5" width="23.71"/>
    <col customWidth="1" min="6" max="10" width="8.86"/>
    <col customWidth="1" min="11" max="11" width="43.71"/>
    <col customWidth="1" min="12" max="13" width="8.86"/>
    <col customWidth="1" min="14" max="14" width="14.14"/>
    <col customWidth="1" min="15" max="16" width="8.86"/>
    <col customWidth="1" hidden="1" min="17" max="17" width="8.86"/>
    <col customWidth="1" min="18" max="18" width="11.43"/>
    <col customWidth="1" min="19" max="19" width="11.0"/>
    <col customWidth="1" min="20" max="21" width="8.86"/>
    <col customWidth="1" min="22" max="22" width="10.29"/>
    <col customWidth="1" min="23" max="24" width="10.71"/>
    <col customWidth="1" min="25" max="25" width="11.71"/>
    <col customWidth="1" min="26" max="26" width="9.0"/>
    <col customWidth="1" min="27" max="30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  <c r="AB2" s="110"/>
      <c r="AC2" s="110"/>
      <c r="AD2" s="110"/>
    </row>
    <row r="3" ht="15.0" customHeight="1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43" t="s">
        <v>87</v>
      </c>
      <c r="G3" s="115"/>
      <c r="H3" s="115"/>
      <c r="I3" s="115"/>
      <c r="J3" s="116"/>
      <c r="K3" s="117" t="s">
        <v>88</v>
      </c>
      <c r="L3" s="113" t="s">
        <v>15</v>
      </c>
      <c r="M3" s="113" t="s">
        <v>16</v>
      </c>
      <c r="N3" s="144" t="s">
        <v>161</v>
      </c>
      <c r="O3" s="144" t="s">
        <v>90</v>
      </c>
      <c r="P3" s="110"/>
      <c r="Q3" s="120" t="s">
        <v>91</v>
      </c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  <c r="AB3" s="149"/>
      <c r="AC3" s="149"/>
      <c r="AD3" s="149"/>
    </row>
    <row r="4" ht="15.0" customHeight="1">
      <c r="A4" s="62"/>
      <c r="B4" s="124"/>
      <c r="C4" s="124"/>
      <c r="D4" s="124"/>
      <c r="E4" s="124"/>
      <c r="F4" s="145" t="s">
        <v>148</v>
      </c>
      <c r="G4" s="145" t="s">
        <v>149</v>
      </c>
      <c r="H4" s="145" t="s">
        <v>113</v>
      </c>
      <c r="I4" s="145" t="s">
        <v>150</v>
      </c>
      <c r="J4" s="145" t="s">
        <v>151</v>
      </c>
      <c r="K4" s="124"/>
      <c r="L4" s="124"/>
      <c r="M4" s="124"/>
      <c r="N4" s="126"/>
      <c r="O4" s="126"/>
      <c r="P4" s="62"/>
      <c r="Q4" s="127" t="s">
        <v>115</v>
      </c>
      <c r="S4" s="128"/>
      <c r="T4" s="124"/>
      <c r="U4" s="124"/>
      <c r="V4" s="124"/>
      <c r="W4" s="124"/>
      <c r="X4" s="124"/>
      <c r="Y4" s="124"/>
      <c r="Z4" s="124"/>
      <c r="AA4" s="124"/>
      <c r="AB4" s="149"/>
      <c r="AC4" s="149"/>
      <c r="AD4" s="149"/>
    </row>
    <row r="5" ht="15.0" customHeight="1">
      <c r="A5" s="11"/>
      <c r="B5" s="126"/>
      <c r="C5" s="126"/>
      <c r="D5" s="126"/>
      <c r="E5" s="126"/>
      <c r="F5" s="134" t="s">
        <v>116</v>
      </c>
      <c r="G5" s="134" t="s">
        <v>116</v>
      </c>
      <c r="H5" s="134" t="s">
        <v>116</v>
      </c>
      <c r="I5" s="134" t="s">
        <v>116</v>
      </c>
      <c r="J5" s="134" t="s">
        <v>152</v>
      </c>
      <c r="K5" s="126"/>
      <c r="L5" s="126"/>
      <c r="M5" s="126"/>
      <c r="N5" s="146" t="s">
        <v>162</v>
      </c>
      <c r="O5" s="146" t="s">
        <v>163</v>
      </c>
      <c r="P5" s="11"/>
      <c r="Q5" s="127" t="s">
        <v>22</v>
      </c>
      <c r="S5" s="128"/>
      <c r="T5" s="126"/>
      <c r="U5" s="126"/>
      <c r="V5" s="126"/>
      <c r="W5" s="126"/>
      <c r="X5" s="126"/>
      <c r="Y5" s="126"/>
      <c r="Z5" s="126"/>
      <c r="AA5" s="126"/>
      <c r="AB5" s="149"/>
      <c r="AC5" s="149"/>
      <c r="AD5" s="149"/>
    </row>
    <row r="6">
      <c r="A6" s="131"/>
      <c r="B6" s="132">
        <v>1.0</v>
      </c>
      <c r="C6" s="132"/>
      <c r="D6" s="132" t="s">
        <v>164</v>
      </c>
      <c r="E6" s="132" t="str">
        <f t="shared" ref="E6:E44" si="1">C6&amp;"-"&amp;D6&amp;"-"&amp;B6</f>
        <v>-CRDir1-1</v>
      </c>
      <c r="F6" s="134"/>
      <c r="G6" s="134"/>
      <c r="H6" s="134"/>
      <c r="I6" s="134"/>
      <c r="J6" s="134"/>
      <c r="K6" s="134" t="str">
        <f t="shared" ref="K6:K44" si="2">$F$4&amp;"="&amp;$F6&amp;";"&amp;$G$4&amp;"="&amp;$G6&amp;";"&amp;$H$4&amp;"="&amp;$H6&amp;";"&amp;$I$4&amp;"="&amp;$I6&amp;";"&amp;$J$4&amp;"="&amp;$J6</f>
        <v>A1=;A2 =;B=;R =;&lt; =</v>
      </c>
      <c r="L6" s="132" t="s">
        <v>28</v>
      </c>
      <c r="M6" s="132">
        <v>0.0</v>
      </c>
      <c r="N6" s="132">
        <f t="shared" ref="N6:N44" si="3">IF(D6="CRDir1",ROUND((($F6/1000+$I6/1000)*($G6/1000+$I6/1000)*2+PI()*$H6/1000*(2*$I6/1000+$F6/1000)/2+PI()*(F6/1000/3+I6/1000)*H6/1000/2)*$J6/90,2),IF(D6="CRDir2",ROUND((($F6/1000+$I6/1000)*($G6/1000+$I6/1000)*2+PI()*$H6/1000*(2*$I6/1000+$F6/1000)/2+PI()*(($F6/1000/4+$I6/1000)+($F6/1000/2+$I6/1000))*$H6/1000/2)*$J6/90,2),ROUND((($F6/1000+$I6/1000)*($G6/1000+$I6/1000)*2+PI()*$H6/1000*(2*$I6/1000+$F6/1000)/2+PI()*(($F6/1000/8+$I6/1000)+($F6/1000/3+I6/1000)+($F6/1000/2+$I6/1000))*$H6/1000/2)*$J6/90,2)))</f>
        <v>0</v>
      </c>
      <c r="O6" s="132">
        <f t="shared" ref="O6:O44" si="4">M6*N6</f>
        <v>0</v>
      </c>
      <c r="P6" s="131"/>
      <c r="Q6" s="127" t="s">
        <v>121</v>
      </c>
      <c r="R6" s="135" t="str">
        <f t="shared" ref="R6:R44" si="5">IF((F6+H6)*2&gt;3500,"FLANSA30","FLANSA20")</f>
        <v>FLANSA20</v>
      </c>
      <c r="S6" s="135" t="str">
        <f t="shared" ref="S6:S44" si="6">IF(MAX(F6:H6)&lt;=500,"0.6",IF(AND(MAX(F6:H6)&gt;500,MAX(F6:H6)&lt;=1000),"0.8","1.0"))</f>
        <v>0.6</v>
      </c>
      <c r="T6" s="136">
        <f t="shared" ref="T6:T44" si="7">(((F6+H6)*2/1000)+((G6+H6)*2/1000))*M6</f>
        <v>0</v>
      </c>
      <c r="U6" s="136">
        <f t="shared" ref="U6:U44" si="8">M6*4*2</f>
        <v>0</v>
      </c>
      <c r="V6" s="136">
        <f t="shared" ref="V6:V44" si="9">IF(MAX(F6:H6)&lt;=500,O6*4.71,IF(AND(MAX(F6:H6)&gt;500,MAX(F6:H6)&lt;=1000),O6*6.28,O6*7.85))</f>
        <v>0</v>
      </c>
      <c r="W6" s="132">
        <f t="shared" ref="W6:W44" si="10">((F6+H6)*2+(G6+H6)*2)/1000/2*M6</f>
        <v>0</v>
      </c>
      <c r="X6" s="132">
        <f t="shared" ref="X6:X44" si="11">IF(R6="FLANSA20",M6*4,0)</f>
        <v>0</v>
      </c>
      <c r="Y6" s="132">
        <f t="shared" ref="Y6:Y44" si="12">IF(R6="FLANSA30",M6*4,0)</f>
        <v>0</v>
      </c>
      <c r="Z6" s="137">
        <f t="shared" ref="Z6:Z44" si="13">((F6+H6)/350+(G6+H6)/350)*M6</f>
        <v>0</v>
      </c>
      <c r="AA6" s="138">
        <f t="shared" ref="AA6:AA44" si="14">M6/18</f>
        <v>0</v>
      </c>
      <c r="AB6" s="131"/>
      <c r="AC6" s="131"/>
      <c r="AD6" s="131"/>
    </row>
    <row r="7">
      <c r="A7" s="110"/>
      <c r="B7" s="132"/>
      <c r="C7" s="132"/>
      <c r="D7" s="132"/>
      <c r="E7" s="132" t="str">
        <f t="shared" si="1"/>
        <v>--</v>
      </c>
      <c r="F7" s="134"/>
      <c r="G7" s="134"/>
      <c r="H7" s="134"/>
      <c r="I7" s="134"/>
      <c r="J7" s="134"/>
      <c r="K7" s="134" t="str">
        <f t="shared" si="2"/>
        <v>A1=;A2 =;B=;R =;&lt; =</v>
      </c>
      <c r="L7" s="132" t="s">
        <v>28</v>
      </c>
      <c r="M7" s="132"/>
      <c r="N7" s="132">
        <f t="shared" si="3"/>
        <v>0</v>
      </c>
      <c r="O7" s="132">
        <f t="shared" si="4"/>
        <v>0</v>
      </c>
      <c r="P7" s="110"/>
      <c r="Q7" s="127" t="s">
        <v>122</v>
      </c>
      <c r="R7" s="135" t="str">
        <f t="shared" si="5"/>
        <v>FLANSA20</v>
      </c>
      <c r="S7" s="135" t="str">
        <f t="shared" si="6"/>
        <v>0.6</v>
      </c>
      <c r="T7" s="136">
        <f t="shared" si="7"/>
        <v>0</v>
      </c>
      <c r="U7" s="136">
        <f t="shared" si="8"/>
        <v>0</v>
      </c>
      <c r="V7" s="136">
        <f t="shared" si="9"/>
        <v>0</v>
      </c>
      <c r="W7" s="132">
        <f t="shared" si="10"/>
        <v>0</v>
      </c>
      <c r="X7" s="132">
        <f t="shared" si="11"/>
        <v>0</v>
      </c>
      <c r="Y7" s="132">
        <f t="shared" si="12"/>
        <v>0</v>
      </c>
      <c r="Z7" s="137">
        <f t="shared" si="13"/>
        <v>0</v>
      </c>
      <c r="AA7" s="138">
        <f t="shared" si="14"/>
        <v>0</v>
      </c>
      <c r="AB7" s="110"/>
      <c r="AC7" s="110"/>
      <c r="AD7" s="110"/>
    </row>
    <row r="8">
      <c r="A8" s="110"/>
      <c r="B8" s="132"/>
      <c r="C8" s="132"/>
      <c r="D8" s="132"/>
      <c r="E8" s="132" t="str">
        <f t="shared" si="1"/>
        <v>--</v>
      </c>
      <c r="F8" s="134"/>
      <c r="G8" s="134"/>
      <c r="H8" s="134"/>
      <c r="I8" s="134"/>
      <c r="J8" s="134"/>
      <c r="K8" s="134" t="str">
        <f t="shared" si="2"/>
        <v>A1=;A2 =;B=;R =;&lt; =</v>
      </c>
      <c r="L8" s="132" t="s">
        <v>28</v>
      </c>
      <c r="M8" s="132"/>
      <c r="N8" s="132">
        <f t="shared" si="3"/>
        <v>0</v>
      </c>
      <c r="O8" s="132">
        <f t="shared" si="4"/>
        <v>0</v>
      </c>
      <c r="P8" s="110"/>
      <c r="Q8" s="127" t="s">
        <v>123</v>
      </c>
      <c r="R8" s="135" t="str">
        <f t="shared" si="5"/>
        <v>FLANSA20</v>
      </c>
      <c r="S8" s="135" t="str">
        <f t="shared" si="6"/>
        <v>0.6</v>
      </c>
      <c r="T8" s="136">
        <f t="shared" si="7"/>
        <v>0</v>
      </c>
      <c r="U8" s="136">
        <f t="shared" si="8"/>
        <v>0</v>
      </c>
      <c r="V8" s="136">
        <f t="shared" si="9"/>
        <v>0</v>
      </c>
      <c r="W8" s="132">
        <f t="shared" si="10"/>
        <v>0</v>
      </c>
      <c r="X8" s="132">
        <f t="shared" si="11"/>
        <v>0</v>
      </c>
      <c r="Y8" s="132">
        <f t="shared" si="12"/>
        <v>0</v>
      </c>
      <c r="Z8" s="137">
        <f t="shared" si="13"/>
        <v>0</v>
      </c>
      <c r="AA8" s="138">
        <f t="shared" si="14"/>
        <v>0</v>
      </c>
      <c r="AB8" s="110"/>
      <c r="AC8" s="110"/>
      <c r="AD8" s="110"/>
    </row>
    <row r="9">
      <c r="A9" s="110"/>
      <c r="B9" s="132"/>
      <c r="C9" s="132"/>
      <c r="D9" s="132"/>
      <c r="E9" s="132" t="str">
        <f t="shared" si="1"/>
        <v>--</v>
      </c>
      <c r="F9" s="134"/>
      <c r="G9" s="134"/>
      <c r="H9" s="134"/>
      <c r="I9" s="134"/>
      <c r="J9" s="134"/>
      <c r="K9" s="134" t="str">
        <f t="shared" si="2"/>
        <v>A1=;A2 =;B=;R =;&lt; =</v>
      </c>
      <c r="L9" s="132" t="s">
        <v>28</v>
      </c>
      <c r="M9" s="132"/>
      <c r="N9" s="132">
        <f t="shared" si="3"/>
        <v>0</v>
      </c>
      <c r="O9" s="132">
        <f t="shared" si="4"/>
        <v>0</v>
      </c>
      <c r="P9" s="110"/>
      <c r="Q9" s="127" t="s">
        <v>124</v>
      </c>
      <c r="R9" s="135" t="str">
        <f t="shared" si="5"/>
        <v>FLANSA20</v>
      </c>
      <c r="S9" s="135" t="str">
        <f t="shared" si="6"/>
        <v>0.6</v>
      </c>
      <c r="T9" s="136">
        <f t="shared" si="7"/>
        <v>0</v>
      </c>
      <c r="U9" s="136">
        <f t="shared" si="8"/>
        <v>0</v>
      </c>
      <c r="V9" s="136">
        <f t="shared" si="9"/>
        <v>0</v>
      </c>
      <c r="W9" s="132">
        <f t="shared" si="10"/>
        <v>0</v>
      </c>
      <c r="X9" s="132">
        <f t="shared" si="11"/>
        <v>0</v>
      </c>
      <c r="Y9" s="132">
        <f t="shared" si="12"/>
        <v>0</v>
      </c>
      <c r="Z9" s="137">
        <f t="shared" si="13"/>
        <v>0</v>
      </c>
      <c r="AA9" s="138">
        <f t="shared" si="14"/>
        <v>0</v>
      </c>
      <c r="AB9" s="110"/>
      <c r="AC9" s="110"/>
      <c r="AD9" s="110"/>
    </row>
    <row r="10">
      <c r="A10" s="110"/>
      <c r="B10" s="132"/>
      <c r="C10" s="132"/>
      <c r="D10" s="132"/>
      <c r="E10" s="132" t="str">
        <f t="shared" si="1"/>
        <v>--</v>
      </c>
      <c r="F10" s="134"/>
      <c r="G10" s="134"/>
      <c r="H10" s="134"/>
      <c r="I10" s="134"/>
      <c r="J10" s="134"/>
      <c r="K10" s="134" t="str">
        <f t="shared" si="2"/>
        <v>A1=;A2 =;B=;R =;&lt; =</v>
      </c>
      <c r="L10" s="132" t="s">
        <v>28</v>
      </c>
      <c r="M10" s="132"/>
      <c r="N10" s="132">
        <f t="shared" si="3"/>
        <v>0</v>
      </c>
      <c r="O10" s="132">
        <f t="shared" si="4"/>
        <v>0</v>
      </c>
      <c r="P10" s="110"/>
      <c r="Q10" s="127" t="s">
        <v>125</v>
      </c>
      <c r="R10" s="135" t="str">
        <f t="shared" si="5"/>
        <v>FLANSA20</v>
      </c>
      <c r="S10" s="135" t="str">
        <f t="shared" si="6"/>
        <v>0.6</v>
      </c>
      <c r="T10" s="136">
        <f t="shared" si="7"/>
        <v>0</v>
      </c>
      <c r="U10" s="136">
        <f t="shared" si="8"/>
        <v>0</v>
      </c>
      <c r="V10" s="136">
        <f t="shared" si="9"/>
        <v>0</v>
      </c>
      <c r="W10" s="132">
        <f t="shared" si="10"/>
        <v>0</v>
      </c>
      <c r="X10" s="132">
        <f t="shared" si="11"/>
        <v>0</v>
      </c>
      <c r="Y10" s="132">
        <f t="shared" si="12"/>
        <v>0</v>
      </c>
      <c r="Z10" s="137">
        <f t="shared" si="13"/>
        <v>0</v>
      </c>
      <c r="AA10" s="138">
        <f t="shared" si="14"/>
        <v>0</v>
      </c>
      <c r="AB10" s="110"/>
      <c r="AC10" s="110"/>
      <c r="AD10" s="110"/>
    </row>
    <row r="11">
      <c r="A11" s="110"/>
      <c r="B11" s="132"/>
      <c r="C11" s="132"/>
      <c r="D11" s="132"/>
      <c r="E11" s="132" t="str">
        <f t="shared" si="1"/>
        <v>--</v>
      </c>
      <c r="F11" s="134"/>
      <c r="G11" s="134"/>
      <c r="H11" s="134"/>
      <c r="I11" s="134"/>
      <c r="J11" s="134"/>
      <c r="K11" s="134" t="str">
        <f t="shared" si="2"/>
        <v>A1=;A2 =;B=;R =;&lt; =</v>
      </c>
      <c r="L11" s="132" t="s">
        <v>28</v>
      </c>
      <c r="M11" s="132"/>
      <c r="N11" s="132">
        <f t="shared" si="3"/>
        <v>0</v>
      </c>
      <c r="O11" s="132">
        <f t="shared" si="4"/>
        <v>0</v>
      </c>
      <c r="P11" s="110"/>
      <c r="Q11" s="127" t="s">
        <v>126</v>
      </c>
      <c r="R11" s="135" t="str">
        <f t="shared" si="5"/>
        <v>FLANSA20</v>
      </c>
      <c r="S11" s="135" t="str">
        <f t="shared" si="6"/>
        <v>0.6</v>
      </c>
      <c r="T11" s="136">
        <f t="shared" si="7"/>
        <v>0</v>
      </c>
      <c r="U11" s="136">
        <f t="shared" si="8"/>
        <v>0</v>
      </c>
      <c r="V11" s="136">
        <f t="shared" si="9"/>
        <v>0</v>
      </c>
      <c r="W11" s="132">
        <f t="shared" si="10"/>
        <v>0</v>
      </c>
      <c r="X11" s="132">
        <f t="shared" si="11"/>
        <v>0</v>
      </c>
      <c r="Y11" s="132">
        <f t="shared" si="12"/>
        <v>0</v>
      </c>
      <c r="Z11" s="137">
        <f t="shared" si="13"/>
        <v>0</v>
      </c>
      <c r="AA11" s="138">
        <f t="shared" si="14"/>
        <v>0</v>
      </c>
      <c r="AB11" s="110"/>
      <c r="AC11" s="110"/>
      <c r="AD11" s="110"/>
    </row>
    <row r="12">
      <c r="A12" s="110"/>
      <c r="B12" s="132"/>
      <c r="C12" s="132"/>
      <c r="D12" s="132"/>
      <c r="E12" s="132" t="str">
        <f t="shared" si="1"/>
        <v>--</v>
      </c>
      <c r="F12" s="134"/>
      <c r="G12" s="134"/>
      <c r="H12" s="134"/>
      <c r="I12" s="134"/>
      <c r="J12" s="134"/>
      <c r="K12" s="134" t="str">
        <f t="shared" si="2"/>
        <v>A1=;A2 =;B=;R =;&lt; =</v>
      </c>
      <c r="L12" s="132" t="s">
        <v>28</v>
      </c>
      <c r="M12" s="132"/>
      <c r="N12" s="132">
        <f t="shared" si="3"/>
        <v>0</v>
      </c>
      <c r="O12" s="132">
        <f t="shared" si="4"/>
        <v>0</v>
      </c>
      <c r="P12" s="110"/>
      <c r="Q12" s="127" t="s">
        <v>127</v>
      </c>
      <c r="R12" s="135" t="str">
        <f t="shared" si="5"/>
        <v>FLANSA20</v>
      </c>
      <c r="S12" s="135" t="str">
        <f t="shared" si="6"/>
        <v>0.6</v>
      </c>
      <c r="T12" s="136">
        <f t="shared" si="7"/>
        <v>0</v>
      </c>
      <c r="U12" s="136">
        <f t="shared" si="8"/>
        <v>0</v>
      </c>
      <c r="V12" s="136">
        <f t="shared" si="9"/>
        <v>0</v>
      </c>
      <c r="W12" s="132">
        <f t="shared" si="10"/>
        <v>0</v>
      </c>
      <c r="X12" s="132">
        <f t="shared" si="11"/>
        <v>0</v>
      </c>
      <c r="Y12" s="132">
        <f t="shared" si="12"/>
        <v>0</v>
      </c>
      <c r="Z12" s="137">
        <f t="shared" si="13"/>
        <v>0</v>
      </c>
      <c r="AA12" s="138">
        <f t="shared" si="14"/>
        <v>0</v>
      </c>
      <c r="AB12" s="110"/>
      <c r="AC12" s="110"/>
      <c r="AD12" s="110"/>
    </row>
    <row r="13">
      <c r="A13" s="110"/>
      <c r="B13" s="132"/>
      <c r="C13" s="132"/>
      <c r="D13" s="132"/>
      <c r="E13" s="132" t="str">
        <f t="shared" si="1"/>
        <v>--</v>
      </c>
      <c r="F13" s="134"/>
      <c r="G13" s="134"/>
      <c r="H13" s="134"/>
      <c r="I13" s="134"/>
      <c r="J13" s="134"/>
      <c r="K13" s="134" t="str">
        <f t="shared" si="2"/>
        <v>A1=;A2 =;B=;R =;&lt; =</v>
      </c>
      <c r="L13" s="132" t="s">
        <v>28</v>
      </c>
      <c r="M13" s="132"/>
      <c r="N13" s="132">
        <f t="shared" si="3"/>
        <v>0</v>
      </c>
      <c r="O13" s="132">
        <f t="shared" si="4"/>
        <v>0</v>
      </c>
      <c r="P13" s="110"/>
      <c r="Q13" s="127" t="s">
        <v>128</v>
      </c>
      <c r="R13" s="135" t="str">
        <f t="shared" si="5"/>
        <v>FLANSA20</v>
      </c>
      <c r="S13" s="135" t="str">
        <f t="shared" si="6"/>
        <v>0.6</v>
      </c>
      <c r="T13" s="136">
        <f t="shared" si="7"/>
        <v>0</v>
      </c>
      <c r="U13" s="136">
        <f t="shared" si="8"/>
        <v>0</v>
      </c>
      <c r="V13" s="136">
        <f t="shared" si="9"/>
        <v>0</v>
      </c>
      <c r="W13" s="132">
        <f t="shared" si="10"/>
        <v>0</v>
      </c>
      <c r="X13" s="132">
        <f t="shared" si="11"/>
        <v>0</v>
      </c>
      <c r="Y13" s="132">
        <f t="shared" si="12"/>
        <v>0</v>
      </c>
      <c r="Z13" s="137">
        <f t="shared" si="13"/>
        <v>0</v>
      </c>
      <c r="AA13" s="138">
        <f t="shared" si="14"/>
        <v>0</v>
      </c>
      <c r="AB13" s="110"/>
      <c r="AC13" s="110"/>
      <c r="AD13" s="110"/>
    </row>
    <row r="14">
      <c r="A14" s="110"/>
      <c r="B14" s="132"/>
      <c r="C14" s="132"/>
      <c r="D14" s="132"/>
      <c r="E14" s="132" t="str">
        <f t="shared" si="1"/>
        <v>--</v>
      </c>
      <c r="F14" s="134"/>
      <c r="G14" s="134"/>
      <c r="H14" s="134"/>
      <c r="I14" s="134"/>
      <c r="J14" s="134"/>
      <c r="K14" s="134" t="str">
        <f t="shared" si="2"/>
        <v>A1=;A2 =;B=;R =;&lt; =</v>
      </c>
      <c r="L14" s="132" t="s">
        <v>28</v>
      </c>
      <c r="M14" s="132"/>
      <c r="N14" s="132">
        <f t="shared" si="3"/>
        <v>0</v>
      </c>
      <c r="O14" s="132">
        <f t="shared" si="4"/>
        <v>0</v>
      </c>
      <c r="P14" s="110"/>
      <c r="Q14" s="127" t="s">
        <v>129</v>
      </c>
      <c r="R14" s="135" t="str">
        <f t="shared" si="5"/>
        <v>FLANSA20</v>
      </c>
      <c r="S14" s="135" t="str">
        <f t="shared" si="6"/>
        <v>0.6</v>
      </c>
      <c r="T14" s="136">
        <f t="shared" si="7"/>
        <v>0</v>
      </c>
      <c r="U14" s="136">
        <f t="shared" si="8"/>
        <v>0</v>
      </c>
      <c r="V14" s="136">
        <f t="shared" si="9"/>
        <v>0</v>
      </c>
      <c r="W14" s="132">
        <f t="shared" si="10"/>
        <v>0</v>
      </c>
      <c r="X14" s="132">
        <f t="shared" si="11"/>
        <v>0</v>
      </c>
      <c r="Y14" s="132">
        <f t="shared" si="12"/>
        <v>0</v>
      </c>
      <c r="Z14" s="137">
        <f t="shared" si="13"/>
        <v>0</v>
      </c>
      <c r="AA14" s="138">
        <f t="shared" si="14"/>
        <v>0</v>
      </c>
      <c r="AB14" s="110"/>
      <c r="AC14" s="110"/>
      <c r="AD14" s="110"/>
    </row>
    <row r="15">
      <c r="A15" s="110"/>
      <c r="B15" s="132"/>
      <c r="C15" s="132"/>
      <c r="D15" s="132"/>
      <c r="E15" s="132" t="str">
        <f t="shared" si="1"/>
        <v>--</v>
      </c>
      <c r="F15" s="134"/>
      <c r="G15" s="134"/>
      <c r="H15" s="134"/>
      <c r="I15" s="134"/>
      <c r="J15" s="134"/>
      <c r="K15" s="134" t="str">
        <f t="shared" si="2"/>
        <v>A1=;A2 =;B=;R =;&lt; =</v>
      </c>
      <c r="L15" s="132" t="s">
        <v>28</v>
      </c>
      <c r="M15" s="132"/>
      <c r="N15" s="132">
        <f t="shared" si="3"/>
        <v>0</v>
      </c>
      <c r="O15" s="132">
        <f t="shared" si="4"/>
        <v>0</v>
      </c>
      <c r="P15" s="110"/>
      <c r="Q15" s="127" t="s">
        <v>130</v>
      </c>
      <c r="R15" s="135" t="str">
        <f t="shared" si="5"/>
        <v>FLANSA20</v>
      </c>
      <c r="S15" s="135" t="str">
        <f t="shared" si="6"/>
        <v>0.6</v>
      </c>
      <c r="T15" s="136">
        <f t="shared" si="7"/>
        <v>0</v>
      </c>
      <c r="U15" s="136">
        <f t="shared" si="8"/>
        <v>0</v>
      </c>
      <c r="V15" s="136">
        <f t="shared" si="9"/>
        <v>0</v>
      </c>
      <c r="W15" s="132">
        <f t="shared" si="10"/>
        <v>0</v>
      </c>
      <c r="X15" s="132">
        <f t="shared" si="11"/>
        <v>0</v>
      </c>
      <c r="Y15" s="132">
        <f t="shared" si="12"/>
        <v>0</v>
      </c>
      <c r="Z15" s="137">
        <f t="shared" si="13"/>
        <v>0</v>
      </c>
      <c r="AA15" s="138">
        <f t="shared" si="14"/>
        <v>0</v>
      </c>
      <c r="AB15" s="110"/>
      <c r="AC15" s="110"/>
      <c r="AD15" s="110"/>
    </row>
    <row r="16">
      <c r="A16" s="110"/>
      <c r="B16" s="132"/>
      <c r="C16" s="132"/>
      <c r="D16" s="132"/>
      <c r="E16" s="132" t="str">
        <f t="shared" si="1"/>
        <v>--</v>
      </c>
      <c r="F16" s="134"/>
      <c r="G16" s="134"/>
      <c r="H16" s="134"/>
      <c r="I16" s="134"/>
      <c r="J16" s="134"/>
      <c r="K16" s="134" t="str">
        <f t="shared" si="2"/>
        <v>A1=;A2 =;B=;R =;&lt; =</v>
      </c>
      <c r="L16" s="132" t="s">
        <v>28</v>
      </c>
      <c r="M16" s="132"/>
      <c r="N16" s="132">
        <f t="shared" si="3"/>
        <v>0</v>
      </c>
      <c r="O16" s="132">
        <f t="shared" si="4"/>
        <v>0</v>
      </c>
      <c r="P16" s="110"/>
      <c r="Q16" s="127" t="s">
        <v>131</v>
      </c>
      <c r="R16" s="135" t="str">
        <f t="shared" si="5"/>
        <v>FLANSA20</v>
      </c>
      <c r="S16" s="135" t="str">
        <f t="shared" si="6"/>
        <v>0.6</v>
      </c>
      <c r="T16" s="136">
        <f t="shared" si="7"/>
        <v>0</v>
      </c>
      <c r="U16" s="136">
        <f t="shared" si="8"/>
        <v>0</v>
      </c>
      <c r="V16" s="136">
        <f t="shared" si="9"/>
        <v>0</v>
      </c>
      <c r="W16" s="132">
        <f t="shared" si="10"/>
        <v>0</v>
      </c>
      <c r="X16" s="132">
        <f t="shared" si="11"/>
        <v>0</v>
      </c>
      <c r="Y16" s="132">
        <f t="shared" si="12"/>
        <v>0</v>
      </c>
      <c r="Z16" s="137">
        <f t="shared" si="13"/>
        <v>0</v>
      </c>
      <c r="AA16" s="138">
        <f t="shared" si="14"/>
        <v>0</v>
      </c>
      <c r="AB16" s="110"/>
      <c r="AC16" s="110"/>
      <c r="AD16" s="110"/>
    </row>
    <row r="17">
      <c r="A17" s="110"/>
      <c r="B17" s="132"/>
      <c r="C17" s="132"/>
      <c r="D17" s="132"/>
      <c r="E17" s="132" t="str">
        <f t="shared" si="1"/>
        <v>--</v>
      </c>
      <c r="F17" s="134"/>
      <c r="G17" s="134"/>
      <c r="H17" s="134"/>
      <c r="I17" s="134"/>
      <c r="J17" s="134"/>
      <c r="K17" s="134" t="str">
        <f t="shared" si="2"/>
        <v>A1=;A2 =;B=;R =;&lt; =</v>
      </c>
      <c r="L17" s="132" t="s">
        <v>28</v>
      </c>
      <c r="M17" s="132"/>
      <c r="N17" s="132">
        <f t="shared" si="3"/>
        <v>0</v>
      </c>
      <c r="O17" s="132">
        <f t="shared" si="4"/>
        <v>0</v>
      </c>
      <c r="P17" s="110"/>
      <c r="Q17" s="127" t="s">
        <v>132</v>
      </c>
      <c r="R17" s="135" t="str">
        <f t="shared" si="5"/>
        <v>FLANSA20</v>
      </c>
      <c r="S17" s="135" t="str">
        <f t="shared" si="6"/>
        <v>0.6</v>
      </c>
      <c r="T17" s="136">
        <f t="shared" si="7"/>
        <v>0</v>
      </c>
      <c r="U17" s="136">
        <f t="shared" si="8"/>
        <v>0</v>
      </c>
      <c r="V17" s="136">
        <f t="shared" si="9"/>
        <v>0</v>
      </c>
      <c r="W17" s="132">
        <f t="shared" si="10"/>
        <v>0</v>
      </c>
      <c r="X17" s="132">
        <f t="shared" si="11"/>
        <v>0</v>
      </c>
      <c r="Y17" s="132">
        <f t="shared" si="12"/>
        <v>0</v>
      </c>
      <c r="Z17" s="137">
        <f t="shared" si="13"/>
        <v>0</v>
      </c>
      <c r="AA17" s="138">
        <f t="shared" si="14"/>
        <v>0</v>
      </c>
      <c r="AB17" s="110"/>
      <c r="AC17" s="110"/>
      <c r="AD17" s="110"/>
    </row>
    <row r="18">
      <c r="A18" s="110"/>
      <c r="B18" s="132"/>
      <c r="C18" s="132"/>
      <c r="D18" s="132"/>
      <c r="E18" s="132" t="str">
        <f t="shared" si="1"/>
        <v>--</v>
      </c>
      <c r="F18" s="134"/>
      <c r="G18" s="134"/>
      <c r="H18" s="134"/>
      <c r="I18" s="134"/>
      <c r="J18" s="134"/>
      <c r="K18" s="134" t="str">
        <f t="shared" si="2"/>
        <v>A1=;A2 =;B=;R =;&lt; =</v>
      </c>
      <c r="L18" s="132" t="s">
        <v>28</v>
      </c>
      <c r="M18" s="132"/>
      <c r="N18" s="132">
        <f t="shared" si="3"/>
        <v>0</v>
      </c>
      <c r="O18" s="132">
        <f t="shared" si="4"/>
        <v>0</v>
      </c>
      <c r="P18" s="110"/>
      <c r="Q18" s="127" t="s">
        <v>133</v>
      </c>
      <c r="R18" s="135" t="str">
        <f t="shared" si="5"/>
        <v>FLANSA20</v>
      </c>
      <c r="S18" s="135" t="str">
        <f t="shared" si="6"/>
        <v>0.6</v>
      </c>
      <c r="T18" s="136">
        <f t="shared" si="7"/>
        <v>0</v>
      </c>
      <c r="U18" s="136">
        <f t="shared" si="8"/>
        <v>0</v>
      </c>
      <c r="V18" s="136">
        <f t="shared" si="9"/>
        <v>0</v>
      </c>
      <c r="W18" s="132">
        <f t="shared" si="10"/>
        <v>0</v>
      </c>
      <c r="X18" s="132">
        <f t="shared" si="11"/>
        <v>0</v>
      </c>
      <c r="Y18" s="132">
        <f t="shared" si="12"/>
        <v>0</v>
      </c>
      <c r="Z18" s="137">
        <f t="shared" si="13"/>
        <v>0</v>
      </c>
      <c r="AA18" s="138">
        <f t="shared" si="14"/>
        <v>0</v>
      </c>
      <c r="AB18" s="110"/>
      <c r="AC18" s="110"/>
      <c r="AD18" s="110"/>
    </row>
    <row r="19">
      <c r="A19" s="110"/>
      <c r="B19" s="132"/>
      <c r="C19" s="132"/>
      <c r="D19" s="132"/>
      <c r="E19" s="132" t="str">
        <f t="shared" si="1"/>
        <v>--</v>
      </c>
      <c r="F19" s="134"/>
      <c r="G19" s="134"/>
      <c r="H19" s="134"/>
      <c r="I19" s="134"/>
      <c r="J19" s="134"/>
      <c r="K19" s="134" t="str">
        <f t="shared" si="2"/>
        <v>A1=;A2 =;B=;R =;&lt; =</v>
      </c>
      <c r="L19" s="132" t="s">
        <v>28</v>
      </c>
      <c r="M19" s="132"/>
      <c r="N19" s="132">
        <f t="shared" si="3"/>
        <v>0</v>
      </c>
      <c r="O19" s="132">
        <f t="shared" si="4"/>
        <v>0</v>
      </c>
      <c r="P19" s="110"/>
      <c r="Q19" s="127" t="s">
        <v>134</v>
      </c>
      <c r="R19" s="135" t="str">
        <f t="shared" si="5"/>
        <v>FLANSA20</v>
      </c>
      <c r="S19" s="135" t="str">
        <f t="shared" si="6"/>
        <v>0.6</v>
      </c>
      <c r="T19" s="136">
        <f t="shared" si="7"/>
        <v>0</v>
      </c>
      <c r="U19" s="136">
        <f t="shared" si="8"/>
        <v>0</v>
      </c>
      <c r="V19" s="136">
        <f t="shared" si="9"/>
        <v>0</v>
      </c>
      <c r="W19" s="132">
        <f t="shared" si="10"/>
        <v>0</v>
      </c>
      <c r="X19" s="132">
        <f t="shared" si="11"/>
        <v>0</v>
      </c>
      <c r="Y19" s="132">
        <f t="shared" si="12"/>
        <v>0</v>
      </c>
      <c r="Z19" s="137">
        <f t="shared" si="13"/>
        <v>0</v>
      </c>
      <c r="AA19" s="138">
        <f t="shared" si="14"/>
        <v>0</v>
      </c>
      <c r="AB19" s="110"/>
      <c r="AC19" s="110"/>
      <c r="AD19" s="110"/>
    </row>
    <row r="20">
      <c r="A20" s="110"/>
      <c r="B20" s="132"/>
      <c r="C20" s="132"/>
      <c r="D20" s="132"/>
      <c r="E20" s="132" t="str">
        <f t="shared" si="1"/>
        <v>--</v>
      </c>
      <c r="F20" s="134"/>
      <c r="G20" s="134"/>
      <c r="H20" s="134"/>
      <c r="I20" s="134"/>
      <c r="J20" s="134"/>
      <c r="K20" s="134" t="str">
        <f t="shared" si="2"/>
        <v>A1=;A2 =;B=;R =;&lt; =</v>
      </c>
      <c r="L20" s="132" t="s">
        <v>28</v>
      </c>
      <c r="M20" s="132"/>
      <c r="N20" s="132">
        <f t="shared" si="3"/>
        <v>0</v>
      </c>
      <c r="O20" s="132">
        <f t="shared" si="4"/>
        <v>0</v>
      </c>
      <c r="P20" s="110"/>
      <c r="Q20" s="127" t="s">
        <v>135</v>
      </c>
      <c r="R20" s="135" t="str">
        <f t="shared" si="5"/>
        <v>FLANSA20</v>
      </c>
      <c r="S20" s="135" t="str">
        <f t="shared" si="6"/>
        <v>0.6</v>
      </c>
      <c r="T20" s="136">
        <f t="shared" si="7"/>
        <v>0</v>
      </c>
      <c r="U20" s="136">
        <f t="shared" si="8"/>
        <v>0</v>
      </c>
      <c r="V20" s="136">
        <f t="shared" si="9"/>
        <v>0</v>
      </c>
      <c r="W20" s="132">
        <f t="shared" si="10"/>
        <v>0</v>
      </c>
      <c r="X20" s="132">
        <f t="shared" si="11"/>
        <v>0</v>
      </c>
      <c r="Y20" s="132">
        <f t="shared" si="12"/>
        <v>0</v>
      </c>
      <c r="Z20" s="137">
        <f t="shared" si="13"/>
        <v>0</v>
      </c>
      <c r="AA20" s="138">
        <f t="shared" si="14"/>
        <v>0</v>
      </c>
      <c r="AB20" s="110"/>
      <c r="AC20" s="110"/>
      <c r="AD20" s="110"/>
    </row>
    <row r="21" ht="15.75" customHeight="1">
      <c r="A21" s="110"/>
      <c r="B21" s="132"/>
      <c r="C21" s="132"/>
      <c r="D21" s="132"/>
      <c r="E21" s="132" t="str">
        <f t="shared" si="1"/>
        <v>--</v>
      </c>
      <c r="F21" s="134"/>
      <c r="G21" s="134"/>
      <c r="H21" s="134"/>
      <c r="I21" s="134"/>
      <c r="J21" s="134"/>
      <c r="K21" s="134" t="str">
        <f t="shared" si="2"/>
        <v>A1=;A2 =;B=;R =;&lt; =</v>
      </c>
      <c r="L21" s="132" t="s">
        <v>28</v>
      </c>
      <c r="M21" s="132"/>
      <c r="N21" s="132">
        <f t="shared" si="3"/>
        <v>0</v>
      </c>
      <c r="O21" s="132">
        <f t="shared" si="4"/>
        <v>0</v>
      </c>
      <c r="P21" s="110"/>
      <c r="Q21" s="127" t="s">
        <v>136</v>
      </c>
      <c r="R21" s="135" t="str">
        <f t="shared" si="5"/>
        <v>FLANSA20</v>
      </c>
      <c r="S21" s="135" t="str">
        <f t="shared" si="6"/>
        <v>0.6</v>
      </c>
      <c r="T21" s="136">
        <f t="shared" si="7"/>
        <v>0</v>
      </c>
      <c r="U21" s="136">
        <f t="shared" si="8"/>
        <v>0</v>
      </c>
      <c r="V21" s="136">
        <f t="shared" si="9"/>
        <v>0</v>
      </c>
      <c r="W21" s="132">
        <f t="shared" si="10"/>
        <v>0</v>
      </c>
      <c r="X21" s="132">
        <f t="shared" si="11"/>
        <v>0</v>
      </c>
      <c r="Y21" s="132">
        <f t="shared" si="12"/>
        <v>0</v>
      </c>
      <c r="Z21" s="137">
        <f t="shared" si="13"/>
        <v>0</v>
      </c>
      <c r="AA21" s="138">
        <f t="shared" si="14"/>
        <v>0</v>
      </c>
      <c r="AB21" s="110"/>
      <c r="AC21" s="110"/>
      <c r="AD21" s="110"/>
    </row>
    <row r="22" ht="15.75" customHeight="1">
      <c r="A22" s="110"/>
      <c r="B22" s="132"/>
      <c r="C22" s="132"/>
      <c r="D22" s="132"/>
      <c r="E22" s="132" t="str">
        <f t="shared" si="1"/>
        <v>--</v>
      </c>
      <c r="F22" s="134"/>
      <c r="G22" s="134"/>
      <c r="H22" s="134"/>
      <c r="I22" s="134"/>
      <c r="J22" s="134"/>
      <c r="K22" s="134" t="str">
        <f t="shared" si="2"/>
        <v>A1=;A2 =;B=;R =;&lt; =</v>
      </c>
      <c r="L22" s="132" t="s">
        <v>28</v>
      </c>
      <c r="M22" s="132"/>
      <c r="N22" s="132">
        <f t="shared" si="3"/>
        <v>0</v>
      </c>
      <c r="O22" s="132">
        <f t="shared" si="4"/>
        <v>0</v>
      </c>
      <c r="P22" s="110"/>
      <c r="Q22" s="127" t="s">
        <v>137</v>
      </c>
      <c r="R22" s="135" t="str">
        <f t="shared" si="5"/>
        <v>FLANSA20</v>
      </c>
      <c r="S22" s="135" t="str">
        <f t="shared" si="6"/>
        <v>0.6</v>
      </c>
      <c r="T22" s="136">
        <f t="shared" si="7"/>
        <v>0</v>
      </c>
      <c r="U22" s="136">
        <f t="shared" si="8"/>
        <v>0</v>
      </c>
      <c r="V22" s="136">
        <f t="shared" si="9"/>
        <v>0</v>
      </c>
      <c r="W22" s="132">
        <f t="shared" si="10"/>
        <v>0</v>
      </c>
      <c r="X22" s="132">
        <f t="shared" si="11"/>
        <v>0</v>
      </c>
      <c r="Y22" s="132">
        <f t="shared" si="12"/>
        <v>0</v>
      </c>
      <c r="Z22" s="137">
        <f t="shared" si="13"/>
        <v>0</v>
      </c>
      <c r="AA22" s="138">
        <f t="shared" si="14"/>
        <v>0</v>
      </c>
      <c r="AB22" s="110"/>
      <c r="AC22" s="110"/>
      <c r="AD22" s="110"/>
    </row>
    <row r="23" ht="15.75" customHeight="1">
      <c r="A23" s="110"/>
      <c r="B23" s="52"/>
      <c r="C23" s="52"/>
      <c r="D23" s="132"/>
      <c r="E23" s="132" t="str">
        <f t="shared" si="1"/>
        <v>--</v>
      </c>
      <c r="F23" s="52"/>
      <c r="G23" s="52"/>
      <c r="H23" s="52"/>
      <c r="I23" s="52"/>
      <c r="J23" s="52"/>
      <c r="K23" s="134" t="str">
        <f t="shared" si="2"/>
        <v>A1=;A2 =;B=;R =;&lt; =</v>
      </c>
      <c r="L23" s="132" t="s">
        <v>28</v>
      </c>
      <c r="M23" s="52"/>
      <c r="N23" s="132">
        <f t="shared" si="3"/>
        <v>0</v>
      </c>
      <c r="O23" s="132">
        <f t="shared" si="4"/>
        <v>0</v>
      </c>
      <c r="P23" s="110"/>
      <c r="Q23" s="127" t="s">
        <v>138</v>
      </c>
      <c r="R23" s="135" t="str">
        <f t="shared" si="5"/>
        <v>FLANSA20</v>
      </c>
      <c r="S23" s="135" t="str">
        <f t="shared" si="6"/>
        <v>0.6</v>
      </c>
      <c r="T23" s="136">
        <f t="shared" si="7"/>
        <v>0</v>
      </c>
      <c r="U23" s="136">
        <f t="shared" si="8"/>
        <v>0</v>
      </c>
      <c r="V23" s="136">
        <f t="shared" si="9"/>
        <v>0</v>
      </c>
      <c r="W23" s="132">
        <f t="shared" si="10"/>
        <v>0</v>
      </c>
      <c r="X23" s="132">
        <f t="shared" si="11"/>
        <v>0</v>
      </c>
      <c r="Y23" s="132">
        <f t="shared" si="12"/>
        <v>0</v>
      </c>
      <c r="Z23" s="137">
        <f t="shared" si="13"/>
        <v>0</v>
      </c>
      <c r="AA23" s="138">
        <f t="shared" si="14"/>
        <v>0</v>
      </c>
      <c r="AB23" s="110"/>
      <c r="AC23" s="110"/>
      <c r="AD23" s="110"/>
    </row>
    <row r="24" ht="15.75" customHeight="1">
      <c r="A24" s="110"/>
      <c r="B24" s="52"/>
      <c r="C24" s="52"/>
      <c r="D24" s="132"/>
      <c r="E24" s="132" t="str">
        <f t="shared" si="1"/>
        <v>--</v>
      </c>
      <c r="F24" s="52"/>
      <c r="G24" s="52"/>
      <c r="H24" s="52"/>
      <c r="I24" s="52"/>
      <c r="J24" s="52"/>
      <c r="K24" s="134" t="str">
        <f t="shared" si="2"/>
        <v>A1=;A2 =;B=;R =;&lt; =</v>
      </c>
      <c r="L24" s="132" t="s">
        <v>28</v>
      </c>
      <c r="M24" s="52"/>
      <c r="N24" s="132">
        <f t="shared" si="3"/>
        <v>0</v>
      </c>
      <c r="O24" s="132">
        <f t="shared" si="4"/>
        <v>0</v>
      </c>
      <c r="P24" s="110"/>
      <c r="Q24" s="127" t="s">
        <v>139</v>
      </c>
      <c r="R24" s="135" t="str">
        <f t="shared" si="5"/>
        <v>FLANSA20</v>
      </c>
      <c r="S24" s="135" t="str">
        <f t="shared" si="6"/>
        <v>0.6</v>
      </c>
      <c r="T24" s="136">
        <f t="shared" si="7"/>
        <v>0</v>
      </c>
      <c r="U24" s="136">
        <f t="shared" si="8"/>
        <v>0</v>
      </c>
      <c r="V24" s="136">
        <f t="shared" si="9"/>
        <v>0</v>
      </c>
      <c r="W24" s="132">
        <f t="shared" si="10"/>
        <v>0</v>
      </c>
      <c r="X24" s="132">
        <f t="shared" si="11"/>
        <v>0</v>
      </c>
      <c r="Y24" s="132">
        <f t="shared" si="12"/>
        <v>0</v>
      </c>
      <c r="Z24" s="137">
        <f t="shared" si="13"/>
        <v>0</v>
      </c>
      <c r="AA24" s="138">
        <f t="shared" si="14"/>
        <v>0</v>
      </c>
      <c r="AB24" s="110"/>
      <c r="AC24" s="110"/>
      <c r="AD24" s="110"/>
    </row>
    <row r="25" ht="15.75" customHeight="1">
      <c r="A25" s="110"/>
      <c r="B25" s="52"/>
      <c r="C25" s="52"/>
      <c r="D25" s="132"/>
      <c r="E25" s="132" t="str">
        <f t="shared" si="1"/>
        <v>--</v>
      </c>
      <c r="F25" s="52"/>
      <c r="G25" s="52"/>
      <c r="H25" s="52"/>
      <c r="I25" s="52"/>
      <c r="J25" s="52"/>
      <c r="K25" s="134" t="str">
        <f t="shared" si="2"/>
        <v>A1=;A2 =;B=;R =;&lt; =</v>
      </c>
      <c r="L25" s="132" t="s">
        <v>28</v>
      </c>
      <c r="M25" s="52"/>
      <c r="N25" s="132">
        <f t="shared" si="3"/>
        <v>0</v>
      </c>
      <c r="O25" s="132">
        <f t="shared" si="4"/>
        <v>0</v>
      </c>
      <c r="P25" s="110"/>
      <c r="Q25" s="127" t="s">
        <v>140</v>
      </c>
      <c r="R25" s="135" t="str">
        <f t="shared" si="5"/>
        <v>FLANSA20</v>
      </c>
      <c r="S25" s="135" t="str">
        <f t="shared" si="6"/>
        <v>0.6</v>
      </c>
      <c r="T25" s="136">
        <f t="shared" si="7"/>
        <v>0</v>
      </c>
      <c r="U25" s="136">
        <f t="shared" si="8"/>
        <v>0</v>
      </c>
      <c r="V25" s="136">
        <f t="shared" si="9"/>
        <v>0</v>
      </c>
      <c r="W25" s="132">
        <f t="shared" si="10"/>
        <v>0</v>
      </c>
      <c r="X25" s="132">
        <f t="shared" si="11"/>
        <v>0</v>
      </c>
      <c r="Y25" s="132">
        <f t="shared" si="12"/>
        <v>0</v>
      </c>
      <c r="Z25" s="137">
        <f t="shared" si="13"/>
        <v>0</v>
      </c>
      <c r="AA25" s="138">
        <f t="shared" si="14"/>
        <v>0</v>
      </c>
      <c r="AB25" s="110"/>
      <c r="AC25" s="110"/>
      <c r="AD25" s="110"/>
    </row>
    <row r="26" ht="15.75" customHeight="1">
      <c r="A26" s="110"/>
      <c r="B26" s="52"/>
      <c r="C26" s="52"/>
      <c r="D26" s="132"/>
      <c r="E26" s="132" t="str">
        <f t="shared" si="1"/>
        <v>--</v>
      </c>
      <c r="F26" s="52"/>
      <c r="G26" s="52"/>
      <c r="H26" s="52"/>
      <c r="I26" s="52"/>
      <c r="J26" s="52"/>
      <c r="K26" s="134" t="str">
        <f t="shared" si="2"/>
        <v>A1=;A2 =;B=;R =;&lt; =</v>
      </c>
      <c r="L26" s="132" t="s">
        <v>28</v>
      </c>
      <c r="M26" s="52"/>
      <c r="N26" s="132">
        <f t="shared" si="3"/>
        <v>0</v>
      </c>
      <c r="O26" s="132">
        <f t="shared" si="4"/>
        <v>0</v>
      </c>
      <c r="P26" s="110"/>
      <c r="Q26" s="127" t="s">
        <v>141</v>
      </c>
      <c r="R26" s="135" t="str">
        <f t="shared" si="5"/>
        <v>FLANSA20</v>
      </c>
      <c r="S26" s="135" t="str">
        <f t="shared" si="6"/>
        <v>0.6</v>
      </c>
      <c r="T26" s="136">
        <f t="shared" si="7"/>
        <v>0</v>
      </c>
      <c r="U26" s="136">
        <f t="shared" si="8"/>
        <v>0</v>
      </c>
      <c r="V26" s="136">
        <f t="shared" si="9"/>
        <v>0</v>
      </c>
      <c r="W26" s="132">
        <f t="shared" si="10"/>
        <v>0</v>
      </c>
      <c r="X26" s="132">
        <f t="shared" si="11"/>
        <v>0</v>
      </c>
      <c r="Y26" s="132">
        <f t="shared" si="12"/>
        <v>0</v>
      </c>
      <c r="Z26" s="137">
        <f t="shared" si="13"/>
        <v>0</v>
      </c>
      <c r="AA26" s="138">
        <f t="shared" si="14"/>
        <v>0</v>
      </c>
      <c r="AB26" s="110"/>
      <c r="AC26" s="110"/>
      <c r="AD26" s="110"/>
    </row>
    <row r="27" ht="15.75" customHeight="1">
      <c r="A27" s="110"/>
      <c r="B27" s="52"/>
      <c r="C27" s="52"/>
      <c r="D27" s="132"/>
      <c r="E27" s="132" t="str">
        <f t="shared" si="1"/>
        <v>--</v>
      </c>
      <c r="F27" s="52"/>
      <c r="G27" s="52"/>
      <c r="H27" s="52"/>
      <c r="I27" s="52"/>
      <c r="J27" s="52"/>
      <c r="K27" s="134" t="str">
        <f t="shared" si="2"/>
        <v>A1=;A2 =;B=;R =;&lt; =</v>
      </c>
      <c r="L27" s="132" t="s">
        <v>28</v>
      </c>
      <c r="M27" s="52"/>
      <c r="N27" s="132">
        <f t="shared" si="3"/>
        <v>0</v>
      </c>
      <c r="O27" s="132">
        <f t="shared" si="4"/>
        <v>0</v>
      </c>
      <c r="P27" s="110"/>
      <c r="Q27" s="127" t="s">
        <v>142</v>
      </c>
      <c r="R27" s="135" t="str">
        <f t="shared" si="5"/>
        <v>FLANSA20</v>
      </c>
      <c r="S27" s="135" t="str">
        <f t="shared" si="6"/>
        <v>0.6</v>
      </c>
      <c r="T27" s="136">
        <f t="shared" si="7"/>
        <v>0</v>
      </c>
      <c r="U27" s="136">
        <f t="shared" si="8"/>
        <v>0</v>
      </c>
      <c r="V27" s="136">
        <f t="shared" si="9"/>
        <v>0</v>
      </c>
      <c r="W27" s="132">
        <f t="shared" si="10"/>
        <v>0</v>
      </c>
      <c r="X27" s="132">
        <f t="shared" si="11"/>
        <v>0</v>
      </c>
      <c r="Y27" s="132">
        <f t="shared" si="12"/>
        <v>0</v>
      </c>
      <c r="Z27" s="137">
        <f t="shared" si="13"/>
        <v>0</v>
      </c>
      <c r="AA27" s="138">
        <f t="shared" si="14"/>
        <v>0</v>
      </c>
      <c r="AB27" s="110"/>
      <c r="AC27" s="110"/>
      <c r="AD27" s="110"/>
    </row>
    <row r="28" ht="15.75" customHeight="1">
      <c r="A28" s="110"/>
      <c r="B28" s="52"/>
      <c r="C28" s="52"/>
      <c r="D28" s="132"/>
      <c r="E28" s="132" t="str">
        <f t="shared" si="1"/>
        <v>--</v>
      </c>
      <c r="F28" s="52"/>
      <c r="G28" s="52"/>
      <c r="H28" s="52"/>
      <c r="I28" s="52"/>
      <c r="J28" s="52"/>
      <c r="K28" s="134" t="str">
        <f t="shared" si="2"/>
        <v>A1=;A2 =;B=;R =;&lt; =</v>
      </c>
      <c r="L28" s="132" t="s">
        <v>28</v>
      </c>
      <c r="M28" s="52"/>
      <c r="N28" s="132">
        <f t="shared" si="3"/>
        <v>0</v>
      </c>
      <c r="O28" s="132">
        <f t="shared" si="4"/>
        <v>0</v>
      </c>
      <c r="P28" s="110"/>
      <c r="Q28" s="127" t="s">
        <v>143</v>
      </c>
      <c r="R28" s="135" t="str">
        <f t="shared" si="5"/>
        <v>FLANSA20</v>
      </c>
      <c r="S28" s="135" t="str">
        <f t="shared" si="6"/>
        <v>0.6</v>
      </c>
      <c r="T28" s="136">
        <f t="shared" si="7"/>
        <v>0</v>
      </c>
      <c r="U28" s="136">
        <f t="shared" si="8"/>
        <v>0</v>
      </c>
      <c r="V28" s="136">
        <f t="shared" si="9"/>
        <v>0</v>
      </c>
      <c r="W28" s="132">
        <f t="shared" si="10"/>
        <v>0</v>
      </c>
      <c r="X28" s="132">
        <f t="shared" si="11"/>
        <v>0</v>
      </c>
      <c r="Y28" s="132">
        <f t="shared" si="12"/>
        <v>0</v>
      </c>
      <c r="Z28" s="137">
        <f t="shared" si="13"/>
        <v>0</v>
      </c>
      <c r="AA28" s="138">
        <f t="shared" si="14"/>
        <v>0</v>
      </c>
      <c r="AB28" s="110"/>
      <c r="AC28" s="110"/>
      <c r="AD28" s="110"/>
    </row>
    <row r="29" ht="15.75" customHeight="1">
      <c r="A29" s="110"/>
      <c r="B29" s="52"/>
      <c r="C29" s="52"/>
      <c r="D29" s="132"/>
      <c r="E29" s="132" t="str">
        <f t="shared" si="1"/>
        <v>--</v>
      </c>
      <c r="F29" s="52"/>
      <c r="G29" s="52"/>
      <c r="H29" s="52"/>
      <c r="I29" s="52"/>
      <c r="J29" s="52"/>
      <c r="K29" s="134" t="str">
        <f t="shared" si="2"/>
        <v>A1=;A2 =;B=;R =;&lt; =</v>
      </c>
      <c r="L29" s="132" t="s">
        <v>28</v>
      </c>
      <c r="M29" s="52"/>
      <c r="N29" s="132">
        <f t="shared" si="3"/>
        <v>0</v>
      </c>
      <c r="O29" s="132">
        <f t="shared" si="4"/>
        <v>0</v>
      </c>
      <c r="P29" s="110"/>
      <c r="Q29" s="127" t="s">
        <v>144</v>
      </c>
      <c r="R29" s="135" t="str">
        <f t="shared" si="5"/>
        <v>FLANSA20</v>
      </c>
      <c r="S29" s="135" t="str">
        <f t="shared" si="6"/>
        <v>0.6</v>
      </c>
      <c r="T29" s="136">
        <f t="shared" si="7"/>
        <v>0</v>
      </c>
      <c r="U29" s="136">
        <f t="shared" si="8"/>
        <v>0</v>
      </c>
      <c r="V29" s="136">
        <f t="shared" si="9"/>
        <v>0</v>
      </c>
      <c r="W29" s="132">
        <f t="shared" si="10"/>
        <v>0</v>
      </c>
      <c r="X29" s="132">
        <f t="shared" si="11"/>
        <v>0</v>
      </c>
      <c r="Y29" s="132">
        <f t="shared" si="12"/>
        <v>0</v>
      </c>
      <c r="Z29" s="137">
        <f t="shared" si="13"/>
        <v>0</v>
      </c>
      <c r="AA29" s="138">
        <f t="shared" si="14"/>
        <v>0</v>
      </c>
      <c r="AB29" s="110"/>
      <c r="AC29" s="110"/>
      <c r="AD29" s="110"/>
    </row>
    <row r="30" ht="15.75" customHeight="1">
      <c r="A30" s="110"/>
      <c r="B30" s="52"/>
      <c r="C30" s="52"/>
      <c r="D30" s="132"/>
      <c r="E30" s="132" t="str">
        <f t="shared" si="1"/>
        <v>--</v>
      </c>
      <c r="F30" s="52"/>
      <c r="G30" s="52"/>
      <c r="H30" s="52"/>
      <c r="I30" s="52"/>
      <c r="J30" s="52"/>
      <c r="K30" s="134" t="str">
        <f t="shared" si="2"/>
        <v>A1=;A2 =;B=;R =;&lt; =</v>
      </c>
      <c r="L30" s="132" t="s">
        <v>28</v>
      </c>
      <c r="M30" s="52"/>
      <c r="N30" s="132">
        <f t="shared" si="3"/>
        <v>0</v>
      </c>
      <c r="O30" s="132">
        <f t="shared" si="4"/>
        <v>0</v>
      </c>
      <c r="P30" s="110"/>
      <c r="Q30" s="127" t="s">
        <v>145</v>
      </c>
      <c r="R30" s="135" t="str">
        <f t="shared" si="5"/>
        <v>FLANSA20</v>
      </c>
      <c r="S30" s="135" t="str">
        <f t="shared" si="6"/>
        <v>0.6</v>
      </c>
      <c r="T30" s="136">
        <f t="shared" si="7"/>
        <v>0</v>
      </c>
      <c r="U30" s="136">
        <f t="shared" si="8"/>
        <v>0</v>
      </c>
      <c r="V30" s="136">
        <f t="shared" si="9"/>
        <v>0</v>
      </c>
      <c r="W30" s="132">
        <f t="shared" si="10"/>
        <v>0</v>
      </c>
      <c r="X30" s="132">
        <f t="shared" si="11"/>
        <v>0</v>
      </c>
      <c r="Y30" s="132">
        <f t="shared" si="12"/>
        <v>0</v>
      </c>
      <c r="Z30" s="137">
        <f t="shared" si="13"/>
        <v>0</v>
      </c>
      <c r="AA30" s="138">
        <f t="shared" si="14"/>
        <v>0</v>
      </c>
      <c r="AB30" s="110"/>
      <c r="AC30" s="110"/>
      <c r="AD30" s="110"/>
    </row>
    <row r="31" ht="15.75" customHeight="1">
      <c r="A31" s="110"/>
      <c r="B31" s="52"/>
      <c r="C31" s="52"/>
      <c r="D31" s="132"/>
      <c r="E31" s="132" t="str">
        <f t="shared" si="1"/>
        <v>--</v>
      </c>
      <c r="F31" s="52"/>
      <c r="G31" s="52"/>
      <c r="H31" s="52"/>
      <c r="I31" s="52"/>
      <c r="J31" s="52"/>
      <c r="K31" s="134" t="str">
        <f t="shared" si="2"/>
        <v>A1=;A2 =;B=;R =;&lt; =</v>
      </c>
      <c r="L31" s="132" t="s">
        <v>28</v>
      </c>
      <c r="M31" s="52"/>
      <c r="N31" s="132">
        <f t="shared" si="3"/>
        <v>0</v>
      </c>
      <c r="O31" s="132">
        <f t="shared" si="4"/>
        <v>0</v>
      </c>
      <c r="P31" s="110"/>
      <c r="Q31" s="110"/>
      <c r="R31" s="135" t="str">
        <f t="shared" si="5"/>
        <v>FLANSA20</v>
      </c>
      <c r="S31" s="135" t="str">
        <f t="shared" si="6"/>
        <v>0.6</v>
      </c>
      <c r="T31" s="136">
        <f t="shared" si="7"/>
        <v>0</v>
      </c>
      <c r="U31" s="136">
        <f t="shared" si="8"/>
        <v>0</v>
      </c>
      <c r="V31" s="136">
        <f t="shared" si="9"/>
        <v>0</v>
      </c>
      <c r="W31" s="132">
        <f t="shared" si="10"/>
        <v>0</v>
      </c>
      <c r="X31" s="132">
        <f t="shared" si="11"/>
        <v>0</v>
      </c>
      <c r="Y31" s="132">
        <f t="shared" si="12"/>
        <v>0</v>
      </c>
      <c r="Z31" s="137">
        <f t="shared" si="13"/>
        <v>0</v>
      </c>
      <c r="AA31" s="138">
        <f t="shared" si="14"/>
        <v>0</v>
      </c>
      <c r="AB31" s="110"/>
      <c r="AC31" s="110"/>
      <c r="AD31" s="110"/>
    </row>
    <row r="32" ht="15.75" customHeight="1">
      <c r="A32" s="110"/>
      <c r="B32" s="52"/>
      <c r="C32" s="52"/>
      <c r="D32" s="132"/>
      <c r="E32" s="132" t="str">
        <f t="shared" si="1"/>
        <v>--</v>
      </c>
      <c r="F32" s="52"/>
      <c r="G32" s="52"/>
      <c r="H32" s="52"/>
      <c r="I32" s="52"/>
      <c r="J32" s="52"/>
      <c r="K32" s="134" t="str">
        <f t="shared" si="2"/>
        <v>A1=;A2 =;B=;R =;&lt; =</v>
      </c>
      <c r="L32" s="132" t="s">
        <v>28</v>
      </c>
      <c r="M32" s="52"/>
      <c r="N32" s="132">
        <f t="shared" si="3"/>
        <v>0</v>
      </c>
      <c r="O32" s="132">
        <f t="shared" si="4"/>
        <v>0</v>
      </c>
      <c r="P32" s="110"/>
      <c r="Q32" s="110"/>
      <c r="R32" s="135" t="str">
        <f t="shared" si="5"/>
        <v>FLANSA20</v>
      </c>
      <c r="S32" s="135" t="str">
        <f t="shared" si="6"/>
        <v>0.6</v>
      </c>
      <c r="T32" s="136">
        <f t="shared" si="7"/>
        <v>0</v>
      </c>
      <c r="U32" s="136">
        <f t="shared" si="8"/>
        <v>0</v>
      </c>
      <c r="V32" s="136">
        <f t="shared" si="9"/>
        <v>0</v>
      </c>
      <c r="W32" s="132">
        <f t="shared" si="10"/>
        <v>0</v>
      </c>
      <c r="X32" s="132">
        <f t="shared" si="11"/>
        <v>0</v>
      </c>
      <c r="Y32" s="132">
        <f t="shared" si="12"/>
        <v>0</v>
      </c>
      <c r="Z32" s="137">
        <f t="shared" si="13"/>
        <v>0</v>
      </c>
      <c r="AA32" s="138">
        <f t="shared" si="14"/>
        <v>0</v>
      </c>
      <c r="AB32" s="110"/>
      <c r="AC32" s="110"/>
      <c r="AD32" s="110"/>
    </row>
    <row r="33" ht="15.75" customHeight="1">
      <c r="A33" s="110"/>
      <c r="B33" s="52"/>
      <c r="C33" s="52"/>
      <c r="D33" s="132"/>
      <c r="E33" s="132" t="str">
        <f t="shared" si="1"/>
        <v>--</v>
      </c>
      <c r="F33" s="52"/>
      <c r="G33" s="52"/>
      <c r="H33" s="52"/>
      <c r="I33" s="52"/>
      <c r="J33" s="52"/>
      <c r="K33" s="134" t="str">
        <f t="shared" si="2"/>
        <v>A1=;A2 =;B=;R =;&lt; =</v>
      </c>
      <c r="L33" s="132" t="s">
        <v>28</v>
      </c>
      <c r="M33" s="52"/>
      <c r="N33" s="132">
        <f t="shared" si="3"/>
        <v>0</v>
      </c>
      <c r="O33" s="132">
        <f t="shared" si="4"/>
        <v>0</v>
      </c>
      <c r="P33" s="110"/>
      <c r="Q33" s="110"/>
      <c r="R33" s="135" t="str">
        <f t="shared" si="5"/>
        <v>FLANSA20</v>
      </c>
      <c r="S33" s="135" t="str">
        <f t="shared" si="6"/>
        <v>0.6</v>
      </c>
      <c r="T33" s="136">
        <f t="shared" si="7"/>
        <v>0</v>
      </c>
      <c r="U33" s="136">
        <f t="shared" si="8"/>
        <v>0</v>
      </c>
      <c r="V33" s="136">
        <f t="shared" si="9"/>
        <v>0</v>
      </c>
      <c r="W33" s="132">
        <f t="shared" si="10"/>
        <v>0</v>
      </c>
      <c r="X33" s="132">
        <f t="shared" si="11"/>
        <v>0</v>
      </c>
      <c r="Y33" s="132">
        <f t="shared" si="12"/>
        <v>0</v>
      </c>
      <c r="Z33" s="137">
        <f t="shared" si="13"/>
        <v>0</v>
      </c>
      <c r="AA33" s="138">
        <f t="shared" si="14"/>
        <v>0</v>
      </c>
      <c r="AB33" s="110"/>
      <c r="AC33" s="110"/>
      <c r="AD33" s="110"/>
    </row>
    <row r="34" ht="15.75" customHeight="1">
      <c r="A34" s="110"/>
      <c r="B34" s="52"/>
      <c r="C34" s="52"/>
      <c r="D34" s="132"/>
      <c r="E34" s="132" t="str">
        <f t="shared" si="1"/>
        <v>--</v>
      </c>
      <c r="F34" s="52"/>
      <c r="G34" s="52"/>
      <c r="H34" s="52"/>
      <c r="I34" s="52"/>
      <c r="J34" s="52"/>
      <c r="K34" s="134" t="str">
        <f t="shared" si="2"/>
        <v>A1=;A2 =;B=;R =;&lt; =</v>
      </c>
      <c r="L34" s="132" t="s">
        <v>28</v>
      </c>
      <c r="M34" s="52"/>
      <c r="N34" s="132">
        <f t="shared" si="3"/>
        <v>0</v>
      </c>
      <c r="O34" s="132">
        <f t="shared" si="4"/>
        <v>0</v>
      </c>
      <c r="P34" s="110"/>
      <c r="Q34" s="110"/>
      <c r="R34" s="135" t="str">
        <f t="shared" si="5"/>
        <v>FLANSA20</v>
      </c>
      <c r="S34" s="135" t="str">
        <f t="shared" si="6"/>
        <v>0.6</v>
      </c>
      <c r="T34" s="136">
        <f t="shared" si="7"/>
        <v>0</v>
      </c>
      <c r="U34" s="136">
        <f t="shared" si="8"/>
        <v>0</v>
      </c>
      <c r="V34" s="136">
        <f t="shared" si="9"/>
        <v>0</v>
      </c>
      <c r="W34" s="132">
        <f t="shared" si="10"/>
        <v>0</v>
      </c>
      <c r="X34" s="132">
        <f t="shared" si="11"/>
        <v>0</v>
      </c>
      <c r="Y34" s="132">
        <f t="shared" si="12"/>
        <v>0</v>
      </c>
      <c r="Z34" s="137">
        <f t="shared" si="13"/>
        <v>0</v>
      </c>
      <c r="AA34" s="138">
        <f t="shared" si="14"/>
        <v>0</v>
      </c>
      <c r="AB34" s="110"/>
      <c r="AC34" s="110"/>
      <c r="AD34" s="110"/>
    </row>
    <row r="35" ht="15.75" customHeight="1">
      <c r="A35" s="110"/>
      <c r="B35" s="52"/>
      <c r="C35" s="52"/>
      <c r="D35" s="132"/>
      <c r="E35" s="132" t="str">
        <f t="shared" si="1"/>
        <v>--</v>
      </c>
      <c r="F35" s="52"/>
      <c r="G35" s="52"/>
      <c r="H35" s="52"/>
      <c r="I35" s="52"/>
      <c r="J35" s="52"/>
      <c r="K35" s="134" t="str">
        <f t="shared" si="2"/>
        <v>A1=;A2 =;B=;R =;&lt; =</v>
      </c>
      <c r="L35" s="132" t="s">
        <v>28</v>
      </c>
      <c r="M35" s="52"/>
      <c r="N35" s="132">
        <f t="shared" si="3"/>
        <v>0</v>
      </c>
      <c r="O35" s="132">
        <f t="shared" si="4"/>
        <v>0</v>
      </c>
      <c r="P35" s="110"/>
      <c r="Q35" s="110"/>
      <c r="R35" s="135" t="str">
        <f t="shared" si="5"/>
        <v>FLANSA20</v>
      </c>
      <c r="S35" s="135" t="str">
        <f t="shared" si="6"/>
        <v>0.6</v>
      </c>
      <c r="T35" s="136">
        <f t="shared" si="7"/>
        <v>0</v>
      </c>
      <c r="U35" s="136">
        <f t="shared" si="8"/>
        <v>0</v>
      </c>
      <c r="V35" s="136">
        <f t="shared" si="9"/>
        <v>0</v>
      </c>
      <c r="W35" s="132">
        <f t="shared" si="10"/>
        <v>0</v>
      </c>
      <c r="X35" s="132">
        <f t="shared" si="11"/>
        <v>0</v>
      </c>
      <c r="Y35" s="132">
        <f t="shared" si="12"/>
        <v>0</v>
      </c>
      <c r="Z35" s="137">
        <f t="shared" si="13"/>
        <v>0</v>
      </c>
      <c r="AA35" s="138">
        <f t="shared" si="14"/>
        <v>0</v>
      </c>
      <c r="AB35" s="110"/>
      <c r="AC35" s="110"/>
      <c r="AD35" s="110"/>
    </row>
    <row r="36" ht="15.75" customHeight="1">
      <c r="A36" s="110"/>
      <c r="B36" s="52"/>
      <c r="C36" s="52"/>
      <c r="D36" s="132"/>
      <c r="E36" s="132" t="str">
        <f t="shared" si="1"/>
        <v>--</v>
      </c>
      <c r="F36" s="52"/>
      <c r="G36" s="52"/>
      <c r="H36" s="52"/>
      <c r="I36" s="52"/>
      <c r="J36" s="52"/>
      <c r="K36" s="134" t="str">
        <f t="shared" si="2"/>
        <v>A1=;A2 =;B=;R =;&lt; =</v>
      </c>
      <c r="L36" s="132" t="s">
        <v>28</v>
      </c>
      <c r="M36" s="52"/>
      <c r="N36" s="132">
        <f t="shared" si="3"/>
        <v>0</v>
      </c>
      <c r="O36" s="132">
        <f t="shared" si="4"/>
        <v>0</v>
      </c>
      <c r="P36" s="110"/>
      <c r="Q36" s="110"/>
      <c r="R36" s="135" t="str">
        <f t="shared" si="5"/>
        <v>FLANSA20</v>
      </c>
      <c r="S36" s="135" t="str">
        <f t="shared" si="6"/>
        <v>0.6</v>
      </c>
      <c r="T36" s="136">
        <f t="shared" si="7"/>
        <v>0</v>
      </c>
      <c r="U36" s="136">
        <f t="shared" si="8"/>
        <v>0</v>
      </c>
      <c r="V36" s="136">
        <f t="shared" si="9"/>
        <v>0</v>
      </c>
      <c r="W36" s="132">
        <f t="shared" si="10"/>
        <v>0</v>
      </c>
      <c r="X36" s="132">
        <f t="shared" si="11"/>
        <v>0</v>
      </c>
      <c r="Y36" s="132">
        <f t="shared" si="12"/>
        <v>0</v>
      </c>
      <c r="Z36" s="137">
        <f t="shared" si="13"/>
        <v>0</v>
      </c>
      <c r="AA36" s="138">
        <f t="shared" si="14"/>
        <v>0</v>
      </c>
      <c r="AB36" s="110"/>
      <c r="AC36" s="110"/>
      <c r="AD36" s="110"/>
    </row>
    <row r="37" ht="15.75" customHeight="1">
      <c r="A37" s="110"/>
      <c r="B37" s="52"/>
      <c r="C37" s="52"/>
      <c r="D37" s="132"/>
      <c r="E37" s="132" t="str">
        <f t="shared" si="1"/>
        <v>--</v>
      </c>
      <c r="F37" s="52"/>
      <c r="G37" s="52"/>
      <c r="H37" s="52"/>
      <c r="I37" s="52"/>
      <c r="J37" s="52"/>
      <c r="K37" s="134" t="str">
        <f t="shared" si="2"/>
        <v>A1=;A2 =;B=;R =;&lt; =</v>
      </c>
      <c r="L37" s="132" t="s">
        <v>28</v>
      </c>
      <c r="M37" s="52"/>
      <c r="N37" s="132">
        <f t="shared" si="3"/>
        <v>0</v>
      </c>
      <c r="O37" s="132">
        <f t="shared" si="4"/>
        <v>0</v>
      </c>
      <c r="P37" s="110"/>
      <c r="Q37" s="110"/>
      <c r="R37" s="135" t="str">
        <f t="shared" si="5"/>
        <v>FLANSA20</v>
      </c>
      <c r="S37" s="135" t="str">
        <f t="shared" si="6"/>
        <v>0.6</v>
      </c>
      <c r="T37" s="136">
        <f t="shared" si="7"/>
        <v>0</v>
      </c>
      <c r="U37" s="136">
        <f t="shared" si="8"/>
        <v>0</v>
      </c>
      <c r="V37" s="136">
        <f t="shared" si="9"/>
        <v>0</v>
      </c>
      <c r="W37" s="132">
        <f t="shared" si="10"/>
        <v>0</v>
      </c>
      <c r="X37" s="132">
        <f t="shared" si="11"/>
        <v>0</v>
      </c>
      <c r="Y37" s="132">
        <f t="shared" si="12"/>
        <v>0</v>
      </c>
      <c r="Z37" s="137">
        <f t="shared" si="13"/>
        <v>0</v>
      </c>
      <c r="AA37" s="138">
        <f t="shared" si="14"/>
        <v>0</v>
      </c>
      <c r="AB37" s="110"/>
      <c r="AC37" s="110"/>
      <c r="AD37" s="110"/>
    </row>
    <row r="38" ht="15.75" customHeight="1">
      <c r="A38" s="110"/>
      <c r="B38" s="52"/>
      <c r="C38" s="52"/>
      <c r="D38" s="132"/>
      <c r="E38" s="132" t="str">
        <f t="shared" si="1"/>
        <v>--</v>
      </c>
      <c r="F38" s="52"/>
      <c r="G38" s="52"/>
      <c r="H38" s="52"/>
      <c r="I38" s="52"/>
      <c r="J38" s="52"/>
      <c r="K38" s="134" t="str">
        <f t="shared" si="2"/>
        <v>A1=;A2 =;B=;R =;&lt; =</v>
      </c>
      <c r="L38" s="132" t="s">
        <v>28</v>
      </c>
      <c r="M38" s="52"/>
      <c r="N38" s="132">
        <f t="shared" si="3"/>
        <v>0</v>
      </c>
      <c r="O38" s="132">
        <f t="shared" si="4"/>
        <v>0</v>
      </c>
      <c r="P38" s="110"/>
      <c r="Q38" s="110"/>
      <c r="R38" s="135" t="str">
        <f t="shared" si="5"/>
        <v>FLANSA20</v>
      </c>
      <c r="S38" s="135" t="str">
        <f t="shared" si="6"/>
        <v>0.6</v>
      </c>
      <c r="T38" s="136">
        <f t="shared" si="7"/>
        <v>0</v>
      </c>
      <c r="U38" s="136">
        <f t="shared" si="8"/>
        <v>0</v>
      </c>
      <c r="V38" s="136">
        <f t="shared" si="9"/>
        <v>0</v>
      </c>
      <c r="W38" s="132">
        <f t="shared" si="10"/>
        <v>0</v>
      </c>
      <c r="X38" s="132">
        <f t="shared" si="11"/>
        <v>0</v>
      </c>
      <c r="Y38" s="132">
        <f t="shared" si="12"/>
        <v>0</v>
      </c>
      <c r="Z38" s="137">
        <f t="shared" si="13"/>
        <v>0</v>
      </c>
      <c r="AA38" s="138">
        <f t="shared" si="14"/>
        <v>0</v>
      </c>
      <c r="AB38" s="110"/>
      <c r="AC38" s="110"/>
      <c r="AD38" s="110"/>
    </row>
    <row r="39" ht="15.75" customHeight="1">
      <c r="A39" s="110"/>
      <c r="B39" s="52"/>
      <c r="C39" s="52"/>
      <c r="D39" s="132"/>
      <c r="E39" s="132" t="str">
        <f t="shared" si="1"/>
        <v>--</v>
      </c>
      <c r="F39" s="52"/>
      <c r="G39" s="52"/>
      <c r="H39" s="52"/>
      <c r="I39" s="52"/>
      <c r="J39" s="52"/>
      <c r="K39" s="134" t="str">
        <f t="shared" si="2"/>
        <v>A1=;A2 =;B=;R =;&lt; =</v>
      </c>
      <c r="L39" s="132" t="s">
        <v>28</v>
      </c>
      <c r="M39" s="52"/>
      <c r="N39" s="132">
        <f t="shared" si="3"/>
        <v>0</v>
      </c>
      <c r="O39" s="132">
        <f t="shared" si="4"/>
        <v>0</v>
      </c>
      <c r="P39" s="110"/>
      <c r="Q39" s="110"/>
      <c r="R39" s="135" t="str">
        <f t="shared" si="5"/>
        <v>FLANSA20</v>
      </c>
      <c r="S39" s="135" t="str">
        <f t="shared" si="6"/>
        <v>0.6</v>
      </c>
      <c r="T39" s="136">
        <f t="shared" si="7"/>
        <v>0</v>
      </c>
      <c r="U39" s="136">
        <f t="shared" si="8"/>
        <v>0</v>
      </c>
      <c r="V39" s="136">
        <f t="shared" si="9"/>
        <v>0</v>
      </c>
      <c r="W39" s="132">
        <f t="shared" si="10"/>
        <v>0</v>
      </c>
      <c r="X39" s="132">
        <f t="shared" si="11"/>
        <v>0</v>
      </c>
      <c r="Y39" s="132">
        <f t="shared" si="12"/>
        <v>0</v>
      </c>
      <c r="Z39" s="137">
        <f t="shared" si="13"/>
        <v>0</v>
      </c>
      <c r="AA39" s="138">
        <f t="shared" si="14"/>
        <v>0</v>
      </c>
      <c r="AB39" s="110"/>
      <c r="AC39" s="110"/>
      <c r="AD39" s="110"/>
    </row>
    <row r="40" ht="15.75" customHeight="1">
      <c r="A40" s="110"/>
      <c r="B40" s="52"/>
      <c r="C40" s="52"/>
      <c r="D40" s="132"/>
      <c r="E40" s="132" t="str">
        <f t="shared" si="1"/>
        <v>--</v>
      </c>
      <c r="F40" s="52"/>
      <c r="G40" s="52"/>
      <c r="H40" s="52"/>
      <c r="I40" s="52"/>
      <c r="J40" s="52"/>
      <c r="K40" s="134" t="str">
        <f t="shared" si="2"/>
        <v>A1=;A2 =;B=;R =;&lt; =</v>
      </c>
      <c r="L40" s="132" t="s">
        <v>28</v>
      </c>
      <c r="M40" s="52"/>
      <c r="N40" s="132">
        <f t="shared" si="3"/>
        <v>0</v>
      </c>
      <c r="O40" s="132">
        <f t="shared" si="4"/>
        <v>0</v>
      </c>
      <c r="P40" s="110"/>
      <c r="Q40" s="110"/>
      <c r="R40" s="135" t="str">
        <f t="shared" si="5"/>
        <v>FLANSA20</v>
      </c>
      <c r="S40" s="135" t="str">
        <f t="shared" si="6"/>
        <v>0.6</v>
      </c>
      <c r="T40" s="136">
        <f t="shared" si="7"/>
        <v>0</v>
      </c>
      <c r="U40" s="136">
        <f t="shared" si="8"/>
        <v>0</v>
      </c>
      <c r="V40" s="136">
        <f t="shared" si="9"/>
        <v>0</v>
      </c>
      <c r="W40" s="132">
        <f t="shared" si="10"/>
        <v>0</v>
      </c>
      <c r="X40" s="132">
        <f t="shared" si="11"/>
        <v>0</v>
      </c>
      <c r="Y40" s="132">
        <f t="shared" si="12"/>
        <v>0</v>
      </c>
      <c r="Z40" s="137">
        <f t="shared" si="13"/>
        <v>0</v>
      </c>
      <c r="AA40" s="138">
        <f t="shared" si="14"/>
        <v>0</v>
      </c>
      <c r="AB40" s="110"/>
      <c r="AC40" s="110"/>
      <c r="AD40" s="110"/>
    </row>
    <row r="41" ht="15.75" customHeight="1">
      <c r="A41" s="110"/>
      <c r="B41" s="52"/>
      <c r="C41" s="52"/>
      <c r="D41" s="132"/>
      <c r="E41" s="132" t="str">
        <f t="shared" si="1"/>
        <v>--</v>
      </c>
      <c r="F41" s="52"/>
      <c r="G41" s="52"/>
      <c r="H41" s="52"/>
      <c r="I41" s="52"/>
      <c r="J41" s="52"/>
      <c r="K41" s="134" t="str">
        <f t="shared" si="2"/>
        <v>A1=;A2 =;B=;R =;&lt; =</v>
      </c>
      <c r="L41" s="132" t="s">
        <v>28</v>
      </c>
      <c r="M41" s="52"/>
      <c r="N41" s="132">
        <f t="shared" si="3"/>
        <v>0</v>
      </c>
      <c r="O41" s="132">
        <f t="shared" si="4"/>
        <v>0</v>
      </c>
      <c r="P41" s="110"/>
      <c r="Q41" s="110"/>
      <c r="R41" s="135" t="str">
        <f t="shared" si="5"/>
        <v>FLANSA20</v>
      </c>
      <c r="S41" s="135" t="str">
        <f t="shared" si="6"/>
        <v>0.6</v>
      </c>
      <c r="T41" s="136">
        <f t="shared" si="7"/>
        <v>0</v>
      </c>
      <c r="U41" s="136">
        <f t="shared" si="8"/>
        <v>0</v>
      </c>
      <c r="V41" s="136">
        <f t="shared" si="9"/>
        <v>0</v>
      </c>
      <c r="W41" s="132">
        <f t="shared" si="10"/>
        <v>0</v>
      </c>
      <c r="X41" s="132">
        <f t="shared" si="11"/>
        <v>0</v>
      </c>
      <c r="Y41" s="132">
        <f t="shared" si="12"/>
        <v>0</v>
      </c>
      <c r="Z41" s="137">
        <f t="shared" si="13"/>
        <v>0</v>
      </c>
      <c r="AA41" s="138">
        <f t="shared" si="14"/>
        <v>0</v>
      </c>
      <c r="AB41" s="110"/>
      <c r="AC41" s="110"/>
      <c r="AD41" s="110"/>
    </row>
    <row r="42" ht="15.75" customHeight="1">
      <c r="A42" s="110"/>
      <c r="B42" s="52"/>
      <c r="C42" s="52"/>
      <c r="D42" s="132"/>
      <c r="E42" s="132" t="str">
        <f t="shared" si="1"/>
        <v>--</v>
      </c>
      <c r="F42" s="52"/>
      <c r="G42" s="52"/>
      <c r="H42" s="52"/>
      <c r="I42" s="52"/>
      <c r="J42" s="52"/>
      <c r="K42" s="134" t="str">
        <f t="shared" si="2"/>
        <v>A1=;A2 =;B=;R =;&lt; =</v>
      </c>
      <c r="L42" s="132" t="s">
        <v>28</v>
      </c>
      <c r="M42" s="52"/>
      <c r="N42" s="132">
        <f t="shared" si="3"/>
        <v>0</v>
      </c>
      <c r="O42" s="132">
        <f t="shared" si="4"/>
        <v>0</v>
      </c>
      <c r="P42" s="110"/>
      <c r="Q42" s="110"/>
      <c r="R42" s="135" t="str">
        <f t="shared" si="5"/>
        <v>FLANSA20</v>
      </c>
      <c r="S42" s="135" t="str">
        <f t="shared" si="6"/>
        <v>0.6</v>
      </c>
      <c r="T42" s="136">
        <f t="shared" si="7"/>
        <v>0</v>
      </c>
      <c r="U42" s="136">
        <f t="shared" si="8"/>
        <v>0</v>
      </c>
      <c r="V42" s="136">
        <f t="shared" si="9"/>
        <v>0</v>
      </c>
      <c r="W42" s="132">
        <f t="shared" si="10"/>
        <v>0</v>
      </c>
      <c r="X42" s="132">
        <f t="shared" si="11"/>
        <v>0</v>
      </c>
      <c r="Y42" s="132">
        <f t="shared" si="12"/>
        <v>0</v>
      </c>
      <c r="Z42" s="137">
        <f t="shared" si="13"/>
        <v>0</v>
      </c>
      <c r="AA42" s="138">
        <f t="shared" si="14"/>
        <v>0</v>
      </c>
      <c r="AB42" s="110"/>
      <c r="AC42" s="110"/>
      <c r="AD42" s="110"/>
    </row>
    <row r="43" ht="15.75" customHeight="1">
      <c r="A43" s="110"/>
      <c r="B43" s="52"/>
      <c r="C43" s="52"/>
      <c r="D43" s="132"/>
      <c r="E43" s="132" t="str">
        <f t="shared" si="1"/>
        <v>--</v>
      </c>
      <c r="F43" s="52"/>
      <c r="G43" s="52"/>
      <c r="H43" s="52"/>
      <c r="I43" s="52"/>
      <c r="J43" s="52"/>
      <c r="K43" s="134" t="str">
        <f t="shared" si="2"/>
        <v>A1=;A2 =;B=;R =;&lt; =</v>
      </c>
      <c r="L43" s="132" t="s">
        <v>28</v>
      </c>
      <c r="M43" s="52"/>
      <c r="N43" s="132">
        <f t="shared" si="3"/>
        <v>0</v>
      </c>
      <c r="O43" s="132">
        <f t="shared" si="4"/>
        <v>0</v>
      </c>
      <c r="P43" s="110"/>
      <c r="Q43" s="110"/>
      <c r="R43" s="135" t="str">
        <f t="shared" si="5"/>
        <v>FLANSA20</v>
      </c>
      <c r="S43" s="135" t="str">
        <f t="shared" si="6"/>
        <v>0.6</v>
      </c>
      <c r="T43" s="136">
        <f t="shared" si="7"/>
        <v>0</v>
      </c>
      <c r="U43" s="136">
        <f t="shared" si="8"/>
        <v>0</v>
      </c>
      <c r="V43" s="136">
        <f t="shared" si="9"/>
        <v>0</v>
      </c>
      <c r="W43" s="132">
        <f t="shared" si="10"/>
        <v>0</v>
      </c>
      <c r="X43" s="132">
        <f t="shared" si="11"/>
        <v>0</v>
      </c>
      <c r="Y43" s="132">
        <f t="shared" si="12"/>
        <v>0</v>
      </c>
      <c r="Z43" s="137">
        <f t="shared" si="13"/>
        <v>0</v>
      </c>
      <c r="AA43" s="138">
        <f t="shared" si="14"/>
        <v>0</v>
      </c>
      <c r="AB43" s="110"/>
      <c r="AC43" s="110"/>
      <c r="AD43" s="110"/>
    </row>
    <row r="44" ht="15.75" customHeight="1">
      <c r="A44" s="110"/>
      <c r="B44" s="52"/>
      <c r="C44" s="52"/>
      <c r="D44" s="132"/>
      <c r="E44" s="132" t="str">
        <f t="shared" si="1"/>
        <v>--</v>
      </c>
      <c r="F44" s="52"/>
      <c r="G44" s="52"/>
      <c r="H44" s="52"/>
      <c r="I44" s="52"/>
      <c r="J44" s="52"/>
      <c r="K44" s="134" t="str">
        <f t="shared" si="2"/>
        <v>A1=;A2 =;B=;R =;&lt; =</v>
      </c>
      <c r="L44" s="132" t="s">
        <v>28</v>
      </c>
      <c r="M44" s="52"/>
      <c r="N44" s="132">
        <f t="shared" si="3"/>
        <v>0</v>
      </c>
      <c r="O44" s="132">
        <f t="shared" si="4"/>
        <v>0</v>
      </c>
      <c r="P44" s="110"/>
      <c r="Q44" s="110"/>
      <c r="R44" s="135" t="str">
        <f t="shared" si="5"/>
        <v>FLANSA20</v>
      </c>
      <c r="S44" s="135" t="str">
        <f t="shared" si="6"/>
        <v>0.6</v>
      </c>
      <c r="T44" s="136">
        <f t="shared" si="7"/>
        <v>0</v>
      </c>
      <c r="U44" s="136">
        <f t="shared" si="8"/>
        <v>0</v>
      </c>
      <c r="V44" s="136">
        <f t="shared" si="9"/>
        <v>0</v>
      </c>
      <c r="W44" s="132">
        <f t="shared" si="10"/>
        <v>0</v>
      </c>
      <c r="X44" s="132">
        <f t="shared" si="11"/>
        <v>0</v>
      </c>
      <c r="Y44" s="132">
        <f t="shared" si="12"/>
        <v>0</v>
      </c>
      <c r="Z44" s="137">
        <f t="shared" si="13"/>
        <v>0</v>
      </c>
      <c r="AA44" s="138">
        <f t="shared" si="14"/>
        <v>0</v>
      </c>
      <c r="AB44" s="110"/>
      <c r="AC44" s="110"/>
      <c r="AD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  <c r="AB45" s="110"/>
      <c r="AC45" s="110"/>
      <c r="AD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  <c r="AB46" s="110"/>
      <c r="AC46" s="110"/>
      <c r="AD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  <c r="AB47" s="110"/>
      <c r="AC47" s="110"/>
      <c r="AD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  <c r="AB48" s="110"/>
      <c r="AC48" s="110"/>
      <c r="AD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  <c r="AB49" s="110"/>
      <c r="AC49" s="110"/>
      <c r="AD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  <c r="AB50" s="110"/>
      <c r="AC50" s="110"/>
      <c r="AD50" s="110"/>
    </row>
    <row r="51" ht="15.75" customHeight="1">
      <c r="A51" s="110"/>
      <c r="B51" s="110"/>
      <c r="C51" s="11" t="s">
        <v>165</v>
      </c>
      <c r="D51" s="150" t="s">
        <v>166</v>
      </c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"/>
      <c r="S51" s="11"/>
      <c r="T51" s="11">
        <f t="shared" ref="T51:AA51" si="15">SUM(T6:T44)</f>
        <v>0</v>
      </c>
      <c r="U51" s="11">
        <f t="shared" si="15"/>
        <v>0</v>
      </c>
      <c r="V51" s="11">
        <f t="shared" si="15"/>
        <v>0</v>
      </c>
      <c r="W51" s="11">
        <f t="shared" si="15"/>
        <v>0</v>
      </c>
      <c r="X51" s="11">
        <f t="shared" si="15"/>
        <v>0</v>
      </c>
      <c r="Y51" s="11">
        <f t="shared" si="15"/>
        <v>0</v>
      </c>
      <c r="Z51" s="140">
        <f t="shared" si="15"/>
        <v>0</v>
      </c>
      <c r="AA51" s="12">
        <f t="shared" si="15"/>
        <v>0</v>
      </c>
      <c r="AB51" s="110"/>
      <c r="AC51" s="110"/>
      <c r="AD51" s="110"/>
    </row>
    <row r="52" ht="15.75" customHeight="1">
      <c r="A52" s="110"/>
      <c r="B52" s="110"/>
      <c r="C52" s="11" t="s">
        <v>167</v>
      </c>
      <c r="D52" s="150" t="s">
        <v>168</v>
      </c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</row>
    <row r="53" ht="15.75" customHeight="1">
      <c r="A53" s="110"/>
      <c r="B53" s="110"/>
      <c r="C53" s="11" t="s">
        <v>169</v>
      </c>
      <c r="D53" s="150" t="s">
        <v>170</v>
      </c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</row>
  </sheetData>
  <mergeCells count="31"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  <mergeCell ref="K3:K5"/>
    <mergeCell ref="L3:L5"/>
    <mergeCell ref="M3:M5"/>
    <mergeCell ref="N3:N4"/>
    <mergeCell ref="O3:O4"/>
    <mergeCell ref="R3:R5"/>
    <mergeCell ref="S3:S5"/>
    <mergeCell ref="T3:T5"/>
    <mergeCell ref="U3:U5"/>
    <mergeCell ref="V3:V5"/>
    <mergeCell ref="W3:W5"/>
    <mergeCell ref="X3:X5"/>
    <mergeCell ref="T2:V2"/>
    <mergeCell ref="W2:AA2"/>
    <mergeCell ref="B3:B5"/>
    <mergeCell ref="C3:C5"/>
    <mergeCell ref="D3:D5"/>
    <mergeCell ref="E3:E5"/>
    <mergeCell ref="F3:J3"/>
    <mergeCell ref="AA3:AA5"/>
  </mergeCells>
  <dataValidations>
    <dataValidation type="list" allowBlank="1" showErrorMessage="1" sqref="D6:D44">
      <formula1>Sheet7!$B$4:$B$6</formula1>
    </dataValidation>
  </dataValidation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4">
      <c r="B4" s="151" t="s">
        <v>164</v>
      </c>
    </row>
    <row r="5">
      <c r="B5" s="151" t="s">
        <v>171</v>
      </c>
    </row>
    <row r="6">
      <c r="B6" s="151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C8C8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.71"/>
    <col customWidth="1" min="3" max="4" width="8.86"/>
    <col customWidth="1" min="5" max="5" width="15.0"/>
    <col customWidth="1" min="6" max="10" width="8.86"/>
    <col customWidth="1" min="11" max="11" width="42.14"/>
    <col customWidth="1" min="12" max="16" width="8.86"/>
    <col customWidth="1" hidden="1" min="17" max="17" width="8.86"/>
    <col customWidth="1" min="18" max="18" width="14.14"/>
    <col customWidth="1" min="19" max="19" width="11.0"/>
    <col customWidth="1" min="20" max="21" width="8.86"/>
    <col customWidth="1" min="22" max="22" width="13.0"/>
    <col customWidth="1" min="23" max="23" width="10.71"/>
    <col customWidth="1" min="24" max="24" width="11.29"/>
    <col customWidth="1" min="25" max="25" width="11.43"/>
    <col customWidth="1" min="26" max="2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93.0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52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6"/>
      <c r="K3" s="113" t="s">
        <v>88</v>
      </c>
      <c r="L3" s="118" t="s">
        <v>15</v>
      </c>
      <c r="M3" s="118" t="s">
        <v>16</v>
      </c>
      <c r="N3" s="119" t="s">
        <v>173</v>
      </c>
      <c r="O3" s="119" t="s">
        <v>90</v>
      </c>
      <c r="P3" s="110"/>
      <c r="Q3" s="120" t="s">
        <v>91</v>
      </c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</row>
    <row r="4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174</v>
      </c>
      <c r="I4" s="125" t="s">
        <v>175</v>
      </c>
      <c r="J4" s="125" t="s">
        <v>114</v>
      </c>
      <c r="K4" s="124"/>
      <c r="L4" s="124"/>
      <c r="M4" s="124"/>
      <c r="N4" s="126"/>
      <c r="O4" s="126"/>
      <c r="P4" s="62"/>
      <c r="Q4" s="127" t="s">
        <v>115</v>
      </c>
      <c r="S4" s="128"/>
      <c r="T4" s="124"/>
      <c r="U4" s="124"/>
      <c r="V4" s="124"/>
      <c r="W4" s="124"/>
      <c r="X4" s="124"/>
      <c r="Y4" s="124"/>
      <c r="Z4" s="124"/>
      <c r="AA4" s="124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6"/>
      <c r="L5" s="126"/>
      <c r="M5" s="126"/>
      <c r="N5" s="130" t="s">
        <v>176</v>
      </c>
      <c r="O5" s="130" t="s">
        <v>177</v>
      </c>
      <c r="P5" s="11"/>
      <c r="Q5" s="127" t="s">
        <v>22</v>
      </c>
      <c r="S5" s="128"/>
      <c r="T5" s="126"/>
      <c r="U5" s="126"/>
      <c r="V5" s="126"/>
      <c r="W5" s="126"/>
      <c r="X5" s="126"/>
      <c r="Y5" s="126"/>
      <c r="Z5" s="126"/>
      <c r="AA5" s="126"/>
    </row>
    <row r="6">
      <c r="A6" s="131"/>
      <c r="B6" s="132">
        <v>1.0</v>
      </c>
      <c r="C6" s="132"/>
      <c r="D6" s="132" t="s">
        <v>178</v>
      </c>
      <c r="E6" s="132" t="str">
        <f t="shared" ref="E6:E44" si="1">CONCATENATE(C6,"-",D6,"-",B6)</f>
        <v>-TR-1</v>
      </c>
      <c r="F6" s="155">
        <v>1000.0</v>
      </c>
      <c r="G6" s="155">
        <v>1000.0</v>
      </c>
      <c r="H6" s="155">
        <v>800.0</v>
      </c>
      <c r="I6" s="155">
        <v>100.0</v>
      </c>
      <c r="J6" s="156">
        <f>F6+2*I6</f>
        <v>1200</v>
      </c>
      <c r="K6" s="134" t="str">
        <f t="shared" ref="K6:K44" si="2">CONCATENATE(F$4,"=",F6,"; ",G$4,"=",G6,"; ",H$4,"=",H6,"; ",I$4,"=",I6,"; ",J$4,"=",J6)</f>
        <v>A=1000; B=1000; C=800; R=100; L=1200</v>
      </c>
      <c r="L6" s="132" t="s">
        <v>28</v>
      </c>
      <c r="M6" s="157">
        <v>1.0</v>
      </c>
      <c r="N6" s="132">
        <f t="shared" ref="N6:N44" si="3">((2*($H6/1000+$I6/1000)+$G6/1000)*$J6/1000+($J6/1000-$F6/1000+2*$I6/1000)*$G6/1000)</f>
        <v>3.76</v>
      </c>
      <c r="O6" s="132">
        <f t="shared" ref="O6:O44" si="4">N6*M6</f>
        <v>3.76</v>
      </c>
      <c r="P6" s="131"/>
      <c r="Q6" s="127" t="s">
        <v>121</v>
      </c>
      <c r="R6" s="135" t="str">
        <f t="shared" ref="R6:R44" si="5">IF((MAX(G6,H6)+MAX(G6,F6))*2&gt;3500,"FLANSA30","FLANSA20")</f>
        <v>FLANSA30</v>
      </c>
      <c r="S6" s="135" t="str">
        <f t="shared" ref="S6:S44" si="6">IF(MAX(F6:H6)&lt;=500,"0.6",IF(AND(MAX(F6:H6)&gt;500,MAX(F6:H6)&lt;=1000),"0.8","1.0"))</f>
        <v>0.8</v>
      </c>
      <c r="T6" s="136">
        <f t="shared" ref="T6:T44" si="7">(((F6+G6)*2/1000)+((G6+H6)*2/1000))*M6</f>
        <v>7.6</v>
      </c>
      <c r="U6" s="136">
        <f t="shared" ref="U6:U44" si="8">M6*4*2</f>
        <v>8</v>
      </c>
      <c r="V6" s="136">
        <f t="shared" ref="V6:V44" si="9">IF(MAX(F6:H6)&lt;=500,O6*4.71,IF(AND(MAX(F6:H6)&gt;500,MAX(F6:H6)&lt;=1000),O6*6.28,O6*7.85))</f>
        <v>23.6128</v>
      </c>
      <c r="W6" s="132">
        <f t="shared" ref="W6:W44" si="10">((F6+G6)*2+(G6+H6)*2)/1000/2*M6</f>
        <v>3.8</v>
      </c>
      <c r="X6" s="132">
        <f t="shared" ref="X6:X44" si="11">IF(R6="FLANSA20",M6*4,0)</f>
        <v>0</v>
      </c>
      <c r="Y6" s="132">
        <f t="shared" ref="Y6:Y44" si="12">IF(R6="FLANSA30",M6*4,0)</f>
        <v>4</v>
      </c>
      <c r="Z6" s="137">
        <f t="shared" ref="Z6:Z44" si="13">((F6+G6)/350+(G6+H6)/350)*M6</f>
        <v>10.85714286</v>
      </c>
      <c r="AA6" s="138">
        <f t="shared" ref="AA6:AA44" si="14">M6/18</f>
        <v>0.05555555556</v>
      </c>
    </row>
    <row r="7">
      <c r="A7" s="11"/>
      <c r="B7" s="52"/>
      <c r="C7" s="52"/>
      <c r="D7" s="132" t="s">
        <v>178</v>
      </c>
      <c r="E7" s="132" t="str">
        <f t="shared" si="1"/>
        <v>-TR-</v>
      </c>
      <c r="F7" s="52"/>
      <c r="G7" s="52"/>
      <c r="H7" s="52"/>
      <c r="I7" s="52"/>
      <c r="J7" s="52"/>
      <c r="K7" s="134" t="str">
        <f t="shared" si="2"/>
        <v>A=; B=; C=; R=; L=</v>
      </c>
      <c r="L7" s="132" t="s">
        <v>28</v>
      </c>
      <c r="M7" s="52"/>
      <c r="N7" s="132">
        <f t="shared" si="3"/>
        <v>0</v>
      </c>
      <c r="O7" s="132">
        <f t="shared" si="4"/>
        <v>0</v>
      </c>
      <c r="P7" s="11"/>
      <c r="Q7" s="127" t="s">
        <v>122</v>
      </c>
      <c r="R7" s="135" t="str">
        <f t="shared" si="5"/>
        <v>FLANSA20</v>
      </c>
      <c r="S7" s="135" t="str">
        <f t="shared" si="6"/>
        <v>0.6</v>
      </c>
      <c r="T7" s="136">
        <f t="shared" si="7"/>
        <v>0</v>
      </c>
      <c r="U7" s="136">
        <f t="shared" si="8"/>
        <v>0</v>
      </c>
      <c r="V7" s="136">
        <f t="shared" si="9"/>
        <v>0</v>
      </c>
      <c r="W7" s="132">
        <f t="shared" si="10"/>
        <v>0</v>
      </c>
      <c r="X7" s="132">
        <f t="shared" si="11"/>
        <v>0</v>
      </c>
      <c r="Y7" s="132">
        <f t="shared" si="12"/>
        <v>0</v>
      </c>
      <c r="Z7" s="137">
        <f t="shared" si="13"/>
        <v>0</v>
      </c>
      <c r="AA7" s="138">
        <f t="shared" si="14"/>
        <v>0</v>
      </c>
    </row>
    <row r="8">
      <c r="A8" s="11"/>
      <c r="B8" s="52"/>
      <c r="C8" s="52"/>
      <c r="D8" s="132" t="s">
        <v>178</v>
      </c>
      <c r="E8" s="132" t="str">
        <f t="shared" si="1"/>
        <v>-TR-</v>
      </c>
      <c r="F8" s="52"/>
      <c r="G8" s="52"/>
      <c r="H8" s="52"/>
      <c r="I8" s="52"/>
      <c r="J8" s="52"/>
      <c r="K8" s="134" t="str">
        <f t="shared" si="2"/>
        <v>A=; B=; C=; R=; L=</v>
      </c>
      <c r="L8" s="132" t="s">
        <v>28</v>
      </c>
      <c r="M8" s="52"/>
      <c r="N8" s="132">
        <f t="shared" si="3"/>
        <v>0</v>
      </c>
      <c r="O8" s="132">
        <f t="shared" si="4"/>
        <v>0</v>
      </c>
      <c r="P8" s="11"/>
      <c r="Q8" s="127" t="s">
        <v>123</v>
      </c>
      <c r="R8" s="135" t="str">
        <f t="shared" si="5"/>
        <v>FLANSA20</v>
      </c>
      <c r="S8" s="135" t="str">
        <f t="shared" si="6"/>
        <v>0.6</v>
      </c>
      <c r="T8" s="136">
        <f t="shared" si="7"/>
        <v>0</v>
      </c>
      <c r="U8" s="136">
        <f t="shared" si="8"/>
        <v>0</v>
      </c>
      <c r="V8" s="136">
        <f t="shared" si="9"/>
        <v>0</v>
      </c>
      <c r="W8" s="132">
        <f t="shared" si="10"/>
        <v>0</v>
      </c>
      <c r="X8" s="132">
        <f t="shared" si="11"/>
        <v>0</v>
      </c>
      <c r="Y8" s="132">
        <f t="shared" si="12"/>
        <v>0</v>
      </c>
      <c r="Z8" s="137">
        <f t="shared" si="13"/>
        <v>0</v>
      </c>
      <c r="AA8" s="138">
        <f t="shared" si="14"/>
        <v>0</v>
      </c>
    </row>
    <row r="9">
      <c r="A9" s="11"/>
      <c r="B9" s="52"/>
      <c r="C9" s="52"/>
      <c r="D9" s="132" t="s">
        <v>178</v>
      </c>
      <c r="E9" s="132" t="str">
        <f t="shared" si="1"/>
        <v>-TR-</v>
      </c>
      <c r="F9" s="52"/>
      <c r="G9" s="52"/>
      <c r="H9" s="52"/>
      <c r="I9" s="52"/>
      <c r="J9" s="52"/>
      <c r="K9" s="134" t="str">
        <f t="shared" si="2"/>
        <v>A=; B=; C=; R=; L=</v>
      </c>
      <c r="L9" s="132" t="s">
        <v>28</v>
      </c>
      <c r="M9" s="52"/>
      <c r="N9" s="132">
        <f t="shared" si="3"/>
        <v>0</v>
      </c>
      <c r="O9" s="132">
        <f t="shared" si="4"/>
        <v>0</v>
      </c>
      <c r="P9" s="11"/>
      <c r="Q9" s="127" t="s">
        <v>124</v>
      </c>
      <c r="R9" s="135" t="str">
        <f t="shared" si="5"/>
        <v>FLANSA20</v>
      </c>
      <c r="S9" s="135" t="str">
        <f t="shared" si="6"/>
        <v>0.6</v>
      </c>
      <c r="T9" s="136">
        <f t="shared" si="7"/>
        <v>0</v>
      </c>
      <c r="U9" s="136">
        <f t="shared" si="8"/>
        <v>0</v>
      </c>
      <c r="V9" s="136">
        <f t="shared" si="9"/>
        <v>0</v>
      </c>
      <c r="W9" s="132">
        <f t="shared" si="10"/>
        <v>0</v>
      </c>
      <c r="X9" s="132">
        <f t="shared" si="11"/>
        <v>0</v>
      </c>
      <c r="Y9" s="132">
        <f t="shared" si="12"/>
        <v>0</v>
      </c>
      <c r="Z9" s="137">
        <f t="shared" si="13"/>
        <v>0</v>
      </c>
      <c r="AA9" s="138">
        <f t="shared" si="14"/>
        <v>0</v>
      </c>
    </row>
    <row r="10">
      <c r="A10" s="11"/>
      <c r="B10" s="52"/>
      <c r="C10" s="52"/>
      <c r="D10" s="132" t="s">
        <v>178</v>
      </c>
      <c r="E10" s="132" t="str">
        <f t="shared" si="1"/>
        <v>-TR-</v>
      </c>
      <c r="F10" s="52"/>
      <c r="G10" s="52"/>
      <c r="H10" s="52"/>
      <c r="I10" s="52"/>
      <c r="J10" s="52"/>
      <c r="K10" s="134" t="str">
        <f t="shared" si="2"/>
        <v>A=; B=; C=; R=; L=</v>
      </c>
      <c r="L10" s="132" t="s">
        <v>28</v>
      </c>
      <c r="M10" s="52"/>
      <c r="N10" s="132">
        <f t="shared" si="3"/>
        <v>0</v>
      </c>
      <c r="O10" s="132">
        <f t="shared" si="4"/>
        <v>0</v>
      </c>
      <c r="P10" s="11"/>
      <c r="Q10" s="127" t="s">
        <v>125</v>
      </c>
      <c r="R10" s="135" t="str">
        <f t="shared" si="5"/>
        <v>FLANSA20</v>
      </c>
      <c r="S10" s="135" t="str">
        <f t="shared" si="6"/>
        <v>0.6</v>
      </c>
      <c r="T10" s="136">
        <f t="shared" si="7"/>
        <v>0</v>
      </c>
      <c r="U10" s="136">
        <f t="shared" si="8"/>
        <v>0</v>
      </c>
      <c r="V10" s="136">
        <f t="shared" si="9"/>
        <v>0</v>
      </c>
      <c r="W10" s="132">
        <f t="shared" si="10"/>
        <v>0</v>
      </c>
      <c r="X10" s="132">
        <f t="shared" si="11"/>
        <v>0</v>
      </c>
      <c r="Y10" s="132">
        <f t="shared" si="12"/>
        <v>0</v>
      </c>
      <c r="Z10" s="137">
        <f t="shared" si="13"/>
        <v>0</v>
      </c>
      <c r="AA10" s="138">
        <f t="shared" si="14"/>
        <v>0</v>
      </c>
    </row>
    <row r="11">
      <c r="A11" s="11"/>
      <c r="B11" s="52"/>
      <c r="C11" s="52"/>
      <c r="D11" s="132" t="s">
        <v>178</v>
      </c>
      <c r="E11" s="132" t="str">
        <f t="shared" si="1"/>
        <v>-TR-</v>
      </c>
      <c r="F11" s="52"/>
      <c r="G11" s="52"/>
      <c r="H11" s="52"/>
      <c r="I11" s="52"/>
      <c r="J11" s="52"/>
      <c r="K11" s="134" t="str">
        <f t="shared" si="2"/>
        <v>A=; B=; C=; R=; L=</v>
      </c>
      <c r="L11" s="132" t="s">
        <v>28</v>
      </c>
      <c r="M11" s="52"/>
      <c r="N11" s="132">
        <f t="shared" si="3"/>
        <v>0</v>
      </c>
      <c r="O11" s="132">
        <f t="shared" si="4"/>
        <v>0</v>
      </c>
      <c r="P11" s="11"/>
      <c r="Q11" s="127" t="s">
        <v>126</v>
      </c>
      <c r="R11" s="135" t="str">
        <f t="shared" si="5"/>
        <v>FLANSA20</v>
      </c>
      <c r="S11" s="135" t="str">
        <f t="shared" si="6"/>
        <v>0.6</v>
      </c>
      <c r="T11" s="136">
        <f t="shared" si="7"/>
        <v>0</v>
      </c>
      <c r="U11" s="136">
        <f t="shared" si="8"/>
        <v>0</v>
      </c>
      <c r="V11" s="136">
        <f t="shared" si="9"/>
        <v>0</v>
      </c>
      <c r="W11" s="132">
        <f t="shared" si="10"/>
        <v>0</v>
      </c>
      <c r="X11" s="132">
        <f t="shared" si="11"/>
        <v>0</v>
      </c>
      <c r="Y11" s="132">
        <f t="shared" si="12"/>
        <v>0</v>
      </c>
      <c r="Z11" s="137">
        <f t="shared" si="13"/>
        <v>0</v>
      </c>
      <c r="AA11" s="138">
        <f t="shared" si="14"/>
        <v>0</v>
      </c>
    </row>
    <row r="12">
      <c r="A12" s="11"/>
      <c r="B12" s="52"/>
      <c r="C12" s="52"/>
      <c r="D12" s="132" t="s">
        <v>178</v>
      </c>
      <c r="E12" s="132" t="str">
        <f t="shared" si="1"/>
        <v>-TR-</v>
      </c>
      <c r="F12" s="52"/>
      <c r="G12" s="52"/>
      <c r="H12" s="52"/>
      <c r="I12" s="52"/>
      <c r="J12" s="52"/>
      <c r="K12" s="134" t="str">
        <f t="shared" si="2"/>
        <v>A=; B=; C=; R=; L=</v>
      </c>
      <c r="L12" s="132" t="s">
        <v>28</v>
      </c>
      <c r="M12" s="52"/>
      <c r="N12" s="132">
        <f t="shared" si="3"/>
        <v>0</v>
      </c>
      <c r="O12" s="132">
        <f t="shared" si="4"/>
        <v>0</v>
      </c>
      <c r="P12" s="11"/>
      <c r="Q12" s="127" t="s">
        <v>127</v>
      </c>
      <c r="R12" s="135" t="str">
        <f t="shared" si="5"/>
        <v>FLANSA20</v>
      </c>
      <c r="S12" s="135" t="str">
        <f t="shared" si="6"/>
        <v>0.6</v>
      </c>
      <c r="T12" s="136">
        <f t="shared" si="7"/>
        <v>0</v>
      </c>
      <c r="U12" s="136">
        <f t="shared" si="8"/>
        <v>0</v>
      </c>
      <c r="V12" s="136">
        <f t="shared" si="9"/>
        <v>0</v>
      </c>
      <c r="W12" s="132">
        <f t="shared" si="10"/>
        <v>0</v>
      </c>
      <c r="X12" s="132">
        <f t="shared" si="11"/>
        <v>0</v>
      </c>
      <c r="Y12" s="132">
        <f t="shared" si="12"/>
        <v>0</v>
      </c>
      <c r="Z12" s="137">
        <f t="shared" si="13"/>
        <v>0</v>
      </c>
      <c r="AA12" s="138">
        <f t="shared" si="14"/>
        <v>0</v>
      </c>
    </row>
    <row r="13">
      <c r="A13" s="11"/>
      <c r="B13" s="52"/>
      <c r="C13" s="52"/>
      <c r="D13" s="132" t="s">
        <v>178</v>
      </c>
      <c r="E13" s="132" t="str">
        <f t="shared" si="1"/>
        <v>-TR-</v>
      </c>
      <c r="F13" s="52"/>
      <c r="G13" s="52"/>
      <c r="H13" s="52"/>
      <c r="I13" s="52"/>
      <c r="J13" s="52"/>
      <c r="K13" s="134" t="str">
        <f t="shared" si="2"/>
        <v>A=; B=; C=; R=; L=</v>
      </c>
      <c r="L13" s="132" t="s">
        <v>28</v>
      </c>
      <c r="M13" s="52"/>
      <c r="N13" s="132">
        <f t="shared" si="3"/>
        <v>0</v>
      </c>
      <c r="O13" s="132">
        <f t="shared" si="4"/>
        <v>0</v>
      </c>
      <c r="P13" s="11"/>
      <c r="Q13" s="127" t="s">
        <v>128</v>
      </c>
      <c r="R13" s="135" t="str">
        <f t="shared" si="5"/>
        <v>FLANSA20</v>
      </c>
      <c r="S13" s="135" t="str">
        <f t="shared" si="6"/>
        <v>0.6</v>
      </c>
      <c r="T13" s="136">
        <f t="shared" si="7"/>
        <v>0</v>
      </c>
      <c r="U13" s="136">
        <f t="shared" si="8"/>
        <v>0</v>
      </c>
      <c r="V13" s="136">
        <f t="shared" si="9"/>
        <v>0</v>
      </c>
      <c r="W13" s="132">
        <f t="shared" si="10"/>
        <v>0</v>
      </c>
      <c r="X13" s="132">
        <f t="shared" si="11"/>
        <v>0</v>
      </c>
      <c r="Y13" s="132">
        <f t="shared" si="12"/>
        <v>0</v>
      </c>
      <c r="Z13" s="137">
        <f t="shared" si="13"/>
        <v>0</v>
      </c>
      <c r="AA13" s="138">
        <f t="shared" si="14"/>
        <v>0</v>
      </c>
    </row>
    <row r="14">
      <c r="A14" s="11"/>
      <c r="B14" s="52"/>
      <c r="C14" s="52"/>
      <c r="D14" s="132" t="s">
        <v>178</v>
      </c>
      <c r="E14" s="132" t="str">
        <f t="shared" si="1"/>
        <v>-TR-</v>
      </c>
      <c r="F14" s="52"/>
      <c r="G14" s="52"/>
      <c r="H14" s="52"/>
      <c r="I14" s="52"/>
      <c r="J14" s="52"/>
      <c r="K14" s="134" t="str">
        <f t="shared" si="2"/>
        <v>A=; B=; C=; R=; L=</v>
      </c>
      <c r="L14" s="132" t="s">
        <v>28</v>
      </c>
      <c r="M14" s="52"/>
      <c r="N14" s="132">
        <f t="shared" si="3"/>
        <v>0</v>
      </c>
      <c r="O14" s="132">
        <f t="shared" si="4"/>
        <v>0</v>
      </c>
      <c r="P14" s="11"/>
      <c r="Q14" s="127" t="s">
        <v>129</v>
      </c>
      <c r="R14" s="135" t="str">
        <f t="shared" si="5"/>
        <v>FLANSA20</v>
      </c>
      <c r="S14" s="135" t="str">
        <f t="shared" si="6"/>
        <v>0.6</v>
      </c>
      <c r="T14" s="136">
        <f t="shared" si="7"/>
        <v>0</v>
      </c>
      <c r="U14" s="136">
        <f t="shared" si="8"/>
        <v>0</v>
      </c>
      <c r="V14" s="136">
        <f t="shared" si="9"/>
        <v>0</v>
      </c>
      <c r="W14" s="132">
        <f t="shared" si="10"/>
        <v>0</v>
      </c>
      <c r="X14" s="132">
        <f t="shared" si="11"/>
        <v>0</v>
      </c>
      <c r="Y14" s="132">
        <f t="shared" si="12"/>
        <v>0</v>
      </c>
      <c r="Z14" s="137">
        <f t="shared" si="13"/>
        <v>0</v>
      </c>
      <c r="AA14" s="138">
        <f t="shared" si="14"/>
        <v>0</v>
      </c>
    </row>
    <row r="15">
      <c r="A15" s="11"/>
      <c r="B15" s="52"/>
      <c r="C15" s="52"/>
      <c r="D15" s="132" t="s">
        <v>178</v>
      </c>
      <c r="E15" s="132" t="str">
        <f t="shared" si="1"/>
        <v>-TR-</v>
      </c>
      <c r="F15" s="52"/>
      <c r="G15" s="52"/>
      <c r="H15" s="52"/>
      <c r="I15" s="52"/>
      <c r="J15" s="52"/>
      <c r="K15" s="134" t="str">
        <f t="shared" si="2"/>
        <v>A=; B=; C=; R=; L=</v>
      </c>
      <c r="L15" s="132" t="s">
        <v>28</v>
      </c>
      <c r="M15" s="52"/>
      <c r="N15" s="132">
        <f t="shared" si="3"/>
        <v>0</v>
      </c>
      <c r="O15" s="132">
        <f t="shared" si="4"/>
        <v>0</v>
      </c>
      <c r="P15" s="11"/>
      <c r="Q15" s="127" t="s">
        <v>130</v>
      </c>
      <c r="R15" s="135" t="str">
        <f t="shared" si="5"/>
        <v>FLANSA20</v>
      </c>
      <c r="S15" s="135" t="str">
        <f t="shared" si="6"/>
        <v>0.6</v>
      </c>
      <c r="T15" s="136">
        <f t="shared" si="7"/>
        <v>0</v>
      </c>
      <c r="U15" s="136">
        <f t="shared" si="8"/>
        <v>0</v>
      </c>
      <c r="V15" s="136">
        <f t="shared" si="9"/>
        <v>0</v>
      </c>
      <c r="W15" s="132">
        <f t="shared" si="10"/>
        <v>0</v>
      </c>
      <c r="X15" s="132">
        <f t="shared" si="11"/>
        <v>0</v>
      </c>
      <c r="Y15" s="132">
        <f t="shared" si="12"/>
        <v>0</v>
      </c>
      <c r="Z15" s="137">
        <f t="shared" si="13"/>
        <v>0</v>
      </c>
      <c r="AA15" s="138">
        <f t="shared" si="14"/>
        <v>0</v>
      </c>
    </row>
    <row r="16">
      <c r="A16" s="11"/>
      <c r="B16" s="52"/>
      <c r="C16" s="52"/>
      <c r="D16" s="132" t="s">
        <v>178</v>
      </c>
      <c r="E16" s="132" t="str">
        <f t="shared" si="1"/>
        <v>-TR-</v>
      </c>
      <c r="F16" s="52"/>
      <c r="G16" s="52"/>
      <c r="H16" s="52"/>
      <c r="I16" s="52"/>
      <c r="J16" s="52"/>
      <c r="K16" s="134" t="str">
        <f t="shared" si="2"/>
        <v>A=; B=; C=; R=; L=</v>
      </c>
      <c r="L16" s="132" t="s">
        <v>28</v>
      </c>
      <c r="M16" s="52"/>
      <c r="N16" s="132">
        <f t="shared" si="3"/>
        <v>0</v>
      </c>
      <c r="O16" s="132">
        <f t="shared" si="4"/>
        <v>0</v>
      </c>
      <c r="P16" s="11"/>
      <c r="Q16" s="127" t="s">
        <v>131</v>
      </c>
      <c r="R16" s="135" t="str">
        <f t="shared" si="5"/>
        <v>FLANSA20</v>
      </c>
      <c r="S16" s="135" t="str">
        <f t="shared" si="6"/>
        <v>0.6</v>
      </c>
      <c r="T16" s="136">
        <f t="shared" si="7"/>
        <v>0</v>
      </c>
      <c r="U16" s="136">
        <f t="shared" si="8"/>
        <v>0</v>
      </c>
      <c r="V16" s="136">
        <f t="shared" si="9"/>
        <v>0</v>
      </c>
      <c r="W16" s="132">
        <f t="shared" si="10"/>
        <v>0</v>
      </c>
      <c r="X16" s="132">
        <f t="shared" si="11"/>
        <v>0</v>
      </c>
      <c r="Y16" s="132">
        <f t="shared" si="12"/>
        <v>0</v>
      </c>
      <c r="Z16" s="137">
        <f t="shared" si="13"/>
        <v>0</v>
      </c>
      <c r="AA16" s="138">
        <f t="shared" si="14"/>
        <v>0</v>
      </c>
    </row>
    <row r="17">
      <c r="A17" s="11"/>
      <c r="B17" s="52"/>
      <c r="C17" s="52"/>
      <c r="D17" s="132" t="s">
        <v>178</v>
      </c>
      <c r="E17" s="132" t="str">
        <f t="shared" si="1"/>
        <v>-TR-</v>
      </c>
      <c r="F17" s="52"/>
      <c r="G17" s="52"/>
      <c r="H17" s="52"/>
      <c r="I17" s="52"/>
      <c r="J17" s="52"/>
      <c r="K17" s="134" t="str">
        <f t="shared" si="2"/>
        <v>A=; B=; C=; R=; L=</v>
      </c>
      <c r="L17" s="132" t="s">
        <v>28</v>
      </c>
      <c r="M17" s="52"/>
      <c r="N17" s="132">
        <f t="shared" si="3"/>
        <v>0</v>
      </c>
      <c r="O17" s="132">
        <f t="shared" si="4"/>
        <v>0</v>
      </c>
      <c r="P17" s="11"/>
      <c r="Q17" s="127" t="s">
        <v>132</v>
      </c>
      <c r="R17" s="135" t="str">
        <f t="shared" si="5"/>
        <v>FLANSA20</v>
      </c>
      <c r="S17" s="135" t="str">
        <f t="shared" si="6"/>
        <v>0.6</v>
      </c>
      <c r="T17" s="136">
        <f t="shared" si="7"/>
        <v>0</v>
      </c>
      <c r="U17" s="136">
        <f t="shared" si="8"/>
        <v>0</v>
      </c>
      <c r="V17" s="136">
        <f t="shared" si="9"/>
        <v>0</v>
      </c>
      <c r="W17" s="132">
        <f t="shared" si="10"/>
        <v>0</v>
      </c>
      <c r="X17" s="132">
        <f t="shared" si="11"/>
        <v>0</v>
      </c>
      <c r="Y17" s="132">
        <f t="shared" si="12"/>
        <v>0</v>
      </c>
      <c r="Z17" s="137">
        <f t="shared" si="13"/>
        <v>0</v>
      </c>
      <c r="AA17" s="138">
        <f t="shared" si="14"/>
        <v>0</v>
      </c>
    </row>
    <row r="18">
      <c r="A18" s="11"/>
      <c r="B18" s="52"/>
      <c r="C18" s="52"/>
      <c r="D18" s="132" t="s">
        <v>178</v>
      </c>
      <c r="E18" s="132" t="str">
        <f t="shared" si="1"/>
        <v>-TR-</v>
      </c>
      <c r="F18" s="52"/>
      <c r="G18" s="52"/>
      <c r="H18" s="52"/>
      <c r="I18" s="52"/>
      <c r="J18" s="52"/>
      <c r="K18" s="134" t="str">
        <f t="shared" si="2"/>
        <v>A=; B=; C=; R=; L=</v>
      </c>
      <c r="L18" s="132" t="s">
        <v>28</v>
      </c>
      <c r="M18" s="52"/>
      <c r="N18" s="132">
        <f t="shared" si="3"/>
        <v>0</v>
      </c>
      <c r="O18" s="132">
        <f t="shared" si="4"/>
        <v>0</v>
      </c>
      <c r="P18" s="11"/>
      <c r="Q18" s="127" t="s">
        <v>133</v>
      </c>
      <c r="R18" s="135" t="str">
        <f t="shared" si="5"/>
        <v>FLANSA20</v>
      </c>
      <c r="S18" s="135" t="str">
        <f t="shared" si="6"/>
        <v>0.6</v>
      </c>
      <c r="T18" s="136">
        <f t="shared" si="7"/>
        <v>0</v>
      </c>
      <c r="U18" s="136">
        <f t="shared" si="8"/>
        <v>0</v>
      </c>
      <c r="V18" s="136">
        <f t="shared" si="9"/>
        <v>0</v>
      </c>
      <c r="W18" s="132">
        <f t="shared" si="10"/>
        <v>0</v>
      </c>
      <c r="X18" s="132">
        <f t="shared" si="11"/>
        <v>0</v>
      </c>
      <c r="Y18" s="132">
        <f t="shared" si="12"/>
        <v>0</v>
      </c>
      <c r="Z18" s="137">
        <f t="shared" si="13"/>
        <v>0</v>
      </c>
      <c r="AA18" s="138">
        <f t="shared" si="14"/>
        <v>0</v>
      </c>
    </row>
    <row r="19">
      <c r="A19" s="110"/>
      <c r="B19" s="52"/>
      <c r="C19" s="52"/>
      <c r="D19" s="132" t="s">
        <v>178</v>
      </c>
      <c r="E19" s="132" t="str">
        <f t="shared" si="1"/>
        <v>-TR-</v>
      </c>
      <c r="F19" s="52"/>
      <c r="G19" s="52"/>
      <c r="H19" s="52"/>
      <c r="I19" s="52"/>
      <c r="J19" s="52"/>
      <c r="K19" s="134" t="str">
        <f t="shared" si="2"/>
        <v>A=; B=; C=; R=; L=</v>
      </c>
      <c r="L19" s="132" t="s">
        <v>28</v>
      </c>
      <c r="M19" s="52"/>
      <c r="N19" s="132">
        <f t="shared" si="3"/>
        <v>0</v>
      </c>
      <c r="O19" s="132">
        <f t="shared" si="4"/>
        <v>0</v>
      </c>
      <c r="P19" s="110"/>
      <c r="Q19" s="127" t="s">
        <v>134</v>
      </c>
      <c r="R19" s="135" t="str">
        <f t="shared" si="5"/>
        <v>FLANSA20</v>
      </c>
      <c r="S19" s="135" t="str">
        <f t="shared" si="6"/>
        <v>0.6</v>
      </c>
      <c r="T19" s="136">
        <f t="shared" si="7"/>
        <v>0</v>
      </c>
      <c r="U19" s="136">
        <f t="shared" si="8"/>
        <v>0</v>
      </c>
      <c r="V19" s="136">
        <f t="shared" si="9"/>
        <v>0</v>
      </c>
      <c r="W19" s="132">
        <f t="shared" si="10"/>
        <v>0</v>
      </c>
      <c r="X19" s="132">
        <f t="shared" si="11"/>
        <v>0</v>
      </c>
      <c r="Y19" s="132">
        <f t="shared" si="12"/>
        <v>0</v>
      </c>
      <c r="Z19" s="137">
        <f t="shared" si="13"/>
        <v>0</v>
      </c>
      <c r="AA19" s="138">
        <f t="shared" si="14"/>
        <v>0</v>
      </c>
    </row>
    <row r="20">
      <c r="A20" s="110"/>
      <c r="B20" s="52"/>
      <c r="C20" s="52"/>
      <c r="D20" s="132" t="s">
        <v>178</v>
      </c>
      <c r="E20" s="132" t="str">
        <f t="shared" si="1"/>
        <v>-TR-</v>
      </c>
      <c r="F20" s="52"/>
      <c r="G20" s="52"/>
      <c r="H20" s="52"/>
      <c r="I20" s="52"/>
      <c r="J20" s="52"/>
      <c r="K20" s="134" t="str">
        <f t="shared" si="2"/>
        <v>A=; B=; C=; R=; L=</v>
      </c>
      <c r="L20" s="132" t="s">
        <v>28</v>
      </c>
      <c r="M20" s="52"/>
      <c r="N20" s="132">
        <f t="shared" si="3"/>
        <v>0</v>
      </c>
      <c r="O20" s="132">
        <f t="shared" si="4"/>
        <v>0</v>
      </c>
      <c r="P20" s="110"/>
      <c r="Q20" s="127" t="s">
        <v>135</v>
      </c>
      <c r="R20" s="135" t="str">
        <f t="shared" si="5"/>
        <v>FLANSA20</v>
      </c>
      <c r="S20" s="135" t="str">
        <f t="shared" si="6"/>
        <v>0.6</v>
      </c>
      <c r="T20" s="136">
        <f t="shared" si="7"/>
        <v>0</v>
      </c>
      <c r="U20" s="136">
        <f t="shared" si="8"/>
        <v>0</v>
      </c>
      <c r="V20" s="136">
        <f t="shared" si="9"/>
        <v>0</v>
      </c>
      <c r="W20" s="132">
        <f t="shared" si="10"/>
        <v>0</v>
      </c>
      <c r="X20" s="132">
        <f t="shared" si="11"/>
        <v>0</v>
      </c>
      <c r="Y20" s="132">
        <f t="shared" si="12"/>
        <v>0</v>
      </c>
      <c r="Z20" s="137">
        <f t="shared" si="13"/>
        <v>0</v>
      </c>
      <c r="AA20" s="138">
        <f t="shared" si="14"/>
        <v>0</v>
      </c>
    </row>
    <row r="21" ht="15.75" customHeight="1">
      <c r="A21" s="110"/>
      <c r="B21" s="52"/>
      <c r="C21" s="52"/>
      <c r="D21" s="132" t="s">
        <v>178</v>
      </c>
      <c r="E21" s="132" t="str">
        <f t="shared" si="1"/>
        <v>-TR-</v>
      </c>
      <c r="F21" s="52"/>
      <c r="G21" s="52"/>
      <c r="H21" s="52"/>
      <c r="I21" s="52"/>
      <c r="J21" s="52"/>
      <c r="K21" s="134" t="str">
        <f t="shared" si="2"/>
        <v>A=; B=; C=; R=; L=</v>
      </c>
      <c r="L21" s="132" t="s">
        <v>28</v>
      </c>
      <c r="M21" s="52"/>
      <c r="N21" s="132">
        <f t="shared" si="3"/>
        <v>0</v>
      </c>
      <c r="O21" s="132">
        <f t="shared" si="4"/>
        <v>0</v>
      </c>
      <c r="P21" s="110"/>
      <c r="Q21" s="127" t="s">
        <v>136</v>
      </c>
      <c r="R21" s="135" t="str">
        <f t="shared" si="5"/>
        <v>FLANSA20</v>
      </c>
      <c r="S21" s="135" t="str">
        <f t="shared" si="6"/>
        <v>0.6</v>
      </c>
      <c r="T21" s="136">
        <f t="shared" si="7"/>
        <v>0</v>
      </c>
      <c r="U21" s="136">
        <f t="shared" si="8"/>
        <v>0</v>
      </c>
      <c r="V21" s="136">
        <f t="shared" si="9"/>
        <v>0</v>
      </c>
      <c r="W21" s="132">
        <f t="shared" si="10"/>
        <v>0</v>
      </c>
      <c r="X21" s="132">
        <f t="shared" si="11"/>
        <v>0</v>
      </c>
      <c r="Y21" s="132">
        <f t="shared" si="12"/>
        <v>0</v>
      </c>
      <c r="Z21" s="137">
        <f t="shared" si="13"/>
        <v>0</v>
      </c>
      <c r="AA21" s="138">
        <f t="shared" si="14"/>
        <v>0</v>
      </c>
    </row>
    <row r="22" ht="15.75" customHeight="1">
      <c r="A22" s="110"/>
      <c r="B22" s="52"/>
      <c r="C22" s="52"/>
      <c r="D22" s="132" t="s">
        <v>178</v>
      </c>
      <c r="E22" s="132" t="str">
        <f t="shared" si="1"/>
        <v>-TR-</v>
      </c>
      <c r="F22" s="52"/>
      <c r="G22" s="52"/>
      <c r="H22" s="52"/>
      <c r="I22" s="52"/>
      <c r="J22" s="52"/>
      <c r="K22" s="134" t="str">
        <f t="shared" si="2"/>
        <v>A=; B=; C=; R=; L=</v>
      </c>
      <c r="L22" s="132" t="s">
        <v>28</v>
      </c>
      <c r="M22" s="52"/>
      <c r="N22" s="132">
        <f t="shared" si="3"/>
        <v>0</v>
      </c>
      <c r="O22" s="132">
        <f t="shared" si="4"/>
        <v>0</v>
      </c>
      <c r="P22" s="110"/>
      <c r="Q22" s="127" t="s">
        <v>137</v>
      </c>
      <c r="R22" s="135" t="str">
        <f t="shared" si="5"/>
        <v>FLANSA20</v>
      </c>
      <c r="S22" s="135" t="str">
        <f t="shared" si="6"/>
        <v>0.6</v>
      </c>
      <c r="T22" s="136">
        <f t="shared" si="7"/>
        <v>0</v>
      </c>
      <c r="U22" s="136">
        <f t="shared" si="8"/>
        <v>0</v>
      </c>
      <c r="V22" s="136">
        <f t="shared" si="9"/>
        <v>0</v>
      </c>
      <c r="W22" s="132">
        <f t="shared" si="10"/>
        <v>0</v>
      </c>
      <c r="X22" s="132">
        <f t="shared" si="11"/>
        <v>0</v>
      </c>
      <c r="Y22" s="132">
        <f t="shared" si="12"/>
        <v>0</v>
      </c>
      <c r="Z22" s="137">
        <f t="shared" si="13"/>
        <v>0</v>
      </c>
      <c r="AA22" s="138">
        <f t="shared" si="14"/>
        <v>0</v>
      </c>
    </row>
    <row r="23" ht="15.75" customHeight="1">
      <c r="A23" s="110"/>
      <c r="B23" s="52"/>
      <c r="C23" s="52"/>
      <c r="D23" s="132" t="s">
        <v>178</v>
      </c>
      <c r="E23" s="132" t="str">
        <f t="shared" si="1"/>
        <v>-TR-</v>
      </c>
      <c r="F23" s="52"/>
      <c r="G23" s="52"/>
      <c r="H23" s="52"/>
      <c r="I23" s="52"/>
      <c r="J23" s="52"/>
      <c r="K23" s="134" t="str">
        <f t="shared" si="2"/>
        <v>A=; B=; C=; R=; L=</v>
      </c>
      <c r="L23" s="132" t="s">
        <v>28</v>
      </c>
      <c r="M23" s="52"/>
      <c r="N23" s="132">
        <f t="shared" si="3"/>
        <v>0</v>
      </c>
      <c r="O23" s="132">
        <f t="shared" si="4"/>
        <v>0</v>
      </c>
      <c r="P23" s="110"/>
      <c r="Q23" s="127" t="s">
        <v>138</v>
      </c>
      <c r="R23" s="135" t="str">
        <f t="shared" si="5"/>
        <v>FLANSA20</v>
      </c>
      <c r="S23" s="135" t="str">
        <f t="shared" si="6"/>
        <v>0.6</v>
      </c>
      <c r="T23" s="136">
        <f t="shared" si="7"/>
        <v>0</v>
      </c>
      <c r="U23" s="136">
        <f t="shared" si="8"/>
        <v>0</v>
      </c>
      <c r="V23" s="136">
        <f t="shared" si="9"/>
        <v>0</v>
      </c>
      <c r="W23" s="132">
        <f t="shared" si="10"/>
        <v>0</v>
      </c>
      <c r="X23" s="132">
        <f t="shared" si="11"/>
        <v>0</v>
      </c>
      <c r="Y23" s="132">
        <f t="shared" si="12"/>
        <v>0</v>
      </c>
      <c r="Z23" s="137">
        <f t="shared" si="13"/>
        <v>0</v>
      </c>
      <c r="AA23" s="138">
        <f t="shared" si="14"/>
        <v>0</v>
      </c>
    </row>
    <row r="24" ht="15.75" customHeight="1">
      <c r="A24" s="110"/>
      <c r="B24" s="52"/>
      <c r="C24" s="52"/>
      <c r="D24" s="132" t="s">
        <v>178</v>
      </c>
      <c r="E24" s="132" t="str">
        <f t="shared" si="1"/>
        <v>-TR-</v>
      </c>
      <c r="F24" s="52"/>
      <c r="G24" s="52"/>
      <c r="H24" s="52"/>
      <c r="I24" s="52"/>
      <c r="J24" s="52"/>
      <c r="K24" s="134" t="str">
        <f t="shared" si="2"/>
        <v>A=; B=; C=; R=; L=</v>
      </c>
      <c r="L24" s="132" t="s">
        <v>28</v>
      </c>
      <c r="M24" s="52"/>
      <c r="N24" s="132">
        <f t="shared" si="3"/>
        <v>0</v>
      </c>
      <c r="O24" s="132">
        <f t="shared" si="4"/>
        <v>0</v>
      </c>
      <c r="P24" s="110"/>
      <c r="Q24" s="127" t="s">
        <v>139</v>
      </c>
      <c r="R24" s="135" t="str">
        <f t="shared" si="5"/>
        <v>FLANSA20</v>
      </c>
      <c r="S24" s="135" t="str">
        <f t="shared" si="6"/>
        <v>0.6</v>
      </c>
      <c r="T24" s="136">
        <f t="shared" si="7"/>
        <v>0</v>
      </c>
      <c r="U24" s="136">
        <f t="shared" si="8"/>
        <v>0</v>
      </c>
      <c r="V24" s="136">
        <f t="shared" si="9"/>
        <v>0</v>
      </c>
      <c r="W24" s="132">
        <f t="shared" si="10"/>
        <v>0</v>
      </c>
      <c r="X24" s="132">
        <f t="shared" si="11"/>
        <v>0</v>
      </c>
      <c r="Y24" s="132">
        <f t="shared" si="12"/>
        <v>0</v>
      </c>
      <c r="Z24" s="137">
        <f t="shared" si="13"/>
        <v>0</v>
      </c>
      <c r="AA24" s="138">
        <f t="shared" si="14"/>
        <v>0</v>
      </c>
    </row>
    <row r="25" ht="15.75" customHeight="1">
      <c r="A25" s="110"/>
      <c r="B25" s="52"/>
      <c r="C25" s="52"/>
      <c r="D25" s="132" t="s">
        <v>178</v>
      </c>
      <c r="E25" s="132" t="str">
        <f t="shared" si="1"/>
        <v>-TR-</v>
      </c>
      <c r="F25" s="52"/>
      <c r="G25" s="52"/>
      <c r="H25" s="52"/>
      <c r="I25" s="52"/>
      <c r="J25" s="52"/>
      <c r="K25" s="134" t="str">
        <f t="shared" si="2"/>
        <v>A=; B=; C=; R=; L=</v>
      </c>
      <c r="L25" s="132" t="s">
        <v>28</v>
      </c>
      <c r="M25" s="52"/>
      <c r="N25" s="132">
        <f t="shared" si="3"/>
        <v>0</v>
      </c>
      <c r="O25" s="132">
        <f t="shared" si="4"/>
        <v>0</v>
      </c>
      <c r="P25" s="110"/>
      <c r="Q25" s="127" t="s">
        <v>140</v>
      </c>
      <c r="R25" s="135" t="str">
        <f t="shared" si="5"/>
        <v>FLANSA20</v>
      </c>
      <c r="S25" s="135" t="str">
        <f t="shared" si="6"/>
        <v>0.6</v>
      </c>
      <c r="T25" s="136">
        <f t="shared" si="7"/>
        <v>0</v>
      </c>
      <c r="U25" s="136">
        <f t="shared" si="8"/>
        <v>0</v>
      </c>
      <c r="V25" s="136">
        <f t="shared" si="9"/>
        <v>0</v>
      </c>
      <c r="W25" s="132">
        <f t="shared" si="10"/>
        <v>0</v>
      </c>
      <c r="X25" s="132">
        <f t="shared" si="11"/>
        <v>0</v>
      </c>
      <c r="Y25" s="132">
        <f t="shared" si="12"/>
        <v>0</v>
      </c>
      <c r="Z25" s="137">
        <f t="shared" si="13"/>
        <v>0</v>
      </c>
      <c r="AA25" s="138">
        <f t="shared" si="14"/>
        <v>0</v>
      </c>
    </row>
    <row r="26" ht="15.75" customHeight="1">
      <c r="A26" s="110"/>
      <c r="B26" s="52"/>
      <c r="C26" s="52"/>
      <c r="D26" s="132" t="s">
        <v>178</v>
      </c>
      <c r="E26" s="132" t="str">
        <f t="shared" si="1"/>
        <v>-TR-</v>
      </c>
      <c r="F26" s="52"/>
      <c r="G26" s="52"/>
      <c r="H26" s="52"/>
      <c r="I26" s="52"/>
      <c r="J26" s="52"/>
      <c r="K26" s="134" t="str">
        <f t="shared" si="2"/>
        <v>A=; B=; C=; R=; L=</v>
      </c>
      <c r="L26" s="132" t="s">
        <v>28</v>
      </c>
      <c r="M26" s="52"/>
      <c r="N26" s="132">
        <f t="shared" si="3"/>
        <v>0</v>
      </c>
      <c r="O26" s="132">
        <f t="shared" si="4"/>
        <v>0</v>
      </c>
      <c r="P26" s="110"/>
      <c r="Q26" s="127" t="s">
        <v>141</v>
      </c>
      <c r="R26" s="135" t="str">
        <f t="shared" si="5"/>
        <v>FLANSA20</v>
      </c>
      <c r="S26" s="135" t="str">
        <f t="shared" si="6"/>
        <v>0.6</v>
      </c>
      <c r="T26" s="136">
        <f t="shared" si="7"/>
        <v>0</v>
      </c>
      <c r="U26" s="136">
        <f t="shared" si="8"/>
        <v>0</v>
      </c>
      <c r="V26" s="136">
        <f t="shared" si="9"/>
        <v>0</v>
      </c>
      <c r="W26" s="132">
        <f t="shared" si="10"/>
        <v>0</v>
      </c>
      <c r="X26" s="132">
        <f t="shared" si="11"/>
        <v>0</v>
      </c>
      <c r="Y26" s="132">
        <f t="shared" si="12"/>
        <v>0</v>
      </c>
      <c r="Z26" s="137">
        <f t="shared" si="13"/>
        <v>0</v>
      </c>
      <c r="AA26" s="138">
        <f t="shared" si="14"/>
        <v>0</v>
      </c>
    </row>
    <row r="27" ht="15.75" customHeight="1">
      <c r="A27" s="110"/>
      <c r="B27" s="52"/>
      <c r="C27" s="52"/>
      <c r="D27" s="132" t="s">
        <v>178</v>
      </c>
      <c r="E27" s="132" t="str">
        <f t="shared" si="1"/>
        <v>-TR-</v>
      </c>
      <c r="F27" s="52"/>
      <c r="G27" s="52"/>
      <c r="H27" s="52"/>
      <c r="I27" s="52"/>
      <c r="J27" s="52"/>
      <c r="K27" s="134" t="str">
        <f t="shared" si="2"/>
        <v>A=; B=; C=; R=; L=</v>
      </c>
      <c r="L27" s="132" t="s">
        <v>28</v>
      </c>
      <c r="M27" s="52"/>
      <c r="N27" s="132">
        <f t="shared" si="3"/>
        <v>0</v>
      </c>
      <c r="O27" s="132">
        <f t="shared" si="4"/>
        <v>0</v>
      </c>
      <c r="P27" s="110"/>
      <c r="Q27" s="127" t="s">
        <v>142</v>
      </c>
      <c r="R27" s="135" t="str">
        <f t="shared" si="5"/>
        <v>FLANSA20</v>
      </c>
      <c r="S27" s="135" t="str">
        <f t="shared" si="6"/>
        <v>0.6</v>
      </c>
      <c r="T27" s="136">
        <f t="shared" si="7"/>
        <v>0</v>
      </c>
      <c r="U27" s="136">
        <f t="shared" si="8"/>
        <v>0</v>
      </c>
      <c r="V27" s="136">
        <f t="shared" si="9"/>
        <v>0</v>
      </c>
      <c r="W27" s="132">
        <f t="shared" si="10"/>
        <v>0</v>
      </c>
      <c r="X27" s="132">
        <f t="shared" si="11"/>
        <v>0</v>
      </c>
      <c r="Y27" s="132">
        <f t="shared" si="12"/>
        <v>0</v>
      </c>
      <c r="Z27" s="137">
        <f t="shared" si="13"/>
        <v>0</v>
      </c>
      <c r="AA27" s="138">
        <f t="shared" si="14"/>
        <v>0</v>
      </c>
    </row>
    <row r="28" ht="15.75" customHeight="1">
      <c r="A28" s="110"/>
      <c r="B28" s="52"/>
      <c r="C28" s="52"/>
      <c r="D28" s="132" t="s">
        <v>178</v>
      </c>
      <c r="E28" s="132" t="str">
        <f t="shared" si="1"/>
        <v>-TR-</v>
      </c>
      <c r="F28" s="52"/>
      <c r="G28" s="52"/>
      <c r="H28" s="52"/>
      <c r="I28" s="52"/>
      <c r="J28" s="52"/>
      <c r="K28" s="134" t="str">
        <f t="shared" si="2"/>
        <v>A=; B=; C=; R=; L=</v>
      </c>
      <c r="L28" s="132" t="s">
        <v>28</v>
      </c>
      <c r="M28" s="52"/>
      <c r="N28" s="132">
        <f t="shared" si="3"/>
        <v>0</v>
      </c>
      <c r="O28" s="132">
        <f t="shared" si="4"/>
        <v>0</v>
      </c>
      <c r="P28" s="110"/>
      <c r="Q28" s="127" t="s">
        <v>143</v>
      </c>
      <c r="R28" s="135" t="str">
        <f t="shared" si="5"/>
        <v>FLANSA20</v>
      </c>
      <c r="S28" s="135" t="str">
        <f t="shared" si="6"/>
        <v>0.6</v>
      </c>
      <c r="T28" s="136">
        <f t="shared" si="7"/>
        <v>0</v>
      </c>
      <c r="U28" s="136">
        <f t="shared" si="8"/>
        <v>0</v>
      </c>
      <c r="V28" s="136">
        <f t="shared" si="9"/>
        <v>0</v>
      </c>
      <c r="W28" s="132">
        <f t="shared" si="10"/>
        <v>0</v>
      </c>
      <c r="X28" s="132">
        <f t="shared" si="11"/>
        <v>0</v>
      </c>
      <c r="Y28" s="132">
        <f t="shared" si="12"/>
        <v>0</v>
      </c>
      <c r="Z28" s="137">
        <f t="shared" si="13"/>
        <v>0</v>
      </c>
      <c r="AA28" s="138">
        <f t="shared" si="14"/>
        <v>0</v>
      </c>
    </row>
    <row r="29" ht="15.75" customHeight="1">
      <c r="A29" s="110"/>
      <c r="B29" s="52"/>
      <c r="C29" s="52"/>
      <c r="D29" s="132" t="s">
        <v>178</v>
      </c>
      <c r="E29" s="132" t="str">
        <f t="shared" si="1"/>
        <v>-TR-</v>
      </c>
      <c r="F29" s="52"/>
      <c r="G29" s="52"/>
      <c r="H29" s="52"/>
      <c r="I29" s="52"/>
      <c r="J29" s="52"/>
      <c r="K29" s="134" t="str">
        <f t="shared" si="2"/>
        <v>A=; B=; C=; R=; L=</v>
      </c>
      <c r="L29" s="132" t="s">
        <v>28</v>
      </c>
      <c r="M29" s="52"/>
      <c r="N29" s="132">
        <f t="shared" si="3"/>
        <v>0</v>
      </c>
      <c r="O29" s="132">
        <f t="shared" si="4"/>
        <v>0</v>
      </c>
      <c r="P29" s="110"/>
      <c r="Q29" s="127" t="s">
        <v>144</v>
      </c>
      <c r="R29" s="135" t="str">
        <f t="shared" si="5"/>
        <v>FLANSA20</v>
      </c>
      <c r="S29" s="135" t="str">
        <f t="shared" si="6"/>
        <v>0.6</v>
      </c>
      <c r="T29" s="136">
        <f t="shared" si="7"/>
        <v>0</v>
      </c>
      <c r="U29" s="136">
        <f t="shared" si="8"/>
        <v>0</v>
      </c>
      <c r="V29" s="136">
        <f t="shared" si="9"/>
        <v>0</v>
      </c>
      <c r="W29" s="132">
        <f t="shared" si="10"/>
        <v>0</v>
      </c>
      <c r="X29" s="132">
        <f t="shared" si="11"/>
        <v>0</v>
      </c>
      <c r="Y29" s="132">
        <f t="shared" si="12"/>
        <v>0</v>
      </c>
      <c r="Z29" s="137">
        <f t="shared" si="13"/>
        <v>0</v>
      </c>
      <c r="AA29" s="138">
        <f t="shared" si="14"/>
        <v>0</v>
      </c>
    </row>
    <row r="30" ht="15.75" customHeight="1">
      <c r="A30" s="110"/>
      <c r="B30" s="52"/>
      <c r="C30" s="52"/>
      <c r="D30" s="132" t="s">
        <v>178</v>
      </c>
      <c r="E30" s="132" t="str">
        <f t="shared" si="1"/>
        <v>-TR-</v>
      </c>
      <c r="F30" s="52"/>
      <c r="G30" s="52"/>
      <c r="H30" s="52"/>
      <c r="I30" s="52"/>
      <c r="J30" s="52"/>
      <c r="K30" s="134" t="str">
        <f t="shared" si="2"/>
        <v>A=; B=; C=; R=; L=</v>
      </c>
      <c r="L30" s="132" t="s">
        <v>28</v>
      </c>
      <c r="M30" s="52"/>
      <c r="N30" s="132">
        <f t="shared" si="3"/>
        <v>0</v>
      </c>
      <c r="O30" s="132">
        <f t="shared" si="4"/>
        <v>0</v>
      </c>
      <c r="P30" s="110"/>
      <c r="Q30" s="127" t="s">
        <v>145</v>
      </c>
      <c r="R30" s="135" t="str">
        <f t="shared" si="5"/>
        <v>FLANSA20</v>
      </c>
      <c r="S30" s="135" t="str">
        <f t="shared" si="6"/>
        <v>0.6</v>
      </c>
      <c r="T30" s="136">
        <f t="shared" si="7"/>
        <v>0</v>
      </c>
      <c r="U30" s="136">
        <f t="shared" si="8"/>
        <v>0</v>
      </c>
      <c r="V30" s="136">
        <f t="shared" si="9"/>
        <v>0</v>
      </c>
      <c r="W30" s="132">
        <f t="shared" si="10"/>
        <v>0</v>
      </c>
      <c r="X30" s="132">
        <f t="shared" si="11"/>
        <v>0</v>
      </c>
      <c r="Y30" s="132">
        <f t="shared" si="12"/>
        <v>0</v>
      </c>
      <c r="Z30" s="137">
        <f t="shared" si="13"/>
        <v>0</v>
      </c>
      <c r="AA30" s="138">
        <f t="shared" si="14"/>
        <v>0</v>
      </c>
    </row>
    <row r="31" ht="15.75" customHeight="1">
      <c r="A31" s="110"/>
      <c r="B31" s="52"/>
      <c r="C31" s="52"/>
      <c r="D31" s="132" t="s">
        <v>178</v>
      </c>
      <c r="E31" s="132" t="str">
        <f t="shared" si="1"/>
        <v>-TR-</v>
      </c>
      <c r="F31" s="52"/>
      <c r="G31" s="52"/>
      <c r="H31" s="52"/>
      <c r="I31" s="52"/>
      <c r="J31" s="52"/>
      <c r="K31" s="134" t="str">
        <f t="shared" si="2"/>
        <v>A=; B=; C=; R=; L=</v>
      </c>
      <c r="L31" s="132" t="s">
        <v>28</v>
      </c>
      <c r="M31" s="52"/>
      <c r="N31" s="132">
        <f t="shared" si="3"/>
        <v>0</v>
      </c>
      <c r="O31" s="132">
        <f t="shared" si="4"/>
        <v>0</v>
      </c>
      <c r="P31" s="110"/>
      <c r="Q31" s="110"/>
      <c r="R31" s="135" t="str">
        <f t="shared" si="5"/>
        <v>FLANSA20</v>
      </c>
      <c r="S31" s="135" t="str">
        <f t="shared" si="6"/>
        <v>0.6</v>
      </c>
      <c r="T31" s="136">
        <f t="shared" si="7"/>
        <v>0</v>
      </c>
      <c r="U31" s="136">
        <f t="shared" si="8"/>
        <v>0</v>
      </c>
      <c r="V31" s="136">
        <f t="shared" si="9"/>
        <v>0</v>
      </c>
      <c r="W31" s="132">
        <f t="shared" si="10"/>
        <v>0</v>
      </c>
      <c r="X31" s="132">
        <f t="shared" si="11"/>
        <v>0</v>
      </c>
      <c r="Y31" s="132">
        <f t="shared" si="12"/>
        <v>0</v>
      </c>
      <c r="Z31" s="137">
        <f t="shared" si="13"/>
        <v>0</v>
      </c>
      <c r="AA31" s="138">
        <f t="shared" si="14"/>
        <v>0</v>
      </c>
    </row>
    <row r="32" ht="15.75" customHeight="1">
      <c r="A32" s="110"/>
      <c r="B32" s="52"/>
      <c r="C32" s="52"/>
      <c r="D32" s="132" t="s">
        <v>178</v>
      </c>
      <c r="E32" s="132" t="str">
        <f t="shared" si="1"/>
        <v>-TR-</v>
      </c>
      <c r="F32" s="52"/>
      <c r="G32" s="52"/>
      <c r="H32" s="52"/>
      <c r="I32" s="52"/>
      <c r="J32" s="52"/>
      <c r="K32" s="134" t="str">
        <f t="shared" si="2"/>
        <v>A=; B=; C=; R=; L=</v>
      </c>
      <c r="L32" s="132" t="s">
        <v>28</v>
      </c>
      <c r="M32" s="52"/>
      <c r="N32" s="132">
        <f t="shared" si="3"/>
        <v>0</v>
      </c>
      <c r="O32" s="132">
        <f t="shared" si="4"/>
        <v>0</v>
      </c>
      <c r="P32" s="110"/>
      <c r="Q32" s="110"/>
      <c r="R32" s="135" t="str">
        <f t="shared" si="5"/>
        <v>FLANSA20</v>
      </c>
      <c r="S32" s="135" t="str">
        <f t="shared" si="6"/>
        <v>0.6</v>
      </c>
      <c r="T32" s="136">
        <f t="shared" si="7"/>
        <v>0</v>
      </c>
      <c r="U32" s="136">
        <f t="shared" si="8"/>
        <v>0</v>
      </c>
      <c r="V32" s="136">
        <f t="shared" si="9"/>
        <v>0</v>
      </c>
      <c r="W32" s="132">
        <f t="shared" si="10"/>
        <v>0</v>
      </c>
      <c r="X32" s="132">
        <f t="shared" si="11"/>
        <v>0</v>
      </c>
      <c r="Y32" s="132">
        <f t="shared" si="12"/>
        <v>0</v>
      </c>
      <c r="Z32" s="137">
        <f t="shared" si="13"/>
        <v>0</v>
      </c>
      <c r="AA32" s="138">
        <f t="shared" si="14"/>
        <v>0</v>
      </c>
    </row>
    <row r="33" ht="15.75" customHeight="1">
      <c r="A33" s="110"/>
      <c r="B33" s="52"/>
      <c r="C33" s="52"/>
      <c r="D33" s="132" t="s">
        <v>178</v>
      </c>
      <c r="E33" s="132" t="str">
        <f t="shared" si="1"/>
        <v>-TR-</v>
      </c>
      <c r="F33" s="52"/>
      <c r="G33" s="52"/>
      <c r="H33" s="52"/>
      <c r="I33" s="52"/>
      <c r="J33" s="52"/>
      <c r="K33" s="134" t="str">
        <f t="shared" si="2"/>
        <v>A=; B=; C=; R=; L=</v>
      </c>
      <c r="L33" s="132" t="s">
        <v>28</v>
      </c>
      <c r="M33" s="52"/>
      <c r="N33" s="132">
        <f t="shared" si="3"/>
        <v>0</v>
      </c>
      <c r="O33" s="132">
        <f t="shared" si="4"/>
        <v>0</v>
      </c>
      <c r="P33" s="110"/>
      <c r="Q33" s="110"/>
      <c r="R33" s="135" t="str">
        <f t="shared" si="5"/>
        <v>FLANSA20</v>
      </c>
      <c r="S33" s="135" t="str">
        <f t="shared" si="6"/>
        <v>0.6</v>
      </c>
      <c r="T33" s="136">
        <f t="shared" si="7"/>
        <v>0</v>
      </c>
      <c r="U33" s="136">
        <f t="shared" si="8"/>
        <v>0</v>
      </c>
      <c r="V33" s="136">
        <f t="shared" si="9"/>
        <v>0</v>
      </c>
      <c r="W33" s="132">
        <f t="shared" si="10"/>
        <v>0</v>
      </c>
      <c r="X33" s="132">
        <f t="shared" si="11"/>
        <v>0</v>
      </c>
      <c r="Y33" s="132">
        <f t="shared" si="12"/>
        <v>0</v>
      </c>
      <c r="Z33" s="137">
        <f t="shared" si="13"/>
        <v>0</v>
      </c>
      <c r="AA33" s="138">
        <f t="shared" si="14"/>
        <v>0</v>
      </c>
    </row>
    <row r="34" ht="15.75" customHeight="1">
      <c r="A34" s="110"/>
      <c r="B34" s="52"/>
      <c r="C34" s="52"/>
      <c r="D34" s="132" t="s">
        <v>178</v>
      </c>
      <c r="E34" s="132" t="str">
        <f t="shared" si="1"/>
        <v>-TR-</v>
      </c>
      <c r="F34" s="52"/>
      <c r="G34" s="52"/>
      <c r="H34" s="52"/>
      <c r="I34" s="52"/>
      <c r="J34" s="52"/>
      <c r="K34" s="134" t="str">
        <f t="shared" si="2"/>
        <v>A=; B=; C=; R=; L=</v>
      </c>
      <c r="L34" s="132" t="s">
        <v>28</v>
      </c>
      <c r="M34" s="52"/>
      <c r="N34" s="132">
        <f t="shared" si="3"/>
        <v>0</v>
      </c>
      <c r="O34" s="132">
        <f t="shared" si="4"/>
        <v>0</v>
      </c>
      <c r="P34" s="110"/>
      <c r="Q34" s="110"/>
      <c r="R34" s="135" t="str">
        <f t="shared" si="5"/>
        <v>FLANSA20</v>
      </c>
      <c r="S34" s="135" t="str">
        <f t="shared" si="6"/>
        <v>0.6</v>
      </c>
      <c r="T34" s="136">
        <f t="shared" si="7"/>
        <v>0</v>
      </c>
      <c r="U34" s="136">
        <f t="shared" si="8"/>
        <v>0</v>
      </c>
      <c r="V34" s="136">
        <f t="shared" si="9"/>
        <v>0</v>
      </c>
      <c r="W34" s="132">
        <f t="shared" si="10"/>
        <v>0</v>
      </c>
      <c r="X34" s="132">
        <f t="shared" si="11"/>
        <v>0</v>
      </c>
      <c r="Y34" s="132">
        <f t="shared" si="12"/>
        <v>0</v>
      </c>
      <c r="Z34" s="137">
        <f t="shared" si="13"/>
        <v>0</v>
      </c>
      <c r="AA34" s="138">
        <f t="shared" si="14"/>
        <v>0</v>
      </c>
    </row>
    <row r="35" ht="15.75" customHeight="1">
      <c r="A35" s="110"/>
      <c r="B35" s="52"/>
      <c r="C35" s="52"/>
      <c r="D35" s="132" t="s">
        <v>178</v>
      </c>
      <c r="E35" s="132" t="str">
        <f t="shared" si="1"/>
        <v>-TR-</v>
      </c>
      <c r="F35" s="52"/>
      <c r="G35" s="52"/>
      <c r="H35" s="52"/>
      <c r="I35" s="52"/>
      <c r="J35" s="52"/>
      <c r="K35" s="134" t="str">
        <f t="shared" si="2"/>
        <v>A=; B=; C=; R=; L=</v>
      </c>
      <c r="L35" s="132" t="s">
        <v>28</v>
      </c>
      <c r="M35" s="52"/>
      <c r="N35" s="132">
        <f t="shared" si="3"/>
        <v>0</v>
      </c>
      <c r="O35" s="132">
        <f t="shared" si="4"/>
        <v>0</v>
      </c>
      <c r="P35" s="110"/>
      <c r="Q35" s="110"/>
      <c r="R35" s="135" t="str">
        <f t="shared" si="5"/>
        <v>FLANSA20</v>
      </c>
      <c r="S35" s="135" t="str">
        <f t="shared" si="6"/>
        <v>0.6</v>
      </c>
      <c r="T35" s="136">
        <f t="shared" si="7"/>
        <v>0</v>
      </c>
      <c r="U35" s="136">
        <f t="shared" si="8"/>
        <v>0</v>
      </c>
      <c r="V35" s="136">
        <f t="shared" si="9"/>
        <v>0</v>
      </c>
      <c r="W35" s="132">
        <f t="shared" si="10"/>
        <v>0</v>
      </c>
      <c r="X35" s="132">
        <f t="shared" si="11"/>
        <v>0</v>
      </c>
      <c r="Y35" s="132">
        <f t="shared" si="12"/>
        <v>0</v>
      </c>
      <c r="Z35" s="137">
        <f t="shared" si="13"/>
        <v>0</v>
      </c>
      <c r="AA35" s="138">
        <f t="shared" si="14"/>
        <v>0</v>
      </c>
    </row>
    <row r="36" ht="15.75" customHeight="1">
      <c r="A36" s="110"/>
      <c r="B36" s="52"/>
      <c r="C36" s="52"/>
      <c r="D36" s="132" t="s">
        <v>178</v>
      </c>
      <c r="E36" s="132" t="str">
        <f t="shared" si="1"/>
        <v>-TR-</v>
      </c>
      <c r="F36" s="52"/>
      <c r="G36" s="52"/>
      <c r="H36" s="52"/>
      <c r="I36" s="52"/>
      <c r="J36" s="52"/>
      <c r="K36" s="134" t="str">
        <f t="shared" si="2"/>
        <v>A=; B=; C=; R=; L=</v>
      </c>
      <c r="L36" s="132" t="s">
        <v>28</v>
      </c>
      <c r="M36" s="52"/>
      <c r="N36" s="132">
        <f t="shared" si="3"/>
        <v>0</v>
      </c>
      <c r="O36" s="132">
        <f t="shared" si="4"/>
        <v>0</v>
      </c>
      <c r="P36" s="110"/>
      <c r="Q36" s="110"/>
      <c r="R36" s="135" t="str">
        <f t="shared" si="5"/>
        <v>FLANSA20</v>
      </c>
      <c r="S36" s="135" t="str">
        <f t="shared" si="6"/>
        <v>0.6</v>
      </c>
      <c r="T36" s="136">
        <f t="shared" si="7"/>
        <v>0</v>
      </c>
      <c r="U36" s="136">
        <f t="shared" si="8"/>
        <v>0</v>
      </c>
      <c r="V36" s="136">
        <f t="shared" si="9"/>
        <v>0</v>
      </c>
      <c r="W36" s="132">
        <f t="shared" si="10"/>
        <v>0</v>
      </c>
      <c r="X36" s="132">
        <f t="shared" si="11"/>
        <v>0</v>
      </c>
      <c r="Y36" s="132">
        <f t="shared" si="12"/>
        <v>0</v>
      </c>
      <c r="Z36" s="137">
        <f t="shared" si="13"/>
        <v>0</v>
      </c>
      <c r="AA36" s="138">
        <f t="shared" si="14"/>
        <v>0</v>
      </c>
    </row>
    <row r="37" ht="15.75" customHeight="1">
      <c r="A37" s="110"/>
      <c r="B37" s="52"/>
      <c r="C37" s="52"/>
      <c r="D37" s="132" t="s">
        <v>178</v>
      </c>
      <c r="E37" s="132" t="str">
        <f t="shared" si="1"/>
        <v>-TR-</v>
      </c>
      <c r="F37" s="52"/>
      <c r="G37" s="52"/>
      <c r="H37" s="52"/>
      <c r="I37" s="52"/>
      <c r="J37" s="52"/>
      <c r="K37" s="134" t="str">
        <f t="shared" si="2"/>
        <v>A=; B=; C=; R=; L=</v>
      </c>
      <c r="L37" s="132" t="s">
        <v>28</v>
      </c>
      <c r="M37" s="52"/>
      <c r="N37" s="132">
        <f t="shared" si="3"/>
        <v>0</v>
      </c>
      <c r="O37" s="132">
        <f t="shared" si="4"/>
        <v>0</v>
      </c>
      <c r="P37" s="110"/>
      <c r="Q37" s="110"/>
      <c r="R37" s="135" t="str">
        <f t="shared" si="5"/>
        <v>FLANSA20</v>
      </c>
      <c r="S37" s="135" t="str">
        <f t="shared" si="6"/>
        <v>0.6</v>
      </c>
      <c r="T37" s="136">
        <f t="shared" si="7"/>
        <v>0</v>
      </c>
      <c r="U37" s="136">
        <f t="shared" si="8"/>
        <v>0</v>
      </c>
      <c r="V37" s="136">
        <f t="shared" si="9"/>
        <v>0</v>
      </c>
      <c r="W37" s="132">
        <f t="shared" si="10"/>
        <v>0</v>
      </c>
      <c r="X37" s="132">
        <f t="shared" si="11"/>
        <v>0</v>
      </c>
      <c r="Y37" s="132">
        <f t="shared" si="12"/>
        <v>0</v>
      </c>
      <c r="Z37" s="137">
        <f t="shared" si="13"/>
        <v>0</v>
      </c>
      <c r="AA37" s="138">
        <f t="shared" si="14"/>
        <v>0</v>
      </c>
    </row>
    <row r="38" ht="15.75" customHeight="1">
      <c r="A38" s="110"/>
      <c r="B38" s="52"/>
      <c r="C38" s="52"/>
      <c r="D38" s="132" t="s">
        <v>178</v>
      </c>
      <c r="E38" s="132" t="str">
        <f t="shared" si="1"/>
        <v>-TR-</v>
      </c>
      <c r="F38" s="52"/>
      <c r="G38" s="52"/>
      <c r="H38" s="52"/>
      <c r="I38" s="52"/>
      <c r="J38" s="52"/>
      <c r="K38" s="134" t="str">
        <f t="shared" si="2"/>
        <v>A=; B=; C=; R=; L=</v>
      </c>
      <c r="L38" s="132" t="s">
        <v>28</v>
      </c>
      <c r="M38" s="52"/>
      <c r="N38" s="132">
        <f t="shared" si="3"/>
        <v>0</v>
      </c>
      <c r="O38" s="132">
        <f t="shared" si="4"/>
        <v>0</v>
      </c>
      <c r="P38" s="110"/>
      <c r="Q38" s="110"/>
      <c r="R38" s="135" t="str">
        <f t="shared" si="5"/>
        <v>FLANSA20</v>
      </c>
      <c r="S38" s="135" t="str">
        <f t="shared" si="6"/>
        <v>0.6</v>
      </c>
      <c r="T38" s="136">
        <f t="shared" si="7"/>
        <v>0</v>
      </c>
      <c r="U38" s="136">
        <f t="shared" si="8"/>
        <v>0</v>
      </c>
      <c r="V38" s="136">
        <f t="shared" si="9"/>
        <v>0</v>
      </c>
      <c r="W38" s="132">
        <f t="shared" si="10"/>
        <v>0</v>
      </c>
      <c r="X38" s="132">
        <f t="shared" si="11"/>
        <v>0</v>
      </c>
      <c r="Y38" s="132">
        <f t="shared" si="12"/>
        <v>0</v>
      </c>
      <c r="Z38" s="137">
        <f t="shared" si="13"/>
        <v>0</v>
      </c>
      <c r="AA38" s="138">
        <f t="shared" si="14"/>
        <v>0</v>
      </c>
    </row>
    <row r="39" ht="15.75" customHeight="1">
      <c r="A39" s="110"/>
      <c r="B39" s="52"/>
      <c r="C39" s="52"/>
      <c r="D39" s="132" t="s">
        <v>178</v>
      </c>
      <c r="E39" s="132" t="str">
        <f t="shared" si="1"/>
        <v>-TR-</v>
      </c>
      <c r="F39" s="52"/>
      <c r="G39" s="52"/>
      <c r="H39" s="52"/>
      <c r="I39" s="52"/>
      <c r="J39" s="52"/>
      <c r="K39" s="134" t="str">
        <f t="shared" si="2"/>
        <v>A=; B=; C=; R=; L=</v>
      </c>
      <c r="L39" s="132" t="s">
        <v>28</v>
      </c>
      <c r="M39" s="52"/>
      <c r="N39" s="132">
        <f t="shared" si="3"/>
        <v>0</v>
      </c>
      <c r="O39" s="132">
        <f t="shared" si="4"/>
        <v>0</v>
      </c>
      <c r="P39" s="110"/>
      <c r="Q39" s="110"/>
      <c r="R39" s="135" t="str">
        <f t="shared" si="5"/>
        <v>FLANSA20</v>
      </c>
      <c r="S39" s="135" t="str">
        <f t="shared" si="6"/>
        <v>0.6</v>
      </c>
      <c r="T39" s="136">
        <f t="shared" si="7"/>
        <v>0</v>
      </c>
      <c r="U39" s="136">
        <f t="shared" si="8"/>
        <v>0</v>
      </c>
      <c r="V39" s="136">
        <f t="shared" si="9"/>
        <v>0</v>
      </c>
      <c r="W39" s="132">
        <f t="shared" si="10"/>
        <v>0</v>
      </c>
      <c r="X39" s="132">
        <f t="shared" si="11"/>
        <v>0</v>
      </c>
      <c r="Y39" s="132">
        <f t="shared" si="12"/>
        <v>0</v>
      </c>
      <c r="Z39" s="137">
        <f t="shared" si="13"/>
        <v>0</v>
      </c>
      <c r="AA39" s="138">
        <f t="shared" si="14"/>
        <v>0</v>
      </c>
    </row>
    <row r="40" ht="15.75" customHeight="1">
      <c r="A40" s="110"/>
      <c r="B40" s="52"/>
      <c r="C40" s="52"/>
      <c r="D40" s="132" t="s">
        <v>178</v>
      </c>
      <c r="E40" s="132" t="str">
        <f t="shared" si="1"/>
        <v>-TR-</v>
      </c>
      <c r="F40" s="52"/>
      <c r="G40" s="52"/>
      <c r="H40" s="52"/>
      <c r="I40" s="52"/>
      <c r="J40" s="52"/>
      <c r="K40" s="134" t="str">
        <f t="shared" si="2"/>
        <v>A=; B=; C=; R=; L=</v>
      </c>
      <c r="L40" s="132" t="s">
        <v>28</v>
      </c>
      <c r="M40" s="52"/>
      <c r="N40" s="132">
        <f t="shared" si="3"/>
        <v>0</v>
      </c>
      <c r="O40" s="132">
        <f t="shared" si="4"/>
        <v>0</v>
      </c>
      <c r="P40" s="110"/>
      <c r="Q40" s="110"/>
      <c r="R40" s="135" t="str">
        <f t="shared" si="5"/>
        <v>FLANSA20</v>
      </c>
      <c r="S40" s="135" t="str">
        <f t="shared" si="6"/>
        <v>0.6</v>
      </c>
      <c r="T40" s="136">
        <f t="shared" si="7"/>
        <v>0</v>
      </c>
      <c r="U40" s="136">
        <f t="shared" si="8"/>
        <v>0</v>
      </c>
      <c r="V40" s="136">
        <f t="shared" si="9"/>
        <v>0</v>
      </c>
      <c r="W40" s="132">
        <f t="shared" si="10"/>
        <v>0</v>
      </c>
      <c r="X40" s="132">
        <f t="shared" si="11"/>
        <v>0</v>
      </c>
      <c r="Y40" s="132">
        <f t="shared" si="12"/>
        <v>0</v>
      </c>
      <c r="Z40" s="137">
        <f t="shared" si="13"/>
        <v>0</v>
      </c>
      <c r="AA40" s="138">
        <f t="shared" si="14"/>
        <v>0</v>
      </c>
    </row>
    <row r="41" ht="15.75" customHeight="1">
      <c r="A41" s="110"/>
      <c r="B41" s="52"/>
      <c r="C41" s="52"/>
      <c r="D41" s="132" t="s">
        <v>178</v>
      </c>
      <c r="E41" s="132" t="str">
        <f t="shared" si="1"/>
        <v>-TR-</v>
      </c>
      <c r="F41" s="52"/>
      <c r="G41" s="52"/>
      <c r="H41" s="52"/>
      <c r="I41" s="52"/>
      <c r="J41" s="52"/>
      <c r="K41" s="134" t="str">
        <f t="shared" si="2"/>
        <v>A=; B=; C=; R=; L=</v>
      </c>
      <c r="L41" s="132" t="s">
        <v>28</v>
      </c>
      <c r="M41" s="52"/>
      <c r="N41" s="132">
        <f t="shared" si="3"/>
        <v>0</v>
      </c>
      <c r="O41" s="132">
        <f t="shared" si="4"/>
        <v>0</v>
      </c>
      <c r="P41" s="110"/>
      <c r="Q41" s="110"/>
      <c r="R41" s="135" t="str">
        <f t="shared" si="5"/>
        <v>FLANSA20</v>
      </c>
      <c r="S41" s="135" t="str">
        <f t="shared" si="6"/>
        <v>0.6</v>
      </c>
      <c r="T41" s="136">
        <f t="shared" si="7"/>
        <v>0</v>
      </c>
      <c r="U41" s="136">
        <f t="shared" si="8"/>
        <v>0</v>
      </c>
      <c r="V41" s="136">
        <f t="shared" si="9"/>
        <v>0</v>
      </c>
      <c r="W41" s="132">
        <f t="shared" si="10"/>
        <v>0</v>
      </c>
      <c r="X41" s="132">
        <f t="shared" si="11"/>
        <v>0</v>
      </c>
      <c r="Y41" s="132">
        <f t="shared" si="12"/>
        <v>0</v>
      </c>
      <c r="Z41" s="137">
        <f t="shared" si="13"/>
        <v>0</v>
      </c>
      <c r="AA41" s="138">
        <f t="shared" si="14"/>
        <v>0</v>
      </c>
    </row>
    <row r="42" ht="15.75" customHeight="1">
      <c r="A42" s="110"/>
      <c r="B42" s="52"/>
      <c r="C42" s="52"/>
      <c r="D42" s="132" t="s">
        <v>178</v>
      </c>
      <c r="E42" s="132" t="str">
        <f t="shared" si="1"/>
        <v>-TR-</v>
      </c>
      <c r="F42" s="52"/>
      <c r="G42" s="52"/>
      <c r="H42" s="52"/>
      <c r="I42" s="52"/>
      <c r="J42" s="52"/>
      <c r="K42" s="134" t="str">
        <f t="shared" si="2"/>
        <v>A=; B=; C=; R=; L=</v>
      </c>
      <c r="L42" s="132" t="s">
        <v>28</v>
      </c>
      <c r="M42" s="52"/>
      <c r="N42" s="132">
        <f t="shared" si="3"/>
        <v>0</v>
      </c>
      <c r="O42" s="132">
        <f t="shared" si="4"/>
        <v>0</v>
      </c>
      <c r="P42" s="110"/>
      <c r="Q42" s="110"/>
      <c r="R42" s="135" t="str">
        <f t="shared" si="5"/>
        <v>FLANSA20</v>
      </c>
      <c r="S42" s="135" t="str">
        <f t="shared" si="6"/>
        <v>0.6</v>
      </c>
      <c r="T42" s="136">
        <f t="shared" si="7"/>
        <v>0</v>
      </c>
      <c r="U42" s="136">
        <f t="shared" si="8"/>
        <v>0</v>
      </c>
      <c r="V42" s="136">
        <f t="shared" si="9"/>
        <v>0</v>
      </c>
      <c r="W42" s="132">
        <f t="shared" si="10"/>
        <v>0</v>
      </c>
      <c r="X42" s="132">
        <f t="shared" si="11"/>
        <v>0</v>
      </c>
      <c r="Y42" s="132">
        <f t="shared" si="12"/>
        <v>0</v>
      </c>
      <c r="Z42" s="137">
        <f t="shared" si="13"/>
        <v>0</v>
      </c>
      <c r="AA42" s="138">
        <f t="shared" si="14"/>
        <v>0</v>
      </c>
    </row>
    <row r="43" ht="15.75" customHeight="1">
      <c r="A43" s="110"/>
      <c r="B43" s="52"/>
      <c r="C43" s="52"/>
      <c r="D43" s="132" t="s">
        <v>178</v>
      </c>
      <c r="E43" s="132" t="str">
        <f t="shared" si="1"/>
        <v>-TR-</v>
      </c>
      <c r="F43" s="52"/>
      <c r="G43" s="52"/>
      <c r="H43" s="52"/>
      <c r="I43" s="52"/>
      <c r="J43" s="52"/>
      <c r="K43" s="134" t="str">
        <f t="shared" si="2"/>
        <v>A=; B=; C=; R=; L=</v>
      </c>
      <c r="L43" s="132" t="s">
        <v>28</v>
      </c>
      <c r="M43" s="52"/>
      <c r="N43" s="132">
        <f t="shared" si="3"/>
        <v>0</v>
      </c>
      <c r="O43" s="132">
        <f t="shared" si="4"/>
        <v>0</v>
      </c>
      <c r="P43" s="110"/>
      <c r="Q43" s="110"/>
      <c r="R43" s="135" t="str">
        <f t="shared" si="5"/>
        <v>FLANSA20</v>
      </c>
      <c r="S43" s="135" t="str">
        <f t="shared" si="6"/>
        <v>0.6</v>
      </c>
      <c r="T43" s="136">
        <f t="shared" si="7"/>
        <v>0</v>
      </c>
      <c r="U43" s="136">
        <f t="shared" si="8"/>
        <v>0</v>
      </c>
      <c r="V43" s="136">
        <f t="shared" si="9"/>
        <v>0</v>
      </c>
      <c r="W43" s="132">
        <f t="shared" si="10"/>
        <v>0</v>
      </c>
      <c r="X43" s="132">
        <f t="shared" si="11"/>
        <v>0</v>
      </c>
      <c r="Y43" s="132">
        <f t="shared" si="12"/>
        <v>0</v>
      </c>
      <c r="Z43" s="137">
        <f t="shared" si="13"/>
        <v>0</v>
      </c>
      <c r="AA43" s="138">
        <f t="shared" si="14"/>
        <v>0</v>
      </c>
    </row>
    <row r="44" ht="15.75" customHeight="1">
      <c r="A44" s="110"/>
      <c r="B44" s="52"/>
      <c r="C44" s="52"/>
      <c r="D44" s="132" t="s">
        <v>178</v>
      </c>
      <c r="E44" s="132" t="str">
        <f t="shared" si="1"/>
        <v>-TR-</v>
      </c>
      <c r="F44" s="52"/>
      <c r="G44" s="52"/>
      <c r="H44" s="52"/>
      <c r="I44" s="52"/>
      <c r="J44" s="52"/>
      <c r="K44" s="134" t="str">
        <f t="shared" si="2"/>
        <v>A=; B=; C=; R=; L=</v>
      </c>
      <c r="L44" s="132" t="s">
        <v>28</v>
      </c>
      <c r="M44" s="52"/>
      <c r="N44" s="132">
        <f t="shared" si="3"/>
        <v>0</v>
      </c>
      <c r="O44" s="132">
        <f t="shared" si="4"/>
        <v>0</v>
      </c>
      <c r="P44" s="110"/>
      <c r="Q44" s="110"/>
      <c r="R44" s="135" t="str">
        <f t="shared" si="5"/>
        <v>FLANSA20</v>
      </c>
      <c r="S44" s="135" t="str">
        <f t="shared" si="6"/>
        <v>0.6</v>
      </c>
      <c r="T44" s="136">
        <f t="shared" si="7"/>
        <v>0</v>
      </c>
      <c r="U44" s="136">
        <f t="shared" si="8"/>
        <v>0</v>
      </c>
      <c r="V44" s="136">
        <f t="shared" si="9"/>
        <v>0</v>
      </c>
      <c r="W44" s="132">
        <f t="shared" si="10"/>
        <v>0</v>
      </c>
      <c r="X44" s="132">
        <f t="shared" si="11"/>
        <v>0</v>
      </c>
      <c r="Y44" s="132">
        <f t="shared" si="12"/>
        <v>0</v>
      </c>
      <c r="Z44" s="137">
        <f t="shared" si="13"/>
        <v>0</v>
      </c>
      <c r="AA44" s="138">
        <f t="shared" si="14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"/>
      <c r="S51" s="11"/>
      <c r="T51" s="11">
        <f t="shared" ref="T51:AA51" si="15">SUM(T6:T44)</f>
        <v>7.6</v>
      </c>
      <c r="U51" s="11">
        <f t="shared" si="15"/>
        <v>8</v>
      </c>
      <c r="V51" s="11">
        <f t="shared" si="15"/>
        <v>23.6128</v>
      </c>
      <c r="W51" s="11">
        <f t="shared" si="15"/>
        <v>3.8</v>
      </c>
      <c r="X51" s="11">
        <f t="shared" si="15"/>
        <v>0</v>
      </c>
      <c r="Y51" s="11">
        <f t="shared" si="15"/>
        <v>4</v>
      </c>
      <c r="Z51" s="140">
        <f t="shared" si="15"/>
        <v>10.85714286</v>
      </c>
      <c r="AA51" s="12">
        <f t="shared" si="15"/>
        <v>0.05555555556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</sheetData>
  <mergeCells count="31"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  <mergeCell ref="K3:K5"/>
    <mergeCell ref="L3:L5"/>
    <mergeCell ref="M3:M5"/>
    <mergeCell ref="N3:N4"/>
    <mergeCell ref="O3:O4"/>
    <mergeCell ref="R3:R5"/>
    <mergeCell ref="S3:S5"/>
    <mergeCell ref="T3:T5"/>
    <mergeCell ref="U3:U5"/>
    <mergeCell ref="V3:V5"/>
    <mergeCell ref="W3:W5"/>
    <mergeCell ref="X3:X5"/>
    <mergeCell ref="T2:V2"/>
    <mergeCell ref="W2:AA2"/>
    <mergeCell ref="B3:B5"/>
    <mergeCell ref="C3:C5"/>
    <mergeCell ref="D3:D5"/>
    <mergeCell ref="E3:E5"/>
    <mergeCell ref="F3:J3"/>
    <mergeCell ref="AA3:AA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.71"/>
    <col customWidth="1" min="3" max="3" width="8.86"/>
    <col customWidth="1" min="4" max="4" width="9.86"/>
    <col customWidth="1" min="5" max="5" width="16.14"/>
    <col customWidth="1" min="6" max="9" width="8.86"/>
    <col customWidth="1" min="10" max="10" width="42.14"/>
    <col customWidth="1" min="11" max="15" width="8.86"/>
    <col customWidth="1" hidden="1" min="16" max="17" width="8.86"/>
    <col customWidth="1" min="18" max="18" width="14.14"/>
    <col customWidth="1" min="19" max="19" width="10.86"/>
    <col customWidth="1" min="20" max="20" width="9.0"/>
    <col customWidth="1" min="21" max="21" width="9.86"/>
    <col customWidth="1" min="22" max="22" width="10.14"/>
    <col customWidth="1" min="23" max="23" width="12.29"/>
    <col customWidth="1" min="24" max="24" width="10.14"/>
    <col customWidth="1" min="25" max="25" width="11.43"/>
    <col customWidth="1" min="26" max="27" width="8.86"/>
    <col customWidth="1" min="28" max="28" width="13.29"/>
    <col customWidth="1" min="29" max="29" width="13.86"/>
    <col customWidth="1" min="30" max="30" width="10.43"/>
    <col customWidth="1" min="31" max="31" width="10.71"/>
    <col customWidth="1" min="32" max="33" width="8.86"/>
    <col customWidth="1" min="34" max="34" width="10.14"/>
    <col customWidth="1" min="35" max="35" width="10.29"/>
    <col customWidth="1" min="36" max="36" width="10.0"/>
    <col customWidth="1" min="37" max="3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</row>
    <row r="2" ht="84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52"/>
      <c r="P2" s="110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  <c r="AB2" s="111" t="s">
        <v>85</v>
      </c>
      <c r="AC2" s="112"/>
      <c r="AD2" s="112"/>
      <c r="AE2" s="112"/>
      <c r="AF2" s="112"/>
      <c r="AG2" s="112"/>
      <c r="AH2" s="112"/>
      <c r="AI2" s="112"/>
      <c r="AJ2" s="112"/>
      <c r="AK2" s="112"/>
    </row>
    <row r="3" ht="18.75" customHeight="1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6"/>
      <c r="J3" s="113" t="s">
        <v>88</v>
      </c>
      <c r="K3" s="118" t="s">
        <v>15</v>
      </c>
      <c r="L3" s="118" t="s">
        <v>16</v>
      </c>
      <c r="M3" s="119" t="s">
        <v>179</v>
      </c>
      <c r="N3" s="119" t="s">
        <v>90</v>
      </c>
      <c r="O3" s="110"/>
      <c r="P3" s="120" t="s">
        <v>91</v>
      </c>
      <c r="Q3" s="110"/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  <c r="AB3" s="123" t="s">
        <v>102</v>
      </c>
      <c r="AC3" s="123" t="s">
        <v>103</v>
      </c>
      <c r="AD3" s="123" t="s">
        <v>104</v>
      </c>
      <c r="AE3" s="123" t="s">
        <v>105</v>
      </c>
      <c r="AF3" s="123" t="s">
        <v>106</v>
      </c>
      <c r="AG3" s="123" t="s">
        <v>107</v>
      </c>
      <c r="AH3" s="123" t="s">
        <v>108</v>
      </c>
      <c r="AI3" s="123" t="s">
        <v>109</v>
      </c>
      <c r="AJ3" s="123" t="s">
        <v>110</v>
      </c>
      <c r="AK3" s="123" t="s">
        <v>111</v>
      </c>
    </row>
    <row r="4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180</v>
      </c>
      <c r="I4" s="125" t="s">
        <v>114</v>
      </c>
      <c r="J4" s="124"/>
      <c r="K4" s="124"/>
      <c r="L4" s="124"/>
      <c r="M4" s="126"/>
      <c r="N4" s="126"/>
      <c r="O4" s="62"/>
      <c r="P4" s="127" t="s">
        <v>115</v>
      </c>
      <c r="Q4" s="62"/>
      <c r="S4" s="128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6"/>
      <c r="K5" s="126"/>
      <c r="L5" s="126"/>
      <c r="M5" s="130" t="s">
        <v>181</v>
      </c>
      <c r="N5" s="130" t="s">
        <v>182</v>
      </c>
      <c r="O5" s="11"/>
      <c r="P5" s="127" t="s">
        <v>22</v>
      </c>
      <c r="Q5" s="11"/>
      <c r="S5" s="128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</row>
    <row r="6">
      <c r="A6" s="131"/>
      <c r="B6" s="132">
        <v>1.0</v>
      </c>
      <c r="C6" s="52"/>
      <c r="D6" s="132" t="s">
        <v>183</v>
      </c>
      <c r="E6" s="132" t="str">
        <f t="shared" ref="E6:E44" si="3">CONCATENATE(C6,"-",D6,"-",B6)</f>
        <v>-PDE-1</v>
      </c>
      <c r="F6" s="156"/>
      <c r="G6" s="156"/>
      <c r="H6" s="156"/>
      <c r="I6" s="156"/>
      <c r="J6" s="134" t="str">
        <f t="shared" ref="J6:J44" si="4">CONCATENATE(F$4,"=",F6,"; ",G$4,"=",G6,"; ",H$4,"=",H6,"; ",I$4,"=",I6)</f>
        <v>A=; B=; F=; L=</v>
      </c>
      <c r="K6" s="132" t="s">
        <v>28</v>
      </c>
      <c r="L6" s="132"/>
      <c r="M6" s="132">
        <f t="shared" ref="M6:M44" si="5">ROUND(2*($F6/1000+$H6/1000)*$I6/1000+SQRT(POWER($H6/1000,2)+POWER($I6/1000,2))*$G6/1000*2,2)</f>
        <v>0</v>
      </c>
      <c r="N6" s="132">
        <f t="shared" ref="N6:N44" si="6">M6*L6</f>
        <v>0</v>
      </c>
      <c r="O6" s="131"/>
      <c r="P6" s="127" t="s">
        <v>121</v>
      </c>
      <c r="Q6" s="158"/>
      <c r="R6" s="135" t="str">
        <f t="shared" ref="R6:R44" si="7">IF((F6+G6)*2&gt;3500,"FLANSA30","FLANSA20")</f>
        <v>FLANSA20</v>
      </c>
      <c r="S6" s="135" t="str">
        <f t="shared" ref="S6:S44" si="8">IF(MAX(F6:G6)&lt;=500,"0.6",IF(AND(MAX(F6:G6)&gt;500,MAX(F6:G6)&lt;=1000),"0.8","1.0"))</f>
        <v>0.6</v>
      </c>
      <c r="T6" s="136">
        <f t="shared" ref="T6:T44" si="9">(F6+G6)*4/1000*L6</f>
        <v>0</v>
      </c>
      <c r="U6" s="136">
        <f t="shared" ref="U6:U44" si="10">L6*4*2</f>
        <v>0</v>
      </c>
      <c r="V6" s="136">
        <f t="shared" ref="V6:V44" si="11">IF(MAX(F6:G6)&lt;=500,N6*4.71,IF(AND(MAX(F6:G6)&gt;500,MAX(F6:G6)&lt;=1000),N6*6.28,N6*7.85))</f>
        <v>0</v>
      </c>
      <c r="W6" s="132">
        <f t="shared" ref="W6:W44" si="12">((F6+G6)*2*L6)/1000</f>
        <v>0</v>
      </c>
      <c r="X6" s="132">
        <f t="shared" ref="X6:X44" si="13">IF(R6="FLANSA20",L6*4,0)</f>
        <v>0</v>
      </c>
      <c r="Y6" s="132">
        <f t="shared" ref="Y6:Y44" si="14">IF(R6="FLANSA30",L6*4,0)</f>
        <v>0</v>
      </c>
      <c r="Z6" s="137">
        <f t="shared" ref="Z6:Z44" si="15">(((F6+G6)*2)*L6)/350</f>
        <v>0</v>
      </c>
      <c r="AA6" s="138">
        <f t="shared" ref="AA6:AA44" si="16">L6/18</f>
        <v>0</v>
      </c>
      <c r="AB6" s="138">
        <f t="shared" ref="AB6:AB44" si="17">IF(MAX(F6:G6)&lt;800,(I6*L6/2000)*2,0)</f>
        <v>0</v>
      </c>
      <c r="AC6" s="138">
        <f t="shared" ref="AC6:AC44" si="18">IF(MAX(F6:G6)&gt;=800,(I6*L6/2000)*2,0)</f>
        <v>0</v>
      </c>
      <c r="AD6" s="138">
        <f t="shared" ref="AD6:AD44" si="19">(G6/1000+0.5)*AB6</f>
        <v>0</v>
      </c>
      <c r="AE6" s="138">
        <f t="shared" ref="AE6:AE44" si="20">(G6/1000+0.5)*AC6</f>
        <v>0</v>
      </c>
      <c r="AF6" s="138">
        <f t="shared" ref="AF6:AF44" si="21">(F6/1000+0.1)*(AB6/2)</f>
        <v>0</v>
      </c>
      <c r="AG6" s="138">
        <f t="shared" ref="AG6:AG44" si="22">(F6/1000+0.1)*(AC6/2)</f>
        <v>0</v>
      </c>
      <c r="AH6" s="138">
        <f t="shared" ref="AH6:AI6" si="1">(AB6/2)*0.1</f>
        <v>0</v>
      </c>
      <c r="AI6" s="138">
        <f t="shared" si="1"/>
        <v>0</v>
      </c>
      <c r="AJ6" s="138">
        <f t="shared" ref="AJ6:AK6" si="2">AB6</f>
        <v>0</v>
      </c>
      <c r="AK6" s="138">
        <f t="shared" si="2"/>
        <v>0</v>
      </c>
    </row>
    <row r="7">
      <c r="A7" s="11"/>
      <c r="B7" s="52"/>
      <c r="C7" s="52"/>
      <c r="D7" s="132" t="s">
        <v>183</v>
      </c>
      <c r="E7" s="132" t="str">
        <f t="shared" si="3"/>
        <v>-PDE-</v>
      </c>
      <c r="F7" s="52"/>
      <c r="G7" s="52"/>
      <c r="H7" s="52"/>
      <c r="I7" s="52"/>
      <c r="J7" s="134" t="str">
        <f t="shared" si="4"/>
        <v>A=; B=; F=; L=</v>
      </c>
      <c r="K7" s="132" t="s">
        <v>28</v>
      </c>
      <c r="L7" s="52"/>
      <c r="M7" s="132">
        <f t="shared" si="5"/>
        <v>0</v>
      </c>
      <c r="N7" s="132">
        <f t="shared" si="6"/>
        <v>0</v>
      </c>
      <c r="O7" s="11"/>
      <c r="P7" s="127" t="s">
        <v>122</v>
      </c>
      <c r="Q7" s="11"/>
      <c r="R7" s="135" t="str">
        <f t="shared" si="7"/>
        <v>FLANSA20</v>
      </c>
      <c r="S7" s="135" t="str">
        <f t="shared" si="8"/>
        <v>0.6</v>
      </c>
      <c r="T7" s="136">
        <f t="shared" si="9"/>
        <v>0</v>
      </c>
      <c r="U7" s="136">
        <f t="shared" si="10"/>
        <v>0</v>
      </c>
      <c r="V7" s="136">
        <f t="shared" si="11"/>
        <v>0</v>
      </c>
      <c r="W7" s="132">
        <f t="shared" si="12"/>
        <v>0</v>
      </c>
      <c r="X7" s="132">
        <f t="shared" si="13"/>
        <v>0</v>
      </c>
      <c r="Y7" s="132">
        <f t="shared" si="14"/>
        <v>0</v>
      </c>
      <c r="Z7" s="137">
        <f t="shared" si="15"/>
        <v>0</v>
      </c>
      <c r="AA7" s="138">
        <f t="shared" si="16"/>
        <v>0</v>
      </c>
      <c r="AB7" s="138">
        <f t="shared" si="17"/>
        <v>0</v>
      </c>
      <c r="AC7" s="138">
        <f t="shared" si="18"/>
        <v>0</v>
      </c>
      <c r="AD7" s="138">
        <f t="shared" si="19"/>
        <v>0</v>
      </c>
      <c r="AE7" s="138">
        <f t="shared" si="20"/>
        <v>0</v>
      </c>
      <c r="AF7" s="138">
        <f t="shared" si="21"/>
        <v>0</v>
      </c>
      <c r="AG7" s="138">
        <f t="shared" si="22"/>
        <v>0</v>
      </c>
      <c r="AH7" s="138">
        <f t="shared" ref="AH7:AI7" si="23">(AB7/2)*0.1</f>
        <v>0</v>
      </c>
      <c r="AI7" s="138">
        <f t="shared" si="23"/>
        <v>0</v>
      </c>
      <c r="AJ7" s="138">
        <f t="shared" ref="AJ7:AK7" si="24">AB7</f>
        <v>0</v>
      </c>
      <c r="AK7" s="138">
        <f t="shared" si="24"/>
        <v>0</v>
      </c>
    </row>
    <row r="8">
      <c r="A8" s="11"/>
      <c r="B8" s="52"/>
      <c r="C8" s="52"/>
      <c r="D8" s="132" t="s">
        <v>183</v>
      </c>
      <c r="E8" s="132" t="str">
        <f t="shared" si="3"/>
        <v>-PDE-</v>
      </c>
      <c r="F8" s="52"/>
      <c r="G8" s="52"/>
      <c r="H8" s="52"/>
      <c r="I8" s="52"/>
      <c r="J8" s="134" t="str">
        <f t="shared" si="4"/>
        <v>A=; B=; F=; L=</v>
      </c>
      <c r="K8" s="132" t="s">
        <v>28</v>
      </c>
      <c r="L8" s="52"/>
      <c r="M8" s="132">
        <f t="shared" si="5"/>
        <v>0</v>
      </c>
      <c r="N8" s="132">
        <f t="shared" si="6"/>
        <v>0</v>
      </c>
      <c r="O8" s="11"/>
      <c r="P8" s="127" t="s">
        <v>123</v>
      </c>
      <c r="Q8" s="11"/>
      <c r="R8" s="135" t="str">
        <f t="shared" si="7"/>
        <v>FLANSA20</v>
      </c>
      <c r="S8" s="135" t="str">
        <f t="shared" si="8"/>
        <v>0.6</v>
      </c>
      <c r="T8" s="136">
        <f t="shared" si="9"/>
        <v>0</v>
      </c>
      <c r="U8" s="136">
        <f t="shared" si="10"/>
        <v>0</v>
      </c>
      <c r="V8" s="136">
        <f t="shared" si="11"/>
        <v>0</v>
      </c>
      <c r="W8" s="132">
        <f t="shared" si="12"/>
        <v>0</v>
      </c>
      <c r="X8" s="132">
        <f t="shared" si="13"/>
        <v>0</v>
      </c>
      <c r="Y8" s="132">
        <f t="shared" si="14"/>
        <v>0</v>
      </c>
      <c r="Z8" s="137">
        <f t="shared" si="15"/>
        <v>0</v>
      </c>
      <c r="AA8" s="138">
        <f t="shared" si="16"/>
        <v>0</v>
      </c>
      <c r="AB8" s="138">
        <f t="shared" si="17"/>
        <v>0</v>
      </c>
      <c r="AC8" s="138">
        <f t="shared" si="18"/>
        <v>0</v>
      </c>
      <c r="AD8" s="138">
        <f t="shared" si="19"/>
        <v>0</v>
      </c>
      <c r="AE8" s="138">
        <f t="shared" si="20"/>
        <v>0</v>
      </c>
      <c r="AF8" s="138">
        <f t="shared" si="21"/>
        <v>0</v>
      </c>
      <c r="AG8" s="138">
        <f t="shared" si="22"/>
        <v>0</v>
      </c>
      <c r="AH8" s="138">
        <f t="shared" ref="AH8:AI8" si="25">(AB8/2)*0.1</f>
        <v>0</v>
      </c>
      <c r="AI8" s="138">
        <f t="shared" si="25"/>
        <v>0</v>
      </c>
      <c r="AJ8" s="138">
        <f t="shared" ref="AJ8:AK8" si="26">AB8</f>
        <v>0</v>
      </c>
      <c r="AK8" s="138">
        <f t="shared" si="26"/>
        <v>0</v>
      </c>
    </row>
    <row r="9">
      <c r="A9" s="11"/>
      <c r="B9" s="52"/>
      <c r="C9" s="52"/>
      <c r="D9" s="132" t="s">
        <v>183</v>
      </c>
      <c r="E9" s="132" t="str">
        <f t="shared" si="3"/>
        <v>-PDE-</v>
      </c>
      <c r="F9" s="52"/>
      <c r="G9" s="52"/>
      <c r="H9" s="52"/>
      <c r="I9" s="52"/>
      <c r="J9" s="134" t="str">
        <f t="shared" si="4"/>
        <v>A=; B=; F=; L=</v>
      </c>
      <c r="K9" s="132" t="s">
        <v>28</v>
      </c>
      <c r="L9" s="52"/>
      <c r="M9" s="132">
        <f t="shared" si="5"/>
        <v>0</v>
      </c>
      <c r="N9" s="132">
        <f t="shared" si="6"/>
        <v>0</v>
      </c>
      <c r="O9" s="11"/>
      <c r="P9" s="127" t="s">
        <v>124</v>
      </c>
      <c r="Q9" s="11"/>
      <c r="R9" s="135" t="str">
        <f t="shared" si="7"/>
        <v>FLANSA20</v>
      </c>
      <c r="S9" s="135" t="str">
        <f t="shared" si="8"/>
        <v>0.6</v>
      </c>
      <c r="T9" s="136">
        <f t="shared" si="9"/>
        <v>0</v>
      </c>
      <c r="U9" s="136">
        <f t="shared" si="10"/>
        <v>0</v>
      </c>
      <c r="V9" s="136">
        <f t="shared" si="11"/>
        <v>0</v>
      </c>
      <c r="W9" s="132">
        <f t="shared" si="12"/>
        <v>0</v>
      </c>
      <c r="X9" s="132">
        <f t="shared" si="13"/>
        <v>0</v>
      </c>
      <c r="Y9" s="132">
        <f t="shared" si="14"/>
        <v>0</v>
      </c>
      <c r="Z9" s="137">
        <f t="shared" si="15"/>
        <v>0</v>
      </c>
      <c r="AA9" s="138">
        <f t="shared" si="16"/>
        <v>0</v>
      </c>
      <c r="AB9" s="138">
        <f t="shared" si="17"/>
        <v>0</v>
      </c>
      <c r="AC9" s="138">
        <f t="shared" si="18"/>
        <v>0</v>
      </c>
      <c r="AD9" s="138">
        <f t="shared" si="19"/>
        <v>0</v>
      </c>
      <c r="AE9" s="138">
        <f t="shared" si="20"/>
        <v>0</v>
      </c>
      <c r="AF9" s="138">
        <f t="shared" si="21"/>
        <v>0</v>
      </c>
      <c r="AG9" s="138">
        <f t="shared" si="22"/>
        <v>0</v>
      </c>
      <c r="AH9" s="138">
        <f t="shared" ref="AH9:AI9" si="27">(AB9/2)*0.1</f>
        <v>0</v>
      </c>
      <c r="AI9" s="138">
        <f t="shared" si="27"/>
        <v>0</v>
      </c>
      <c r="AJ9" s="138">
        <f t="shared" ref="AJ9:AK9" si="28">AB9</f>
        <v>0</v>
      </c>
      <c r="AK9" s="138">
        <f t="shared" si="28"/>
        <v>0</v>
      </c>
    </row>
    <row r="10">
      <c r="A10" s="11"/>
      <c r="B10" s="52"/>
      <c r="C10" s="52"/>
      <c r="D10" s="132" t="s">
        <v>183</v>
      </c>
      <c r="E10" s="132" t="str">
        <f t="shared" si="3"/>
        <v>-PDE-</v>
      </c>
      <c r="F10" s="52"/>
      <c r="G10" s="52"/>
      <c r="H10" s="52"/>
      <c r="I10" s="52"/>
      <c r="J10" s="134" t="str">
        <f t="shared" si="4"/>
        <v>A=; B=; F=; L=</v>
      </c>
      <c r="K10" s="132" t="s">
        <v>28</v>
      </c>
      <c r="L10" s="52"/>
      <c r="M10" s="132">
        <f t="shared" si="5"/>
        <v>0</v>
      </c>
      <c r="N10" s="132">
        <f t="shared" si="6"/>
        <v>0</v>
      </c>
      <c r="O10" s="11"/>
      <c r="P10" s="127" t="s">
        <v>125</v>
      </c>
      <c r="Q10" s="11"/>
      <c r="R10" s="135" t="str">
        <f t="shared" si="7"/>
        <v>FLANSA20</v>
      </c>
      <c r="S10" s="135" t="str">
        <f t="shared" si="8"/>
        <v>0.6</v>
      </c>
      <c r="T10" s="136">
        <f t="shared" si="9"/>
        <v>0</v>
      </c>
      <c r="U10" s="136">
        <f t="shared" si="10"/>
        <v>0</v>
      </c>
      <c r="V10" s="136">
        <f t="shared" si="11"/>
        <v>0</v>
      </c>
      <c r="W10" s="132">
        <f t="shared" si="12"/>
        <v>0</v>
      </c>
      <c r="X10" s="132">
        <f t="shared" si="13"/>
        <v>0</v>
      </c>
      <c r="Y10" s="132">
        <f t="shared" si="14"/>
        <v>0</v>
      </c>
      <c r="Z10" s="137">
        <f t="shared" si="15"/>
        <v>0</v>
      </c>
      <c r="AA10" s="138">
        <f t="shared" si="16"/>
        <v>0</v>
      </c>
      <c r="AB10" s="138">
        <f t="shared" si="17"/>
        <v>0</v>
      </c>
      <c r="AC10" s="138">
        <f t="shared" si="18"/>
        <v>0</v>
      </c>
      <c r="AD10" s="138">
        <f t="shared" si="19"/>
        <v>0</v>
      </c>
      <c r="AE10" s="138">
        <f t="shared" si="20"/>
        <v>0</v>
      </c>
      <c r="AF10" s="138">
        <f t="shared" si="21"/>
        <v>0</v>
      </c>
      <c r="AG10" s="138">
        <f t="shared" si="22"/>
        <v>0</v>
      </c>
      <c r="AH10" s="138">
        <f t="shared" ref="AH10:AI10" si="29">(AB10/2)*0.1</f>
        <v>0</v>
      </c>
      <c r="AI10" s="138">
        <f t="shared" si="29"/>
        <v>0</v>
      </c>
      <c r="AJ10" s="138">
        <f t="shared" ref="AJ10:AK10" si="30">AB10</f>
        <v>0</v>
      </c>
      <c r="AK10" s="138">
        <f t="shared" si="30"/>
        <v>0</v>
      </c>
    </row>
    <row r="11">
      <c r="A11" s="11"/>
      <c r="B11" s="52"/>
      <c r="C11" s="52"/>
      <c r="D11" s="132" t="s">
        <v>183</v>
      </c>
      <c r="E11" s="132" t="str">
        <f t="shared" si="3"/>
        <v>-PDE-</v>
      </c>
      <c r="F11" s="52"/>
      <c r="G11" s="52"/>
      <c r="H11" s="52"/>
      <c r="I11" s="52"/>
      <c r="J11" s="134" t="str">
        <f t="shared" si="4"/>
        <v>A=; B=; F=; L=</v>
      </c>
      <c r="K11" s="132" t="s">
        <v>28</v>
      </c>
      <c r="L11" s="52"/>
      <c r="M11" s="132">
        <f t="shared" si="5"/>
        <v>0</v>
      </c>
      <c r="N11" s="132">
        <f t="shared" si="6"/>
        <v>0</v>
      </c>
      <c r="O11" s="11"/>
      <c r="P11" s="127" t="s">
        <v>126</v>
      </c>
      <c r="Q11" s="11"/>
      <c r="R11" s="135" t="str">
        <f t="shared" si="7"/>
        <v>FLANSA20</v>
      </c>
      <c r="S11" s="135" t="str">
        <f t="shared" si="8"/>
        <v>0.6</v>
      </c>
      <c r="T11" s="136">
        <f t="shared" si="9"/>
        <v>0</v>
      </c>
      <c r="U11" s="136">
        <f t="shared" si="10"/>
        <v>0</v>
      </c>
      <c r="V11" s="136">
        <f t="shared" si="11"/>
        <v>0</v>
      </c>
      <c r="W11" s="132">
        <f t="shared" si="12"/>
        <v>0</v>
      </c>
      <c r="X11" s="132">
        <f t="shared" si="13"/>
        <v>0</v>
      </c>
      <c r="Y11" s="132">
        <f t="shared" si="14"/>
        <v>0</v>
      </c>
      <c r="Z11" s="137">
        <f t="shared" si="15"/>
        <v>0</v>
      </c>
      <c r="AA11" s="138">
        <f t="shared" si="16"/>
        <v>0</v>
      </c>
      <c r="AB11" s="138">
        <f t="shared" si="17"/>
        <v>0</v>
      </c>
      <c r="AC11" s="138">
        <f t="shared" si="18"/>
        <v>0</v>
      </c>
      <c r="AD11" s="138">
        <f t="shared" si="19"/>
        <v>0</v>
      </c>
      <c r="AE11" s="138">
        <f t="shared" si="20"/>
        <v>0</v>
      </c>
      <c r="AF11" s="138">
        <f t="shared" si="21"/>
        <v>0</v>
      </c>
      <c r="AG11" s="138">
        <f t="shared" si="22"/>
        <v>0</v>
      </c>
      <c r="AH11" s="138">
        <f t="shared" ref="AH11:AI11" si="31">(AB11/2)*0.1</f>
        <v>0</v>
      </c>
      <c r="AI11" s="138">
        <f t="shared" si="31"/>
        <v>0</v>
      </c>
      <c r="AJ11" s="138">
        <f t="shared" ref="AJ11:AK11" si="32">AB11</f>
        <v>0</v>
      </c>
      <c r="AK11" s="138">
        <f t="shared" si="32"/>
        <v>0</v>
      </c>
    </row>
    <row r="12">
      <c r="A12" s="11"/>
      <c r="B12" s="52"/>
      <c r="C12" s="52"/>
      <c r="D12" s="132" t="s">
        <v>183</v>
      </c>
      <c r="E12" s="132" t="str">
        <f t="shared" si="3"/>
        <v>-PDE-</v>
      </c>
      <c r="F12" s="52"/>
      <c r="G12" s="52"/>
      <c r="H12" s="52"/>
      <c r="I12" s="52"/>
      <c r="J12" s="134" t="str">
        <f t="shared" si="4"/>
        <v>A=; B=; F=; L=</v>
      </c>
      <c r="K12" s="132" t="s">
        <v>28</v>
      </c>
      <c r="L12" s="52"/>
      <c r="M12" s="132">
        <f t="shared" si="5"/>
        <v>0</v>
      </c>
      <c r="N12" s="132">
        <f t="shared" si="6"/>
        <v>0</v>
      </c>
      <c r="O12" s="11"/>
      <c r="P12" s="127" t="s">
        <v>127</v>
      </c>
      <c r="Q12" s="11"/>
      <c r="R12" s="135" t="str">
        <f t="shared" si="7"/>
        <v>FLANSA20</v>
      </c>
      <c r="S12" s="135" t="str">
        <f t="shared" si="8"/>
        <v>0.6</v>
      </c>
      <c r="T12" s="136">
        <f t="shared" si="9"/>
        <v>0</v>
      </c>
      <c r="U12" s="136">
        <f t="shared" si="10"/>
        <v>0</v>
      </c>
      <c r="V12" s="136">
        <f t="shared" si="11"/>
        <v>0</v>
      </c>
      <c r="W12" s="132">
        <f t="shared" si="12"/>
        <v>0</v>
      </c>
      <c r="X12" s="132">
        <f t="shared" si="13"/>
        <v>0</v>
      </c>
      <c r="Y12" s="132">
        <f t="shared" si="14"/>
        <v>0</v>
      </c>
      <c r="Z12" s="137">
        <f t="shared" si="15"/>
        <v>0</v>
      </c>
      <c r="AA12" s="138">
        <f t="shared" si="16"/>
        <v>0</v>
      </c>
      <c r="AB12" s="138">
        <f t="shared" si="17"/>
        <v>0</v>
      </c>
      <c r="AC12" s="138">
        <f t="shared" si="18"/>
        <v>0</v>
      </c>
      <c r="AD12" s="138">
        <f t="shared" si="19"/>
        <v>0</v>
      </c>
      <c r="AE12" s="138">
        <f t="shared" si="20"/>
        <v>0</v>
      </c>
      <c r="AF12" s="138">
        <f t="shared" si="21"/>
        <v>0</v>
      </c>
      <c r="AG12" s="138">
        <f t="shared" si="22"/>
        <v>0</v>
      </c>
      <c r="AH12" s="138">
        <f t="shared" ref="AH12:AI12" si="33">(AB12/2)*0.1</f>
        <v>0</v>
      </c>
      <c r="AI12" s="138">
        <f t="shared" si="33"/>
        <v>0</v>
      </c>
      <c r="AJ12" s="138">
        <f t="shared" ref="AJ12:AK12" si="34">AB12</f>
        <v>0</v>
      </c>
      <c r="AK12" s="138">
        <f t="shared" si="34"/>
        <v>0</v>
      </c>
    </row>
    <row r="13">
      <c r="A13" s="11"/>
      <c r="B13" s="52"/>
      <c r="C13" s="52"/>
      <c r="D13" s="132" t="s">
        <v>183</v>
      </c>
      <c r="E13" s="132" t="str">
        <f t="shared" si="3"/>
        <v>-PDE-</v>
      </c>
      <c r="F13" s="52"/>
      <c r="G13" s="52"/>
      <c r="H13" s="52"/>
      <c r="I13" s="52"/>
      <c r="J13" s="134" t="str">
        <f t="shared" si="4"/>
        <v>A=; B=; F=; L=</v>
      </c>
      <c r="K13" s="132" t="s">
        <v>28</v>
      </c>
      <c r="L13" s="52"/>
      <c r="M13" s="132">
        <f t="shared" si="5"/>
        <v>0</v>
      </c>
      <c r="N13" s="132">
        <f t="shared" si="6"/>
        <v>0</v>
      </c>
      <c r="O13" s="11"/>
      <c r="P13" s="127" t="s">
        <v>128</v>
      </c>
      <c r="Q13" s="11"/>
      <c r="R13" s="135" t="str">
        <f t="shared" si="7"/>
        <v>FLANSA20</v>
      </c>
      <c r="S13" s="135" t="str">
        <f t="shared" si="8"/>
        <v>0.6</v>
      </c>
      <c r="T13" s="136">
        <f t="shared" si="9"/>
        <v>0</v>
      </c>
      <c r="U13" s="136">
        <f t="shared" si="10"/>
        <v>0</v>
      </c>
      <c r="V13" s="136">
        <f t="shared" si="11"/>
        <v>0</v>
      </c>
      <c r="W13" s="132">
        <f t="shared" si="12"/>
        <v>0</v>
      </c>
      <c r="X13" s="132">
        <f t="shared" si="13"/>
        <v>0</v>
      </c>
      <c r="Y13" s="132">
        <f t="shared" si="14"/>
        <v>0</v>
      </c>
      <c r="Z13" s="137">
        <f t="shared" si="15"/>
        <v>0</v>
      </c>
      <c r="AA13" s="138">
        <f t="shared" si="16"/>
        <v>0</v>
      </c>
      <c r="AB13" s="138">
        <f t="shared" si="17"/>
        <v>0</v>
      </c>
      <c r="AC13" s="138">
        <f t="shared" si="18"/>
        <v>0</v>
      </c>
      <c r="AD13" s="138">
        <f t="shared" si="19"/>
        <v>0</v>
      </c>
      <c r="AE13" s="138">
        <f t="shared" si="20"/>
        <v>0</v>
      </c>
      <c r="AF13" s="138">
        <f t="shared" si="21"/>
        <v>0</v>
      </c>
      <c r="AG13" s="138">
        <f t="shared" si="22"/>
        <v>0</v>
      </c>
      <c r="AH13" s="138">
        <f t="shared" ref="AH13:AI13" si="35">(AB13/2)*0.1</f>
        <v>0</v>
      </c>
      <c r="AI13" s="138">
        <f t="shared" si="35"/>
        <v>0</v>
      </c>
      <c r="AJ13" s="138">
        <f t="shared" ref="AJ13:AK13" si="36">AB13</f>
        <v>0</v>
      </c>
      <c r="AK13" s="138">
        <f t="shared" si="36"/>
        <v>0</v>
      </c>
    </row>
    <row r="14">
      <c r="A14" s="11"/>
      <c r="B14" s="52"/>
      <c r="C14" s="52"/>
      <c r="D14" s="132" t="s">
        <v>183</v>
      </c>
      <c r="E14" s="132" t="str">
        <f t="shared" si="3"/>
        <v>-PDE-</v>
      </c>
      <c r="F14" s="52"/>
      <c r="G14" s="52"/>
      <c r="H14" s="52"/>
      <c r="I14" s="52"/>
      <c r="J14" s="134" t="str">
        <f t="shared" si="4"/>
        <v>A=; B=; F=; L=</v>
      </c>
      <c r="K14" s="132" t="s">
        <v>28</v>
      </c>
      <c r="L14" s="52"/>
      <c r="M14" s="132">
        <f t="shared" si="5"/>
        <v>0</v>
      </c>
      <c r="N14" s="132">
        <f t="shared" si="6"/>
        <v>0</v>
      </c>
      <c r="O14" s="11"/>
      <c r="P14" s="127" t="s">
        <v>129</v>
      </c>
      <c r="Q14" s="11"/>
      <c r="R14" s="135" t="str">
        <f t="shared" si="7"/>
        <v>FLANSA20</v>
      </c>
      <c r="S14" s="135" t="str">
        <f t="shared" si="8"/>
        <v>0.6</v>
      </c>
      <c r="T14" s="136">
        <f t="shared" si="9"/>
        <v>0</v>
      </c>
      <c r="U14" s="136">
        <f t="shared" si="10"/>
        <v>0</v>
      </c>
      <c r="V14" s="136">
        <f t="shared" si="11"/>
        <v>0</v>
      </c>
      <c r="W14" s="132">
        <f t="shared" si="12"/>
        <v>0</v>
      </c>
      <c r="X14" s="132">
        <f t="shared" si="13"/>
        <v>0</v>
      </c>
      <c r="Y14" s="132">
        <f t="shared" si="14"/>
        <v>0</v>
      </c>
      <c r="Z14" s="137">
        <f t="shared" si="15"/>
        <v>0</v>
      </c>
      <c r="AA14" s="138">
        <f t="shared" si="16"/>
        <v>0</v>
      </c>
      <c r="AB14" s="138">
        <f t="shared" si="17"/>
        <v>0</v>
      </c>
      <c r="AC14" s="138">
        <f t="shared" si="18"/>
        <v>0</v>
      </c>
      <c r="AD14" s="138">
        <f t="shared" si="19"/>
        <v>0</v>
      </c>
      <c r="AE14" s="138">
        <f t="shared" si="20"/>
        <v>0</v>
      </c>
      <c r="AF14" s="138">
        <f t="shared" si="21"/>
        <v>0</v>
      </c>
      <c r="AG14" s="138">
        <f t="shared" si="22"/>
        <v>0</v>
      </c>
      <c r="AH14" s="138">
        <f t="shared" ref="AH14:AI14" si="37">(AB14/2)*0.1</f>
        <v>0</v>
      </c>
      <c r="AI14" s="138">
        <f t="shared" si="37"/>
        <v>0</v>
      </c>
      <c r="AJ14" s="138">
        <f t="shared" ref="AJ14:AK14" si="38">AB14</f>
        <v>0</v>
      </c>
      <c r="AK14" s="138">
        <f t="shared" si="38"/>
        <v>0</v>
      </c>
    </row>
    <row r="15">
      <c r="A15" s="11"/>
      <c r="B15" s="52"/>
      <c r="C15" s="52"/>
      <c r="D15" s="132" t="s">
        <v>183</v>
      </c>
      <c r="E15" s="132" t="str">
        <f t="shared" si="3"/>
        <v>-PDE-</v>
      </c>
      <c r="F15" s="52"/>
      <c r="G15" s="52"/>
      <c r="H15" s="52"/>
      <c r="I15" s="52"/>
      <c r="J15" s="134" t="str">
        <f t="shared" si="4"/>
        <v>A=; B=; F=; L=</v>
      </c>
      <c r="K15" s="132" t="s">
        <v>28</v>
      </c>
      <c r="L15" s="52"/>
      <c r="M15" s="132">
        <f t="shared" si="5"/>
        <v>0</v>
      </c>
      <c r="N15" s="132">
        <f t="shared" si="6"/>
        <v>0</v>
      </c>
      <c r="O15" s="11"/>
      <c r="P15" s="127" t="s">
        <v>130</v>
      </c>
      <c r="Q15" s="11"/>
      <c r="R15" s="135" t="str">
        <f t="shared" si="7"/>
        <v>FLANSA20</v>
      </c>
      <c r="S15" s="135" t="str">
        <f t="shared" si="8"/>
        <v>0.6</v>
      </c>
      <c r="T15" s="136">
        <f t="shared" si="9"/>
        <v>0</v>
      </c>
      <c r="U15" s="136">
        <f t="shared" si="10"/>
        <v>0</v>
      </c>
      <c r="V15" s="136">
        <f t="shared" si="11"/>
        <v>0</v>
      </c>
      <c r="W15" s="132">
        <f t="shared" si="12"/>
        <v>0</v>
      </c>
      <c r="X15" s="132">
        <f t="shared" si="13"/>
        <v>0</v>
      </c>
      <c r="Y15" s="132">
        <f t="shared" si="14"/>
        <v>0</v>
      </c>
      <c r="Z15" s="137">
        <f t="shared" si="15"/>
        <v>0</v>
      </c>
      <c r="AA15" s="138">
        <f t="shared" si="16"/>
        <v>0</v>
      </c>
      <c r="AB15" s="138">
        <f t="shared" si="17"/>
        <v>0</v>
      </c>
      <c r="AC15" s="138">
        <f t="shared" si="18"/>
        <v>0</v>
      </c>
      <c r="AD15" s="138">
        <f t="shared" si="19"/>
        <v>0</v>
      </c>
      <c r="AE15" s="138">
        <f t="shared" si="20"/>
        <v>0</v>
      </c>
      <c r="AF15" s="138">
        <f t="shared" si="21"/>
        <v>0</v>
      </c>
      <c r="AG15" s="138">
        <f t="shared" si="22"/>
        <v>0</v>
      </c>
      <c r="AH15" s="138">
        <f t="shared" ref="AH15:AI15" si="39">(AB15/2)*0.1</f>
        <v>0</v>
      </c>
      <c r="AI15" s="138">
        <f t="shared" si="39"/>
        <v>0</v>
      </c>
      <c r="AJ15" s="138">
        <f t="shared" ref="AJ15:AK15" si="40">AB15</f>
        <v>0</v>
      </c>
      <c r="AK15" s="138">
        <f t="shared" si="40"/>
        <v>0</v>
      </c>
    </row>
    <row r="16">
      <c r="A16" s="11"/>
      <c r="B16" s="52"/>
      <c r="C16" s="52"/>
      <c r="D16" s="132" t="s">
        <v>183</v>
      </c>
      <c r="E16" s="132" t="str">
        <f t="shared" si="3"/>
        <v>-PDE-</v>
      </c>
      <c r="F16" s="52"/>
      <c r="G16" s="52"/>
      <c r="H16" s="52"/>
      <c r="I16" s="52"/>
      <c r="J16" s="134" t="str">
        <f t="shared" si="4"/>
        <v>A=; B=; F=; L=</v>
      </c>
      <c r="K16" s="132" t="s">
        <v>28</v>
      </c>
      <c r="L16" s="52"/>
      <c r="M16" s="132">
        <f t="shared" si="5"/>
        <v>0</v>
      </c>
      <c r="N16" s="132">
        <f t="shared" si="6"/>
        <v>0</v>
      </c>
      <c r="O16" s="11"/>
      <c r="P16" s="127" t="s">
        <v>131</v>
      </c>
      <c r="Q16" s="11"/>
      <c r="R16" s="135" t="str">
        <f t="shared" si="7"/>
        <v>FLANSA20</v>
      </c>
      <c r="S16" s="135" t="str">
        <f t="shared" si="8"/>
        <v>0.6</v>
      </c>
      <c r="T16" s="136">
        <f t="shared" si="9"/>
        <v>0</v>
      </c>
      <c r="U16" s="136">
        <f t="shared" si="10"/>
        <v>0</v>
      </c>
      <c r="V16" s="136">
        <f t="shared" si="11"/>
        <v>0</v>
      </c>
      <c r="W16" s="132">
        <f t="shared" si="12"/>
        <v>0</v>
      </c>
      <c r="X16" s="132">
        <f t="shared" si="13"/>
        <v>0</v>
      </c>
      <c r="Y16" s="132">
        <f t="shared" si="14"/>
        <v>0</v>
      </c>
      <c r="Z16" s="137">
        <f t="shared" si="15"/>
        <v>0</v>
      </c>
      <c r="AA16" s="138">
        <f t="shared" si="16"/>
        <v>0</v>
      </c>
      <c r="AB16" s="138">
        <f t="shared" si="17"/>
        <v>0</v>
      </c>
      <c r="AC16" s="138">
        <f t="shared" si="18"/>
        <v>0</v>
      </c>
      <c r="AD16" s="138">
        <f t="shared" si="19"/>
        <v>0</v>
      </c>
      <c r="AE16" s="138">
        <f t="shared" si="20"/>
        <v>0</v>
      </c>
      <c r="AF16" s="138">
        <f t="shared" si="21"/>
        <v>0</v>
      </c>
      <c r="AG16" s="138">
        <f t="shared" si="22"/>
        <v>0</v>
      </c>
      <c r="AH16" s="138">
        <f t="shared" ref="AH16:AI16" si="41">(AB16/2)*0.1</f>
        <v>0</v>
      </c>
      <c r="AI16" s="138">
        <f t="shared" si="41"/>
        <v>0</v>
      </c>
      <c r="AJ16" s="138">
        <f t="shared" ref="AJ16:AK16" si="42">AB16</f>
        <v>0</v>
      </c>
      <c r="AK16" s="138">
        <f t="shared" si="42"/>
        <v>0</v>
      </c>
    </row>
    <row r="17">
      <c r="A17" s="11"/>
      <c r="B17" s="52"/>
      <c r="C17" s="52"/>
      <c r="D17" s="132" t="s">
        <v>183</v>
      </c>
      <c r="E17" s="132" t="str">
        <f t="shared" si="3"/>
        <v>-PDE-</v>
      </c>
      <c r="F17" s="52"/>
      <c r="G17" s="52"/>
      <c r="H17" s="52"/>
      <c r="I17" s="52"/>
      <c r="J17" s="134" t="str">
        <f t="shared" si="4"/>
        <v>A=; B=; F=; L=</v>
      </c>
      <c r="K17" s="132" t="s">
        <v>28</v>
      </c>
      <c r="L17" s="52"/>
      <c r="M17" s="132">
        <f t="shared" si="5"/>
        <v>0</v>
      </c>
      <c r="N17" s="132">
        <f t="shared" si="6"/>
        <v>0</v>
      </c>
      <c r="O17" s="11"/>
      <c r="P17" s="127" t="s">
        <v>132</v>
      </c>
      <c r="Q17" s="11"/>
      <c r="R17" s="135" t="str">
        <f t="shared" si="7"/>
        <v>FLANSA20</v>
      </c>
      <c r="S17" s="135" t="str">
        <f t="shared" si="8"/>
        <v>0.6</v>
      </c>
      <c r="T17" s="136">
        <f t="shared" si="9"/>
        <v>0</v>
      </c>
      <c r="U17" s="136">
        <f t="shared" si="10"/>
        <v>0</v>
      </c>
      <c r="V17" s="136">
        <f t="shared" si="11"/>
        <v>0</v>
      </c>
      <c r="W17" s="132">
        <f t="shared" si="12"/>
        <v>0</v>
      </c>
      <c r="X17" s="132">
        <f t="shared" si="13"/>
        <v>0</v>
      </c>
      <c r="Y17" s="132">
        <f t="shared" si="14"/>
        <v>0</v>
      </c>
      <c r="Z17" s="137">
        <f t="shared" si="15"/>
        <v>0</v>
      </c>
      <c r="AA17" s="138">
        <f t="shared" si="16"/>
        <v>0</v>
      </c>
      <c r="AB17" s="138">
        <f t="shared" si="17"/>
        <v>0</v>
      </c>
      <c r="AC17" s="138">
        <f t="shared" si="18"/>
        <v>0</v>
      </c>
      <c r="AD17" s="138">
        <f t="shared" si="19"/>
        <v>0</v>
      </c>
      <c r="AE17" s="138">
        <f t="shared" si="20"/>
        <v>0</v>
      </c>
      <c r="AF17" s="138">
        <f t="shared" si="21"/>
        <v>0</v>
      </c>
      <c r="AG17" s="138">
        <f t="shared" si="22"/>
        <v>0</v>
      </c>
      <c r="AH17" s="138">
        <f t="shared" ref="AH17:AI17" si="43">(AB17/2)*0.1</f>
        <v>0</v>
      </c>
      <c r="AI17" s="138">
        <f t="shared" si="43"/>
        <v>0</v>
      </c>
      <c r="AJ17" s="138">
        <f t="shared" ref="AJ17:AK17" si="44">AB17</f>
        <v>0</v>
      </c>
      <c r="AK17" s="138">
        <f t="shared" si="44"/>
        <v>0</v>
      </c>
    </row>
    <row r="18">
      <c r="A18" s="11"/>
      <c r="B18" s="52"/>
      <c r="C18" s="52"/>
      <c r="D18" s="132" t="s">
        <v>183</v>
      </c>
      <c r="E18" s="132" t="str">
        <f t="shared" si="3"/>
        <v>-PDE-</v>
      </c>
      <c r="F18" s="52"/>
      <c r="G18" s="52"/>
      <c r="H18" s="52"/>
      <c r="I18" s="52"/>
      <c r="J18" s="134" t="str">
        <f t="shared" si="4"/>
        <v>A=; B=; F=; L=</v>
      </c>
      <c r="K18" s="132" t="s">
        <v>28</v>
      </c>
      <c r="L18" s="52"/>
      <c r="M18" s="132">
        <f t="shared" si="5"/>
        <v>0</v>
      </c>
      <c r="N18" s="132">
        <f t="shared" si="6"/>
        <v>0</v>
      </c>
      <c r="O18" s="11"/>
      <c r="P18" s="127" t="s">
        <v>133</v>
      </c>
      <c r="Q18" s="11"/>
      <c r="R18" s="135" t="str">
        <f t="shared" si="7"/>
        <v>FLANSA20</v>
      </c>
      <c r="S18" s="135" t="str">
        <f t="shared" si="8"/>
        <v>0.6</v>
      </c>
      <c r="T18" s="136">
        <f t="shared" si="9"/>
        <v>0</v>
      </c>
      <c r="U18" s="136">
        <f t="shared" si="10"/>
        <v>0</v>
      </c>
      <c r="V18" s="136">
        <f t="shared" si="11"/>
        <v>0</v>
      </c>
      <c r="W18" s="132">
        <f t="shared" si="12"/>
        <v>0</v>
      </c>
      <c r="X18" s="132">
        <f t="shared" si="13"/>
        <v>0</v>
      </c>
      <c r="Y18" s="132">
        <f t="shared" si="14"/>
        <v>0</v>
      </c>
      <c r="Z18" s="137">
        <f t="shared" si="15"/>
        <v>0</v>
      </c>
      <c r="AA18" s="138">
        <f t="shared" si="16"/>
        <v>0</v>
      </c>
      <c r="AB18" s="138">
        <f t="shared" si="17"/>
        <v>0</v>
      </c>
      <c r="AC18" s="138">
        <f t="shared" si="18"/>
        <v>0</v>
      </c>
      <c r="AD18" s="138">
        <f t="shared" si="19"/>
        <v>0</v>
      </c>
      <c r="AE18" s="138">
        <f t="shared" si="20"/>
        <v>0</v>
      </c>
      <c r="AF18" s="138">
        <f t="shared" si="21"/>
        <v>0</v>
      </c>
      <c r="AG18" s="138">
        <f t="shared" si="22"/>
        <v>0</v>
      </c>
      <c r="AH18" s="138">
        <f t="shared" ref="AH18:AI18" si="45">(AB18/2)*0.1</f>
        <v>0</v>
      </c>
      <c r="AI18" s="138">
        <f t="shared" si="45"/>
        <v>0</v>
      </c>
      <c r="AJ18" s="138">
        <f t="shared" ref="AJ18:AK18" si="46">AB18</f>
        <v>0</v>
      </c>
      <c r="AK18" s="138">
        <f t="shared" si="46"/>
        <v>0</v>
      </c>
    </row>
    <row r="19">
      <c r="A19" s="110"/>
      <c r="B19" s="52"/>
      <c r="C19" s="52"/>
      <c r="D19" s="132" t="s">
        <v>183</v>
      </c>
      <c r="E19" s="132" t="str">
        <f t="shared" si="3"/>
        <v>-PDE-</v>
      </c>
      <c r="F19" s="52"/>
      <c r="G19" s="52"/>
      <c r="H19" s="52"/>
      <c r="I19" s="52"/>
      <c r="J19" s="134" t="str">
        <f t="shared" si="4"/>
        <v>A=; B=; F=; L=</v>
      </c>
      <c r="K19" s="132" t="s">
        <v>28</v>
      </c>
      <c r="L19" s="52"/>
      <c r="M19" s="132">
        <f t="shared" si="5"/>
        <v>0</v>
      </c>
      <c r="N19" s="132">
        <f t="shared" si="6"/>
        <v>0</v>
      </c>
      <c r="O19" s="110"/>
      <c r="P19" s="127" t="s">
        <v>134</v>
      </c>
      <c r="Q19" s="110"/>
      <c r="R19" s="135" t="str">
        <f t="shared" si="7"/>
        <v>FLANSA20</v>
      </c>
      <c r="S19" s="135" t="str">
        <f t="shared" si="8"/>
        <v>0.6</v>
      </c>
      <c r="T19" s="136">
        <f t="shared" si="9"/>
        <v>0</v>
      </c>
      <c r="U19" s="136">
        <f t="shared" si="10"/>
        <v>0</v>
      </c>
      <c r="V19" s="136">
        <f t="shared" si="11"/>
        <v>0</v>
      </c>
      <c r="W19" s="132">
        <f t="shared" si="12"/>
        <v>0</v>
      </c>
      <c r="X19" s="132">
        <f t="shared" si="13"/>
        <v>0</v>
      </c>
      <c r="Y19" s="132">
        <f t="shared" si="14"/>
        <v>0</v>
      </c>
      <c r="Z19" s="137">
        <f t="shared" si="15"/>
        <v>0</v>
      </c>
      <c r="AA19" s="138">
        <f t="shared" si="16"/>
        <v>0</v>
      </c>
      <c r="AB19" s="138">
        <f t="shared" si="17"/>
        <v>0</v>
      </c>
      <c r="AC19" s="138">
        <f t="shared" si="18"/>
        <v>0</v>
      </c>
      <c r="AD19" s="138">
        <f t="shared" si="19"/>
        <v>0</v>
      </c>
      <c r="AE19" s="138">
        <f t="shared" si="20"/>
        <v>0</v>
      </c>
      <c r="AF19" s="138">
        <f t="shared" si="21"/>
        <v>0</v>
      </c>
      <c r="AG19" s="138">
        <f t="shared" si="22"/>
        <v>0</v>
      </c>
      <c r="AH19" s="138">
        <f t="shared" ref="AH19:AI19" si="47">(AB19/2)*0.1</f>
        <v>0</v>
      </c>
      <c r="AI19" s="138">
        <f t="shared" si="47"/>
        <v>0</v>
      </c>
      <c r="AJ19" s="138">
        <f t="shared" ref="AJ19:AK19" si="48">AB19</f>
        <v>0</v>
      </c>
      <c r="AK19" s="138">
        <f t="shared" si="48"/>
        <v>0</v>
      </c>
    </row>
    <row r="20">
      <c r="A20" s="110"/>
      <c r="B20" s="52"/>
      <c r="C20" s="52"/>
      <c r="D20" s="132" t="s">
        <v>183</v>
      </c>
      <c r="E20" s="132" t="str">
        <f t="shared" si="3"/>
        <v>-PDE-</v>
      </c>
      <c r="F20" s="52"/>
      <c r="G20" s="52"/>
      <c r="H20" s="52"/>
      <c r="I20" s="52"/>
      <c r="J20" s="134" t="str">
        <f t="shared" si="4"/>
        <v>A=; B=; F=; L=</v>
      </c>
      <c r="K20" s="132" t="s">
        <v>28</v>
      </c>
      <c r="L20" s="52"/>
      <c r="M20" s="132">
        <f t="shared" si="5"/>
        <v>0</v>
      </c>
      <c r="N20" s="132">
        <f t="shared" si="6"/>
        <v>0</v>
      </c>
      <c r="O20" s="110"/>
      <c r="P20" s="127" t="s">
        <v>135</v>
      </c>
      <c r="Q20" s="110"/>
      <c r="R20" s="135" t="str">
        <f t="shared" si="7"/>
        <v>FLANSA20</v>
      </c>
      <c r="S20" s="135" t="str">
        <f t="shared" si="8"/>
        <v>0.6</v>
      </c>
      <c r="T20" s="136">
        <f t="shared" si="9"/>
        <v>0</v>
      </c>
      <c r="U20" s="136">
        <f t="shared" si="10"/>
        <v>0</v>
      </c>
      <c r="V20" s="136">
        <f t="shared" si="11"/>
        <v>0</v>
      </c>
      <c r="W20" s="132">
        <f t="shared" si="12"/>
        <v>0</v>
      </c>
      <c r="X20" s="132">
        <f t="shared" si="13"/>
        <v>0</v>
      </c>
      <c r="Y20" s="132">
        <f t="shared" si="14"/>
        <v>0</v>
      </c>
      <c r="Z20" s="137">
        <f t="shared" si="15"/>
        <v>0</v>
      </c>
      <c r="AA20" s="138">
        <f t="shared" si="16"/>
        <v>0</v>
      </c>
      <c r="AB20" s="138">
        <f t="shared" si="17"/>
        <v>0</v>
      </c>
      <c r="AC20" s="138">
        <f t="shared" si="18"/>
        <v>0</v>
      </c>
      <c r="AD20" s="138">
        <f t="shared" si="19"/>
        <v>0</v>
      </c>
      <c r="AE20" s="138">
        <f t="shared" si="20"/>
        <v>0</v>
      </c>
      <c r="AF20" s="138">
        <f t="shared" si="21"/>
        <v>0</v>
      </c>
      <c r="AG20" s="138">
        <f t="shared" si="22"/>
        <v>0</v>
      </c>
      <c r="AH20" s="138">
        <f t="shared" ref="AH20:AI20" si="49">(AB20/2)*0.1</f>
        <v>0</v>
      </c>
      <c r="AI20" s="138">
        <f t="shared" si="49"/>
        <v>0</v>
      </c>
      <c r="AJ20" s="138">
        <f t="shared" ref="AJ20:AK20" si="50">AB20</f>
        <v>0</v>
      </c>
      <c r="AK20" s="138">
        <f t="shared" si="50"/>
        <v>0</v>
      </c>
    </row>
    <row r="21" ht="15.75" customHeight="1">
      <c r="A21" s="110"/>
      <c r="B21" s="52"/>
      <c r="C21" s="52"/>
      <c r="D21" s="132" t="s">
        <v>183</v>
      </c>
      <c r="E21" s="132" t="str">
        <f t="shared" si="3"/>
        <v>-PDE-</v>
      </c>
      <c r="F21" s="52"/>
      <c r="G21" s="52"/>
      <c r="H21" s="52"/>
      <c r="I21" s="52"/>
      <c r="J21" s="134" t="str">
        <f t="shared" si="4"/>
        <v>A=; B=; F=; L=</v>
      </c>
      <c r="K21" s="132" t="s">
        <v>28</v>
      </c>
      <c r="L21" s="52"/>
      <c r="M21" s="132">
        <f t="shared" si="5"/>
        <v>0</v>
      </c>
      <c r="N21" s="132">
        <f t="shared" si="6"/>
        <v>0</v>
      </c>
      <c r="O21" s="110"/>
      <c r="P21" s="127" t="s">
        <v>136</v>
      </c>
      <c r="Q21" s="110"/>
      <c r="R21" s="135" t="str">
        <f t="shared" si="7"/>
        <v>FLANSA20</v>
      </c>
      <c r="S21" s="135" t="str">
        <f t="shared" si="8"/>
        <v>0.6</v>
      </c>
      <c r="T21" s="136">
        <f t="shared" si="9"/>
        <v>0</v>
      </c>
      <c r="U21" s="136">
        <f t="shared" si="10"/>
        <v>0</v>
      </c>
      <c r="V21" s="136">
        <f t="shared" si="11"/>
        <v>0</v>
      </c>
      <c r="W21" s="132">
        <f t="shared" si="12"/>
        <v>0</v>
      </c>
      <c r="X21" s="132">
        <f t="shared" si="13"/>
        <v>0</v>
      </c>
      <c r="Y21" s="132">
        <f t="shared" si="14"/>
        <v>0</v>
      </c>
      <c r="Z21" s="137">
        <f t="shared" si="15"/>
        <v>0</v>
      </c>
      <c r="AA21" s="138">
        <f t="shared" si="16"/>
        <v>0</v>
      </c>
      <c r="AB21" s="138">
        <f t="shared" si="17"/>
        <v>0</v>
      </c>
      <c r="AC21" s="138">
        <f t="shared" si="18"/>
        <v>0</v>
      </c>
      <c r="AD21" s="138">
        <f t="shared" si="19"/>
        <v>0</v>
      </c>
      <c r="AE21" s="138">
        <f t="shared" si="20"/>
        <v>0</v>
      </c>
      <c r="AF21" s="138">
        <f t="shared" si="21"/>
        <v>0</v>
      </c>
      <c r="AG21" s="138">
        <f t="shared" si="22"/>
        <v>0</v>
      </c>
      <c r="AH21" s="138">
        <f t="shared" ref="AH21:AI21" si="51">(AB21/2)*0.1</f>
        <v>0</v>
      </c>
      <c r="AI21" s="138">
        <f t="shared" si="51"/>
        <v>0</v>
      </c>
      <c r="AJ21" s="138">
        <f t="shared" ref="AJ21:AK21" si="52">AB21</f>
        <v>0</v>
      </c>
      <c r="AK21" s="138">
        <f t="shared" si="52"/>
        <v>0</v>
      </c>
    </row>
    <row r="22" ht="15.75" customHeight="1">
      <c r="A22" s="110"/>
      <c r="B22" s="52"/>
      <c r="C22" s="52"/>
      <c r="D22" s="132" t="s">
        <v>183</v>
      </c>
      <c r="E22" s="132" t="str">
        <f t="shared" si="3"/>
        <v>-PDE-</v>
      </c>
      <c r="F22" s="52"/>
      <c r="G22" s="52"/>
      <c r="H22" s="52"/>
      <c r="I22" s="52"/>
      <c r="J22" s="134" t="str">
        <f t="shared" si="4"/>
        <v>A=; B=; F=; L=</v>
      </c>
      <c r="K22" s="132" t="s">
        <v>28</v>
      </c>
      <c r="L22" s="52"/>
      <c r="M22" s="132">
        <f t="shared" si="5"/>
        <v>0</v>
      </c>
      <c r="N22" s="132">
        <f t="shared" si="6"/>
        <v>0</v>
      </c>
      <c r="O22" s="110"/>
      <c r="P22" s="127" t="s">
        <v>137</v>
      </c>
      <c r="Q22" s="110"/>
      <c r="R22" s="135" t="str">
        <f t="shared" si="7"/>
        <v>FLANSA20</v>
      </c>
      <c r="S22" s="135" t="str">
        <f t="shared" si="8"/>
        <v>0.6</v>
      </c>
      <c r="T22" s="136">
        <f t="shared" si="9"/>
        <v>0</v>
      </c>
      <c r="U22" s="136">
        <f t="shared" si="10"/>
        <v>0</v>
      </c>
      <c r="V22" s="136">
        <f t="shared" si="11"/>
        <v>0</v>
      </c>
      <c r="W22" s="132">
        <f t="shared" si="12"/>
        <v>0</v>
      </c>
      <c r="X22" s="132">
        <f t="shared" si="13"/>
        <v>0</v>
      </c>
      <c r="Y22" s="132">
        <f t="shared" si="14"/>
        <v>0</v>
      </c>
      <c r="Z22" s="137">
        <f t="shared" si="15"/>
        <v>0</v>
      </c>
      <c r="AA22" s="138">
        <f t="shared" si="16"/>
        <v>0</v>
      </c>
      <c r="AB22" s="138">
        <f t="shared" si="17"/>
        <v>0</v>
      </c>
      <c r="AC22" s="138">
        <f t="shared" si="18"/>
        <v>0</v>
      </c>
      <c r="AD22" s="138">
        <f t="shared" si="19"/>
        <v>0</v>
      </c>
      <c r="AE22" s="138">
        <f t="shared" si="20"/>
        <v>0</v>
      </c>
      <c r="AF22" s="138">
        <f t="shared" si="21"/>
        <v>0</v>
      </c>
      <c r="AG22" s="138">
        <f t="shared" si="22"/>
        <v>0</v>
      </c>
      <c r="AH22" s="138">
        <f t="shared" ref="AH22:AI22" si="53">(AB22/2)*0.1</f>
        <v>0</v>
      </c>
      <c r="AI22" s="138">
        <f t="shared" si="53"/>
        <v>0</v>
      </c>
      <c r="AJ22" s="138">
        <f t="shared" ref="AJ22:AK22" si="54">AB22</f>
        <v>0</v>
      </c>
      <c r="AK22" s="138">
        <f t="shared" si="54"/>
        <v>0</v>
      </c>
    </row>
    <row r="23" ht="15.75" customHeight="1">
      <c r="A23" s="110"/>
      <c r="B23" s="52"/>
      <c r="C23" s="52"/>
      <c r="D23" s="132" t="s">
        <v>183</v>
      </c>
      <c r="E23" s="132" t="str">
        <f t="shared" si="3"/>
        <v>-PDE-</v>
      </c>
      <c r="F23" s="52"/>
      <c r="G23" s="52"/>
      <c r="H23" s="52"/>
      <c r="I23" s="52"/>
      <c r="J23" s="134" t="str">
        <f t="shared" si="4"/>
        <v>A=; B=; F=; L=</v>
      </c>
      <c r="K23" s="132" t="s">
        <v>28</v>
      </c>
      <c r="L23" s="52"/>
      <c r="M23" s="132">
        <f t="shared" si="5"/>
        <v>0</v>
      </c>
      <c r="N23" s="132">
        <f t="shared" si="6"/>
        <v>0</v>
      </c>
      <c r="O23" s="110"/>
      <c r="P23" s="127" t="s">
        <v>138</v>
      </c>
      <c r="Q23" s="110"/>
      <c r="R23" s="135" t="str">
        <f t="shared" si="7"/>
        <v>FLANSA20</v>
      </c>
      <c r="S23" s="135" t="str">
        <f t="shared" si="8"/>
        <v>0.6</v>
      </c>
      <c r="T23" s="136">
        <f t="shared" si="9"/>
        <v>0</v>
      </c>
      <c r="U23" s="136">
        <f t="shared" si="10"/>
        <v>0</v>
      </c>
      <c r="V23" s="136">
        <f t="shared" si="11"/>
        <v>0</v>
      </c>
      <c r="W23" s="132">
        <f t="shared" si="12"/>
        <v>0</v>
      </c>
      <c r="X23" s="132">
        <f t="shared" si="13"/>
        <v>0</v>
      </c>
      <c r="Y23" s="132">
        <f t="shared" si="14"/>
        <v>0</v>
      </c>
      <c r="Z23" s="137">
        <f t="shared" si="15"/>
        <v>0</v>
      </c>
      <c r="AA23" s="138">
        <f t="shared" si="16"/>
        <v>0</v>
      </c>
      <c r="AB23" s="138">
        <f t="shared" si="17"/>
        <v>0</v>
      </c>
      <c r="AC23" s="138">
        <f t="shared" si="18"/>
        <v>0</v>
      </c>
      <c r="AD23" s="138">
        <f t="shared" si="19"/>
        <v>0</v>
      </c>
      <c r="AE23" s="138">
        <f t="shared" si="20"/>
        <v>0</v>
      </c>
      <c r="AF23" s="138">
        <f t="shared" si="21"/>
        <v>0</v>
      </c>
      <c r="AG23" s="138">
        <f t="shared" si="22"/>
        <v>0</v>
      </c>
      <c r="AH23" s="138">
        <f t="shared" ref="AH23:AI23" si="55">(AB23/2)*0.1</f>
        <v>0</v>
      </c>
      <c r="AI23" s="138">
        <f t="shared" si="55"/>
        <v>0</v>
      </c>
      <c r="AJ23" s="138">
        <f t="shared" ref="AJ23:AK23" si="56">AB23</f>
        <v>0</v>
      </c>
      <c r="AK23" s="138">
        <f t="shared" si="56"/>
        <v>0</v>
      </c>
    </row>
    <row r="24" ht="15.75" customHeight="1">
      <c r="A24" s="110"/>
      <c r="B24" s="52"/>
      <c r="C24" s="52"/>
      <c r="D24" s="132" t="s">
        <v>183</v>
      </c>
      <c r="E24" s="132" t="str">
        <f t="shared" si="3"/>
        <v>-PDE-</v>
      </c>
      <c r="F24" s="52"/>
      <c r="G24" s="52"/>
      <c r="H24" s="52"/>
      <c r="I24" s="52"/>
      <c r="J24" s="134" t="str">
        <f t="shared" si="4"/>
        <v>A=; B=; F=; L=</v>
      </c>
      <c r="K24" s="132" t="s">
        <v>28</v>
      </c>
      <c r="L24" s="52"/>
      <c r="M24" s="132">
        <f t="shared" si="5"/>
        <v>0</v>
      </c>
      <c r="N24" s="132">
        <f t="shared" si="6"/>
        <v>0</v>
      </c>
      <c r="O24" s="110"/>
      <c r="P24" s="127" t="s">
        <v>139</v>
      </c>
      <c r="Q24" s="110"/>
      <c r="R24" s="135" t="str">
        <f t="shared" si="7"/>
        <v>FLANSA20</v>
      </c>
      <c r="S24" s="135" t="str">
        <f t="shared" si="8"/>
        <v>0.6</v>
      </c>
      <c r="T24" s="136">
        <f t="shared" si="9"/>
        <v>0</v>
      </c>
      <c r="U24" s="136">
        <f t="shared" si="10"/>
        <v>0</v>
      </c>
      <c r="V24" s="136">
        <f t="shared" si="11"/>
        <v>0</v>
      </c>
      <c r="W24" s="132">
        <f t="shared" si="12"/>
        <v>0</v>
      </c>
      <c r="X24" s="132">
        <f t="shared" si="13"/>
        <v>0</v>
      </c>
      <c r="Y24" s="132">
        <f t="shared" si="14"/>
        <v>0</v>
      </c>
      <c r="Z24" s="137">
        <f t="shared" si="15"/>
        <v>0</v>
      </c>
      <c r="AA24" s="138">
        <f t="shared" si="16"/>
        <v>0</v>
      </c>
      <c r="AB24" s="138">
        <f t="shared" si="17"/>
        <v>0</v>
      </c>
      <c r="AC24" s="138">
        <f t="shared" si="18"/>
        <v>0</v>
      </c>
      <c r="AD24" s="138">
        <f t="shared" si="19"/>
        <v>0</v>
      </c>
      <c r="AE24" s="138">
        <f t="shared" si="20"/>
        <v>0</v>
      </c>
      <c r="AF24" s="138">
        <f t="shared" si="21"/>
        <v>0</v>
      </c>
      <c r="AG24" s="138">
        <f t="shared" si="22"/>
        <v>0</v>
      </c>
      <c r="AH24" s="138">
        <f t="shared" ref="AH24:AI24" si="57">(AB24/2)*0.1</f>
        <v>0</v>
      </c>
      <c r="AI24" s="138">
        <f t="shared" si="57"/>
        <v>0</v>
      </c>
      <c r="AJ24" s="138">
        <f t="shared" ref="AJ24:AK24" si="58">AB24</f>
        <v>0</v>
      </c>
      <c r="AK24" s="138">
        <f t="shared" si="58"/>
        <v>0</v>
      </c>
    </row>
    <row r="25" ht="15.75" customHeight="1">
      <c r="A25" s="110"/>
      <c r="B25" s="52"/>
      <c r="C25" s="52"/>
      <c r="D25" s="132" t="s">
        <v>183</v>
      </c>
      <c r="E25" s="132" t="str">
        <f t="shared" si="3"/>
        <v>-PDE-</v>
      </c>
      <c r="F25" s="52"/>
      <c r="G25" s="52"/>
      <c r="H25" s="52"/>
      <c r="I25" s="52"/>
      <c r="J25" s="134" t="str">
        <f t="shared" si="4"/>
        <v>A=; B=; F=; L=</v>
      </c>
      <c r="K25" s="132" t="s">
        <v>28</v>
      </c>
      <c r="L25" s="52"/>
      <c r="M25" s="132">
        <f t="shared" si="5"/>
        <v>0</v>
      </c>
      <c r="N25" s="132">
        <f t="shared" si="6"/>
        <v>0</v>
      </c>
      <c r="O25" s="110"/>
      <c r="P25" s="127" t="s">
        <v>140</v>
      </c>
      <c r="Q25" s="110"/>
      <c r="R25" s="135" t="str">
        <f t="shared" si="7"/>
        <v>FLANSA20</v>
      </c>
      <c r="S25" s="135" t="str">
        <f t="shared" si="8"/>
        <v>0.6</v>
      </c>
      <c r="T25" s="136">
        <f t="shared" si="9"/>
        <v>0</v>
      </c>
      <c r="U25" s="136">
        <f t="shared" si="10"/>
        <v>0</v>
      </c>
      <c r="V25" s="136">
        <f t="shared" si="11"/>
        <v>0</v>
      </c>
      <c r="W25" s="132">
        <f t="shared" si="12"/>
        <v>0</v>
      </c>
      <c r="X25" s="132">
        <f t="shared" si="13"/>
        <v>0</v>
      </c>
      <c r="Y25" s="132">
        <f t="shared" si="14"/>
        <v>0</v>
      </c>
      <c r="Z25" s="137">
        <f t="shared" si="15"/>
        <v>0</v>
      </c>
      <c r="AA25" s="138">
        <f t="shared" si="16"/>
        <v>0</v>
      </c>
      <c r="AB25" s="138">
        <f t="shared" si="17"/>
        <v>0</v>
      </c>
      <c r="AC25" s="138">
        <f t="shared" si="18"/>
        <v>0</v>
      </c>
      <c r="AD25" s="138">
        <f t="shared" si="19"/>
        <v>0</v>
      </c>
      <c r="AE25" s="138">
        <f t="shared" si="20"/>
        <v>0</v>
      </c>
      <c r="AF25" s="138">
        <f t="shared" si="21"/>
        <v>0</v>
      </c>
      <c r="AG25" s="138">
        <f t="shared" si="22"/>
        <v>0</v>
      </c>
      <c r="AH25" s="138">
        <f t="shared" ref="AH25:AI25" si="59">(AB25/2)*0.1</f>
        <v>0</v>
      </c>
      <c r="AI25" s="138">
        <f t="shared" si="59"/>
        <v>0</v>
      </c>
      <c r="AJ25" s="138">
        <f t="shared" ref="AJ25:AK25" si="60">AB25</f>
        <v>0</v>
      </c>
      <c r="AK25" s="138">
        <f t="shared" si="60"/>
        <v>0</v>
      </c>
    </row>
    <row r="26" ht="15.75" customHeight="1">
      <c r="A26" s="110"/>
      <c r="B26" s="52"/>
      <c r="C26" s="52"/>
      <c r="D26" s="132" t="s">
        <v>183</v>
      </c>
      <c r="E26" s="132" t="str">
        <f t="shared" si="3"/>
        <v>-PDE-</v>
      </c>
      <c r="F26" s="52"/>
      <c r="G26" s="52"/>
      <c r="H26" s="52"/>
      <c r="I26" s="52"/>
      <c r="J26" s="134" t="str">
        <f t="shared" si="4"/>
        <v>A=; B=; F=; L=</v>
      </c>
      <c r="K26" s="132" t="s">
        <v>28</v>
      </c>
      <c r="L26" s="52"/>
      <c r="M26" s="132">
        <f t="shared" si="5"/>
        <v>0</v>
      </c>
      <c r="N26" s="132">
        <f t="shared" si="6"/>
        <v>0</v>
      </c>
      <c r="O26" s="110"/>
      <c r="P26" s="127" t="s">
        <v>141</v>
      </c>
      <c r="Q26" s="110"/>
      <c r="R26" s="135" t="str">
        <f t="shared" si="7"/>
        <v>FLANSA20</v>
      </c>
      <c r="S26" s="135" t="str">
        <f t="shared" si="8"/>
        <v>0.6</v>
      </c>
      <c r="T26" s="136">
        <f t="shared" si="9"/>
        <v>0</v>
      </c>
      <c r="U26" s="136">
        <f t="shared" si="10"/>
        <v>0</v>
      </c>
      <c r="V26" s="136">
        <f t="shared" si="11"/>
        <v>0</v>
      </c>
      <c r="W26" s="132">
        <f t="shared" si="12"/>
        <v>0</v>
      </c>
      <c r="X26" s="132">
        <f t="shared" si="13"/>
        <v>0</v>
      </c>
      <c r="Y26" s="132">
        <f t="shared" si="14"/>
        <v>0</v>
      </c>
      <c r="Z26" s="137">
        <f t="shared" si="15"/>
        <v>0</v>
      </c>
      <c r="AA26" s="138">
        <f t="shared" si="16"/>
        <v>0</v>
      </c>
      <c r="AB26" s="138">
        <f t="shared" si="17"/>
        <v>0</v>
      </c>
      <c r="AC26" s="138">
        <f t="shared" si="18"/>
        <v>0</v>
      </c>
      <c r="AD26" s="138">
        <f t="shared" si="19"/>
        <v>0</v>
      </c>
      <c r="AE26" s="138">
        <f t="shared" si="20"/>
        <v>0</v>
      </c>
      <c r="AF26" s="138">
        <f t="shared" si="21"/>
        <v>0</v>
      </c>
      <c r="AG26" s="138">
        <f t="shared" si="22"/>
        <v>0</v>
      </c>
      <c r="AH26" s="138">
        <f t="shared" ref="AH26:AI26" si="61">(AB26/2)*0.1</f>
        <v>0</v>
      </c>
      <c r="AI26" s="138">
        <f t="shared" si="61"/>
        <v>0</v>
      </c>
      <c r="AJ26" s="138">
        <f t="shared" ref="AJ26:AK26" si="62">AB26</f>
        <v>0</v>
      </c>
      <c r="AK26" s="138">
        <f t="shared" si="62"/>
        <v>0</v>
      </c>
    </row>
    <row r="27" ht="15.75" customHeight="1">
      <c r="A27" s="110"/>
      <c r="B27" s="52"/>
      <c r="C27" s="52"/>
      <c r="D27" s="132" t="s">
        <v>183</v>
      </c>
      <c r="E27" s="132" t="str">
        <f t="shared" si="3"/>
        <v>-PDE-</v>
      </c>
      <c r="F27" s="52"/>
      <c r="G27" s="52"/>
      <c r="H27" s="52"/>
      <c r="I27" s="52"/>
      <c r="J27" s="134" t="str">
        <f t="shared" si="4"/>
        <v>A=; B=; F=; L=</v>
      </c>
      <c r="K27" s="132" t="s">
        <v>28</v>
      </c>
      <c r="L27" s="52"/>
      <c r="M27" s="132">
        <f t="shared" si="5"/>
        <v>0</v>
      </c>
      <c r="N27" s="132">
        <f t="shared" si="6"/>
        <v>0</v>
      </c>
      <c r="O27" s="110"/>
      <c r="P27" s="127" t="s">
        <v>142</v>
      </c>
      <c r="Q27" s="110"/>
      <c r="R27" s="135" t="str">
        <f t="shared" si="7"/>
        <v>FLANSA20</v>
      </c>
      <c r="S27" s="135" t="str">
        <f t="shared" si="8"/>
        <v>0.6</v>
      </c>
      <c r="T27" s="136">
        <f t="shared" si="9"/>
        <v>0</v>
      </c>
      <c r="U27" s="136">
        <f t="shared" si="10"/>
        <v>0</v>
      </c>
      <c r="V27" s="136">
        <f t="shared" si="11"/>
        <v>0</v>
      </c>
      <c r="W27" s="132">
        <f t="shared" si="12"/>
        <v>0</v>
      </c>
      <c r="X27" s="132">
        <f t="shared" si="13"/>
        <v>0</v>
      </c>
      <c r="Y27" s="132">
        <f t="shared" si="14"/>
        <v>0</v>
      </c>
      <c r="Z27" s="137">
        <f t="shared" si="15"/>
        <v>0</v>
      </c>
      <c r="AA27" s="138">
        <f t="shared" si="16"/>
        <v>0</v>
      </c>
      <c r="AB27" s="138">
        <f t="shared" si="17"/>
        <v>0</v>
      </c>
      <c r="AC27" s="138">
        <f t="shared" si="18"/>
        <v>0</v>
      </c>
      <c r="AD27" s="138">
        <f t="shared" si="19"/>
        <v>0</v>
      </c>
      <c r="AE27" s="138">
        <f t="shared" si="20"/>
        <v>0</v>
      </c>
      <c r="AF27" s="138">
        <f t="shared" si="21"/>
        <v>0</v>
      </c>
      <c r="AG27" s="138">
        <f t="shared" si="22"/>
        <v>0</v>
      </c>
      <c r="AH27" s="138">
        <f t="shared" ref="AH27:AI27" si="63">(AB27/2)*0.1</f>
        <v>0</v>
      </c>
      <c r="AI27" s="138">
        <f t="shared" si="63"/>
        <v>0</v>
      </c>
      <c r="AJ27" s="138">
        <f t="shared" ref="AJ27:AK27" si="64">AB27</f>
        <v>0</v>
      </c>
      <c r="AK27" s="138">
        <f t="shared" si="64"/>
        <v>0</v>
      </c>
    </row>
    <row r="28" ht="15.75" customHeight="1">
      <c r="A28" s="110"/>
      <c r="B28" s="52"/>
      <c r="C28" s="52"/>
      <c r="D28" s="132" t="s">
        <v>183</v>
      </c>
      <c r="E28" s="132" t="str">
        <f t="shared" si="3"/>
        <v>-PDE-</v>
      </c>
      <c r="F28" s="52"/>
      <c r="G28" s="52"/>
      <c r="H28" s="52"/>
      <c r="I28" s="52"/>
      <c r="J28" s="134" t="str">
        <f t="shared" si="4"/>
        <v>A=; B=; F=; L=</v>
      </c>
      <c r="K28" s="132" t="s">
        <v>28</v>
      </c>
      <c r="L28" s="52"/>
      <c r="M28" s="132">
        <f t="shared" si="5"/>
        <v>0</v>
      </c>
      <c r="N28" s="132">
        <f t="shared" si="6"/>
        <v>0</v>
      </c>
      <c r="O28" s="110"/>
      <c r="P28" s="127" t="s">
        <v>143</v>
      </c>
      <c r="Q28" s="110"/>
      <c r="R28" s="135" t="str">
        <f t="shared" si="7"/>
        <v>FLANSA20</v>
      </c>
      <c r="S28" s="135" t="str">
        <f t="shared" si="8"/>
        <v>0.6</v>
      </c>
      <c r="T28" s="136">
        <f t="shared" si="9"/>
        <v>0</v>
      </c>
      <c r="U28" s="136">
        <f t="shared" si="10"/>
        <v>0</v>
      </c>
      <c r="V28" s="136">
        <f t="shared" si="11"/>
        <v>0</v>
      </c>
      <c r="W28" s="132">
        <f t="shared" si="12"/>
        <v>0</v>
      </c>
      <c r="X28" s="132">
        <f t="shared" si="13"/>
        <v>0</v>
      </c>
      <c r="Y28" s="132">
        <f t="shared" si="14"/>
        <v>0</v>
      </c>
      <c r="Z28" s="137">
        <f t="shared" si="15"/>
        <v>0</v>
      </c>
      <c r="AA28" s="138">
        <f t="shared" si="16"/>
        <v>0</v>
      </c>
      <c r="AB28" s="138">
        <f t="shared" si="17"/>
        <v>0</v>
      </c>
      <c r="AC28" s="138">
        <f t="shared" si="18"/>
        <v>0</v>
      </c>
      <c r="AD28" s="138">
        <f t="shared" si="19"/>
        <v>0</v>
      </c>
      <c r="AE28" s="138">
        <f t="shared" si="20"/>
        <v>0</v>
      </c>
      <c r="AF28" s="138">
        <f t="shared" si="21"/>
        <v>0</v>
      </c>
      <c r="AG28" s="138">
        <f t="shared" si="22"/>
        <v>0</v>
      </c>
      <c r="AH28" s="138">
        <f t="shared" ref="AH28:AI28" si="65">(AB28/2)*0.1</f>
        <v>0</v>
      </c>
      <c r="AI28" s="138">
        <f t="shared" si="65"/>
        <v>0</v>
      </c>
      <c r="AJ28" s="138">
        <f t="shared" ref="AJ28:AK28" si="66">AB28</f>
        <v>0</v>
      </c>
      <c r="AK28" s="138">
        <f t="shared" si="66"/>
        <v>0</v>
      </c>
    </row>
    <row r="29" ht="15.75" customHeight="1">
      <c r="A29" s="110"/>
      <c r="B29" s="52"/>
      <c r="C29" s="52"/>
      <c r="D29" s="132" t="s">
        <v>183</v>
      </c>
      <c r="E29" s="132" t="str">
        <f t="shared" si="3"/>
        <v>-PDE-</v>
      </c>
      <c r="F29" s="52"/>
      <c r="G29" s="52"/>
      <c r="H29" s="52"/>
      <c r="I29" s="52"/>
      <c r="J29" s="134" t="str">
        <f t="shared" si="4"/>
        <v>A=; B=; F=; L=</v>
      </c>
      <c r="K29" s="132" t="s">
        <v>28</v>
      </c>
      <c r="L29" s="52"/>
      <c r="M29" s="132">
        <f t="shared" si="5"/>
        <v>0</v>
      </c>
      <c r="N29" s="132">
        <f t="shared" si="6"/>
        <v>0</v>
      </c>
      <c r="O29" s="110"/>
      <c r="P29" s="127" t="s">
        <v>144</v>
      </c>
      <c r="Q29" s="110"/>
      <c r="R29" s="135" t="str">
        <f t="shared" si="7"/>
        <v>FLANSA20</v>
      </c>
      <c r="S29" s="135" t="str">
        <f t="shared" si="8"/>
        <v>0.6</v>
      </c>
      <c r="T29" s="136">
        <f t="shared" si="9"/>
        <v>0</v>
      </c>
      <c r="U29" s="136">
        <f t="shared" si="10"/>
        <v>0</v>
      </c>
      <c r="V29" s="136">
        <f t="shared" si="11"/>
        <v>0</v>
      </c>
      <c r="W29" s="132">
        <f t="shared" si="12"/>
        <v>0</v>
      </c>
      <c r="X29" s="132">
        <f t="shared" si="13"/>
        <v>0</v>
      </c>
      <c r="Y29" s="132">
        <f t="shared" si="14"/>
        <v>0</v>
      </c>
      <c r="Z29" s="137">
        <f t="shared" si="15"/>
        <v>0</v>
      </c>
      <c r="AA29" s="138">
        <f t="shared" si="16"/>
        <v>0</v>
      </c>
      <c r="AB29" s="138">
        <f t="shared" si="17"/>
        <v>0</v>
      </c>
      <c r="AC29" s="138">
        <f t="shared" si="18"/>
        <v>0</v>
      </c>
      <c r="AD29" s="138">
        <f t="shared" si="19"/>
        <v>0</v>
      </c>
      <c r="AE29" s="138">
        <f t="shared" si="20"/>
        <v>0</v>
      </c>
      <c r="AF29" s="138">
        <f t="shared" si="21"/>
        <v>0</v>
      </c>
      <c r="AG29" s="138">
        <f t="shared" si="22"/>
        <v>0</v>
      </c>
      <c r="AH29" s="138">
        <f t="shared" ref="AH29:AI29" si="67">(AB29/2)*0.1</f>
        <v>0</v>
      </c>
      <c r="AI29" s="138">
        <f t="shared" si="67"/>
        <v>0</v>
      </c>
      <c r="AJ29" s="138">
        <f t="shared" ref="AJ29:AK29" si="68">AB29</f>
        <v>0</v>
      </c>
      <c r="AK29" s="138">
        <f t="shared" si="68"/>
        <v>0</v>
      </c>
    </row>
    <row r="30" ht="15.75" customHeight="1">
      <c r="A30" s="110"/>
      <c r="B30" s="52"/>
      <c r="C30" s="52"/>
      <c r="D30" s="132" t="s">
        <v>183</v>
      </c>
      <c r="E30" s="132" t="str">
        <f t="shared" si="3"/>
        <v>-PDE-</v>
      </c>
      <c r="F30" s="52"/>
      <c r="G30" s="52"/>
      <c r="H30" s="52"/>
      <c r="I30" s="52"/>
      <c r="J30" s="134" t="str">
        <f t="shared" si="4"/>
        <v>A=; B=; F=; L=</v>
      </c>
      <c r="K30" s="132" t="s">
        <v>28</v>
      </c>
      <c r="L30" s="52"/>
      <c r="M30" s="132">
        <f t="shared" si="5"/>
        <v>0</v>
      </c>
      <c r="N30" s="132">
        <f t="shared" si="6"/>
        <v>0</v>
      </c>
      <c r="O30" s="110"/>
      <c r="P30" s="127" t="s">
        <v>145</v>
      </c>
      <c r="Q30" s="110"/>
      <c r="R30" s="135" t="str">
        <f t="shared" si="7"/>
        <v>FLANSA20</v>
      </c>
      <c r="S30" s="135" t="str">
        <f t="shared" si="8"/>
        <v>0.6</v>
      </c>
      <c r="T30" s="136">
        <f t="shared" si="9"/>
        <v>0</v>
      </c>
      <c r="U30" s="136">
        <f t="shared" si="10"/>
        <v>0</v>
      </c>
      <c r="V30" s="136">
        <f t="shared" si="11"/>
        <v>0</v>
      </c>
      <c r="W30" s="132">
        <f t="shared" si="12"/>
        <v>0</v>
      </c>
      <c r="X30" s="132">
        <f t="shared" si="13"/>
        <v>0</v>
      </c>
      <c r="Y30" s="132">
        <f t="shared" si="14"/>
        <v>0</v>
      </c>
      <c r="Z30" s="137">
        <f t="shared" si="15"/>
        <v>0</v>
      </c>
      <c r="AA30" s="138">
        <f t="shared" si="16"/>
        <v>0</v>
      </c>
      <c r="AB30" s="138">
        <f t="shared" si="17"/>
        <v>0</v>
      </c>
      <c r="AC30" s="138">
        <f t="shared" si="18"/>
        <v>0</v>
      </c>
      <c r="AD30" s="138">
        <f t="shared" si="19"/>
        <v>0</v>
      </c>
      <c r="AE30" s="138">
        <f t="shared" si="20"/>
        <v>0</v>
      </c>
      <c r="AF30" s="138">
        <f t="shared" si="21"/>
        <v>0</v>
      </c>
      <c r="AG30" s="138">
        <f t="shared" si="22"/>
        <v>0</v>
      </c>
      <c r="AH30" s="138">
        <f t="shared" ref="AH30:AI30" si="69">(AB30/2)*0.1</f>
        <v>0</v>
      </c>
      <c r="AI30" s="138">
        <f t="shared" si="69"/>
        <v>0</v>
      </c>
      <c r="AJ30" s="138">
        <f t="shared" ref="AJ30:AK30" si="70">AB30</f>
        <v>0</v>
      </c>
      <c r="AK30" s="138">
        <f t="shared" si="70"/>
        <v>0</v>
      </c>
    </row>
    <row r="31" ht="15.75" customHeight="1">
      <c r="A31" s="110"/>
      <c r="B31" s="52"/>
      <c r="C31" s="52"/>
      <c r="D31" s="132" t="s">
        <v>183</v>
      </c>
      <c r="E31" s="132" t="str">
        <f t="shared" si="3"/>
        <v>-PDE-</v>
      </c>
      <c r="F31" s="52"/>
      <c r="G31" s="52"/>
      <c r="H31" s="52"/>
      <c r="I31" s="52"/>
      <c r="J31" s="134" t="str">
        <f t="shared" si="4"/>
        <v>A=; B=; F=; L=</v>
      </c>
      <c r="K31" s="132" t="s">
        <v>28</v>
      </c>
      <c r="L31" s="52"/>
      <c r="M31" s="132">
        <f t="shared" si="5"/>
        <v>0</v>
      </c>
      <c r="N31" s="132">
        <f t="shared" si="6"/>
        <v>0</v>
      </c>
      <c r="O31" s="110"/>
      <c r="P31" s="110"/>
      <c r="Q31" s="110"/>
      <c r="R31" s="135" t="str">
        <f t="shared" si="7"/>
        <v>FLANSA20</v>
      </c>
      <c r="S31" s="135" t="str">
        <f t="shared" si="8"/>
        <v>0.6</v>
      </c>
      <c r="T31" s="136">
        <f t="shared" si="9"/>
        <v>0</v>
      </c>
      <c r="U31" s="136">
        <f t="shared" si="10"/>
        <v>0</v>
      </c>
      <c r="V31" s="136">
        <f t="shared" si="11"/>
        <v>0</v>
      </c>
      <c r="W31" s="132">
        <f t="shared" si="12"/>
        <v>0</v>
      </c>
      <c r="X31" s="132">
        <f t="shared" si="13"/>
        <v>0</v>
      </c>
      <c r="Y31" s="132">
        <f t="shared" si="14"/>
        <v>0</v>
      </c>
      <c r="Z31" s="137">
        <f t="shared" si="15"/>
        <v>0</v>
      </c>
      <c r="AA31" s="138">
        <f t="shared" si="16"/>
        <v>0</v>
      </c>
      <c r="AB31" s="138">
        <f t="shared" si="17"/>
        <v>0</v>
      </c>
      <c r="AC31" s="138">
        <f t="shared" si="18"/>
        <v>0</v>
      </c>
      <c r="AD31" s="138">
        <f t="shared" si="19"/>
        <v>0</v>
      </c>
      <c r="AE31" s="138">
        <f t="shared" si="20"/>
        <v>0</v>
      </c>
      <c r="AF31" s="138">
        <f t="shared" si="21"/>
        <v>0</v>
      </c>
      <c r="AG31" s="138">
        <f t="shared" si="22"/>
        <v>0</v>
      </c>
      <c r="AH31" s="138">
        <f t="shared" ref="AH31:AI31" si="71">(AB31/2)*0.1</f>
        <v>0</v>
      </c>
      <c r="AI31" s="138">
        <f t="shared" si="71"/>
        <v>0</v>
      </c>
      <c r="AJ31" s="138">
        <f t="shared" ref="AJ31:AK31" si="72">AB31</f>
        <v>0</v>
      </c>
      <c r="AK31" s="138">
        <f t="shared" si="72"/>
        <v>0</v>
      </c>
    </row>
    <row r="32" ht="15.75" customHeight="1">
      <c r="A32" s="110"/>
      <c r="B32" s="52"/>
      <c r="C32" s="52"/>
      <c r="D32" s="132" t="s">
        <v>183</v>
      </c>
      <c r="E32" s="132" t="str">
        <f t="shared" si="3"/>
        <v>-PDE-</v>
      </c>
      <c r="F32" s="52"/>
      <c r="G32" s="52"/>
      <c r="H32" s="52"/>
      <c r="I32" s="52"/>
      <c r="J32" s="134" t="str">
        <f t="shared" si="4"/>
        <v>A=; B=; F=; L=</v>
      </c>
      <c r="K32" s="132" t="s">
        <v>28</v>
      </c>
      <c r="L32" s="52"/>
      <c r="M32" s="132">
        <f t="shared" si="5"/>
        <v>0</v>
      </c>
      <c r="N32" s="132">
        <f t="shared" si="6"/>
        <v>0</v>
      </c>
      <c r="O32" s="110"/>
      <c r="P32" s="110"/>
      <c r="Q32" s="110"/>
      <c r="R32" s="135" t="str">
        <f t="shared" si="7"/>
        <v>FLANSA20</v>
      </c>
      <c r="S32" s="135" t="str">
        <f t="shared" si="8"/>
        <v>0.6</v>
      </c>
      <c r="T32" s="136">
        <f t="shared" si="9"/>
        <v>0</v>
      </c>
      <c r="U32" s="136">
        <f t="shared" si="10"/>
        <v>0</v>
      </c>
      <c r="V32" s="136">
        <f t="shared" si="11"/>
        <v>0</v>
      </c>
      <c r="W32" s="132">
        <f t="shared" si="12"/>
        <v>0</v>
      </c>
      <c r="X32" s="132">
        <f t="shared" si="13"/>
        <v>0</v>
      </c>
      <c r="Y32" s="132">
        <f t="shared" si="14"/>
        <v>0</v>
      </c>
      <c r="Z32" s="137">
        <f t="shared" si="15"/>
        <v>0</v>
      </c>
      <c r="AA32" s="138">
        <f t="shared" si="16"/>
        <v>0</v>
      </c>
      <c r="AB32" s="138">
        <f t="shared" si="17"/>
        <v>0</v>
      </c>
      <c r="AC32" s="138">
        <f t="shared" si="18"/>
        <v>0</v>
      </c>
      <c r="AD32" s="138">
        <f t="shared" si="19"/>
        <v>0</v>
      </c>
      <c r="AE32" s="138">
        <f t="shared" si="20"/>
        <v>0</v>
      </c>
      <c r="AF32" s="138">
        <f t="shared" si="21"/>
        <v>0</v>
      </c>
      <c r="AG32" s="138">
        <f t="shared" si="22"/>
        <v>0</v>
      </c>
      <c r="AH32" s="138">
        <f t="shared" ref="AH32:AI32" si="73">(AB32/2)*0.1</f>
        <v>0</v>
      </c>
      <c r="AI32" s="138">
        <f t="shared" si="73"/>
        <v>0</v>
      </c>
      <c r="AJ32" s="138">
        <f t="shared" ref="AJ32:AK32" si="74">AB32</f>
        <v>0</v>
      </c>
      <c r="AK32" s="138">
        <f t="shared" si="74"/>
        <v>0</v>
      </c>
    </row>
    <row r="33" ht="15.75" customHeight="1">
      <c r="A33" s="110"/>
      <c r="B33" s="52"/>
      <c r="C33" s="52"/>
      <c r="D33" s="132" t="s">
        <v>183</v>
      </c>
      <c r="E33" s="132" t="str">
        <f t="shared" si="3"/>
        <v>-PDE-</v>
      </c>
      <c r="F33" s="52"/>
      <c r="G33" s="52"/>
      <c r="H33" s="52"/>
      <c r="I33" s="52"/>
      <c r="J33" s="134" t="str">
        <f t="shared" si="4"/>
        <v>A=; B=; F=; L=</v>
      </c>
      <c r="K33" s="132" t="s">
        <v>28</v>
      </c>
      <c r="L33" s="52"/>
      <c r="M33" s="132">
        <f t="shared" si="5"/>
        <v>0</v>
      </c>
      <c r="N33" s="132">
        <f t="shared" si="6"/>
        <v>0</v>
      </c>
      <c r="O33" s="110"/>
      <c r="P33" s="110"/>
      <c r="Q33" s="110"/>
      <c r="R33" s="135" t="str">
        <f t="shared" si="7"/>
        <v>FLANSA20</v>
      </c>
      <c r="S33" s="135" t="str">
        <f t="shared" si="8"/>
        <v>0.6</v>
      </c>
      <c r="T33" s="136">
        <f t="shared" si="9"/>
        <v>0</v>
      </c>
      <c r="U33" s="136">
        <f t="shared" si="10"/>
        <v>0</v>
      </c>
      <c r="V33" s="136">
        <f t="shared" si="11"/>
        <v>0</v>
      </c>
      <c r="W33" s="132">
        <f t="shared" si="12"/>
        <v>0</v>
      </c>
      <c r="X33" s="132">
        <f t="shared" si="13"/>
        <v>0</v>
      </c>
      <c r="Y33" s="132">
        <f t="shared" si="14"/>
        <v>0</v>
      </c>
      <c r="Z33" s="137">
        <f t="shared" si="15"/>
        <v>0</v>
      </c>
      <c r="AA33" s="138">
        <f t="shared" si="16"/>
        <v>0</v>
      </c>
      <c r="AB33" s="138">
        <f t="shared" si="17"/>
        <v>0</v>
      </c>
      <c r="AC33" s="138">
        <f t="shared" si="18"/>
        <v>0</v>
      </c>
      <c r="AD33" s="138">
        <f t="shared" si="19"/>
        <v>0</v>
      </c>
      <c r="AE33" s="138">
        <f t="shared" si="20"/>
        <v>0</v>
      </c>
      <c r="AF33" s="138">
        <f t="shared" si="21"/>
        <v>0</v>
      </c>
      <c r="AG33" s="138">
        <f t="shared" si="22"/>
        <v>0</v>
      </c>
      <c r="AH33" s="138">
        <f t="shared" ref="AH33:AI33" si="75">(AB33/2)*0.1</f>
        <v>0</v>
      </c>
      <c r="AI33" s="138">
        <f t="shared" si="75"/>
        <v>0</v>
      </c>
      <c r="AJ33" s="138">
        <f t="shared" ref="AJ33:AK33" si="76">AB33</f>
        <v>0</v>
      </c>
      <c r="AK33" s="138">
        <f t="shared" si="76"/>
        <v>0</v>
      </c>
    </row>
    <row r="34" ht="15.75" customHeight="1">
      <c r="A34" s="110"/>
      <c r="B34" s="52"/>
      <c r="C34" s="52"/>
      <c r="D34" s="132" t="s">
        <v>183</v>
      </c>
      <c r="E34" s="132" t="str">
        <f t="shared" si="3"/>
        <v>-PDE-</v>
      </c>
      <c r="F34" s="52"/>
      <c r="G34" s="52"/>
      <c r="H34" s="52"/>
      <c r="I34" s="52"/>
      <c r="J34" s="134" t="str">
        <f t="shared" si="4"/>
        <v>A=; B=; F=; L=</v>
      </c>
      <c r="K34" s="132" t="s">
        <v>28</v>
      </c>
      <c r="L34" s="52"/>
      <c r="M34" s="132">
        <f t="shared" si="5"/>
        <v>0</v>
      </c>
      <c r="N34" s="132">
        <f t="shared" si="6"/>
        <v>0</v>
      </c>
      <c r="O34" s="110"/>
      <c r="P34" s="110"/>
      <c r="Q34" s="110"/>
      <c r="R34" s="135" t="str">
        <f t="shared" si="7"/>
        <v>FLANSA20</v>
      </c>
      <c r="S34" s="135" t="str">
        <f t="shared" si="8"/>
        <v>0.6</v>
      </c>
      <c r="T34" s="136">
        <f t="shared" si="9"/>
        <v>0</v>
      </c>
      <c r="U34" s="136">
        <f t="shared" si="10"/>
        <v>0</v>
      </c>
      <c r="V34" s="136">
        <f t="shared" si="11"/>
        <v>0</v>
      </c>
      <c r="W34" s="132">
        <f t="shared" si="12"/>
        <v>0</v>
      </c>
      <c r="X34" s="132">
        <f t="shared" si="13"/>
        <v>0</v>
      </c>
      <c r="Y34" s="132">
        <f t="shared" si="14"/>
        <v>0</v>
      </c>
      <c r="Z34" s="137">
        <f t="shared" si="15"/>
        <v>0</v>
      </c>
      <c r="AA34" s="138">
        <f t="shared" si="16"/>
        <v>0</v>
      </c>
      <c r="AB34" s="138">
        <f t="shared" si="17"/>
        <v>0</v>
      </c>
      <c r="AC34" s="138">
        <f t="shared" si="18"/>
        <v>0</v>
      </c>
      <c r="AD34" s="138">
        <f t="shared" si="19"/>
        <v>0</v>
      </c>
      <c r="AE34" s="138">
        <f t="shared" si="20"/>
        <v>0</v>
      </c>
      <c r="AF34" s="138">
        <f t="shared" si="21"/>
        <v>0</v>
      </c>
      <c r="AG34" s="138">
        <f t="shared" si="22"/>
        <v>0</v>
      </c>
      <c r="AH34" s="138">
        <f t="shared" ref="AH34:AI34" si="77">(AB34/2)*0.1</f>
        <v>0</v>
      </c>
      <c r="AI34" s="138">
        <f t="shared" si="77"/>
        <v>0</v>
      </c>
      <c r="AJ34" s="138">
        <f t="shared" ref="AJ34:AK34" si="78">AB34</f>
        <v>0</v>
      </c>
      <c r="AK34" s="138">
        <f t="shared" si="78"/>
        <v>0</v>
      </c>
    </row>
    <row r="35" ht="15.75" customHeight="1">
      <c r="A35" s="110"/>
      <c r="B35" s="52"/>
      <c r="C35" s="52"/>
      <c r="D35" s="132" t="s">
        <v>183</v>
      </c>
      <c r="E35" s="132" t="str">
        <f t="shared" si="3"/>
        <v>-PDE-</v>
      </c>
      <c r="F35" s="52"/>
      <c r="G35" s="52"/>
      <c r="H35" s="52"/>
      <c r="I35" s="52"/>
      <c r="J35" s="134" t="str">
        <f t="shared" si="4"/>
        <v>A=; B=; F=; L=</v>
      </c>
      <c r="K35" s="132" t="s">
        <v>28</v>
      </c>
      <c r="L35" s="52"/>
      <c r="M35" s="132">
        <f t="shared" si="5"/>
        <v>0</v>
      </c>
      <c r="N35" s="132">
        <f t="shared" si="6"/>
        <v>0</v>
      </c>
      <c r="O35" s="110"/>
      <c r="P35" s="110"/>
      <c r="Q35" s="110"/>
      <c r="R35" s="135" t="str">
        <f t="shared" si="7"/>
        <v>FLANSA20</v>
      </c>
      <c r="S35" s="135" t="str">
        <f t="shared" si="8"/>
        <v>0.6</v>
      </c>
      <c r="T35" s="136">
        <f t="shared" si="9"/>
        <v>0</v>
      </c>
      <c r="U35" s="136">
        <f t="shared" si="10"/>
        <v>0</v>
      </c>
      <c r="V35" s="136">
        <f t="shared" si="11"/>
        <v>0</v>
      </c>
      <c r="W35" s="132">
        <f t="shared" si="12"/>
        <v>0</v>
      </c>
      <c r="X35" s="132">
        <f t="shared" si="13"/>
        <v>0</v>
      </c>
      <c r="Y35" s="132">
        <f t="shared" si="14"/>
        <v>0</v>
      </c>
      <c r="Z35" s="137">
        <f t="shared" si="15"/>
        <v>0</v>
      </c>
      <c r="AA35" s="138">
        <f t="shared" si="16"/>
        <v>0</v>
      </c>
      <c r="AB35" s="138">
        <f t="shared" si="17"/>
        <v>0</v>
      </c>
      <c r="AC35" s="138">
        <f t="shared" si="18"/>
        <v>0</v>
      </c>
      <c r="AD35" s="138">
        <f t="shared" si="19"/>
        <v>0</v>
      </c>
      <c r="AE35" s="138">
        <f t="shared" si="20"/>
        <v>0</v>
      </c>
      <c r="AF35" s="138">
        <f t="shared" si="21"/>
        <v>0</v>
      </c>
      <c r="AG35" s="138">
        <f t="shared" si="22"/>
        <v>0</v>
      </c>
      <c r="AH35" s="138">
        <f t="shared" ref="AH35:AI35" si="79">(AB35/2)*0.1</f>
        <v>0</v>
      </c>
      <c r="AI35" s="138">
        <f t="shared" si="79"/>
        <v>0</v>
      </c>
      <c r="AJ35" s="138">
        <f t="shared" ref="AJ35:AK35" si="80">AB35</f>
        <v>0</v>
      </c>
      <c r="AK35" s="138">
        <f t="shared" si="80"/>
        <v>0</v>
      </c>
    </row>
    <row r="36" ht="15.75" customHeight="1">
      <c r="A36" s="110"/>
      <c r="B36" s="52"/>
      <c r="C36" s="52"/>
      <c r="D36" s="132" t="s">
        <v>183</v>
      </c>
      <c r="E36" s="132" t="str">
        <f t="shared" si="3"/>
        <v>-PDE-</v>
      </c>
      <c r="F36" s="52"/>
      <c r="G36" s="52"/>
      <c r="H36" s="52"/>
      <c r="I36" s="52"/>
      <c r="J36" s="134" t="str">
        <f t="shared" si="4"/>
        <v>A=; B=; F=; L=</v>
      </c>
      <c r="K36" s="132" t="s">
        <v>28</v>
      </c>
      <c r="L36" s="52"/>
      <c r="M36" s="132">
        <f t="shared" si="5"/>
        <v>0</v>
      </c>
      <c r="N36" s="132">
        <f t="shared" si="6"/>
        <v>0</v>
      </c>
      <c r="O36" s="110"/>
      <c r="P36" s="110"/>
      <c r="Q36" s="110"/>
      <c r="R36" s="135" t="str">
        <f t="shared" si="7"/>
        <v>FLANSA20</v>
      </c>
      <c r="S36" s="135" t="str">
        <f t="shared" si="8"/>
        <v>0.6</v>
      </c>
      <c r="T36" s="136">
        <f t="shared" si="9"/>
        <v>0</v>
      </c>
      <c r="U36" s="136">
        <f t="shared" si="10"/>
        <v>0</v>
      </c>
      <c r="V36" s="136">
        <f t="shared" si="11"/>
        <v>0</v>
      </c>
      <c r="W36" s="132">
        <f t="shared" si="12"/>
        <v>0</v>
      </c>
      <c r="X36" s="132">
        <f t="shared" si="13"/>
        <v>0</v>
      </c>
      <c r="Y36" s="132">
        <f t="shared" si="14"/>
        <v>0</v>
      </c>
      <c r="Z36" s="137">
        <f t="shared" si="15"/>
        <v>0</v>
      </c>
      <c r="AA36" s="138">
        <f t="shared" si="16"/>
        <v>0</v>
      </c>
      <c r="AB36" s="138">
        <f t="shared" si="17"/>
        <v>0</v>
      </c>
      <c r="AC36" s="138">
        <f t="shared" si="18"/>
        <v>0</v>
      </c>
      <c r="AD36" s="138">
        <f t="shared" si="19"/>
        <v>0</v>
      </c>
      <c r="AE36" s="138">
        <f t="shared" si="20"/>
        <v>0</v>
      </c>
      <c r="AF36" s="138">
        <f t="shared" si="21"/>
        <v>0</v>
      </c>
      <c r="AG36" s="138">
        <f t="shared" si="22"/>
        <v>0</v>
      </c>
      <c r="AH36" s="138">
        <f t="shared" ref="AH36:AI36" si="81">(AB36/2)*0.1</f>
        <v>0</v>
      </c>
      <c r="AI36" s="138">
        <f t="shared" si="81"/>
        <v>0</v>
      </c>
      <c r="AJ36" s="138">
        <f t="shared" ref="AJ36:AK36" si="82">AB36</f>
        <v>0</v>
      </c>
      <c r="AK36" s="138">
        <f t="shared" si="82"/>
        <v>0</v>
      </c>
    </row>
    <row r="37" ht="15.75" customHeight="1">
      <c r="A37" s="110"/>
      <c r="B37" s="52"/>
      <c r="C37" s="52"/>
      <c r="D37" s="132" t="s">
        <v>183</v>
      </c>
      <c r="E37" s="132" t="str">
        <f t="shared" si="3"/>
        <v>-PDE-</v>
      </c>
      <c r="F37" s="52"/>
      <c r="G37" s="52"/>
      <c r="H37" s="52"/>
      <c r="I37" s="52"/>
      <c r="J37" s="134" t="str">
        <f t="shared" si="4"/>
        <v>A=; B=; F=; L=</v>
      </c>
      <c r="K37" s="132" t="s">
        <v>28</v>
      </c>
      <c r="L37" s="52"/>
      <c r="M37" s="132">
        <f t="shared" si="5"/>
        <v>0</v>
      </c>
      <c r="N37" s="132">
        <f t="shared" si="6"/>
        <v>0</v>
      </c>
      <c r="O37" s="110"/>
      <c r="P37" s="110"/>
      <c r="Q37" s="110"/>
      <c r="R37" s="135" t="str">
        <f t="shared" si="7"/>
        <v>FLANSA20</v>
      </c>
      <c r="S37" s="135" t="str">
        <f t="shared" si="8"/>
        <v>0.6</v>
      </c>
      <c r="T37" s="136">
        <f t="shared" si="9"/>
        <v>0</v>
      </c>
      <c r="U37" s="136">
        <f t="shared" si="10"/>
        <v>0</v>
      </c>
      <c r="V37" s="136">
        <f t="shared" si="11"/>
        <v>0</v>
      </c>
      <c r="W37" s="132">
        <f t="shared" si="12"/>
        <v>0</v>
      </c>
      <c r="X37" s="132">
        <f t="shared" si="13"/>
        <v>0</v>
      </c>
      <c r="Y37" s="132">
        <f t="shared" si="14"/>
        <v>0</v>
      </c>
      <c r="Z37" s="137">
        <f t="shared" si="15"/>
        <v>0</v>
      </c>
      <c r="AA37" s="138">
        <f t="shared" si="16"/>
        <v>0</v>
      </c>
      <c r="AB37" s="138">
        <f t="shared" si="17"/>
        <v>0</v>
      </c>
      <c r="AC37" s="138">
        <f t="shared" si="18"/>
        <v>0</v>
      </c>
      <c r="AD37" s="138">
        <f t="shared" si="19"/>
        <v>0</v>
      </c>
      <c r="AE37" s="138">
        <f t="shared" si="20"/>
        <v>0</v>
      </c>
      <c r="AF37" s="138">
        <f t="shared" si="21"/>
        <v>0</v>
      </c>
      <c r="AG37" s="138">
        <f t="shared" si="22"/>
        <v>0</v>
      </c>
      <c r="AH37" s="138">
        <f t="shared" ref="AH37:AI37" si="83">(AB37/2)*0.1</f>
        <v>0</v>
      </c>
      <c r="AI37" s="138">
        <f t="shared" si="83"/>
        <v>0</v>
      </c>
      <c r="AJ37" s="138">
        <f t="shared" ref="AJ37:AK37" si="84">AB37</f>
        <v>0</v>
      </c>
      <c r="AK37" s="138">
        <f t="shared" si="84"/>
        <v>0</v>
      </c>
    </row>
    <row r="38" ht="15.75" customHeight="1">
      <c r="A38" s="110"/>
      <c r="B38" s="52"/>
      <c r="C38" s="52"/>
      <c r="D38" s="132" t="s">
        <v>183</v>
      </c>
      <c r="E38" s="132" t="str">
        <f t="shared" si="3"/>
        <v>-PDE-</v>
      </c>
      <c r="F38" s="52"/>
      <c r="G38" s="52"/>
      <c r="H38" s="52"/>
      <c r="I38" s="52"/>
      <c r="J38" s="134" t="str">
        <f t="shared" si="4"/>
        <v>A=; B=; F=; L=</v>
      </c>
      <c r="K38" s="132" t="s">
        <v>28</v>
      </c>
      <c r="L38" s="52"/>
      <c r="M38" s="132">
        <f t="shared" si="5"/>
        <v>0</v>
      </c>
      <c r="N38" s="132">
        <f t="shared" si="6"/>
        <v>0</v>
      </c>
      <c r="O38" s="110"/>
      <c r="P38" s="110"/>
      <c r="Q38" s="110"/>
      <c r="R38" s="135" t="str">
        <f t="shared" si="7"/>
        <v>FLANSA20</v>
      </c>
      <c r="S38" s="135" t="str">
        <f t="shared" si="8"/>
        <v>0.6</v>
      </c>
      <c r="T38" s="136">
        <f t="shared" si="9"/>
        <v>0</v>
      </c>
      <c r="U38" s="136">
        <f t="shared" si="10"/>
        <v>0</v>
      </c>
      <c r="V38" s="136">
        <f t="shared" si="11"/>
        <v>0</v>
      </c>
      <c r="W38" s="132">
        <f t="shared" si="12"/>
        <v>0</v>
      </c>
      <c r="X38" s="132">
        <f t="shared" si="13"/>
        <v>0</v>
      </c>
      <c r="Y38" s="132">
        <f t="shared" si="14"/>
        <v>0</v>
      </c>
      <c r="Z38" s="137">
        <f t="shared" si="15"/>
        <v>0</v>
      </c>
      <c r="AA38" s="138">
        <f t="shared" si="16"/>
        <v>0</v>
      </c>
      <c r="AB38" s="138">
        <f t="shared" si="17"/>
        <v>0</v>
      </c>
      <c r="AC38" s="138">
        <f t="shared" si="18"/>
        <v>0</v>
      </c>
      <c r="AD38" s="138">
        <f t="shared" si="19"/>
        <v>0</v>
      </c>
      <c r="AE38" s="138">
        <f t="shared" si="20"/>
        <v>0</v>
      </c>
      <c r="AF38" s="138">
        <f t="shared" si="21"/>
        <v>0</v>
      </c>
      <c r="AG38" s="138">
        <f t="shared" si="22"/>
        <v>0</v>
      </c>
      <c r="AH38" s="138">
        <f t="shared" ref="AH38:AI38" si="85">(AB38/2)*0.1</f>
        <v>0</v>
      </c>
      <c r="AI38" s="138">
        <f t="shared" si="85"/>
        <v>0</v>
      </c>
      <c r="AJ38" s="138">
        <f t="shared" ref="AJ38:AK38" si="86">AB38</f>
        <v>0</v>
      </c>
      <c r="AK38" s="138">
        <f t="shared" si="86"/>
        <v>0</v>
      </c>
    </row>
    <row r="39" ht="15.75" customHeight="1">
      <c r="A39" s="110"/>
      <c r="B39" s="52"/>
      <c r="C39" s="52"/>
      <c r="D39" s="132" t="s">
        <v>183</v>
      </c>
      <c r="E39" s="132" t="str">
        <f t="shared" si="3"/>
        <v>-PDE-</v>
      </c>
      <c r="F39" s="52"/>
      <c r="G39" s="52"/>
      <c r="H39" s="52"/>
      <c r="I39" s="52"/>
      <c r="J39" s="134" t="str">
        <f t="shared" si="4"/>
        <v>A=; B=; F=; L=</v>
      </c>
      <c r="K39" s="132" t="s">
        <v>28</v>
      </c>
      <c r="L39" s="52"/>
      <c r="M39" s="132">
        <f t="shared" si="5"/>
        <v>0</v>
      </c>
      <c r="N39" s="132">
        <f t="shared" si="6"/>
        <v>0</v>
      </c>
      <c r="O39" s="110"/>
      <c r="P39" s="110"/>
      <c r="Q39" s="110"/>
      <c r="R39" s="135" t="str">
        <f t="shared" si="7"/>
        <v>FLANSA20</v>
      </c>
      <c r="S39" s="135" t="str">
        <f t="shared" si="8"/>
        <v>0.6</v>
      </c>
      <c r="T39" s="136">
        <f t="shared" si="9"/>
        <v>0</v>
      </c>
      <c r="U39" s="136">
        <f t="shared" si="10"/>
        <v>0</v>
      </c>
      <c r="V39" s="136">
        <f t="shared" si="11"/>
        <v>0</v>
      </c>
      <c r="W39" s="132">
        <f t="shared" si="12"/>
        <v>0</v>
      </c>
      <c r="X39" s="132">
        <f t="shared" si="13"/>
        <v>0</v>
      </c>
      <c r="Y39" s="132">
        <f t="shared" si="14"/>
        <v>0</v>
      </c>
      <c r="Z39" s="137">
        <f t="shared" si="15"/>
        <v>0</v>
      </c>
      <c r="AA39" s="138">
        <f t="shared" si="16"/>
        <v>0</v>
      </c>
      <c r="AB39" s="138">
        <f t="shared" si="17"/>
        <v>0</v>
      </c>
      <c r="AC39" s="138">
        <f t="shared" si="18"/>
        <v>0</v>
      </c>
      <c r="AD39" s="138">
        <f t="shared" si="19"/>
        <v>0</v>
      </c>
      <c r="AE39" s="138">
        <f t="shared" si="20"/>
        <v>0</v>
      </c>
      <c r="AF39" s="138">
        <f t="shared" si="21"/>
        <v>0</v>
      </c>
      <c r="AG39" s="138">
        <f t="shared" si="22"/>
        <v>0</v>
      </c>
      <c r="AH39" s="138">
        <f t="shared" ref="AH39:AI39" si="87">(AB39/2)*0.1</f>
        <v>0</v>
      </c>
      <c r="AI39" s="138">
        <f t="shared" si="87"/>
        <v>0</v>
      </c>
      <c r="AJ39" s="138">
        <f t="shared" ref="AJ39:AK39" si="88">AB39</f>
        <v>0</v>
      </c>
      <c r="AK39" s="138">
        <f t="shared" si="88"/>
        <v>0</v>
      </c>
    </row>
    <row r="40" ht="15.75" customHeight="1">
      <c r="A40" s="110"/>
      <c r="B40" s="52"/>
      <c r="C40" s="52"/>
      <c r="D40" s="132" t="s">
        <v>183</v>
      </c>
      <c r="E40" s="132" t="str">
        <f t="shared" si="3"/>
        <v>-PDE-</v>
      </c>
      <c r="F40" s="52"/>
      <c r="G40" s="52"/>
      <c r="H40" s="52"/>
      <c r="I40" s="52"/>
      <c r="J40" s="134" t="str">
        <f t="shared" si="4"/>
        <v>A=; B=; F=; L=</v>
      </c>
      <c r="K40" s="132" t="s">
        <v>28</v>
      </c>
      <c r="L40" s="52"/>
      <c r="M40" s="132">
        <f t="shared" si="5"/>
        <v>0</v>
      </c>
      <c r="N40" s="132">
        <f t="shared" si="6"/>
        <v>0</v>
      </c>
      <c r="O40" s="110"/>
      <c r="P40" s="110"/>
      <c r="Q40" s="110"/>
      <c r="R40" s="135" t="str">
        <f t="shared" si="7"/>
        <v>FLANSA20</v>
      </c>
      <c r="S40" s="135" t="str">
        <f t="shared" si="8"/>
        <v>0.6</v>
      </c>
      <c r="T40" s="136">
        <f t="shared" si="9"/>
        <v>0</v>
      </c>
      <c r="U40" s="136">
        <f t="shared" si="10"/>
        <v>0</v>
      </c>
      <c r="V40" s="136">
        <f t="shared" si="11"/>
        <v>0</v>
      </c>
      <c r="W40" s="132">
        <f t="shared" si="12"/>
        <v>0</v>
      </c>
      <c r="X40" s="132">
        <f t="shared" si="13"/>
        <v>0</v>
      </c>
      <c r="Y40" s="132">
        <f t="shared" si="14"/>
        <v>0</v>
      </c>
      <c r="Z40" s="137">
        <f t="shared" si="15"/>
        <v>0</v>
      </c>
      <c r="AA40" s="138">
        <f t="shared" si="16"/>
        <v>0</v>
      </c>
      <c r="AB40" s="138">
        <f t="shared" si="17"/>
        <v>0</v>
      </c>
      <c r="AC40" s="138">
        <f t="shared" si="18"/>
        <v>0</v>
      </c>
      <c r="AD40" s="138">
        <f t="shared" si="19"/>
        <v>0</v>
      </c>
      <c r="AE40" s="138">
        <f t="shared" si="20"/>
        <v>0</v>
      </c>
      <c r="AF40" s="138">
        <f t="shared" si="21"/>
        <v>0</v>
      </c>
      <c r="AG40" s="138">
        <f t="shared" si="22"/>
        <v>0</v>
      </c>
      <c r="AH40" s="138">
        <f t="shared" ref="AH40:AI40" si="89">(AB40/2)*0.1</f>
        <v>0</v>
      </c>
      <c r="AI40" s="138">
        <f t="shared" si="89"/>
        <v>0</v>
      </c>
      <c r="AJ40" s="138">
        <f t="shared" ref="AJ40:AK40" si="90">AB40</f>
        <v>0</v>
      </c>
      <c r="AK40" s="138">
        <f t="shared" si="90"/>
        <v>0</v>
      </c>
    </row>
    <row r="41" ht="15.75" customHeight="1">
      <c r="A41" s="110"/>
      <c r="B41" s="52"/>
      <c r="C41" s="52"/>
      <c r="D41" s="132" t="s">
        <v>183</v>
      </c>
      <c r="E41" s="132" t="str">
        <f t="shared" si="3"/>
        <v>-PDE-</v>
      </c>
      <c r="F41" s="52"/>
      <c r="G41" s="52"/>
      <c r="H41" s="52"/>
      <c r="I41" s="52"/>
      <c r="J41" s="134" t="str">
        <f t="shared" si="4"/>
        <v>A=; B=; F=; L=</v>
      </c>
      <c r="K41" s="132" t="s">
        <v>28</v>
      </c>
      <c r="L41" s="52"/>
      <c r="M41" s="132">
        <f t="shared" si="5"/>
        <v>0</v>
      </c>
      <c r="N41" s="132">
        <f t="shared" si="6"/>
        <v>0</v>
      </c>
      <c r="O41" s="110"/>
      <c r="P41" s="110"/>
      <c r="Q41" s="110"/>
      <c r="R41" s="135" t="str">
        <f t="shared" si="7"/>
        <v>FLANSA20</v>
      </c>
      <c r="S41" s="135" t="str">
        <f t="shared" si="8"/>
        <v>0.6</v>
      </c>
      <c r="T41" s="136">
        <f t="shared" si="9"/>
        <v>0</v>
      </c>
      <c r="U41" s="136">
        <f t="shared" si="10"/>
        <v>0</v>
      </c>
      <c r="V41" s="136">
        <f t="shared" si="11"/>
        <v>0</v>
      </c>
      <c r="W41" s="132">
        <f t="shared" si="12"/>
        <v>0</v>
      </c>
      <c r="X41" s="132">
        <f t="shared" si="13"/>
        <v>0</v>
      </c>
      <c r="Y41" s="132">
        <f t="shared" si="14"/>
        <v>0</v>
      </c>
      <c r="Z41" s="137">
        <f t="shared" si="15"/>
        <v>0</v>
      </c>
      <c r="AA41" s="138">
        <f t="shared" si="16"/>
        <v>0</v>
      </c>
      <c r="AB41" s="138">
        <f t="shared" si="17"/>
        <v>0</v>
      </c>
      <c r="AC41" s="138">
        <f t="shared" si="18"/>
        <v>0</v>
      </c>
      <c r="AD41" s="138">
        <f t="shared" si="19"/>
        <v>0</v>
      </c>
      <c r="AE41" s="138">
        <f t="shared" si="20"/>
        <v>0</v>
      </c>
      <c r="AF41" s="138">
        <f t="shared" si="21"/>
        <v>0</v>
      </c>
      <c r="AG41" s="138">
        <f t="shared" si="22"/>
        <v>0</v>
      </c>
      <c r="AH41" s="138">
        <f t="shared" ref="AH41:AI41" si="91">(AB41/2)*0.1</f>
        <v>0</v>
      </c>
      <c r="AI41" s="138">
        <f t="shared" si="91"/>
        <v>0</v>
      </c>
      <c r="AJ41" s="138">
        <f t="shared" ref="AJ41:AK41" si="92">AB41</f>
        <v>0</v>
      </c>
      <c r="AK41" s="138">
        <f t="shared" si="92"/>
        <v>0</v>
      </c>
    </row>
    <row r="42" ht="15.75" customHeight="1">
      <c r="A42" s="110"/>
      <c r="B42" s="52"/>
      <c r="C42" s="52"/>
      <c r="D42" s="132" t="s">
        <v>183</v>
      </c>
      <c r="E42" s="132" t="str">
        <f t="shared" si="3"/>
        <v>-PDE-</v>
      </c>
      <c r="F42" s="52"/>
      <c r="G42" s="52"/>
      <c r="H42" s="52"/>
      <c r="I42" s="52"/>
      <c r="J42" s="134" t="str">
        <f t="shared" si="4"/>
        <v>A=; B=; F=; L=</v>
      </c>
      <c r="K42" s="132" t="s">
        <v>28</v>
      </c>
      <c r="L42" s="52"/>
      <c r="M42" s="132">
        <f t="shared" si="5"/>
        <v>0</v>
      </c>
      <c r="N42" s="132">
        <f t="shared" si="6"/>
        <v>0</v>
      </c>
      <c r="O42" s="110"/>
      <c r="P42" s="110"/>
      <c r="Q42" s="110"/>
      <c r="R42" s="135" t="str">
        <f t="shared" si="7"/>
        <v>FLANSA20</v>
      </c>
      <c r="S42" s="135" t="str">
        <f t="shared" si="8"/>
        <v>0.6</v>
      </c>
      <c r="T42" s="136">
        <f t="shared" si="9"/>
        <v>0</v>
      </c>
      <c r="U42" s="136">
        <f t="shared" si="10"/>
        <v>0</v>
      </c>
      <c r="V42" s="136">
        <f t="shared" si="11"/>
        <v>0</v>
      </c>
      <c r="W42" s="132">
        <f t="shared" si="12"/>
        <v>0</v>
      </c>
      <c r="X42" s="132">
        <f t="shared" si="13"/>
        <v>0</v>
      </c>
      <c r="Y42" s="132">
        <f t="shared" si="14"/>
        <v>0</v>
      </c>
      <c r="Z42" s="137">
        <f t="shared" si="15"/>
        <v>0</v>
      </c>
      <c r="AA42" s="138">
        <f t="shared" si="16"/>
        <v>0</v>
      </c>
      <c r="AB42" s="138">
        <f t="shared" si="17"/>
        <v>0</v>
      </c>
      <c r="AC42" s="138">
        <f t="shared" si="18"/>
        <v>0</v>
      </c>
      <c r="AD42" s="138">
        <f t="shared" si="19"/>
        <v>0</v>
      </c>
      <c r="AE42" s="138">
        <f t="shared" si="20"/>
        <v>0</v>
      </c>
      <c r="AF42" s="138">
        <f t="shared" si="21"/>
        <v>0</v>
      </c>
      <c r="AG42" s="138">
        <f t="shared" si="22"/>
        <v>0</v>
      </c>
      <c r="AH42" s="138">
        <f t="shared" ref="AH42:AI42" si="93">(AB42/2)*0.1</f>
        <v>0</v>
      </c>
      <c r="AI42" s="138">
        <f t="shared" si="93"/>
        <v>0</v>
      </c>
      <c r="AJ42" s="138">
        <f t="shared" ref="AJ42:AK42" si="94">AB42</f>
        <v>0</v>
      </c>
      <c r="AK42" s="138">
        <f t="shared" si="94"/>
        <v>0</v>
      </c>
    </row>
    <row r="43" ht="15.75" customHeight="1">
      <c r="A43" s="110"/>
      <c r="B43" s="52"/>
      <c r="C43" s="52"/>
      <c r="D43" s="132" t="s">
        <v>183</v>
      </c>
      <c r="E43" s="132" t="str">
        <f t="shared" si="3"/>
        <v>-PDE-</v>
      </c>
      <c r="F43" s="52"/>
      <c r="G43" s="52"/>
      <c r="H43" s="52"/>
      <c r="I43" s="52"/>
      <c r="J43" s="134" t="str">
        <f t="shared" si="4"/>
        <v>A=; B=; F=; L=</v>
      </c>
      <c r="K43" s="132" t="s">
        <v>28</v>
      </c>
      <c r="L43" s="52"/>
      <c r="M43" s="132">
        <f t="shared" si="5"/>
        <v>0</v>
      </c>
      <c r="N43" s="132">
        <f t="shared" si="6"/>
        <v>0</v>
      </c>
      <c r="O43" s="110"/>
      <c r="P43" s="110"/>
      <c r="Q43" s="110"/>
      <c r="R43" s="135" t="str">
        <f t="shared" si="7"/>
        <v>FLANSA20</v>
      </c>
      <c r="S43" s="135" t="str">
        <f t="shared" si="8"/>
        <v>0.6</v>
      </c>
      <c r="T43" s="136">
        <f t="shared" si="9"/>
        <v>0</v>
      </c>
      <c r="U43" s="136">
        <f t="shared" si="10"/>
        <v>0</v>
      </c>
      <c r="V43" s="136">
        <f t="shared" si="11"/>
        <v>0</v>
      </c>
      <c r="W43" s="132">
        <f t="shared" si="12"/>
        <v>0</v>
      </c>
      <c r="X43" s="132">
        <f t="shared" si="13"/>
        <v>0</v>
      </c>
      <c r="Y43" s="132">
        <f t="shared" si="14"/>
        <v>0</v>
      </c>
      <c r="Z43" s="137">
        <f t="shared" si="15"/>
        <v>0</v>
      </c>
      <c r="AA43" s="138">
        <f t="shared" si="16"/>
        <v>0</v>
      </c>
      <c r="AB43" s="138">
        <f t="shared" si="17"/>
        <v>0</v>
      </c>
      <c r="AC43" s="138">
        <f t="shared" si="18"/>
        <v>0</v>
      </c>
      <c r="AD43" s="138">
        <f t="shared" si="19"/>
        <v>0</v>
      </c>
      <c r="AE43" s="138">
        <f t="shared" si="20"/>
        <v>0</v>
      </c>
      <c r="AF43" s="138">
        <f t="shared" si="21"/>
        <v>0</v>
      </c>
      <c r="AG43" s="138">
        <f t="shared" si="22"/>
        <v>0</v>
      </c>
      <c r="AH43" s="138">
        <f t="shared" ref="AH43:AI43" si="95">(AB43/2)*0.1</f>
        <v>0</v>
      </c>
      <c r="AI43" s="138">
        <f t="shared" si="95"/>
        <v>0</v>
      </c>
      <c r="AJ43" s="138">
        <f t="shared" ref="AJ43:AK43" si="96">AB43</f>
        <v>0</v>
      </c>
      <c r="AK43" s="138">
        <f t="shared" si="96"/>
        <v>0</v>
      </c>
    </row>
    <row r="44" ht="15.75" customHeight="1">
      <c r="A44" s="110"/>
      <c r="B44" s="52"/>
      <c r="C44" s="52"/>
      <c r="D44" s="132" t="s">
        <v>183</v>
      </c>
      <c r="E44" s="132" t="str">
        <f t="shared" si="3"/>
        <v>-PDE-</v>
      </c>
      <c r="F44" s="52"/>
      <c r="G44" s="52"/>
      <c r="H44" s="52"/>
      <c r="I44" s="52"/>
      <c r="J44" s="134" t="str">
        <f t="shared" si="4"/>
        <v>A=; B=; F=; L=</v>
      </c>
      <c r="K44" s="132" t="s">
        <v>28</v>
      </c>
      <c r="L44" s="52"/>
      <c r="M44" s="132">
        <f t="shared" si="5"/>
        <v>0</v>
      </c>
      <c r="N44" s="132">
        <f t="shared" si="6"/>
        <v>0</v>
      </c>
      <c r="O44" s="110"/>
      <c r="P44" s="110"/>
      <c r="Q44" s="110"/>
      <c r="R44" s="135" t="str">
        <f t="shared" si="7"/>
        <v>FLANSA20</v>
      </c>
      <c r="S44" s="135" t="str">
        <f t="shared" si="8"/>
        <v>0.6</v>
      </c>
      <c r="T44" s="136">
        <f t="shared" si="9"/>
        <v>0</v>
      </c>
      <c r="U44" s="136">
        <f t="shared" si="10"/>
        <v>0</v>
      </c>
      <c r="V44" s="136">
        <f t="shared" si="11"/>
        <v>0</v>
      </c>
      <c r="W44" s="132">
        <f t="shared" si="12"/>
        <v>0</v>
      </c>
      <c r="X44" s="132">
        <f t="shared" si="13"/>
        <v>0</v>
      </c>
      <c r="Y44" s="132">
        <f t="shared" si="14"/>
        <v>0</v>
      </c>
      <c r="Z44" s="137">
        <f t="shared" si="15"/>
        <v>0</v>
      </c>
      <c r="AA44" s="138">
        <f t="shared" si="16"/>
        <v>0</v>
      </c>
      <c r="AB44" s="138">
        <f t="shared" si="17"/>
        <v>0</v>
      </c>
      <c r="AC44" s="138">
        <f t="shared" si="18"/>
        <v>0</v>
      </c>
      <c r="AD44" s="138">
        <f t="shared" si="19"/>
        <v>0</v>
      </c>
      <c r="AE44" s="138">
        <f t="shared" si="20"/>
        <v>0</v>
      </c>
      <c r="AF44" s="138">
        <f t="shared" si="21"/>
        <v>0</v>
      </c>
      <c r="AG44" s="138">
        <f t="shared" si="22"/>
        <v>0</v>
      </c>
      <c r="AH44" s="138">
        <f t="shared" ref="AH44:AI44" si="97">(AB44/2)*0.1</f>
        <v>0</v>
      </c>
      <c r="AI44" s="138">
        <f t="shared" si="97"/>
        <v>0</v>
      </c>
      <c r="AJ44" s="138">
        <f t="shared" ref="AJ44:AK44" si="98">AB44</f>
        <v>0</v>
      </c>
      <c r="AK44" s="138">
        <f t="shared" si="98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  <c r="AB48" s="123" t="s">
        <v>102</v>
      </c>
      <c r="AC48" s="123" t="s">
        <v>103</v>
      </c>
      <c r="AD48" s="123" t="s">
        <v>104</v>
      </c>
      <c r="AE48" s="123" t="s">
        <v>105</v>
      </c>
      <c r="AF48" s="123" t="s">
        <v>106</v>
      </c>
      <c r="AG48" s="123" t="s">
        <v>107</v>
      </c>
      <c r="AH48" s="123" t="s">
        <v>108</v>
      </c>
      <c r="AI48" s="123" t="s">
        <v>109</v>
      </c>
      <c r="AJ48" s="123" t="s">
        <v>110</v>
      </c>
      <c r="AK48" s="123" t="s">
        <v>111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"/>
      <c r="S51" s="11"/>
      <c r="T51" s="11">
        <f t="shared" ref="T51:AK51" si="99">SUM(T6:T44)</f>
        <v>0</v>
      </c>
      <c r="U51" s="11">
        <f t="shared" si="99"/>
        <v>0</v>
      </c>
      <c r="V51" s="11">
        <f t="shared" si="99"/>
        <v>0</v>
      </c>
      <c r="W51" s="11">
        <f t="shared" si="99"/>
        <v>0</v>
      </c>
      <c r="X51" s="11">
        <f t="shared" si="99"/>
        <v>0</v>
      </c>
      <c r="Y51" s="11">
        <f t="shared" si="99"/>
        <v>0</v>
      </c>
      <c r="Z51" s="140">
        <f t="shared" si="99"/>
        <v>0</v>
      </c>
      <c r="AA51" s="12">
        <f t="shared" si="99"/>
        <v>0</v>
      </c>
      <c r="AB51" s="12">
        <f t="shared" si="99"/>
        <v>0</v>
      </c>
      <c r="AC51" s="12">
        <f t="shared" si="99"/>
        <v>0</v>
      </c>
      <c r="AD51" s="12">
        <f t="shared" si="99"/>
        <v>0</v>
      </c>
      <c r="AE51" s="12">
        <f t="shared" si="99"/>
        <v>0</v>
      </c>
      <c r="AF51" s="12">
        <f t="shared" si="99"/>
        <v>0</v>
      </c>
      <c r="AG51" s="12">
        <f t="shared" si="99"/>
        <v>0</v>
      </c>
      <c r="AH51" s="12">
        <f t="shared" si="99"/>
        <v>0</v>
      </c>
      <c r="AI51" s="12">
        <f t="shared" si="99"/>
        <v>0</v>
      </c>
      <c r="AJ51" s="12">
        <f t="shared" si="99"/>
        <v>0</v>
      </c>
      <c r="AK51" s="12">
        <f t="shared" si="99"/>
        <v>0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</row>
  </sheetData>
  <mergeCells count="52">
    <mergeCell ref="F3:I3"/>
    <mergeCell ref="J3:J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T2:V2"/>
    <mergeCell ref="W2:AA2"/>
    <mergeCell ref="AB2:AK2"/>
    <mergeCell ref="B3:B5"/>
    <mergeCell ref="C3:C5"/>
    <mergeCell ref="D3:D5"/>
    <mergeCell ref="E3:E5"/>
    <mergeCell ref="Z48:Z50"/>
    <mergeCell ref="AA48:AA50"/>
    <mergeCell ref="AB48:AB50"/>
    <mergeCell ref="AC48:AC50"/>
    <mergeCell ref="AD48:AD50"/>
    <mergeCell ref="AE48:AE50"/>
    <mergeCell ref="AF48:AF50"/>
    <mergeCell ref="AG48:AG50"/>
    <mergeCell ref="AH48:AH50"/>
    <mergeCell ref="AI48:AI50"/>
    <mergeCell ref="AJ48:AJ50"/>
    <mergeCell ref="AK48:AK50"/>
    <mergeCell ref="Z3:Z5"/>
    <mergeCell ref="AA3:AA5"/>
    <mergeCell ref="T47:AK47"/>
    <mergeCell ref="T48:T50"/>
    <mergeCell ref="U48:U50"/>
    <mergeCell ref="V48:V50"/>
    <mergeCell ref="W48:W50"/>
    <mergeCell ref="K3:K5"/>
    <mergeCell ref="L3:L5"/>
    <mergeCell ref="M3:M4"/>
    <mergeCell ref="N3:N4"/>
    <mergeCell ref="R3:R5"/>
    <mergeCell ref="S3:S5"/>
    <mergeCell ref="T3:T5"/>
    <mergeCell ref="U3:U5"/>
    <mergeCell ref="V3:V5"/>
    <mergeCell ref="W3:W5"/>
    <mergeCell ref="X3:X5"/>
    <mergeCell ref="Y3:Y5"/>
    <mergeCell ref="X48:X50"/>
    <mergeCell ref="Y48:Y50"/>
  </mergeCells>
  <hyperlinks>
    <hyperlink display="'Canal drept'!A1" location="'Canal drept'!A1" ref="P4"/>
    <hyperlink display="'Cot rectangular'!A1" location="'Cot rectangular'!A1" ref="P5"/>
    <hyperlink display="'Cot rectangular drept'!A1" location="'Cot rectangular drept'!A1" ref="P6"/>
    <hyperlink display="'Cot rectangular cu dirijori'!A1" location="'Cot rectangular cu dirijori'!A1" ref="P7"/>
    <hyperlink display="Teu!A1" location="Teu!A1" ref="P8"/>
    <hyperlink display="'Piesa de deviatie (etaj)'!A1" location="'Piesa de deviatie (etaj)'!A1" ref="P9"/>
    <hyperlink display="'Reductie simetrica_asim.'!A1" location="'Reductie simetrica_asim.'!A1" ref="P10"/>
    <hyperlink display="'Reductie asimetrica'!A1" location="null!A1" ref="P11"/>
    <hyperlink display="YAKA!A1" location="YAKA!A1" ref="P12"/>
    <hyperlink display="'Ramif. bilaterala (2 coturi)'!A1" location="'Ramif. bilaterala (2 coturi)'!A1" ref="P13"/>
    <hyperlink display="'Ramif. laterala(cot+canal)'!A1" location="'Ramif. laterala(cot+canal)'!A1" ref="P14"/>
    <hyperlink display="'Ramif. pantalon'!A1" location="'Ramif. pantalon'!A1" ref="P15"/>
    <hyperlink display="Capac!A1" location="Capac!A1" ref="P16"/>
    <hyperlink display="'Tubulatura circulara'!A1" location="null!A1" ref="P17"/>
    <hyperlink display="'Cot BFL90'!A1" location="null!A1" ref="P18"/>
    <hyperlink display="'Cot BFL60'!A1" location="null!A1" ref="P19"/>
    <hyperlink display="'Cot BFL45'!A1" location="null!A1" ref="P20"/>
    <hyperlink display="'Cot BFL30'!A1" location="null!A1" ref="P21"/>
    <hyperlink display="'Cot BFL15'!A1" location="null!A1" ref="P22"/>
    <hyperlink display="'Red. concentrica RCLL'!A1" location="null!A1" ref="P23"/>
    <hyperlink display="'Red. excentrica RLL'!A1" location="null!A1" ref="P24"/>
    <hyperlink display="'Piesa tip sa PSL'!A1" location="null!A1" ref="P25"/>
    <hyperlink display="'Piesa T TCPL'!A1" location="null!A1" ref="P26"/>
    <hyperlink display="'Conector NPL'!A1" location="null!A1" ref="P27"/>
    <hyperlink display="'Capac EPF'!A1" location="null!A1" ref="P28"/>
    <hyperlink display="'Schimbare sec.concentrica'!A1" location="'Schimbare sec.concentrica'!A1" ref="P29"/>
    <hyperlink display="'Schimbare sec.excentrica'!A1" location="'Schimbare sec.excentrica'!A1" ref="P30"/>
  </hyperlink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.71"/>
    <col customWidth="1" min="3" max="3" width="21.14"/>
    <col customWidth="1" min="4" max="4" width="9.86"/>
    <col customWidth="1" min="5" max="5" width="27.43"/>
    <col customWidth="1" min="6" max="12" width="8.86"/>
    <col customWidth="1" min="13" max="13" width="47.0"/>
    <col customWidth="1" min="14" max="15" width="8.86"/>
    <col customWidth="1" min="16" max="16" width="11.0"/>
    <col customWidth="1" min="17" max="18" width="8.86"/>
    <col customWidth="1" hidden="1" min="19" max="19" width="8.86"/>
    <col customWidth="1" min="20" max="20" width="14.14"/>
    <col customWidth="1" min="21" max="21" width="12.43"/>
    <col customWidth="1" min="22" max="22" width="9.29"/>
    <col customWidth="1" min="23" max="23" width="8.86"/>
    <col customWidth="1" min="24" max="24" width="10.71"/>
    <col customWidth="1" min="25" max="25" width="10.0"/>
    <col customWidth="1" min="26" max="26" width="9.71"/>
    <col customWidth="1" min="27" max="27" width="10.71"/>
    <col customWidth="1" min="28" max="29" width="8.86"/>
    <col customWidth="1" min="30" max="30" width="12.71"/>
    <col customWidth="1" min="31" max="31" width="12.14"/>
    <col customWidth="1" min="32" max="35" width="8.86"/>
    <col customWidth="1" min="36" max="36" width="10.29"/>
    <col customWidth="1" min="37" max="37" width="10.86"/>
    <col customWidth="1" min="38" max="38" width="10.29"/>
    <col customWidth="1" min="39" max="39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41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</row>
    <row r="2" ht="146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41"/>
      <c r="Q2" s="110"/>
      <c r="R2" s="152"/>
      <c r="S2" s="152"/>
      <c r="T2" s="11"/>
      <c r="U2" s="11"/>
      <c r="V2" s="111" t="s">
        <v>83</v>
      </c>
      <c r="W2" s="112"/>
      <c r="X2" s="112"/>
      <c r="Y2" s="111" t="s">
        <v>84</v>
      </c>
      <c r="Z2" s="112"/>
      <c r="AA2" s="112"/>
      <c r="AB2" s="112"/>
      <c r="AC2" s="112"/>
      <c r="AD2" s="111" t="s">
        <v>85</v>
      </c>
      <c r="AE2" s="112"/>
      <c r="AF2" s="112"/>
      <c r="AG2" s="112"/>
      <c r="AH2" s="112"/>
      <c r="AI2" s="112"/>
      <c r="AJ2" s="112"/>
      <c r="AK2" s="112"/>
      <c r="AL2" s="112"/>
      <c r="AM2" s="112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6"/>
      <c r="K3" s="159"/>
      <c r="L3" s="159"/>
      <c r="M3" s="113" t="s">
        <v>88</v>
      </c>
      <c r="N3" s="118" t="s">
        <v>15</v>
      </c>
      <c r="O3" s="118" t="s">
        <v>16</v>
      </c>
      <c r="P3" s="119" t="s">
        <v>184</v>
      </c>
      <c r="Q3" s="119" t="s">
        <v>90</v>
      </c>
      <c r="R3" s="110"/>
      <c r="S3" s="120" t="s">
        <v>91</v>
      </c>
      <c r="T3" s="121" t="s">
        <v>92</v>
      </c>
      <c r="U3" s="122" t="s">
        <v>93</v>
      </c>
      <c r="V3" s="123" t="s">
        <v>94</v>
      </c>
      <c r="W3" s="123" t="s">
        <v>95</v>
      </c>
      <c r="X3" s="123" t="s">
        <v>96</v>
      </c>
      <c r="Y3" s="123" t="s">
        <v>97</v>
      </c>
      <c r="Z3" s="123" t="s">
        <v>98</v>
      </c>
      <c r="AA3" s="123" t="s">
        <v>99</v>
      </c>
      <c r="AB3" s="123" t="s">
        <v>100</v>
      </c>
      <c r="AC3" s="123" t="s">
        <v>101</v>
      </c>
      <c r="AD3" s="123" t="s">
        <v>102</v>
      </c>
      <c r="AE3" s="123" t="s">
        <v>103</v>
      </c>
      <c r="AF3" s="123" t="s">
        <v>104</v>
      </c>
      <c r="AG3" s="123" t="s">
        <v>105</v>
      </c>
      <c r="AH3" s="123" t="s">
        <v>106</v>
      </c>
      <c r="AI3" s="123" t="s">
        <v>107</v>
      </c>
      <c r="AJ3" s="123" t="s">
        <v>108</v>
      </c>
      <c r="AK3" s="123" t="s">
        <v>109</v>
      </c>
      <c r="AL3" s="123" t="s">
        <v>110</v>
      </c>
      <c r="AM3" s="123" t="s">
        <v>111</v>
      </c>
    </row>
    <row r="4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174</v>
      </c>
      <c r="I4" s="125" t="s">
        <v>185</v>
      </c>
      <c r="J4" s="125" t="s">
        <v>186</v>
      </c>
      <c r="K4" s="125" t="s">
        <v>187</v>
      </c>
      <c r="L4" s="125" t="s">
        <v>114</v>
      </c>
      <c r="M4" s="124"/>
      <c r="N4" s="124"/>
      <c r="O4" s="124"/>
      <c r="P4" s="126"/>
      <c r="Q4" s="126"/>
      <c r="R4" s="62"/>
      <c r="S4" s="127" t="s">
        <v>115</v>
      </c>
      <c r="U4" s="128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9" t="s">
        <v>116</v>
      </c>
      <c r="L5" s="129" t="s">
        <v>116</v>
      </c>
      <c r="M5" s="126"/>
      <c r="N5" s="126"/>
      <c r="O5" s="126"/>
      <c r="P5" s="130" t="s">
        <v>188</v>
      </c>
      <c r="Q5" s="130" t="s">
        <v>189</v>
      </c>
      <c r="R5" s="11"/>
      <c r="S5" s="127" t="s">
        <v>22</v>
      </c>
      <c r="U5" s="128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</row>
    <row r="6">
      <c r="A6" s="131"/>
      <c r="B6" s="160">
        <v>1.0</v>
      </c>
      <c r="C6" s="132" t="s">
        <v>119</v>
      </c>
      <c r="D6" s="160" t="s">
        <v>190</v>
      </c>
      <c r="E6" s="160" t="str">
        <f t="shared" ref="E6:E44" si="3">CONCATENATE(C6,"-",D6,"-",B6)</f>
        <v>Tubulatura Ventilatie-Red-1</v>
      </c>
      <c r="F6" s="133">
        <v>1000.0</v>
      </c>
      <c r="G6" s="133">
        <v>300.0</v>
      </c>
      <c r="H6" s="133">
        <v>900.0</v>
      </c>
      <c r="I6" s="133">
        <v>300.0</v>
      </c>
      <c r="J6" s="133"/>
      <c r="K6" s="133"/>
      <c r="L6" s="133">
        <v>300.0</v>
      </c>
      <c r="M6" s="133" t="str">
        <f t="shared" ref="M6:M44" si="4">CONCATENATE($F$4,"=",$F6,"; ",G$4,"=",$G6,"; ",H$4,"=",$H6,";",I$4,"=",$I6,"; ",J$4,"=",$J6,";",K$4,"=",$K6,";",L$4,"=",$L6)</f>
        <v>A=1000; B=300; C=900;D=300; e=;f=;L=300</v>
      </c>
      <c r="N6" s="160" t="s">
        <v>28</v>
      </c>
      <c r="O6" s="160">
        <v>1.0</v>
      </c>
      <c r="P6" s="161">
        <f>IF(L6&lt;=250,((G6+I6)*SQRT(L6^2+J6^2)/2+(G6+I6)*SQRT(L6^2+(F6-H6-J6)^2)/2+(F6+H6)*SQRT(L6^2+K6^2)/2+(F6+H6)*SQRT(L6^2+(G6-I6-K6)^2))/10^6*1.1,((G6+I6)*SQRT(L6^2+J6^2)/2+(G6+I6)*SQRT(L6^2+(F6-H6-J6)^2)/2+(F6+H6)*SQRT(L6^2+K6^2)/2+(F6+H6)*SQRT(L6^2+(G6-I6-K6)^2))/10^6)</f>
        <v>1.03986833</v>
      </c>
      <c r="Q6" s="160">
        <f t="shared" ref="Q6:Q44" si="5">P6*O6</f>
        <v>1.03986833</v>
      </c>
      <c r="R6" s="131"/>
      <c r="S6" s="127" t="s">
        <v>121</v>
      </c>
      <c r="T6" s="135" t="str">
        <f t="shared" ref="T6:T44" si="6">IF(MAX((F6+G6)*2,(H6+I6)*2)&gt;3500,"FLANSA30","FLANSA20")</f>
        <v>FLANSA20</v>
      </c>
      <c r="U6" s="135" t="str">
        <f t="shared" ref="U6:U44" si="7">IF(MAX(F6:I6)&lt;=500,"0.6",IF(AND(MAX(F6:I6)&gt;500,MAX(F6:I6)&lt;=1000),"0.8","1.0"))</f>
        <v>0.8</v>
      </c>
      <c r="V6" s="136">
        <f t="shared" ref="V6:V44" si="8">((H6+I6)+(F6+G6))/1000*O6</f>
        <v>2.5</v>
      </c>
      <c r="W6" s="136">
        <f t="shared" ref="W6:W44" si="9">O6*4*2</f>
        <v>8</v>
      </c>
      <c r="X6" s="136">
        <f t="shared" ref="X6:X44" si="10">IF(MAX(H6:I6)&lt;=500,Q6*4.71,IF(AND(MAX(H6:I6)&gt;500,MAX(H6:I6)&lt;=1000),Q6*6.28,Q6*7.85))</f>
        <v>6.530373111</v>
      </c>
      <c r="Y6" s="132">
        <f t="shared" ref="Y6:Y44" si="11">(((F6+G6)+(H6+I6))*O6)/1000</f>
        <v>2.5</v>
      </c>
      <c r="Z6" s="132">
        <f t="shared" ref="Z6:Z44" si="12">IF(T6="FLANSA20",O6*4,0)</f>
        <v>4</v>
      </c>
      <c r="AA6" s="132">
        <f t="shared" ref="AA6:AA44" si="13">IF(T6="FLANSA30",O6*4,0)</f>
        <v>0</v>
      </c>
      <c r="AB6" s="137">
        <f t="shared" ref="AB6:AB44" si="14">(((F6+G6)+(H6+I6))*O6)/350</f>
        <v>7.142857143</v>
      </c>
      <c r="AC6" s="138">
        <f t="shared" ref="AC6:AC44" si="15">O6/18</f>
        <v>0.05555555556</v>
      </c>
      <c r="AD6" s="138">
        <f t="shared" ref="AD6:AD44" si="16">IF(MAX(F6:I6)&lt;800,(J6*O6/2000)*2,0)</f>
        <v>0</v>
      </c>
      <c r="AE6" s="138">
        <f t="shared" ref="AE6:AE44" si="17">IF(MAX(F6:I6)&gt;=800,(J6*O6/2000)*2,0)</f>
        <v>0</v>
      </c>
      <c r="AF6" s="138">
        <f t="shared" ref="AF6:AF44" si="18">(MAX(G6,I6)/1000+0.5)*AD6</f>
        <v>0</v>
      </c>
      <c r="AG6" s="138">
        <f t="shared" ref="AG6:AG44" si="19">(MAX(G6,I6)/1000+0.5)*AE6</f>
        <v>0</v>
      </c>
      <c r="AH6" s="138">
        <f t="shared" ref="AH6:AH44" si="20">(MAX(F6,H6)/1000+0.1)*(AD6/2)</f>
        <v>0</v>
      </c>
      <c r="AI6" s="138">
        <f t="shared" ref="AI6:AI44" si="21">(MAX(F6,H6)/1000+0.1)*(AE6/2)</f>
        <v>0</v>
      </c>
      <c r="AJ6" s="138">
        <f t="shared" ref="AJ6:AK6" si="1">(AD6/2)*0.1</f>
        <v>0</v>
      </c>
      <c r="AK6" s="138">
        <f t="shared" si="1"/>
        <v>0</v>
      </c>
      <c r="AL6" s="138">
        <f t="shared" ref="AL6:AM6" si="2">AD6</f>
        <v>0</v>
      </c>
      <c r="AM6" s="138">
        <f t="shared" si="2"/>
        <v>0</v>
      </c>
    </row>
    <row r="7">
      <c r="A7" s="110"/>
      <c r="B7" s="160">
        <v>2.0</v>
      </c>
      <c r="C7" s="132" t="s">
        <v>119</v>
      </c>
      <c r="D7" s="160" t="s">
        <v>190</v>
      </c>
      <c r="E7" s="160" t="str">
        <f t="shared" si="3"/>
        <v>Tubulatura Ventilatie-Red-2</v>
      </c>
      <c r="F7" s="160">
        <v>1000.0</v>
      </c>
      <c r="G7" s="160">
        <v>300.0</v>
      </c>
      <c r="H7" s="160">
        <v>800.0</v>
      </c>
      <c r="I7" s="160">
        <v>300.0</v>
      </c>
      <c r="J7" s="160"/>
      <c r="K7" s="160"/>
      <c r="L7" s="160">
        <v>300.0</v>
      </c>
      <c r="M7" s="133" t="str">
        <f t="shared" si="4"/>
        <v>A=1000; B=300; C=800;D=300; e=;f=;L=300</v>
      </c>
      <c r="N7" s="160" t="s">
        <v>28</v>
      </c>
      <c r="O7" s="160">
        <v>1.0</v>
      </c>
      <c r="P7" s="161">
        <f t="shared" ref="P7:P44" si="24">IF(L7&lt;=0.25,((G7+I7)*SQRT(L7^2+J7^2)/2+(G7+I7)*SQRT(L7^2+(F7-H7-J7)^2)/2+(F7+H7)*SQRT(L7^2+K7^2)/2+(F7+H7)*SQRT(L7^2+(G7-I7-K7)^2))+((G7+I7)*SQRT(L7^2+J7^2)/2+(G7+I7)*SQRT(L7^2+(F7-H7-J7)^2)/2+(F7+H7)*SQRT(L7^2+K7^2)/2+(F7+H7)*SQRT(L7^2+(G7-I7-K7)^2))*0.1/10^6,((G7+I7)*SQRT(L7^2+J7^2)/2+(G7+I7)*SQRT(L7^2+(F7-H7-J7)^2)/2+(F7+H7)*SQRT(L7^2+K7^2)/2+(F7+H7)*SQRT(L7^2+(G7-I7-K7)^2))/10^6)</f>
        <v>1.008166538</v>
      </c>
      <c r="Q7" s="160">
        <f t="shared" si="5"/>
        <v>1.008166538</v>
      </c>
      <c r="R7" s="110"/>
      <c r="S7" s="127" t="s">
        <v>122</v>
      </c>
      <c r="T7" s="135" t="str">
        <f t="shared" si="6"/>
        <v>FLANSA20</v>
      </c>
      <c r="U7" s="135" t="str">
        <f t="shared" si="7"/>
        <v>0.8</v>
      </c>
      <c r="V7" s="136">
        <f t="shared" si="8"/>
        <v>2.4</v>
      </c>
      <c r="W7" s="136">
        <f t="shared" si="9"/>
        <v>8</v>
      </c>
      <c r="X7" s="136">
        <f t="shared" si="10"/>
        <v>6.33128586</v>
      </c>
      <c r="Y7" s="132">
        <f t="shared" si="11"/>
        <v>2.4</v>
      </c>
      <c r="Z7" s="132">
        <f t="shared" si="12"/>
        <v>4</v>
      </c>
      <c r="AA7" s="132">
        <f t="shared" si="13"/>
        <v>0</v>
      </c>
      <c r="AB7" s="137">
        <f t="shared" si="14"/>
        <v>6.857142857</v>
      </c>
      <c r="AC7" s="138">
        <f t="shared" si="15"/>
        <v>0.05555555556</v>
      </c>
      <c r="AD7" s="138">
        <f t="shared" si="16"/>
        <v>0</v>
      </c>
      <c r="AE7" s="138">
        <f t="shared" si="17"/>
        <v>0</v>
      </c>
      <c r="AF7" s="138">
        <f t="shared" si="18"/>
        <v>0</v>
      </c>
      <c r="AG7" s="138">
        <f t="shared" si="19"/>
        <v>0</v>
      </c>
      <c r="AH7" s="138">
        <f t="shared" si="20"/>
        <v>0</v>
      </c>
      <c r="AI7" s="138">
        <f t="shared" si="21"/>
        <v>0</v>
      </c>
      <c r="AJ7" s="138">
        <f t="shared" ref="AJ7:AK7" si="22">(AD7/2)*0.1</f>
        <v>0</v>
      </c>
      <c r="AK7" s="138">
        <f t="shared" si="22"/>
        <v>0</v>
      </c>
      <c r="AL7" s="138">
        <f t="shared" ref="AL7:AM7" si="23">AD7</f>
        <v>0</v>
      </c>
      <c r="AM7" s="138">
        <f t="shared" si="23"/>
        <v>0</v>
      </c>
    </row>
    <row r="8">
      <c r="A8" s="110"/>
      <c r="B8" s="160">
        <v>3.0</v>
      </c>
      <c r="C8" s="132" t="s">
        <v>119</v>
      </c>
      <c r="D8" s="160" t="s">
        <v>190</v>
      </c>
      <c r="E8" s="160" t="str">
        <f t="shared" si="3"/>
        <v>Tubulatura Ventilatie-Red-3</v>
      </c>
      <c r="F8" s="160">
        <v>900.0</v>
      </c>
      <c r="G8" s="160">
        <v>300.0</v>
      </c>
      <c r="H8" s="160">
        <v>700.0</v>
      </c>
      <c r="I8" s="160">
        <v>300.0</v>
      </c>
      <c r="J8" s="160"/>
      <c r="K8" s="160"/>
      <c r="L8" s="160">
        <v>300.0</v>
      </c>
      <c r="M8" s="133" t="str">
        <f t="shared" si="4"/>
        <v>A=900; B=300; C=700;D=300; e=;f=;L=300</v>
      </c>
      <c r="N8" s="160" t="s">
        <v>28</v>
      </c>
      <c r="O8" s="160">
        <v>1.0</v>
      </c>
      <c r="P8" s="161">
        <f t="shared" si="24"/>
        <v>0.9181665383</v>
      </c>
      <c r="Q8" s="160">
        <f t="shared" si="5"/>
        <v>0.9181665383</v>
      </c>
      <c r="R8" s="110"/>
      <c r="S8" s="127" t="s">
        <v>123</v>
      </c>
      <c r="T8" s="135" t="str">
        <f t="shared" si="6"/>
        <v>FLANSA20</v>
      </c>
      <c r="U8" s="135" t="str">
        <f t="shared" si="7"/>
        <v>0.8</v>
      </c>
      <c r="V8" s="136">
        <f t="shared" si="8"/>
        <v>2.2</v>
      </c>
      <c r="W8" s="136">
        <f t="shared" si="9"/>
        <v>8</v>
      </c>
      <c r="X8" s="136">
        <f t="shared" si="10"/>
        <v>5.76608586</v>
      </c>
      <c r="Y8" s="132">
        <f t="shared" si="11"/>
        <v>2.2</v>
      </c>
      <c r="Z8" s="132">
        <f t="shared" si="12"/>
        <v>4</v>
      </c>
      <c r="AA8" s="132">
        <f t="shared" si="13"/>
        <v>0</v>
      </c>
      <c r="AB8" s="137">
        <f t="shared" si="14"/>
        <v>6.285714286</v>
      </c>
      <c r="AC8" s="138">
        <f t="shared" si="15"/>
        <v>0.05555555556</v>
      </c>
      <c r="AD8" s="138">
        <f t="shared" si="16"/>
        <v>0</v>
      </c>
      <c r="AE8" s="138">
        <f t="shared" si="17"/>
        <v>0</v>
      </c>
      <c r="AF8" s="138">
        <f t="shared" si="18"/>
        <v>0</v>
      </c>
      <c r="AG8" s="138">
        <f t="shared" si="19"/>
        <v>0</v>
      </c>
      <c r="AH8" s="138">
        <f t="shared" si="20"/>
        <v>0</v>
      </c>
      <c r="AI8" s="138">
        <f t="shared" si="21"/>
        <v>0</v>
      </c>
      <c r="AJ8" s="138">
        <f t="shared" ref="AJ8:AK8" si="25">(AD8/2)*0.1</f>
        <v>0</v>
      </c>
      <c r="AK8" s="138">
        <f t="shared" si="25"/>
        <v>0</v>
      </c>
      <c r="AL8" s="138">
        <f t="shared" ref="AL8:AM8" si="26">AD8</f>
        <v>0</v>
      </c>
      <c r="AM8" s="138">
        <f t="shared" si="26"/>
        <v>0</v>
      </c>
    </row>
    <row r="9">
      <c r="A9" s="110"/>
      <c r="B9" s="160">
        <v>4.0</v>
      </c>
      <c r="C9" s="132" t="s">
        <v>119</v>
      </c>
      <c r="D9" s="160" t="s">
        <v>190</v>
      </c>
      <c r="E9" s="160" t="str">
        <f t="shared" si="3"/>
        <v>Tubulatura Ventilatie-Red-4</v>
      </c>
      <c r="F9" s="160">
        <v>800.0</v>
      </c>
      <c r="G9" s="160">
        <v>300.0</v>
      </c>
      <c r="H9" s="160">
        <v>650.0</v>
      </c>
      <c r="I9" s="160">
        <v>300.0</v>
      </c>
      <c r="J9" s="160"/>
      <c r="K9" s="160"/>
      <c r="L9" s="160">
        <v>300.0</v>
      </c>
      <c r="M9" s="133" t="str">
        <f t="shared" si="4"/>
        <v>A=800; B=300; C=650;D=300; e=;f=;L=300</v>
      </c>
      <c r="N9" s="160" t="s">
        <v>28</v>
      </c>
      <c r="O9" s="160">
        <v>1.0</v>
      </c>
      <c r="P9" s="161">
        <f t="shared" si="24"/>
        <v>0.843123059</v>
      </c>
      <c r="Q9" s="160">
        <f t="shared" si="5"/>
        <v>0.843123059</v>
      </c>
      <c r="R9" s="110"/>
      <c r="S9" s="127" t="s">
        <v>124</v>
      </c>
      <c r="T9" s="135" t="str">
        <f t="shared" si="6"/>
        <v>FLANSA20</v>
      </c>
      <c r="U9" s="135" t="str">
        <f t="shared" si="7"/>
        <v>0.8</v>
      </c>
      <c r="V9" s="136">
        <f t="shared" si="8"/>
        <v>2.05</v>
      </c>
      <c r="W9" s="136">
        <f t="shared" si="9"/>
        <v>8</v>
      </c>
      <c r="X9" s="136">
        <f t="shared" si="10"/>
        <v>5.29481281</v>
      </c>
      <c r="Y9" s="132">
        <f t="shared" si="11"/>
        <v>2.05</v>
      </c>
      <c r="Z9" s="132">
        <f t="shared" si="12"/>
        <v>4</v>
      </c>
      <c r="AA9" s="132">
        <f t="shared" si="13"/>
        <v>0</v>
      </c>
      <c r="AB9" s="137">
        <f t="shared" si="14"/>
        <v>5.857142857</v>
      </c>
      <c r="AC9" s="138">
        <f t="shared" si="15"/>
        <v>0.05555555556</v>
      </c>
      <c r="AD9" s="138">
        <f t="shared" si="16"/>
        <v>0</v>
      </c>
      <c r="AE9" s="138">
        <f t="shared" si="17"/>
        <v>0</v>
      </c>
      <c r="AF9" s="138">
        <f t="shared" si="18"/>
        <v>0</v>
      </c>
      <c r="AG9" s="138">
        <f t="shared" si="19"/>
        <v>0</v>
      </c>
      <c r="AH9" s="138">
        <f t="shared" si="20"/>
        <v>0</v>
      </c>
      <c r="AI9" s="138">
        <f t="shared" si="21"/>
        <v>0</v>
      </c>
      <c r="AJ9" s="138">
        <f t="shared" ref="AJ9:AK9" si="27">(AD9/2)*0.1</f>
        <v>0</v>
      </c>
      <c r="AK9" s="138">
        <f t="shared" si="27"/>
        <v>0</v>
      </c>
      <c r="AL9" s="138">
        <f t="shared" ref="AL9:AM9" si="28">AD9</f>
        <v>0</v>
      </c>
      <c r="AM9" s="138">
        <f t="shared" si="28"/>
        <v>0</v>
      </c>
    </row>
    <row r="10">
      <c r="A10" s="110"/>
      <c r="B10" s="160">
        <v>5.0</v>
      </c>
      <c r="C10" s="132" t="s">
        <v>119</v>
      </c>
      <c r="D10" s="160" t="s">
        <v>190</v>
      </c>
      <c r="E10" s="160" t="str">
        <f t="shared" si="3"/>
        <v>Tubulatura Ventilatie-Red-5</v>
      </c>
      <c r="F10" s="160">
        <v>700.0</v>
      </c>
      <c r="G10" s="160">
        <v>300.0</v>
      </c>
      <c r="H10" s="160">
        <v>500.0</v>
      </c>
      <c r="I10" s="160">
        <v>300.0</v>
      </c>
      <c r="J10" s="160"/>
      <c r="K10" s="160"/>
      <c r="L10" s="160">
        <v>300.0</v>
      </c>
      <c r="M10" s="133" t="str">
        <f t="shared" si="4"/>
        <v>A=700; B=300; C=500;D=300; e=;f=;L=300</v>
      </c>
      <c r="N10" s="160" t="s">
        <v>28</v>
      </c>
      <c r="O10" s="160">
        <v>1.0</v>
      </c>
      <c r="P10" s="161">
        <f t="shared" si="24"/>
        <v>0.7381665383</v>
      </c>
      <c r="Q10" s="160">
        <f t="shared" si="5"/>
        <v>0.7381665383</v>
      </c>
      <c r="R10" s="110"/>
      <c r="S10" s="127" t="s">
        <v>125</v>
      </c>
      <c r="T10" s="135" t="str">
        <f t="shared" si="6"/>
        <v>FLANSA20</v>
      </c>
      <c r="U10" s="135" t="str">
        <f t="shared" si="7"/>
        <v>0.8</v>
      </c>
      <c r="V10" s="136">
        <f t="shared" si="8"/>
        <v>1.8</v>
      </c>
      <c r="W10" s="136">
        <f t="shared" si="9"/>
        <v>8</v>
      </c>
      <c r="X10" s="136">
        <f t="shared" si="10"/>
        <v>3.476764395</v>
      </c>
      <c r="Y10" s="132">
        <f t="shared" si="11"/>
        <v>1.8</v>
      </c>
      <c r="Z10" s="132">
        <f t="shared" si="12"/>
        <v>4</v>
      </c>
      <c r="AA10" s="132">
        <f t="shared" si="13"/>
        <v>0</v>
      </c>
      <c r="AB10" s="137">
        <f t="shared" si="14"/>
        <v>5.142857143</v>
      </c>
      <c r="AC10" s="138">
        <f t="shared" si="15"/>
        <v>0.05555555556</v>
      </c>
      <c r="AD10" s="138">
        <f t="shared" si="16"/>
        <v>0</v>
      </c>
      <c r="AE10" s="138">
        <f t="shared" si="17"/>
        <v>0</v>
      </c>
      <c r="AF10" s="138">
        <f t="shared" si="18"/>
        <v>0</v>
      </c>
      <c r="AG10" s="138">
        <f t="shared" si="19"/>
        <v>0</v>
      </c>
      <c r="AH10" s="138">
        <f t="shared" si="20"/>
        <v>0</v>
      </c>
      <c r="AI10" s="138">
        <f t="shared" si="21"/>
        <v>0</v>
      </c>
      <c r="AJ10" s="138">
        <f t="shared" ref="AJ10:AK10" si="29">(AD10/2)*0.1</f>
        <v>0</v>
      </c>
      <c r="AK10" s="138">
        <f t="shared" si="29"/>
        <v>0</v>
      </c>
      <c r="AL10" s="138">
        <f t="shared" ref="AL10:AM10" si="30">AD10</f>
        <v>0</v>
      </c>
      <c r="AM10" s="138">
        <f t="shared" si="30"/>
        <v>0</v>
      </c>
    </row>
    <row r="11">
      <c r="A11" s="110"/>
      <c r="B11" s="160">
        <v>6.0</v>
      </c>
      <c r="C11" s="132" t="s">
        <v>119</v>
      </c>
      <c r="D11" s="160" t="s">
        <v>190</v>
      </c>
      <c r="E11" s="160" t="str">
        <f t="shared" si="3"/>
        <v>Tubulatura Ventilatie-Red-6</v>
      </c>
      <c r="F11" s="160">
        <v>650.0</v>
      </c>
      <c r="G11" s="160">
        <v>300.0</v>
      </c>
      <c r="H11" s="160">
        <v>400.0</v>
      </c>
      <c r="I11" s="160">
        <v>300.0</v>
      </c>
      <c r="J11" s="160"/>
      <c r="K11" s="160"/>
      <c r="L11" s="160">
        <v>300.0</v>
      </c>
      <c r="M11" s="133" t="str">
        <f t="shared" si="4"/>
        <v>A=650; B=300; C=400;D=300; e=;f=;L=300</v>
      </c>
      <c r="N11" s="160" t="s">
        <v>28</v>
      </c>
      <c r="O11" s="160">
        <v>1.0</v>
      </c>
      <c r="P11" s="161">
        <f t="shared" si="24"/>
        <v>0.6796537451</v>
      </c>
      <c r="Q11" s="160">
        <f t="shared" si="5"/>
        <v>0.6796537451</v>
      </c>
      <c r="R11" s="110"/>
      <c r="S11" s="127" t="s">
        <v>126</v>
      </c>
      <c r="T11" s="135" t="str">
        <f t="shared" si="6"/>
        <v>FLANSA20</v>
      </c>
      <c r="U11" s="135" t="str">
        <f t="shared" si="7"/>
        <v>0.8</v>
      </c>
      <c r="V11" s="136">
        <f t="shared" si="8"/>
        <v>1.65</v>
      </c>
      <c r="W11" s="136">
        <f t="shared" si="9"/>
        <v>8</v>
      </c>
      <c r="X11" s="136">
        <f t="shared" si="10"/>
        <v>3.20116914</v>
      </c>
      <c r="Y11" s="132">
        <f t="shared" si="11"/>
        <v>1.65</v>
      </c>
      <c r="Z11" s="132">
        <f t="shared" si="12"/>
        <v>4</v>
      </c>
      <c r="AA11" s="132">
        <f t="shared" si="13"/>
        <v>0</v>
      </c>
      <c r="AB11" s="137">
        <f t="shared" si="14"/>
        <v>4.714285714</v>
      </c>
      <c r="AC11" s="138">
        <f t="shared" si="15"/>
        <v>0.05555555556</v>
      </c>
      <c r="AD11" s="138">
        <f t="shared" si="16"/>
        <v>0</v>
      </c>
      <c r="AE11" s="138">
        <f t="shared" si="17"/>
        <v>0</v>
      </c>
      <c r="AF11" s="138">
        <f t="shared" si="18"/>
        <v>0</v>
      </c>
      <c r="AG11" s="138">
        <f t="shared" si="19"/>
        <v>0</v>
      </c>
      <c r="AH11" s="138">
        <f t="shared" si="20"/>
        <v>0</v>
      </c>
      <c r="AI11" s="138">
        <f t="shared" si="21"/>
        <v>0</v>
      </c>
      <c r="AJ11" s="138">
        <f t="shared" ref="AJ11:AK11" si="31">(AD11/2)*0.1</f>
        <v>0</v>
      </c>
      <c r="AK11" s="138">
        <f t="shared" si="31"/>
        <v>0</v>
      </c>
      <c r="AL11" s="138">
        <f t="shared" ref="AL11:AM11" si="32">AD11</f>
        <v>0</v>
      </c>
      <c r="AM11" s="138">
        <f t="shared" si="32"/>
        <v>0</v>
      </c>
    </row>
    <row r="12">
      <c r="A12" s="110"/>
      <c r="B12" s="160">
        <v>7.0</v>
      </c>
      <c r="C12" s="132" t="s">
        <v>119</v>
      </c>
      <c r="D12" s="160" t="s">
        <v>190</v>
      </c>
      <c r="E12" s="160" t="str">
        <f t="shared" si="3"/>
        <v>Tubulatura Ventilatie-Red-7</v>
      </c>
      <c r="F12" s="160">
        <v>600.0</v>
      </c>
      <c r="G12" s="160">
        <v>300.0</v>
      </c>
      <c r="H12" s="160">
        <v>300.0</v>
      </c>
      <c r="I12" s="160">
        <v>300.0</v>
      </c>
      <c r="J12" s="160"/>
      <c r="K12" s="160"/>
      <c r="L12" s="160">
        <v>300.0</v>
      </c>
      <c r="M12" s="133" t="str">
        <f t="shared" si="4"/>
        <v>A=600; B=300; C=300;D=300; e=;f=;L=300</v>
      </c>
      <c r="N12" s="160" t="s">
        <v>28</v>
      </c>
      <c r="O12" s="160">
        <v>1.0</v>
      </c>
      <c r="P12" s="161">
        <f t="shared" si="24"/>
        <v>0.6222792206</v>
      </c>
      <c r="Q12" s="160">
        <f t="shared" si="5"/>
        <v>0.6222792206</v>
      </c>
      <c r="R12" s="110"/>
      <c r="S12" s="127" t="s">
        <v>127</v>
      </c>
      <c r="T12" s="135" t="str">
        <f t="shared" si="6"/>
        <v>FLANSA20</v>
      </c>
      <c r="U12" s="135" t="str">
        <f t="shared" si="7"/>
        <v>0.8</v>
      </c>
      <c r="V12" s="136">
        <f t="shared" si="8"/>
        <v>1.5</v>
      </c>
      <c r="W12" s="136">
        <f t="shared" si="9"/>
        <v>8</v>
      </c>
      <c r="X12" s="136">
        <f t="shared" si="10"/>
        <v>2.930935129</v>
      </c>
      <c r="Y12" s="132">
        <f t="shared" si="11"/>
        <v>1.5</v>
      </c>
      <c r="Z12" s="132">
        <f t="shared" si="12"/>
        <v>4</v>
      </c>
      <c r="AA12" s="132">
        <f t="shared" si="13"/>
        <v>0</v>
      </c>
      <c r="AB12" s="137">
        <f t="shared" si="14"/>
        <v>4.285714286</v>
      </c>
      <c r="AC12" s="138">
        <f t="shared" si="15"/>
        <v>0.05555555556</v>
      </c>
      <c r="AD12" s="138">
        <f t="shared" si="16"/>
        <v>0</v>
      </c>
      <c r="AE12" s="138">
        <f t="shared" si="17"/>
        <v>0</v>
      </c>
      <c r="AF12" s="138">
        <f t="shared" si="18"/>
        <v>0</v>
      </c>
      <c r="AG12" s="138">
        <f t="shared" si="19"/>
        <v>0</v>
      </c>
      <c r="AH12" s="138">
        <f t="shared" si="20"/>
        <v>0</v>
      </c>
      <c r="AI12" s="138">
        <f t="shared" si="21"/>
        <v>0</v>
      </c>
      <c r="AJ12" s="138">
        <f t="shared" ref="AJ12:AK12" si="33">(AD12/2)*0.1</f>
        <v>0</v>
      </c>
      <c r="AK12" s="138">
        <f t="shared" si="33"/>
        <v>0</v>
      </c>
      <c r="AL12" s="138">
        <f t="shared" ref="AL12:AM12" si="34">AD12</f>
        <v>0</v>
      </c>
      <c r="AM12" s="138">
        <f t="shared" si="34"/>
        <v>0</v>
      </c>
    </row>
    <row r="13">
      <c r="A13" s="110"/>
      <c r="B13" s="160">
        <v>8.0</v>
      </c>
      <c r="C13" s="132" t="s">
        <v>119</v>
      </c>
      <c r="D13" s="160" t="s">
        <v>190</v>
      </c>
      <c r="E13" s="160" t="str">
        <f t="shared" si="3"/>
        <v>Tubulatura Ventilatie-Red-8</v>
      </c>
      <c r="F13" s="160">
        <v>400.0</v>
      </c>
      <c r="G13" s="160">
        <v>300.0</v>
      </c>
      <c r="H13" s="160">
        <v>300.0</v>
      </c>
      <c r="I13" s="160">
        <v>300.0</v>
      </c>
      <c r="J13" s="160"/>
      <c r="K13" s="160"/>
      <c r="L13" s="160">
        <v>300.0</v>
      </c>
      <c r="M13" s="133" t="str">
        <f t="shared" si="4"/>
        <v>A=400; B=300; C=300;D=300; e=;f=;L=300</v>
      </c>
      <c r="N13" s="160" t="s">
        <v>28</v>
      </c>
      <c r="O13" s="160">
        <v>1.0</v>
      </c>
      <c r="P13" s="161">
        <f t="shared" si="24"/>
        <v>0.4998683298</v>
      </c>
      <c r="Q13" s="160">
        <f t="shared" si="5"/>
        <v>0.4998683298</v>
      </c>
      <c r="R13" s="110"/>
      <c r="S13" s="127" t="s">
        <v>128</v>
      </c>
      <c r="T13" s="135" t="str">
        <f t="shared" si="6"/>
        <v>FLANSA20</v>
      </c>
      <c r="U13" s="135" t="str">
        <f t="shared" si="7"/>
        <v>0.6</v>
      </c>
      <c r="V13" s="136">
        <f t="shared" si="8"/>
        <v>1.3</v>
      </c>
      <c r="W13" s="136">
        <f t="shared" si="9"/>
        <v>8</v>
      </c>
      <c r="X13" s="136">
        <f t="shared" si="10"/>
        <v>2.354379833</v>
      </c>
      <c r="Y13" s="132">
        <f t="shared" si="11"/>
        <v>1.3</v>
      </c>
      <c r="Z13" s="132">
        <f t="shared" si="12"/>
        <v>4</v>
      </c>
      <c r="AA13" s="132">
        <f t="shared" si="13"/>
        <v>0</v>
      </c>
      <c r="AB13" s="137">
        <f t="shared" si="14"/>
        <v>3.714285714</v>
      </c>
      <c r="AC13" s="138">
        <f t="shared" si="15"/>
        <v>0.05555555556</v>
      </c>
      <c r="AD13" s="138">
        <f t="shared" si="16"/>
        <v>0</v>
      </c>
      <c r="AE13" s="138">
        <f t="shared" si="17"/>
        <v>0</v>
      </c>
      <c r="AF13" s="138">
        <f t="shared" si="18"/>
        <v>0</v>
      </c>
      <c r="AG13" s="138">
        <f t="shared" si="19"/>
        <v>0</v>
      </c>
      <c r="AH13" s="138">
        <f t="shared" si="20"/>
        <v>0</v>
      </c>
      <c r="AI13" s="138">
        <f t="shared" si="21"/>
        <v>0</v>
      </c>
      <c r="AJ13" s="138">
        <f t="shared" ref="AJ13:AK13" si="35">(AD13/2)*0.1</f>
        <v>0</v>
      </c>
      <c r="AK13" s="138">
        <f t="shared" si="35"/>
        <v>0</v>
      </c>
      <c r="AL13" s="138">
        <f t="shared" ref="AL13:AM13" si="36">AD13</f>
        <v>0</v>
      </c>
      <c r="AM13" s="138">
        <f t="shared" si="36"/>
        <v>0</v>
      </c>
    </row>
    <row r="14">
      <c r="A14" s="110"/>
      <c r="B14" s="160">
        <v>9.0</v>
      </c>
      <c r="C14" s="132" t="s">
        <v>119</v>
      </c>
      <c r="D14" s="160" t="s">
        <v>190</v>
      </c>
      <c r="E14" s="160" t="str">
        <f t="shared" si="3"/>
        <v>Tubulatura Ventilatie-Red-9</v>
      </c>
      <c r="F14" s="160">
        <v>300.0</v>
      </c>
      <c r="G14" s="160">
        <v>300.0</v>
      </c>
      <c r="H14" s="160">
        <v>160.0</v>
      </c>
      <c r="I14" s="160">
        <v>300.0</v>
      </c>
      <c r="J14" s="160"/>
      <c r="K14" s="160"/>
      <c r="L14" s="160">
        <v>300.0</v>
      </c>
      <c r="M14" s="133" t="str">
        <f t="shared" si="4"/>
        <v>A=300; B=300; C=160;D=300; e=;f=;L=300</v>
      </c>
      <c r="N14" s="160" t="s">
        <v>28</v>
      </c>
      <c r="O14" s="160">
        <v>2.0</v>
      </c>
      <c r="P14" s="161">
        <f t="shared" si="24"/>
        <v>0.3963176721</v>
      </c>
      <c r="Q14" s="160">
        <f t="shared" si="5"/>
        <v>0.7926353443</v>
      </c>
      <c r="R14" s="110"/>
      <c r="S14" s="127" t="s">
        <v>129</v>
      </c>
      <c r="T14" s="135" t="str">
        <f t="shared" si="6"/>
        <v>FLANSA20</v>
      </c>
      <c r="U14" s="135" t="str">
        <f t="shared" si="7"/>
        <v>0.6</v>
      </c>
      <c r="V14" s="136">
        <f t="shared" si="8"/>
        <v>2.12</v>
      </c>
      <c r="W14" s="136">
        <f t="shared" si="9"/>
        <v>16</v>
      </c>
      <c r="X14" s="136">
        <f t="shared" si="10"/>
        <v>3.733312472</v>
      </c>
      <c r="Y14" s="132">
        <f t="shared" si="11"/>
        <v>2.12</v>
      </c>
      <c r="Z14" s="132">
        <f t="shared" si="12"/>
        <v>8</v>
      </c>
      <c r="AA14" s="132">
        <f t="shared" si="13"/>
        <v>0</v>
      </c>
      <c r="AB14" s="137">
        <f t="shared" si="14"/>
        <v>6.057142857</v>
      </c>
      <c r="AC14" s="138">
        <f t="shared" si="15"/>
        <v>0.1111111111</v>
      </c>
      <c r="AD14" s="138">
        <f t="shared" si="16"/>
        <v>0</v>
      </c>
      <c r="AE14" s="138">
        <f t="shared" si="17"/>
        <v>0</v>
      </c>
      <c r="AF14" s="138">
        <f t="shared" si="18"/>
        <v>0</v>
      </c>
      <c r="AG14" s="138">
        <f t="shared" si="19"/>
        <v>0</v>
      </c>
      <c r="AH14" s="138">
        <f t="shared" si="20"/>
        <v>0</v>
      </c>
      <c r="AI14" s="138">
        <f t="shared" si="21"/>
        <v>0</v>
      </c>
      <c r="AJ14" s="138">
        <f t="shared" ref="AJ14:AK14" si="37">(AD14/2)*0.1</f>
        <v>0</v>
      </c>
      <c r="AK14" s="138">
        <f t="shared" si="37"/>
        <v>0</v>
      </c>
      <c r="AL14" s="138">
        <f t="shared" ref="AL14:AM14" si="38">AD14</f>
        <v>0</v>
      </c>
      <c r="AM14" s="138">
        <f t="shared" si="38"/>
        <v>0</v>
      </c>
    </row>
    <row r="15">
      <c r="A15" s="110"/>
      <c r="B15" s="160"/>
      <c r="C15" s="160"/>
      <c r="D15" s="160" t="s">
        <v>190</v>
      </c>
      <c r="E15" s="160" t="str">
        <f t="shared" si="3"/>
        <v>-Red-</v>
      </c>
      <c r="F15" s="160"/>
      <c r="G15" s="160"/>
      <c r="H15" s="160"/>
      <c r="I15" s="160"/>
      <c r="J15" s="160"/>
      <c r="K15" s="160"/>
      <c r="L15" s="160"/>
      <c r="M15" s="133" t="str">
        <f t="shared" si="4"/>
        <v>A=; B=; C=;D=; e=;f=;L=</v>
      </c>
      <c r="N15" s="160" t="s">
        <v>28</v>
      </c>
      <c r="O15" s="160"/>
      <c r="P15" s="161">
        <f t="shared" si="24"/>
        <v>0</v>
      </c>
      <c r="Q15" s="160">
        <f t="shared" si="5"/>
        <v>0</v>
      </c>
      <c r="R15" s="110"/>
      <c r="S15" s="127" t="s">
        <v>130</v>
      </c>
      <c r="T15" s="135" t="str">
        <f t="shared" si="6"/>
        <v>FLANSA20</v>
      </c>
      <c r="U15" s="135" t="str">
        <f t="shared" si="7"/>
        <v>0.6</v>
      </c>
      <c r="V15" s="136">
        <f t="shared" si="8"/>
        <v>0</v>
      </c>
      <c r="W15" s="136">
        <f t="shared" si="9"/>
        <v>0</v>
      </c>
      <c r="X15" s="136">
        <f t="shared" si="10"/>
        <v>0</v>
      </c>
      <c r="Y15" s="132">
        <f t="shared" si="11"/>
        <v>0</v>
      </c>
      <c r="Z15" s="132">
        <f t="shared" si="12"/>
        <v>0</v>
      </c>
      <c r="AA15" s="132">
        <f t="shared" si="13"/>
        <v>0</v>
      </c>
      <c r="AB15" s="137">
        <f t="shared" si="14"/>
        <v>0</v>
      </c>
      <c r="AC15" s="138">
        <f t="shared" si="15"/>
        <v>0</v>
      </c>
      <c r="AD15" s="138">
        <f t="shared" si="16"/>
        <v>0</v>
      </c>
      <c r="AE15" s="138">
        <f t="shared" si="17"/>
        <v>0</v>
      </c>
      <c r="AF15" s="138">
        <f t="shared" si="18"/>
        <v>0</v>
      </c>
      <c r="AG15" s="138">
        <f t="shared" si="19"/>
        <v>0</v>
      </c>
      <c r="AH15" s="138">
        <f t="shared" si="20"/>
        <v>0</v>
      </c>
      <c r="AI15" s="138">
        <f t="shared" si="21"/>
        <v>0</v>
      </c>
      <c r="AJ15" s="138">
        <f t="shared" ref="AJ15:AK15" si="39">(AD15/2)*0.1</f>
        <v>0</v>
      </c>
      <c r="AK15" s="138">
        <f t="shared" si="39"/>
        <v>0</v>
      </c>
      <c r="AL15" s="138">
        <f t="shared" ref="AL15:AM15" si="40">AD15</f>
        <v>0</v>
      </c>
      <c r="AM15" s="138">
        <f t="shared" si="40"/>
        <v>0</v>
      </c>
    </row>
    <row r="16">
      <c r="A16" s="110"/>
      <c r="B16" s="160"/>
      <c r="C16" s="160"/>
      <c r="D16" s="160" t="s">
        <v>190</v>
      </c>
      <c r="E16" s="160" t="str">
        <f t="shared" si="3"/>
        <v>-Red-</v>
      </c>
      <c r="F16" s="160"/>
      <c r="G16" s="160"/>
      <c r="H16" s="160"/>
      <c r="I16" s="160"/>
      <c r="J16" s="160"/>
      <c r="K16" s="160"/>
      <c r="L16" s="160"/>
      <c r="M16" s="133" t="str">
        <f t="shared" si="4"/>
        <v>A=; B=; C=;D=; e=;f=;L=</v>
      </c>
      <c r="N16" s="160" t="s">
        <v>28</v>
      </c>
      <c r="O16" s="160"/>
      <c r="P16" s="161">
        <f t="shared" si="24"/>
        <v>0</v>
      </c>
      <c r="Q16" s="160">
        <f t="shared" si="5"/>
        <v>0</v>
      </c>
      <c r="R16" s="110"/>
      <c r="S16" s="127" t="s">
        <v>131</v>
      </c>
      <c r="T16" s="135" t="str">
        <f t="shared" si="6"/>
        <v>FLANSA20</v>
      </c>
      <c r="U16" s="135" t="str">
        <f t="shared" si="7"/>
        <v>0.6</v>
      </c>
      <c r="V16" s="136">
        <f t="shared" si="8"/>
        <v>0</v>
      </c>
      <c r="W16" s="136">
        <f t="shared" si="9"/>
        <v>0</v>
      </c>
      <c r="X16" s="136">
        <f t="shared" si="10"/>
        <v>0</v>
      </c>
      <c r="Y16" s="132">
        <f t="shared" si="11"/>
        <v>0</v>
      </c>
      <c r="Z16" s="132">
        <f t="shared" si="12"/>
        <v>0</v>
      </c>
      <c r="AA16" s="132">
        <f t="shared" si="13"/>
        <v>0</v>
      </c>
      <c r="AB16" s="137">
        <f t="shared" si="14"/>
        <v>0</v>
      </c>
      <c r="AC16" s="138">
        <f t="shared" si="15"/>
        <v>0</v>
      </c>
      <c r="AD16" s="138">
        <f t="shared" si="16"/>
        <v>0</v>
      </c>
      <c r="AE16" s="138">
        <f t="shared" si="17"/>
        <v>0</v>
      </c>
      <c r="AF16" s="138">
        <f t="shared" si="18"/>
        <v>0</v>
      </c>
      <c r="AG16" s="138">
        <f t="shared" si="19"/>
        <v>0</v>
      </c>
      <c r="AH16" s="138">
        <f t="shared" si="20"/>
        <v>0</v>
      </c>
      <c r="AI16" s="138">
        <f t="shared" si="21"/>
        <v>0</v>
      </c>
      <c r="AJ16" s="138">
        <f t="shared" ref="AJ16:AK16" si="41">(AD16/2)*0.1</f>
        <v>0</v>
      </c>
      <c r="AK16" s="138">
        <f t="shared" si="41"/>
        <v>0</v>
      </c>
      <c r="AL16" s="138">
        <f t="shared" ref="AL16:AM16" si="42">AD16</f>
        <v>0</v>
      </c>
      <c r="AM16" s="138">
        <f t="shared" si="42"/>
        <v>0</v>
      </c>
    </row>
    <row r="17">
      <c r="A17" s="110"/>
      <c r="B17" s="160"/>
      <c r="C17" s="160"/>
      <c r="D17" s="160" t="s">
        <v>190</v>
      </c>
      <c r="E17" s="160" t="str">
        <f t="shared" si="3"/>
        <v>-Red-</v>
      </c>
      <c r="F17" s="160"/>
      <c r="G17" s="160"/>
      <c r="H17" s="160"/>
      <c r="I17" s="160"/>
      <c r="J17" s="160"/>
      <c r="K17" s="160"/>
      <c r="L17" s="160"/>
      <c r="M17" s="133" t="str">
        <f t="shared" si="4"/>
        <v>A=; B=; C=;D=; e=;f=;L=</v>
      </c>
      <c r="N17" s="160" t="s">
        <v>28</v>
      </c>
      <c r="O17" s="160"/>
      <c r="P17" s="161">
        <f t="shared" si="24"/>
        <v>0</v>
      </c>
      <c r="Q17" s="160">
        <f t="shared" si="5"/>
        <v>0</v>
      </c>
      <c r="R17" s="110"/>
      <c r="S17" s="127" t="s">
        <v>132</v>
      </c>
      <c r="T17" s="135" t="str">
        <f t="shared" si="6"/>
        <v>FLANSA20</v>
      </c>
      <c r="U17" s="135" t="str">
        <f t="shared" si="7"/>
        <v>0.6</v>
      </c>
      <c r="V17" s="136">
        <f t="shared" si="8"/>
        <v>0</v>
      </c>
      <c r="W17" s="136">
        <f t="shared" si="9"/>
        <v>0</v>
      </c>
      <c r="X17" s="136">
        <f t="shared" si="10"/>
        <v>0</v>
      </c>
      <c r="Y17" s="132">
        <f t="shared" si="11"/>
        <v>0</v>
      </c>
      <c r="Z17" s="132">
        <f t="shared" si="12"/>
        <v>0</v>
      </c>
      <c r="AA17" s="132">
        <f t="shared" si="13"/>
        <v>0</v>
      </c>
      <c r="AB17" s="137">
        <f t="shared" si="14"/>
        <v>0</v>
      </c>
      <c r="AC17" s="138">
        <f t="shared" si="15"/>
        <v>0</v>
      </c>
      <c r="AD17" s="138">
        <f t="shared" si="16"/>
        <v>0</v>
      </c>
      <c r="AE17" s="138">
        <f t="shared" si="17"/>
        <v>0</v>
      </c>
      <c r="AF17" s="138">
        <f t="shared" si="18"/>
        <v>0</v>
      </c>
      <c r="AG17" s="138">
        <f t="shared" si="19"/>
        <v>0</v>
      </c>
      <c r="AH17" s="138">
        <f t="shared" si="20"/>
        <v>0</v>
      </c>
      <c r="AI17" s="138">
        <f t="shared" si="21"/>
        <v>0</v>
      </c>
      <c r="AJ17" s="138">
        <f t="shared" ref="AJ17:AK17" si="43">(AD17/2)*0.1</f>
        <v>0</v>
      </c>
      <c r="AK17" s="138">
        <f t="shared" si="43"/>
        <v>0</v>
      </c>
      <c r="AL17" s="138">
        <f t="shared" ref="AL17:AM17" si="44">AD17</f>
        <v>0</v>
      </c>
      <c r="AM17" s="138">
        <f t="shared" si="44"/>
        <v>0</v>
      </c>
    </row>
    <row r="18">
      <c r="A18" s="110"/>
      <c r="B18" s="148"/>
      <c r="C18" s="148"/>
      <c r="D18" s="160" t="s">
        <v>190</v>
      </c>
      <c r="E18" s="160" t="str">
        <f t="shared" si="3"/>
        <v>-Red-</v>
      </c>
      <c r="F18" s="148"/>
      <c r="G18" s="148"/>
      <c r="H18" s="148"/>
      <c r="I18" s="148"/>
      <c r="J18" s="148"/>
      <c r="K18" s="148"/>
      <c r="L18" s="148"/>
      <c r="M18" s="133" t="str">
        <f t="shared" si="4"/>
        <v>A=; B=; C=;D=; e=;f=;L=</v>
      </c>
      <c r="N18" s="160" t="s">
        <v>28</v>
      </c>
      <c r="O18" s="148"/>
      <c r="P18" s="161">
        <f t="shared" si="24"/>
        <v>0</v>
      </c>
      <c r="Q18" s="160">
        <f t="shared" si="5"/>
        <v>0</v>
      </c>
      <c r="R18" s="110"/>
      <c r="S18" s="127" t="s">
        <v>133</v>
      </c>
      <c r="T18" s="135" t="str">
        <f t="shared" si="6"/>
        <v>FLANSA20</v>
      </c>
      <c r="U18" s="135" t="str">
        <f t="shared" si="7"/>
        <v>0.6</v>
      </c>
      <c r="V18" s="136">
        <f t="shared" si="8"/>
        <v>0</v>
      </c>
      <c r="W18" s="136">
        <f t="shared" si="9"/>
        <v>0</v>
      </c>
      <c r="X18" s="136">
        <f t="shared" si="10"/>
        <v>0</v>
      </c>
      <c r="Y18" s="132">
        <f t="shared" si="11"/>
        <v>0</v>
      </c>
      <c r="Z18" s="132">
        <f t="shared" si="12"/>
        <v>0</v>
      </c>
      <c r="AA18" s="132">
        <f t="shared" si="13"/>
        <v>0</v>
      </c>
      <c r="AB18" s="137">
        <f t="shared" si="14"/>
        <v>0</v>
      </c>
      <c r="AC18" s="138">
        <f t="shared" si="15"/>
        <v>0</v>
      </c>
      <c r="AD18" s="138">
        <f t="shared" si="16"/>
        <v>0</v>
      </c>
      <c r="AE18" s="138">
        <f t="shared" si="17"/>
        <v>0</v>
      </c>
      <c r="AF18" s="138">
        <f t="shared" si="18"/>
        <v>0</v>
      </c>
      <c r="AG18" s="138">
        <f t="shared" si="19"/>
        <v>0</v>
      </c>
      <c r="AH18" s="138">
        <f t="shared" si="20"/>
        <v>0</v>
      </c>
      <c r="AI18" s="138">
        <f t="shared" si="21"/>
        <v>0</v>
      </c>
      <c r="AJ18" s="138">
        <f t="shared" ref="AJ18:AK18" si="45">(AD18/2)*0.1</f>
        <v>0</v>
      </c>
      <c r="AK18" s="138">
        <f t="shared" si="45"/>
        <v>0</v>
      </c>
      <c r="AL18" s="138">
        <f t="shared" ref="AL18:AM18" si="46">AD18</f>
        <v>0</v>
      </c>
      <c r="AM18" s="138">
        <f t="shared" si="46"/>
        <v>0</v>
      </c>
    </row>
    <row r="19">
      <c r="A19" s="110"/>
      <c r="B19" s="148"/>
      <c r="C19" s="148"/>
      <c r="D19" s="160" t="s">
        <v>190</v>
      </c>
      <c r="E19" s="160" t="str">
        <f t="shared" si="3"/>
        <v>-Red-</v>
      </c>
      <c r="F19" s="148"/>
      <c r="G19" s="148"/>
      <c r="H19" s="148"/>
      <c r="I19" s="148"/>
      <c r="J19" s="148"/>
      <c r="K19" s="148"/>
      <c r="L19" s="148"/>
      <c r="M19" s="133" t="str">
        <f t="shared" si="4"/>
        <v>A=; B=; C=;D=; e=;f=;L=</v>
      </c>
      <c r="N19" s="160" t="s">
        <v>28</v>
      </c>
      <c r="O19" s="148"/>
      <c r="P19" s="161">
        <f t="shared" si="24"/>
        <v>0</v>
      </c>
      <c r="Q19" s="160">
        <f t="shared" si="5"/>
        <v>0</v>
      </c>
      <c r="R19" s="110"/>
      <c r="S19" s="127" t="s">
        <v>134</v>
      </c>
      <c r="T19" s="135" t="str">
        <f t="shared" si="6"/>
        <v>FLANSA20</v>
      </c>
      <c r="U19" s="135" t="str">
        <f t="shared" si="7"/>
        <v>0.6</v>
      </c>
      <c r="V19" s="136">
        <f t="shared" si="8"/>
        <v>0</v>
      </c>
      <c r="W19" s="136">
        <f t="shared" si="9"/>
        <v>0</v>
      </c>
      <c r="X19" s="136">
        <f t="shared" si="10"/>
        <v>0</v>
      </c>
      <c r="Y19" s="132">
        <f t="shared" si="11"/>
        <v>0</v>
      </c>
      <c r="Z19" s="132">
        <f t="shared" si="12"/>
        <v>0</v>
      </c>
      <c r="AA19" s="132">
        <f t="shared" si="13"/>
        <v>0</v>
      </c>
      <c r="AB19" s="137">
        <f t="shared" si="14"/>
        <v>0</v>
      </c>
      <c r="AC19" s="138">
        <f t="shared" si="15"/>
        <v>0</v>
      </c>
      <c r="AD19" s="138">
        <f t="shared" si="16"/>
        <v>0</v>
      </c>
      <c r="AE19" s="138">
        <f t="shared" si="17"/>
        <v>0</v>
      </c>
      <c r="AF19" s="138">
        <f t="shared" si="18"/>
        <v>0</v>
      </c>
      <c r="AG19" s="138">
        <f t="shared" si="19"/>
        <v>0</v>
      </c>
      <c r="AH19" s="138">
        <f t="shared" si="20"/>
        <v>0</v>
      </c>
      <c r="AI19" s="138">
        <f t="shared" si="21"/>
        <v>0</v>
      </c>
      <c r="AJ19" s="138">
        <f t="shared" ref="AJ19:AK19" si="47">(AD19/2)*0.1</f>
        <v>0</v>
      </c>
      <c r="AK19" s="138">
        <f t="shared" si="47"/>
        <v>0</v>
      </c>
      <c r="AL19" s="138">
        <f t="shared" ref="AL19:AM19" si="48">AD19</f>
        <v>0</v>
      </c>
      <c r="AM19" s="138">
        <f t="shared" si="48"/>
        <v>0</v>
      </c>
    </row>
    <row r="20">
      <c r="A20" s="110"/>
      <c r="B20" s="148"/>
      <c r="C20" s="148"/>
      <c r="D20" s="160" t="s">
        <v>190</v>
      </c>
      <c r="E20" s="160" t="str">
        <f t="shared" si="3"/>
        <v>-Red-</v>
      </c>
      <c r="F20" s="148"/>
      <c r="G20" s="148"/>
      <c r="H20" s="148"/>
      <c r="I20" s="148"/>
      <c r="J20" s="148"/>
      <c r="K20" s="148"/>
      <c r="L20" s="148"/>
      <c r="M20" s="133" t="str">
        <f t="shared" si="4"/>
        <v>A=; B=; C=;D=; e=;f=;L=</v>
      </c>
      <c r="N20" s="160" t="s">
        <v>28</v>
      </c>
      <c r="O20" s="148"/>
      <c r="P20" s="161">
        <f t="shared" si="24"/>
        <v>0</v>
      </c>
      <c r="Q20" s="160">
        <f t="shared" si="5"/>
        <v>0</v>
      </c>
      <c r="R20" s="110"/>
      <c r="S20" s="127" t="s">
        <v>135</v>
      </c>
      <c r="T20" s="135" t="str">
        <f t="shared" si="6"/>
        <v>FLANSA20</v>
      </c>
      <c r="U20" s="135" t="str">
        <f t="shared" si="7"/>
        <v>0.6</v>
      </c>
      <c r="V20" s="136">
        <f t="shared" si="8"/>
        <v>0</v>
      </c>
      <c r="W20" s="136">
        <f t="shared" si="9"/>
        <v>0</v>
      </c>
      <c r="X20" s="136">
        <f t="shared" si="10"/>
        <v>0</v>
      </c>
      <c r="Y20" s="132">
        <f t="shared" si="11"/>
        <v>0</v>
      </c>
      <c r="Z20" s="132">
        <f t="shared" si="12"/>
        <v>0</v>
      </c>
      <c r="AA20" s="132">
        <f t="shared" si="13"/>
        <v>0</v>
      </c>
      <c r="AB20" s="137">
        <f t="shared" si="14"/>
        <v>0</v>
      </c>
      <c r="AC20" s="138">
        <f t="shared" si="15"/>
        <v>0</v>
      </c>
      <c r="AD20" s="138">
        <f t="shared" si="16"/>
        <v>0</v>
      </c>
      <c r="AE20" s="138">
        <f t="shared" si="17"/>
        <v>0</v>
      </c>
      <c r="AF20" s="138">
        <f t="shared" si="18"/>
        <v>0</v>
      </c>
      <c r="AG20" s="138">
        <f t="shared" si="19"/>
        <v>0</v>
      </c>
      <c r="AH20" s="138">
        <f t="shared" si="20"/>
        <v>0</v>
      </c>
      <c r="AI20" s="138">
        <f t="shared" si="21"/>
        <v>0</v>
      </c>
      <c r="AJ20" s="138">
        <f t="shared" ref="AJ20:AK20" si="49">(AD20/2)*0.1</f>
        <v>0</v>
      </c>
      <c r="AK20" s="138">
        <f t="shared" si="49"/>
        <v>0</v>
      </c>
      <c r="AL20" s="138">
        <f t="shared" ref="AL20:AM20" si="50">AD20</f>
        <v>0</v>
      </c>
      <c r="AM20" s="138">
        <f t="shared" si="50"/>
        <v>0</v>
      </c>
    </row>
    <row r="21" ht="15.75" customHeight="1">
      <c r="A21" s="110"/>
      <c r="B21" s="148"/>
      <c r="C21" s="148"/>
      <c r="D21" s="160" t="s">
        <v>190</v>
      </c>
      <c r="E21" s="160" t="str">
        <f t="shared" si="3"/>
        <v>-Red-</v>
      </c>
      <c r="F21" s="148"/>
      <c r="G21" s="148"/>
      <c r="H21" s="148"/>
      <c r="I21" s="148"/>
      <c r="J21" s="148"/>
      <c r="K21" s="148"/>
      <c r="L21" s="148"/>
      <c r="M21" s="133" t="str">
        <f t="shared" si="4"/>
        <v>A=; B=; C=;D=; e=;f=;L=</v>
      </c>
      <c r="N21" s="160" t="s">
        <v>28</v>
      </c>
      <c r="O21" s="148"/>
      <c r="P21" s="161">
        <f t="shared" si="24"/>
        <v>0</v>
      </c>
      <c r="Q21" s="160">
        <f t="shared" si="5"/>
        <v>0</v>
      </c>
      <c r="R21" s="110"/>
      <c r="S21" s="127" t="s">
        <v>136</v>
      </c>
      <c r="T21" s="135" t="str">
        <f t="shared" si="6"/>
        <v>FLANSA20</v>
      </c>
      <c r="U21" s="135" t="str">
        <f t="shared" si="7"/>
        <v>0.6</v>
      </c>
      <c r="V21" s="136">
        <f t="shared" si="8"/>
        <v>0</v>
      </c>
      <c r="W21" s="136">
        <f t="shared" si="9"/>
        <v>0</v>
      </c>
      <c r="X21" s="136">
        <f t="shared" si="10"/>
        <v>0</v>
      </c>
      <c r="Y21" s="132">
        <f t="shared" si="11"/>
        <v>0</v>
      </c>
      <c r="Z21" s="132">
        <f t="shared" si="12"/>
        <v>0</v>
      </c>
      <c r="AA21" s="132">
        <f t="shared" si="13"/>
        <v>0</v>
      </c>
      <c r="AB21" s="137">
        <f t="shared" si="14"/>
        <v>0</v>
      </c>
      <c r="AC21" s="138">
        <f t="shared" si="15"/>
        <v>0</v>
      </c>
      <c r="AD21" s="138">
        <f t="shared" si="16"/>
        <v>0</v>
      </c>
      <c r="AE21" s="138">
        <f t="shared" si="17"/>
        <v>0</v>
      </c>
      <c r="AF21" s="138">
        <f t="shared" si="18"/>
        <v>0</v>
      </c>
      <c r="AG21" s="138">
        <f t="shared" si="19"/>
        <v>0</v>
      </c>
      <c r="AH21" s="138">
        <f t="shared" si="20"/>
        <v>0</v>
      </c>
      <c r="AI21" s="138">
        <f t="shared" si="21"/>
        <v>0</v>
      </c>
      <c r="AJ21" s="138">
        <f t="shared" ref="AJ21:AK21" si="51">(AD21/2)*0.1</f>
        <v>0</v>
      </c>
      <c r="AK21" s="138">
        <f t="shared" si="51"/>
        <v>0</v>
      </c>
      <c r="AL21" s="138">
        <f t="shared" ref="AL21:AM21" si="52">AD21</f>
        <v>0</v>
      </c>
      <c r="AM21" s="138">
        <f t="shared" si="52"/>
        <v>0</v>
      </c>
    </row>
    <row r="22" ht="15.75" customHeight="1">
      <c r="A22" s="110"/>
      <c r="B22" s="148"/>
      <c r="C22" s="148"/>
      <c r="D22" s="160" t="s">
        <v>190</v>
      </c>
      <c r="E22" s="160" t="str">
        <f t="shared" si="3"/>
        <v>-Red-</v>
      </c>
      <c r="F22" s="148"/>
      <c r="G22" s="148"/>
      <c r="H22" s="148"/>
      <c r="I22" s="148"/>
      <c r="J22" s="148"/>
      <c r="K22" s="148"/>
      <c r="L22" s="148"/>
      <c r="M22" s="133" t="str">
        <f t="shared" si="4"/>
        <v>A=; B=; C=;D=; e=;f=;L=</v>
      </c>
      <c r="N22" s="160" t="s">
        <v>28</v>
      </c>
      <c r="O22" s="148"/>
      <c r="P22" s="161">
        <f t="shared" si="24"/>
        <v>0</v>
      </c>
      <c r="Q22" s="160">
        <f t="shared" si="5"/>
        <v>0</v>
      </c>
      <c r="R22" s="110"/>
      <c r="S22" s="127" t="s">
        <v>137</v>
      </c>
      <c r="T22" s="135" t="str">
        <f t="shared" si="6"/>
        <v>FLANSA20</v>
      </c>
      <c r="U22" s="135" t="str">
        <f t="shared" si="7"/>
        <v>0.6</v>
      </c>
      <c r="V22" s="136">
        <f t="shared" si="8"/>
        <v>0</v>
      </c>
      <c r="W22" s="136">
        <f t="shared" si="9"/>
        <v>0</v>
      </c>
      <c r="X22" s="136">
        <f t="shared" si="10"/>
        <v>0</v>
      </c>
      <c r="Y22" s="132">
        <f t="shared" si="11"/>
        <v>0</v>
      </c>
      <c r="Z22" s="132">
        <f t="shared" si="12"/>
        <v>0</v>
      </c>
      <c r="AA22" s="132">
        <f t="shared" si="13"/>
        <v>0</v>
      </c>
      <c r="AB22" s="137">
        <f t="shared" si="14"/>
        <v>0</v>
      </c>
      <c r="AC22" s="138">
        <f t="shared" si="15"/>
        <v>0</v>
      </c>
      <c r="AD22" s="138">
        <f t="shared" si="16"/>
        <v>0</v>
      </c>
      <c r="AE22" s="138">
        <f t="shared" si="17"/>
        <v>0</v>
      </c>
      <c r="AF22" s="138">
        <f t="shared" si="18"/>
        <v>0</v>
      </c>
      <c r="AG22" s="138">
        <f t="shared" si="19"/>
        <v>0</v>
      </c>
      <c r="AH22" s="138">
        <f t="shared" si="20"/>
        <v>0</v>
      </c>
      <c r="AI22" s="138">
        <f t="shared" si="21"/>
        <v>0</v>
      </c>
      <c r="AJ22" s="138">
        <f t="shared" ref="AJ22:AK22" si="53">(AD22/2)*0.1</f>
        <v>0</v>
      </c>
      <c r="AK22" s="138">
        <f t="shared" si="53"/>
        <v>0</v>
      </c>
      <c r="AL22" s="138">
        <f t="shared" ref="AL22:AM22" si="54">AD22</f>
        <v>0</v>
      </c>
      <c r="AM22" s="138">
        <f t="shared" si="54"/>
        <v>0</v>
      </c>
    </row>
    <row r="23" ht="15.75" customHeight="1">
      <c r="A23" s="110"/>
      <c r="B23" s="148"/>
      <c r="C23" s="148"/>
      <c r="D23" s="160" t="s">
        <v>190</v>
      </c>
      <c r="E23" s="160" t="str">
        <f t="shared" si="3"/>
        <v>-Red-</v>
      </c>
      <c r="F23" s="148"/>
      <c r="G23" s="148"/>
      <c r="H23" s="148"/>
      <c r="I23" s="148"/>
      <c r="J23" s="148"/>
      <c r="K23" s="148"/>
      <c r="L23" s="148"/>
      <c r="M23" s="133" t="str">
        <f t="shared" si="4"/>
        <v>A=; B=; C=;D=; e=;f=;L=</v>
      </c>
      <c r="N23" s="160" t="s">
        <v>28</v>
      </c>
      <c r="O23" s="148"/>
      <c r="P23" s="161">
        <f t="shared" si="24"/>
        <v>0</v>
      </c>
      <c r="Q23" s="160">
        <f t="shared" si="5"/>
        <v>0</v>
      </c>
      <c r="R23" s="110"/>
      <c r="S23" s="127" t="s">
        <v>138</v>
      </c>
      <c r="T23" s="135" t="str">
        <f t="shared" si="6"/>
        <v>FLANSA20</v>
      </c>
      <c r="U23" s="135" t="str">
        <f t="shared" si="7"/>
        <v>0.6</v>
      </c>
      <c r="V23" s="136">
        <f t="shared" si="8"/>
        <v>0</v>
      </c>
      <c r="W23" s="136">
        <f t="shared" si="9"/>
        <v>0</v>
      </c>
      <c r="X23" s="136">
        <f t="shared" si="10"/>
        <v>0</v>
      </c>
      <c r="Y23" s="132">
        <f t="shared" si="11"/>
        <v>0</v>
      </c>
      <c r="Z23" s="132">
        <f t="shared" si="12"/>
        <v>0</v>
      </c>
      <c r="AA23" s="132">
        <f t="shared" si="13"/>
        <v>0</v>
      </c>
      <c r="AB23" s="137">
        <f t="shared" si="14"/>
        <v>0</v>
      </c>
      <c r="AC23" s="138">
        <f t="shared" si="15"/>
        <v>0</v>
      </c>
      <c r="AD23" s="138">
        <f t="shared" si="16"/>
        <v>0</v>
      </c>
      <c r="AE23" s="138">
        <f t="shared" si="17"/>
        <v>0</v>
      </c>
      <c r="AF23" s="138">
        <f t="shared" si="18"/>
        <v>0</v>
      </c>
      <c r="AG23" s="138">
        <f t="shared" si="19"/>
        <v>0</v>
      </c>
      <c r="AH23" s="138">
        <f t="shared" si="20"/>
        <v>0</v>
      </c>
      <c r="AI23" s="138">
        <f t="shared" si="21"/>
        <v>0</v>
      </c>
      <c r="AJ23" s="138">
        <f t="shared" ref="AJ23:AK23" si="55">(AD23/2)*0.1</f>
        <v>0</v>
      </c>
      <c r="AK23" s="138">
        <f t="shared" si="55"/>
        <v>0</v>
      </c>
      <c r="AL23" s="138">
        <f t="shared" ref="AL23:AM23" si="56">AD23</f>
        <v>0</v>
      </c>
      <c r="AM23" s="138">
        <f t="shared" si="56"/>
        <v>0</v>
      </c>
    </row>
    <row r="24" ht="15.75" customHeight="1">
      <c r="A24" s="110"/>
      <c r="B24" s="148"/>
      <c r="C24" s="148"/>
      <c r="D24" s="160" t="s">
        <v>190</v>
      </c>
      <c r="E24" s="160" t="str">
        <f t="shared" si="3"/>
        <v>-Red-</v>
      </c>
      <c r="F24" s="148"/>
      <c r="G24" s="148"/>
      <c r="H24" s="148"/>
      <c r="I24" s="148"/>
      <c r="J24" s="148"/>
      <c r="K24" s="148"/>
      <c r="L24" s="148"/>
      <c r="M24" s="133" t="str">
        <f t="shared" si="4"/>
        <v>A=; B=; C=;D=; e=;f=;L=</v>
      </c>
      <c r="N24" s="160" t="s">
        <v>28</v>
      </c>
      <c r="O24" s="148"/>
      <c r="P24" s="161">
        <f t="shared" si="24"/>
        <v>0</v>
      </c>
      <c r="Q24" s="160">
        <f t="shared" si="5"/>
        <v>0</v>
      </c>
      <c r="R24" s="110"/>
      <c r="S24" s="127" t="s">
        <v>139</v>
      </c>
      <c r="T24" s="135" t="str">
        <f t="shared" si="6"/>
        <v>FLANSA20</v>
      </c>
      <c r="U24" s="135" t="str">
        <f t="shared" si="7"/>
        <v>0.6</v>
      </c>
      <c r="V24" s="136">
        <f t="shared" si="8"/>
        <v>0</v>
      </c>
      <c r="W24" s="136">
        <f t="shared" si="9"/>
        <v>0</v>
      </c>
      <c r="X24" s="136">
        <f t="shared" si="10"/>
        <v>0</v>
      </c>
      <c r="Y24" s="132">
        <f t="shared" si="11"/>
        <v>0</v>
      </c>
      <c r="Z24" s="132">
        <f t="shared" si="12"/>
        <v>0</v>
      </c>
      <c r="AA24" s="132">
        <f t="shared" si="13"/>
        <v>0</v>
      </c>
      <c r="AB24" s="137">
        <f t="shared" si="14"/>
        <v>0</v>
      </c>
      <c r="AC24" s="138">
        <f t="shared" si="15"/>
        <v>0</v>
      </c>
      <c r="AD24" s="138">
        <f t="shared" si="16"/>
        <v>0</v>
      </c>
      <c r="AE24" s="138">
        <f t="shared" si="17"/>
        <v>0</v>
      </c>
      <c r="AF24" s="138">
        <f t="shared" si="18"/>
        <v>0</v>
      </c>
      <c r="AG24" s="138">
        <f t="shared" si="19"/>
        <v>0</v>
      </c>
      <c r="AH24" s="138">
        <f t="shared" si="20"/>
        <v>0</v>
      </c>
      <c r="AI24" s="138">
        <f t="shared" si="21"/>
        <v>0</v>
      </c>
      <c r="AJ24" s="138">
        <f t="shared" ref="AJ24:AK24" si="57">(AD24/2)*0.1</f>
        <v>0</v>
      </c>
      <c r="AK24" s="138">
        <f t="shared" si="57"/>
        <v>0</v>
      </c>
      <c r="AL24" s="138">
        <f t="shared" ref="AL24:AM24" si="58">AD24</f>
        <v>0</v>
      </c>
      <c r="AM24" s="138">
        <f t="shared" si="58"/>
        <v>0</v>
      </c>
    </row>
    <row r="25" ht="15.75" customHeight="1">
      <c r="A25" s="110"/>
      <c r="B25" s="148"/>
      <c r="C25" s="148"/>
      <c r="D25" s="160" t="s">
        <v>190</v>
      </c>
      <c r="E25" s="160" t="str">
        <f t="shared" si="3"/>
        <v>-Red-</v>
      </c>
      <c r="F25" s="148"/>
      <c r="G25" s="148"/>
      <c r="H25" s="148"/>
      <c r="I25" s="148"/>
      <c r="J25" s="148"/>
      <c r="K25" s="148"/>
      <c r="L25" s="148"/>
      <c r="M25" s="133" t="str">
        <f t="shared" si="4"/>
        <v>A=; B=; C=;D=; e=;f=;L=</v>
      </c>
      <c r="N25" s="160" t="s">
        <v>28</v>
      </c>
      <c r="O25" s="148"/>
      <c r="P25" s="161">
        <f t="shared" si="24"/>
        <v>0</v>
      </c>
      <c r="Q25" s="160">
        <f t="shared" si="5"/>
        <v>0</v>
      </c>
      <c r="R25" s="110"/>
      <c r="S25" s="127" t="s">
        <v>140</v>
      </c>
      <c r="T25" s="135" t="str">
        <f t="shared" si="6"/>
        <v>FLANSA20</v>
      </c>
      <c r="U25" s="135" t="str">
        <f t="shared" si="7"/>
        <v>0.6</v>
      </c>
      <c r="V25" s="136">
        <f t="shared" si="8"/>
        <v>0</v>
      </c>
      <c r="W25" s="136">
        <f t="shared" si="9"/>
        <v>0</v>
      </c>
      <c r="X25" s="136">
        <f t="shared" si="10"/>
        <v>0</v>
      </c>
      <c r="Y25" s="132">
        <f t="shared" si="11"/>
        <v>0</v>
      </c>
      <c r="Z25" s="132">
        <f t="shared" si="12"/>
        <v>0</v>
      </c>
      <c r="AA25" s="132">
        <f t="shared" si="13"/>
        <v>0</v>
      </c>
      <c r="AB25" s="137">
        <f t="shared" si="14"/>
        <v>0</v>
      </c>
      <c r="AC25" s="138">
        <f t="shared" si="15"/>
        <v>0</v>
      </c>
      <c r="AD25" s="138">
        <f t="shared" si="16"/>
        <v>0</v>
      </c>
      <c r="AE25" s="138">
        <f t="shared" si="17"/>
        <v>0</v>
      </c>
      <c r="AF25" s="138">
        <f t="shared" si="18"/>
        <v>0</v>
      </c>
      <c r="AG25" s="138">
        <f t="shared" si="19"/>
        <v>0</v>
      </c>
      <c r="AH25" s="138">
        <f t="shared" si="20"/>
        <v>0</v>
      </c>
      <c r="AI25" s="138">
        <f t="shared" si="21"/>
        <v>0</v>
      </c>
      <c r="AJ25" s="138">
        <f t="shared" ref="AJ25:AK25" si="59">(AD25/2)*0.1</f>
        <v>0</v>
      </c>
      <c r="AK25" s="138">
        <f t="shared" si="59"/>
        <v>0</v>
      </c>
      <c r="AL25" s="138">
        <f t="shared" ref="AL25:AM25" si="60">AD25</f>
        <v>0</v>
      </c>
      <c r="AM25" s="138">
        <f t="shared" si="60"/>
        <v>0</v>
      </c>
    </row>
    <row r="26" ht="15.75" customHeight="1">
      <c r="A26" s="110"/>
      <c r="B26" s="148"/>
      <c r="C26" s="148"/>
      <c r="D26" s="160" t="s">
        <v>190</v>
      </c>
      <c r="E26" s="160" t="str">
        <f t="shared" si="3"/>
        <v>-Red-</v>
      </c>
      <c r="F26" s="148"/>
      <c r="G26" s="148"/>
      <c r="H26" s="148"/>
      <c r="I26" s="148"/>
      <c r="J26" s="148"/>
      <c r="K26" s="148"/>
      <c r="L26" s="148"/>
      <c r="M26" s="133" t="str">
        <f t="shared" si="4"/>
        <v>A=; B=; C=;D=; e=;f=;L=</v>
      </c>
      <c r="N26" s="160" t="s">
        <v>28</v>
      </c>
      <c r="O26" s="148"/>
      <c r="P26" s="161">
        <f t="shared" si="24"/>
        <v>0</v>
      </c>
      <c r="Q26" s="160">
        <f t="shared" si="5"/>
        <v>0</v>
      </c>
      <c r="R26" s="110"/>
      <c r="S26" s="127" t="s">
        <v>141</v>
      </c>
      <c r="T26" s="135" t="str">
        <f t="shared" si="6"/>
        <v>FLANSA20</v>
      </c>
      <c r="U26" s="135" t="str">
        <f t="shared" si="7"/>
        <v>0.6</v>
      </c>
      <c r="V26" s="136">
        <f t="shared" si="8"/>
        <v>0</v>
      </c>
      <c r="W26" s="136">
        <f t="shared" si="9"/>
        <v>0</v>
      </c>
      <c r="X26" s="136">
        <f t="shared" si="10"/>
        <v>0</v>
      </c>
      <c r="Y26" s="132">
        <f t="shared" si="11"/>
        <v>0</v>
      </c>
      <c r="Z26" s="132">
        <f t="shared" si="12"/>
        <v>0</v>
      </c>
      <c r="AA26" s="132">
        <f t="shared" si="13"/>
        <v>0</v>
      </c>
      <c r="AB26" s="137">
        <f t="shared" si="14"/>
        <v>0</v>
      </c>
      <c r="AC26" s="138">
        <f t="shared" si="15"/>
        <v>0</v>
      </c>
      <c r="AD26" s="138">
        <f t="shared" si="16"/>
        <v>0</v>
      </c>
      <c r="AE26" s="138">
        <f t="shared" si="17"/>
        <v>0</v>
      </c>
      <c r="AF26" s="138">
        <f t="shared" si="18"/>
        <v>0</v>
      </c>
      <c r="AG26" s="138">
        <f t="shared" si="19"/>
        <v>0</v>
      </c>
      <c r="AH26" s="138">
        <f t="shared" si="20"/>
        <v>0</v>
      </c>
      <c r="AI26" s="138">
        <f t="shared" si="21"/>
        <v>0</v>
      </c>
      <c r="AJ26" s="138">
        <f t="shared" ref="AJ26:AK26" si="61">(AD26/2)*0.1</f>
        <v>0</v>
      </c>
      <c r="AK26" s="138">
        <f t="shared" si="61"/>
        <v>0</v>
      </c>
      <c r="AL26" s="138">
        <f t="shared" ref="AL26:AM26" si="62">AD26</f>
        <v>0</v>
      </c>
      <c r="AM26" s="138">
        <f t="shared" si="62"/>
        <v>0</v>
      </c>
    </row>
    <row r="27" ht="15.75" customHeight="1">
      <c r="A27" s="110"/>
      <c r="B27" s="148"/>
      <c r="C27" s="148"/>
      <c r="D27" s="160" t="s">
        <v>190</v>
      </c>
      <c r="E27" s="160" t="str">
        <f t="shared" si="3"/>
        <v>-Red-</v>
      </c>
      <c r="F27" s="148"/>
      <c r="G27" s="148"/>
      <c r="H27" s="148"/>
      <c r="I27" s="148"/>
      <c r="J27" s="148"/>
      <c r="K27" s="148"/>
      <c r="L27" s="148"/>
      <c r="M27" s="133" t="str">
        <f t="shared" si="4"/>
        <v>A=; B=; C=;D=; e=;f=;L=</v>
      </c>
      <c r="N27" s="160" t="s">
        <v>28</v>
      </c>
      <c r="O27" s="148"/>
      <c r="P27" s="161">
        <f t="shared" si="24"/>
        <v>0</v>
      </c>
      <c r="Q27" s="160">
        <f t="shared" si="5"/>
        <v>0</v>
      </c>
      <c r="R27" s="110"/>
      <c r="S27" s="127" t="s">
        <v>142</v>
      </c>
      <c r="T27" s="135" t="str">
        <f t="shared" si="6"/>
        <v>FLANSA20</v>
      </c>
      <c r="U27" s="135" t="str">
        <f t="shared" si="7"/>
        <v>0.6</v>
      </c>
      <c r="V27" s="136">
        <f t="shared" si="8"/>
        <v>0</v>
      </c>
      <c r="W27" s="136">
        <f t="shared" si="9"/>
        <v>0</v>
      </c>
      <c r="X27" s="136">
        <f t="shared" si="10"/>
        <v>0</v>
      </c>
      <c r="Y27" s="132">
        <f t="shared" si="11"/>
        <v>0</v>
      </c>
      <c r="Z27" s="132">
        <f t="shared" si="12"/>
        <v>0</v>
      </c>
      <c r="AA27" s="132">
        <f t="shared" si="13"/>
        <v>0</v>
      </c>
      <c r="AB27" s="137">
        <f t="shared" si="14"/>
        <v>0</v>
      </c>
      <c r="AC27" s="138">
        <f t="shared" si="15"/>
        <v>0</v>
      </c>
      <c r="AD27" s="138">
        <f t="shared" si="16"/>
        <v>0</v>
      </c>
      <c r="AE27" s="138">
        <f t="shared" si="17"/>
        <v>0</v>
      </c>
      <c r="AF27" s="138">
        <f t="shared" si="18"/>
        <v>0</v>
      </c>
      <c r="AG27" s="138">
        <f t="shared" si="19"/>
        <v>0</v>
      </c>
      <c r="AH27" s="138">
        <f t="shared" si="20"/>
        <v>0</v>
      </c>
      <c r="AI27" s="138">
        <f t="shared" si="21"/>
        <v>0</v>
      </c>
      <c r="AJ27" s="138">
        <f t="shared" ref="AJ27:AK27" si="63">(AD27/2)*0.1</f>
        <v>0</v>
      </c>
      <c r="AK27" s="138">
        <f t="shared" si="63"/>
        <v>0</v>
      </c>
      <c r="AL27" s="138">
        <f t="shared" ref="AL27:AM27" si="64">AD27</f>
        <v>0</v>
      </c>
      <c r="AM27" s="138">
        <f t="shared" si="64"/>
        <v>0</v>
      </c>
    </row>
    <row r="28" ht="15.75" customHeight="1">
      <c r="A28" s="110"/>
      <c r="B28" s="148"/>
      <c r="C28" s="148"/>
      <c r="D28" s="160" t="s">
        <v>190</v>
      </c>
      <c r="E28" s="160" t="str">
        <f t="shared" si="3"/>
        <v>-Red-</v>
      </c>
      <c r="F28" s="148"/>
      <c r="G28" s="148"/>
      <c r="H28" s="148"/>
      <c r="I28" s="148"/>
      <c r="J28" s="148"/>
      <c r="K28" s="148"/>
      <c r="L28" s="148"/>
      <c r="M28" s="133" t="str">
        <f t="shared" si="4"/>
        <v>A=; B=; C=;D=; e=;f=;L=</v>
      </c>
      <c r="N28" s="160" t="s">
        <v>28</v>
      </c>
      <c r="O28" s="148"/>
      <c r="P28" s="161">
        <f t="shared" si="24"/>
        <v>0</v>
      </c>
      <c r="Q28" s="160">
        <f t="shared" si="5"/>
        <v>0</v>
      </c>
      <c r="R28" s="110"/>
      <c r="S28" s="127" t="s">
        <v>143</v>
      </c>
      <c r="T28" s="135" t="str">
        <f t="shared" si="6"/>
        <v>FLANSA20</v>
      </c>
      <c r="U28" s="135" t="str">
        <f t="shared" si="7"/>
        <v>0.6</v>
      </c>
      <c r="V28" s="136">
        <f t="shared" si="8"/>
        <v>0</v>
      </c>
      <c r="W28" s="136">
        <f t="shared" si="9"/>
        <v>0</v>
      </c>
      <c r="X28" s="136">
        <f t="shared" si="10"/>
        <v>0</v>
      </c>
      <c r="Y28" s="132">
        <f t="shared" si="11"/>
        <v>0</v>
      </c>
      <c r="Z28" s="132">
        <f t="shared" si="12"/>
        <v>0</v>
      </c>
      <c r="AA28" s="132">
        <f t="shared" si="13"/>
        <v>0</v>
      </c>
      <c r="AB28" s="137">
        <f t="shared" si="14"/>
        <v>0</v>
      </c>
      <c r="AC28" s="138">
        <f t="shared" si="15"/>
        <v>0</v>
      </c>
      <c r="AD28" s="138">
        <f t="shared" si="16"/>
        <v>0</v>
      </c>
      <c r="AE28" s="138">
        <f t="shared" si="17"/>
        <v>0</v>
      </c>
      <c r="AF28" s="138">
        <f t="shared" si="18"/>
        <v>0</v>
      </c>
      <c r="AG28" s="138">
        <f t="shared" si="19"/>
        <v>0</v>
      </c>
      <c r="AH28" s="138">
        <f t="shared" si="20"/>
        <v>0</v>
      </c>
      <c r="AI28" s="138">
        <f t="shared" si="21"/>
        <v>0</v>
      </c>
      <c r="AJ28" s="138">
        <f t="shared" ref="AJ28:AK28" si="65">(AD28/2)*0.1</f>
        <v>0</v>
      </c>
      <c r="AK28" s="138">
        <f t="shared" si="65"/>
        <v>0</v>
      </c>
      <c r="AL28" s="138">
        <f t="shared" ref="AL28:AM28" si="66">AD28</f>
        <v>0</v>
      </c>
      <c r="AM28" s="138">
        <f t="shared" si="66"/>
        <v>0</v>
      </c>
    </row>
    <row r="29" ht="15.75" customHeight="1">
      <c r="A29" s="110"/>
      <c r="B29" s="148"/>
      <c r="C29" s="148"/>
      <c r="D29" s="160" t="s">
        <v>190</v>
      </c>
      <c r="E29" s="160" t="str">
        <f t="shared" si="3"/>
        <v>-Red-</v>
      </c>
      <c r="F29" s="148"/>
      <c r="G29" s="148"/>
      <c r="H29" s="148"/>
      <c r="I29" s="148"/>
      <c r="J29" s="148"/>
      <c r="K29" s="148"/>
      <c r="L29" s="148"/>
      <c r="M29" s="133" t="str">
        <f t="shared" si="4"/>
        <v>A=; B=; C=;D=; e=;f=;L=</v>
      </c>
      <c r="N29" s="160" t="s">
        <v>28</v>
      </c>
      <c r="O29" s="148"/>
      <c r="P29" s="161">
        <f t="shared" si="24"/>
        <v>0</v>
      </c>
      <c r="Q29" s="160">
        <f t="shared" si="5"/>
        <v>0</v>
      </c>
      <c r="R29" s="110"/>
      <c r="S29" s="127" t="s">
        <v>144</v>
      </c>
      <c r="T29" s="135" t="str">
        <f t="shared" si="6"/>
        <v>FLANSA20</v>
      </c>
      <c r="U29" s="135" t="str">
        <f t="shared" si="7"/>
        <v>0.6</v>
      </c>
      <c r="V29" s="136">
        <f t="shared" si="8"/>
        <v>0</v>
      </c>
      <c r="W29" s="136">
        <f t="shared" si="9"/>
        <v>0</v>
      </c>
      <c r="X29" s="136">
        <f t="shared" si="10"/>
        <v>0</v>
      </c>
      <c r="Y29" s="132">
        <f t="shared" si="11"/>
        <v>0</v>
      </c>
      <c r="Z29" s="132">
        <f t="shared" si="12"/>
        <v>0</v>
      </c>
      <c r="AA29" s="132">
        <f t="shared" si="13"/>
        <v>0</v>
      </c>
      <c r="AB29" s="137">
        <f t="shared" si="14"/>
        <v>0</v>
      </c>
      <c r="AC29" s="138">
        <f t="shared" si="15"/>
        <v>0</v>
      </c>
      <c r="AD29" s="138">
        <f t="shared" si="16"/>
        <v>0</v>
      </c>
      <c r="AE29" s="138">
        <f t="shared" si="17"/>
        <v>0</v>
      </c>
      <c r="AF29" s="138">
        <f t="shared" si="18"/>
        <v>0</v>
      </c>
      <c r="AG29" s="138">
        <f t="shared" si="19"/>
        <v>0</v>
      </c>
      <c r="AH29" s="138">
        <f t="shared" si="20"/>
        <v>0</v>
      </c>
      <c r="AI29" s="138">
        <f t="shared" si="21"/>
        <v>0</v>
      </c>
      <c r="AJ29" s="138">
        <f t="shared" ref="AJ29:AK29" si="67">(AD29/2)*0.1</f>
        <v>0</v>
      </c>
      <c r="AK29" s="138">
        <f t="shared" si="67"/>
        <v>0</v>
      </c>
      <c r="AL29" s="138">
        <f t="shared" ref="AL29:AM29" si="68">AD29</f>
        <v>0</v>
      </c>
      <c r="AM29" s="138">
        <f t="shared" si="68"/>
        <v>0</v>
      </c>
    </row>
    <row r="30" ht="15.75" customHeight="1">
      <c r="A30" s="110"/>
      <c r="B30" s="148"/>
      <c r="C30" s="148"/>
      <c r="D30" s="160" t="s">
        <v>190</v>
      </c>
      <c r="E30" s="160" t="str">
        <f t="shared" si="3"/>
        <v>-Red-</v>
      </c>
      <c r="F30" s="148"/>
      <c r="G30" s="148"/>
      <c r="H30" s="148"/>
      <c r="I30" s="148"/>
      <c r="J30" s="148"/>
      <c r="K30" s="148"/>
      <c r="L30" s="148"/>
      <c r="M30" s="133" t="str">
        <f t="shared" si="4"/>
        <v>A=; B=; C=;D=; e=;f=;L=</v>
      </c>
      <c r="N30" s="160" t="s">
        <v>28</v>
      </c>
      <c r="O30" s="148"/>
      <c r="P30" s="161">
        <f t="shared" si="24"/>
        <v>0</v>
      </c>
      <c r="Q30" s="160">
        <f t="shared" si="5"/>
        <v>0</v>
      </c>
      <c r="R30" s="110"/>
      <c r="S30" s="127" t="s">
        <v>145</v>
      </c>
      <c r="T30" s="135" t="str">
        <f t="shared" si="6"/>
        <v>FLANSA20</v>
      </c>
      <c r="U30" s="135" t="str">
        <f t="shared" si="7"/>
        <v>0.6</v>
      </c>
      <c r="V30" s="136">
        <f t="shared" si="8"/>
        <v>0</v>
      </c>
      <c r="W30" s="136">
        <f t="shared" si="9"/>
        <v>0</v>
      </c>
      <c r="X30" s="136">
        <f t="shared" si="10"/>
        <v>0</v>
      </c>
      <c r="Y30" s="132">
        <f t="shared" si="11"/>
        <v>0</v>
      </c>
      <c r="Z30" s="132">
        <f t="shared" si="12"/>
        <v>0</v>
      </c>
      <c r="AA30" s="132">
        <f t="shared" si="13"/>
        <v>0</v>
      </c>
      <c r="AB30" s="137">
        <f t="shared" si="14"/>
        <v>0</v>
      </c>
      <c r="AC30" s="138">
        <f t="shared" si="15"/>
        <v>0</v>
      </c>
      <c r="AD30" s="138">
        <f t="shared" si="16"/>
        <v>0</v>
      </c>
      <c r="AE30" s="138">
        <f t="shared" si="17"/>
        <v>0</v>
      </c>
      <c r="AF30" s="138">
        <f t="shared" si="18"/>
        <v>0</v>
      </c>
      <c r="AG30" s="138">
        <f t="shared" si="19"/>
        <v>0</v>
      </c>
      <c r="AH30" s="138">
        <f t="shared" si="20"/>
        <v>0</v>
      </c>
      <c r="AI30" s="138">
        <f t="shared" si="21"/>
        <v>0</v>
      </c>
      <c r="AJ30" s="138">
        <f t="shared" ref="AJ30:AK30" si="69">(AD30/2)*0.1</f>
        <v>0</v>
      </c>
      <c r="AK30" s="138">
        <f t="shared" si="69"/>
        <v>0</v>
      </c>
      <c r="AL30" s="138">
        <f t="shared" ref="AL30:AM30" si="70">AD30</f>
        <v>0</v>
      </c>
      <c r="AM30" s="138">
        <f t="shared" si="70"/>
        <v>0</v>
      </c>
    </row>
    <row r="31" ht="15.75" customHeight="1">
      <c r="A31" s="110"/>
      <c r="B31" s="148"/>
      <c r="C31" s="148"/>
      <c r="D31" s="160" t="s">
        <v>190</v>
      </c>
      <c r="E31" s="160" t="str">
        <f t="shared" si="3"/>
        <v>-Red-</v>
      </c>
      <c r="F31" s="148"/>
      <c r="G31" s="148"/>
      <c r="H31" s="148"/>
      <c r="I31" s="148"/>
      <c r="J31" s="148"/>
      <c r="K31" s="148"/>
      <c r="L31" s="148"/>
      <c r="M31" s="133" t="str">
        <f t="shared" si="4"/>
        <v>A=; B=; C=;D=; e=;f=;L=</v>
      </c>
      <c r="N31" s="160" t="s">
        <v>28</v>
      </c>
      <c r="O31" s="148"/>
      <c r="P31" s="161">
        <f t="shared" si="24"/>
        <v>0</v>
      </c>
      <c r="Q31" s="160">
        <f t="shared" si="5"/>
        <v>0</v>
      </c>
      <c r="R31" s="110"/>
      <c r="S31" s="110"/>
      <c r="T31" s="135" t="str">
        <f t="shared" si="6"/>
        <v>FLANSA20</v>
      </c>
      <c r="U31" s="135" t="str">
        <f t="shared" si="7"/>
        <v>0.6</v>
      </c>
      <c r="V31" s="136">
        <f t="shared" si="8"/>
        <v>0</v>
      </c>
      <c r="W31" s="136">
        <f t="shared" si="9"/>
        <v>0</v>
      </c>
      <c r="X31" s="136">
        <f t="shared" si="10"/>
        <v>0</v>
      </c>
      <c r="Y31" s="132">
        <f t="shared" si="11"/>
        <v>0</v>
      </c>
      <c r="Z31" s="132">
        <f t="shared" si="12"/>
        <v>0</v>
      </c>
      <c r="AA31" s="132">
        <f t="shared" si="13"/>
        <v>0</v>
      </c>
      <c r="AB31" s="137">
        <f t="shared" si="14"/>
        <v>0</v>
      </c>
      <c r="AC31" s="138">
        <f t="shared" si="15"/>
        <v>0</v>
      </c>
      <c r="AD31" s="138">
        <f t="shared" si="16"/>
        <v>0</v>
      </c>
      <c r="AE31" s="138">
        <f t="shared" si="17"/>
        <v>0</v>
      </c>
      <c r="AF31" s="138">
        <f t="shared" si="18"/>
        <v>0</v>
      </c>
      <c r="AG31" s="138">
        <f t="shared" si="19"/>
        <v>0</v>
      </c>
      <c r="AH31" s="138">
        <f t="shared" si="20"/>
        <v>0</v>
      </c>
      <c r="AI31" s="138">
        <f t="shared" si="21"/>
        <v>0</v>
      </c>
      <c r="AJ31" s="138">
        <f t="shared" ref="AJ31:AK31" si="71">(AD31/2)*0.1</f>
        <v>0</v>
      </c>
      <c r="AK31" s="138">
        <f t="shared" si="71"/>
        <v>0</v>
      </c>
      <c r="AL31" s="138">
        <f t="shared" ref="AL31:AM31" si="72">AD31</f>
        <v>0</v>
      </c>
      <c r="AM31" s="138">
        <f t="shared" si="72"/>
        <v>0</v>
      </c>
    </row>
    <row r="32" ht="15.75" customHeight="1">
      <c r="A32" s="110"/>
      <c r="B32" s="148"/>
      <c r="C32" s="148"/>
      <c r="D32" s="160" t="s">
        <v>190</v>
      </c>
      <c r="E32" s="160" t="str">
        <f t="shared" si="3"/>
        <v>-Red-</v>
      </c>
      <c r="F32" s="148"/>
      <c r="G32" s="148"/>
      <c r="H32" s="148"/>
      <c r="I32" s="148"/>
      <c r="J32" s="148"/>
      <c r="K32" s="148"/>
      <c r="L32" s="148"/>
      <c r="M32" s="133" t="str">
        <f t="shared" si="4"/>
        <v>A=; B=; C=;D=; e=;f=;L=</v>
      </c>
      <c r="N32" s="160" t="s">
        <v>28</v>
      </c>
      <c r="O32" s="148"/>
      <c r="P32" s="161">
        <f t="shared" si="24"/>
        <v>0</v>
      </c>
      <c r="Q32" s="160">
        <f t="shared" si="5"/>
        <v>0</v>
      </c>
      <c r="R32" s="110"/>
      <c r="S32" s="110"/>
      <c r="T32" s="135" t="str">
        <f t="shared" si="6"/>
        <v>FLANSA20</v>
      </c>
      <c r="U32" s="135" t="str">
        <f t="shared" si="7"/>
        <v>0.6</v>
      </c>
      <c r="V32" s="136">
        <f t="shared" si="8"/>
        <v>0</v>
      </c>
      <c r="W32" s="136">
        <f t="shared" si="9"/>
        <v>0</v>
      </c>
      <c r="X32" s="136">
        <f t="shared" si="10"/>
        <v>0</v>
      </c>
      <c r="Y32" s="132">
        <f t="shared" si="11"/>
        <v>0</v>
      </c>
      <c r="Z32" s="132">
        <f t="shared" si="12"/>
        <v>0</v>
      </c>
      <c r="AA32" s="132">
        <f t="shared" si="13"/>
        <v>0</v>
      </c>
      <c r="AB32" s="137">
        <f t="shared" si="14"/>
        <v>0</v>
      </c>
      <c r="AC32" s="138">
        <f t="shared" si="15"/>
        <v>0</v>
      </c>
      <c r="AD32" s="138">
        <f t="shared" si="16"/>
        <v>0</v>
      </c>
      <c r="AE32" s="138">
        <f t="shared" si="17"/>
        <v>0</v>
      </c>
      <c r="AF32" s="138">
        <f t="shared" si="18"/>
        <v>0</v>
      </c>
      <c r="AG32" s="138">
        <f t="shared" si="19"/>
        <v>0</v>
      </c>
      <c r="AH32" s="138">
        <f t="shared" si="20"/>
        <v>0</v>
      </c>
      <c r="AI32" s="138">
        <f t="shared" si="21"/>
        <v>0</v>
      </c>
      <c r="AJ32" s="138">
        <f t="shared" ref="AJ32:AK32" si="73">(AD32/2)*0.1</f>
        <v>0</v>
      </c>
      <c r="AK32" s="138">
        <f t="shared" si="73"/>
        <v>0</v>
      </c>
      <c r="AL32" s="138">
        <f t="shared" ref="AL32:AM32" si="74">AD32</f>
        <v>0</v>
      </c>
      <c r="AM32" s="138">
        <f t="shared" si="74"/>
        <v>0</v>
      </c>
    </row>
    <row r="33" ht="15.75" customHeight="1">
      <c r="A33" s="110"/>
      <c r="B33" s="148"/>
      <c r="C33" s="148"/>
      <c r="D33" s="160" t="s">
        <v>190</v>
      </c>
      <c r="E33" s="160" t="str">
        <f t="shared" si="3"/>
        <v>-Red-</v>
      </c>
      <c r="F33" s="148"/>
      <c r="G33" s="148"/>
      <c r="H33" s="148"/>
      <c r="I33" s="148"/>
      <c r="J33" s="148"/>
      <c r="K33" s="148"/>
      <c r="L33" s="148"/>
      <c r="M33" s="133" t="str">
        <f t="shared" si="4"/>
        <v>A=; B=; C=;D=; e=;f=;L=</v>
      </c>
      <c r="N33" s="160" t="s">
        <v>28</v>
      </c>
      <c r="O33" s="148"/>
      <c r="P33" s="161">
        <f t="shared" si="24"/>
        <v>0</v>
      </c>
      <c r="Q33" s="160">
        <f t="shared" si="5"/>
        <v>0</v>
      </c>
      <c r="R33" s="110"/>
      <c r="S33" s="110"/>
      <c r="T33" s="135" t="str">
        <f t="shared" si="6"/>
        <v>FLANSA20</v>
      </c>
      <c r="U33" s="135" t="str">
        <f t="shared" si="7"/>
        <v>0.6</v>
      </c>
      <c r="V33" s="136">
        <f t="shared" si="8"/>
        <v>0</v>
      </c>
      <c r="W33" s="136">
        <f t="shared" si="9"/>
        <v>0</v>
      </c>
      <c r="X33" s="136">
        <f t="shared" si="10"/>
        <v>0</v>
      </c>
      <c r="Y33" s="132">
        <f t="shared" si="11"/>
        <v>0</v>
      </c>
      <c r="Z33" s="132">
        <f t="shared" si="12"/>
        <v>0</v>
      </c>
      <c r="AA33" s="132">
        <f t="shared" si="13"/>
        <v>0</v>
      </c>
      <c r="AB33" s="137">
        <f t="shared" si="14"/>
        <v>0</v>
      </c>
      <c r="AC33" s="138">
        <f t="shared" si="15"/>
        <v>0</v>
      </c>
      <c r="AD33" s="138">
        <f t="shared" si="16"/>
        <v>0</v>
      </c>
      <c r="AE33" s="138">
        <f t="shared" si="17"/>
        <v>0</v>
      </c>
      <c r="AF33" s="138">
        <f t="shared" si="18"/>
        <v>0</v>
      </c>
      <c r="AG33" s="138">
        <f t="shared" si="19"/>
        <v>0</v>
      </c>
      <c r="AH33" s="138">
        <f t="shared" si="20"/>
        <v>0</v>
      </c>
      <c r="AI33" s="138">
        <f t="shared" si="21"/>
        <v>0</v>
      </c>
      <c r="AJ33" s="138">
        <f t="shared" ref="AJ33:AK33" si="75">(AD33/2)*0.1</f>
        <v>0</v>
      </c>
      <c r="AK33" s="138">
        <f t="shared" si="75"/>
        <v>0</v>
      </c>
      <c r="AL33" s="138">
        <f t="shared" ref="AL33:AM33" si="76">AD33</f>
        <v>0</v>
      </c>
      <c r="AM33" s="138">
        <f t="shared" si="76"/>
        <v>0</v>
      </c>
    </row>
    <row r="34" ht="15.75" customHeight="1">
      <c r="A34" s="110"/>
      <c r="B34" s="148"/>
      <c r="C34" s="148"/>
      <c r="D34" s="160" t="s">
        <v>190</v>
      </c>
      <c r="E34" s="160" t="str">
        <f t="shared" si="3"/>
        <v>-Red-</v>
      </c>
      <c r="F34" s="148"/>
      <c r="G34" s="148"/>
      <c r="H34" s="148"/>
      <c r="I34" s="148"/>
      <c r="J34" s="148"/>
      <c r="K34" s="148"/>
      <c r="L34" s="148"/>
      <c r="M34" s="133" t="str">
        <f t="shared" si="4"/>
        <v>A=; B=; C=;D=; e=;f=;L=</v>
      </c>
      <c r="N34" s="160" t="s">
        <v>28</v>
      </c>
      <c r="O34" s="148"/>
      <c r="P34" s="161">
        <f t="shared" si="24"/>
        <v>0</v>
      </c>
      <c r="Q34" s="160">
        <f t="shared" si="5"/>
        <v>0</v>
      </c>
      <c r="R34" s="110"/>
      <c r="S34" s="110"/>
      <c r="T34" s="135" t="str">
        <f t="shared" si="6"/>
        <v>FLANSA20</v>
      </c>
      <c r="U34" s="135" t="str">
        <f t="shared" si="7"/>
        <v>0.6</v>
      </c>
      <c r="V34" s="136">
        <f t="shared" si="8"/>
        <v>0</v>
      </c>
      <c r="W34" s="136">
        <f t="shared" si="9"/>
        <v>0</v>
      </c>
      <c r="X34" s="136">
        <f t="shared" si="10"/>
        <v>0</v>
      </c>
      <c r="Y34" s="132">
        <f t="shared" si="11"/>
        <v>0</v>
      </c>
      <c r="Z34" s="132">
        <f t="shared" si="12"/>
        <v>0</v>
      </c>
      <c r="AA34" s="132">
        <f t="shared" si="13"/>
        <v>0</v>
      </c>
      <c r="AB34" s="137">
        <f t="shared" si="14"/>
        <v>0</v>
      </c>
      <c r="AC34" s="138">
        <f t="shared" si="15"/>
        <v>0</v>
      </c>
      <c r="AD34" s="138">
        <f t="shared" si="16"/>
        <v>0</v>
      </c>
      <c r="AE34" s="138">
        <f t="shared" si="17"/>
        <v>0</v>
      </c>
      <c r="AF34" s="138">
        <f t="shared" si="18"/>
        <v>0</v>
      </c>
      <c r="AG34" s="138">
        <f t="shared" si="19"/>
        <v>0</v>
      </c>
      <c r="AH34" s="138">
        <f t="shared" si="20"/>
        <v>0</v>
      </c>
      <c r="AI34" s="138">
        <f t="shared" si="21"/>
        <v>0</v>
      </c>
      <c r="AJ34" s="138">
        <f t="shared" ref="AJ34:AK34" si="77">(AD34/2)*0.1</f>
        <v>0</v>
      </c>
      <c r="AK34" s="138">
        <f t="shared" si="77"/>
        <v>0</v>
      </c>
      <c r="AL34" s="138">
        <f t="shared" ref="AL34:AM34" si="78">AD34</f>
        <v>0</v>
      </c>
      <c r="AM34" s="138">
        <f t="shared" si="78"/>
        <v>0</v>
      </c>
    </row>
    <row r="35" ht="15.75" customHeight="1">
      <c r="A35" s="110"/>
      <c r="B35" s="148"/>
      <c r="C35" s="148"/>
      <c r="D35" s="160" t="s">
        <v>190</v>
      </c>
      <c r="E35" s="160" t="str">
        <f t="shared" si="3"/>
        <v>-Red-</v>
      </c>
      <c r="F35" s="148"/>
      <c r="G35" s="148"/>
      <c r="H35" s="148"/>
      <c r="I35" s="148"/>
      <c r="J35" s="148"/>
      <c r="K35" s="148"/>
      <c r="L35" s="148"/>
      <c r="M35" s="133" t="str">
        <f t="shared" si="4"/>
        <v>A=; B=; C=;D=; e=;f=;L=</v>
      </c>
      <c r="N35" s="160" t="s">
        <v>28</v>
      </c>
      <c r="O35" s="148"/>
      <c r="P35" s="161">
        <f t="shared" si="24"/>
        <v>0</v>
      </c>
      <c r="Q35" s="160">
        <f t="shared" si="5"/>
        <v>0</v>
      </c>
      <c r="R35" s="110"/>
      <c r="S35" s="110"/>
      <c r="T35" s="135" t="str">
        <f t="shared" si="6"/>
        <v>FLANSA20</v>
      </c>
      <c r="U35" s="135" t="str">
        <f t="shared" si="7"/>
        <v>0.6</v>
      </c>
      <c r="V35" s="136">
        <f t="shared" si="8"/>
        <v>0</v>
      </c>
      <c r="W35" s="136">
        <f t="shared" si="9"/>
        <v>0</v>
      </c>
      <c r="X35" s="136">
        <f t="shared" si="10"/>
        <v>0</v>
      </c>
      <c r="Y35" s="132">
        <f t="shared" si="11"/>
        <v>0</v>
      </c>
      <c r="Z35" s="132">
        <f t="shared" si="12"/>
        <v>0</v>
      </c>
      <c r="AA35" s="132">
        <f t="shared" si="13"/>
        <v>0</v>
      </c>
      <c r="AB35" s="137">
        <f t="shared" si="14"/>
        <v>0</v>
      </c>
      <c r="AC35" s="138">
        <f t="shared" si="15"/>
        <v>0</v>
      </c>
      <c r="AD35" s="138">
        <f t="shared" si="16"/>
        <v>0</v>
      </c>
      <c r="AE35" s="138">
        <f t="shared" si="17"/>
        <v>0</v>
      </c>
      <c r="AF35" s="138">
        <f t="shared" si="18"/>
        <v>0</v>
      </c>
      <c r="AG35" s="138">
        <f t="shared" si="19"/>
        <v>0</v>
      </c>
      <c r="AH35" s="138">
        <f t="shared" si="20"/>
        <v>0</v>
      </c>
      <c r="AI35" s="138">
        <f t="shared" si="21"/>
        <v>0</v>
      </c>
      <c r="AJ35" s="138">
        <f t="shared" ref="AJ35:AK35" si="79">(AD35/2)*0.1</f>
        <v>0</v>
      </c>
      <c r="AK35" s="138">
        <f t="shared" si="79"/>
        <v>0</v>
      </c>
      <c r="AL35" s="138">
        <f t="shared" ref="AL35:AM35" si="80">AD35</f>
        <v>0</v>
      </c>
      <c r="AM35" s="138">
        <f t="shared" si="80"/>
        <v>0</v>
      </c>
    </row>
    <row r="36" ht="15.75" customHeight="1">
      <c r="A36" s="110"/>
      <c r="B36" s="148"/>
      <c r="C36" s="148"/>
      <c r="D36" s="160" t="s">
        <v>190</v>
      </c>
      <c r="E36" s="160" t="str">
        <f t="shared" si="3"/>
        <v>-Red-</v>
      </c>
      <c r="F36" s="148"/>
      <c r="G36" s="148"/>
      <c r="H36" s="148"/>
      <c r="I36" s="148"/>
      <c r="J36" s="148"/>
      <c r="K36" s="148"/>
      <c r="L36" s="148"/>
      <c r="M36" s="133" t="str">
        <f t="shared" si="4"/>
        <v>A=; B=; C=;D=; e=;f=;L=</v>
      </c>
      <c r="N36" s="160" t="s">
        <v>28</v>
      </c>
      <c r="O36" s="148"/>
      <c r="P36" s="161">
        <f t="shared" si="24"/>
        <v>0</v>
      </c>
      <c r="Q36" s="160">
        <f t="shared" si="5"/>
        <v>0</v>
      </c>
      <c r="R36" s="110"/>
      <c r="S36" s="110"/>
      <c r="T36" s="135" t="str">
        <f t="shared" si="6"/>
        <v>FLANSA20</v>
      </c>
      <c r="U36" s="135" t="str">
        <f t="shared" si="7"/>
        <v>0.6</v>
      </c>
      <c r="V36" s="136">
        <f t="shared" si="8"/>
        <v>0</v>
      </c>
      <c r="W36" s="136">
        <f t="shared" si="9"/>
        <v>0</v>
      </c>
      <c r="X36" s="136">
        <f t="shared" si="10"/>
        <v>0</v>
      </c>
      <c r="Y36" s="132">
        <f t="shared" si="11"/>
        <v>0</v>
      </c>
      <c r="Z36" s="132">
        <f t="shared" si="12"/>
        <v>0</v>
      </c>
      <c r="AA36" s="132">
        <f t="shared" si="13"/>
        <v>0</v>
      </c>
      <c r="AB36" s="137">
        <f t="shared" si="14"/>
        <v>0</v>
      </c>
      <c r="AC36" s="138">
        <f t="shared" si="15"/>
        <v>0</v>
      </c>
      <c r="AD36" s="138">
        <f t="shared" si="16"/>
        <v>0</v>
      </c>
      <c r="AE36" s="138">
        <f t="shared" si="17"/>
        <v>0</v>
      </c>
      <c r="AF36" s="138">
        <f t="shared" si="18"/>
        <v>0</v>
      </c>
      <c r="AG36" s="138">
        <f t="shared" si="19"/>
        <v>0</v>
      </c>
      <c r="AH36" s="138">
        <f t="shared" si="20"/>
        <v>0</v>
      </c>
      <c r="AI36" s="138">
        <f t="shared" si="21"/>
        <v>0</v>
      </c>
      <c r="AJ36" s="138">
        <f t="shared" ref="AJ36:AK36" si="81">(AD36/2)*0.1</f>
        <v>0</v>
      </c>
      <c r="AK36" s="138">
        <f t="shared" si="81"/>
        <v>0</v>
      </c>
      <c r="AL36" s="138">
        <f t="shared" ref="AL36:AM36" si="82">AD36</f>
        <v>0</v>
      </c>
      <c r="AM36" s="138">
        <f t="shared" si="82"/>
        <v>0</v>
      </c>
    </row>
    <row r="37" ht="15.75" customHeight="1">
      <c r="A37" s="110"/>
      <c r="B37" s="148"/>
      <c r="C37" s="148"/>
      <c r="D37" s="160" t="s">
        <v>190</v>
      </c>
      <c r="E37" s="160" t="str">
        <f t="shared" si="3"/>
        <v>-Red-</v>
      </c>
      <c r="F37" s="148"/>
      <c r="G37" s="148"/>
      <c r="H37" s="148"/>
      <c r="I37" s="148"/>
      <c r="J37" s="148"/>
      <c r="K37" s="148"/>
      <c r="L37" s="148"/>
      <c r="M37" s="133" t="str">
        <f t="shared" si="4"/>
        <v>A=; B=; C=;D=; e=;f=;L=</v>
      </c>
      <c r="N37" s="160" t="s">
        <v>28</v>
      </c>
      <c r="O37" s="148"/>
      <c r="P37" s="161">
        <f t="shared" si="24"/>
        <v>0</v>
      </c>
      <c r="Q37" s="160">
        <f t="shared" si="5"/>
        <v>0</v>
      </c>
      <c r="R37" s="110"/>
      <c r="S37" s="110"/>
      <c r="T37" s="135" t="str">
        <f t="shared" si="6"/>
        <v>FLANSA20</v>
      </c>
      <c r="U37" s="135" t="str">
        <f t="shared" si="7"/>
        <v>0.6</v>
      </c>
      <c r="V37" s="136">
        <f t="shared" si="8"/>
        <v>0</v>
      </c>
      <c r="W37" s="136">
        <f t="shared" si="9"/>
        <v>0</v>
      </c>
      <c r="X37" s="136">
        <f t="shared" si="10"/>
        <v>0</v>
      </c>
      <c r="Y37" s="132">
        <f t="shared" si="11"/>
        <v>0</v>
      </c>
      <c r="Z37" s="132">
        <f t="shared" si="12"/>
        <v>0</v>
      </c>
      <c r="AA37" s="132">
        <f t="shared" si="13"/>
        <v>0</v>
      </c>
      <c r="AB37" s="137">
        <f t="shared" si="14"/>
        <v>0</v>
      </c>
      <c r="AC37" s="138">
        <f t="shared" si="15"/>
        <v>0</v>
      </c>
      <c r="AD37" s="138">
        <f t="shared" si="16"/>
        <v>0</v>
      </c>
      <c r="AE37" s="138">
        <f t="shared" si="17"/>
        <v>0</v>
      </c>
      <c r="AF37" s="138">
        <f t="shared" si="18"/>
        <v>0</v>
      </c>
      <c r="AG37" s="138">
        <f t="shared" si="19"/>
        <v>0</v>
      </c>
      <c r="AH37" s="138">
        <f t="shared" si="20"/>
        <v>0</v>
      </c>
      <c r="AI37" s="138">
        <f t="shared" si="21"/>
        <v>0</v>
      </c>
      <c r="AJ37" s="138">
        <f t="shared" ref="AJ37:AK37" si="83">(AD37/2)*0.1</f>
        <v>0</v>
      </c>
      <c r="AK37" s="138">
        <f t="shared" si="83"/>
        <v>0</v>
      </c>
      <c r="AL37" s="138">
        <f t="shared" ref="AL37:AM37" si="84">AD37</f>
        <v>0</v>
      </c>
      <c r="AM37" s="138">
        <f t="shared" si="84"/>
        <v>0</v>
      </c>
    </row>
    <row r="38" ht="15.75" customHeight="1">
      <c r="A38" s="110"/>
      <c r="B38" s="148"/>
      <c r="C38" s="148"/>
      <c r="D38" s="160" t="s">
        <v>190</v>
      </c>
      <c r="E38" s="160" t="str">
        <f t="shared" si="3"/>
        <v>-Red-</v>
      </c>
      <c r="F38" s="148"/>
      <c r="G38" s="148"/>
      <c r="H38" s="148"/>
      <c r="I38" s="148"/>
      <c r="J38" s="148"/>
      <c r="K38" s="148"/>
      <c r="L38" s="148"/>
      <c r="M38" s="133" t="str">
        <f t="shared" si="4"/>
        <v>A=; B=; C=;D=; e=;f=;L=</v>
      </c>
      <c r="N38" s="160" t="s">
        <v>28</v>
      </c>
      <c r="O38" s="148"/>
      <c r="P38" s="161">
        <f t="shared" si="24"/>
        <v>0</v>
      </c>
      <c r="Q38" s="160">
        <f t="shared" si="5"/>
        <v>0</v>
      </c>
      <c r="R38" s="110"/>
      <c r="S38" s="110"/>
      <c r="T38" s="135" t="str">
        <f t="shared" si="6"/>
        <v>FLANSA20</v>
      </c>
      <c r="U38" s="135" t="str">
        <f t="shared" si="7"/>
        <v>0.6</v>
      </c>
      <c r="V38" s="136">
        <f t="shared" si="8"/>
        <v>0</v>
      </c>
      <c r="W38" s="136">
        <f t="shared" si="9"/>
        <v>0</v>
      </c>
      <c r="X38" s="136">
        <f t="shared" si="10"/>
        <v>0</v>
      </c>
      <c r="Y38" s="132">
        <f t="shared" si="11"/>
        <v>0</v>
      </c>
      <c r="Z38" s="132">
        <f t="shared" si="12"/>
        <v>0</v>
      </c>
      <c r="AA38" s="132">
        <f t="shared" si="13"/>
        <v>0</v>
      </c>
      <c r="AB38" s="137">
        <f t="shared" si="14"/>
        <v>0</v>
      </c>
      <c r="AC38" s="138">
        <f t="shared" si="15"/>
        <v>0</v>
      </c>
      <c r="AD38" s="138">
        <f t="shared" si="16"/>
        <v>0</v>
      </c>
      <c r="AE38" s="138">
        <f t="shared" si="17"/>
        <v>0</v>
      </c>
      <c r="AF38" s="138">
        <f t="shared" si="18"/>
        <v>0</v>
      </c>
      <c r="AG38" s="138">
        <f t="shared" si="19"/>
        <v>0</v>
      </c>
      <c r="AH38" s="138">
        <f t="shared" si="20"/>
        <v>0</v>
      </c>
      <c r="AI38" s="138">
        <f t="shared" si="21"/>
        <v>0</v>
      </c>
      <c r="AJ38" s="138">
        <f t="shared" ref="AJ38:AK38" si="85">(AD38/2)*0.1</f>
        <v>0</v>
      </c>
      <c r="AK38" s="138">
        <f t="shared" si="85"/>
        <v>0</v>
      </c>
      <c r="AL38" s="138">
        <f t="shared" ref="AL38:AM38" si="86">AD38</f>
        <v>0</v>
      </c>
      <c r="AM38" s="138">
        <f t="shared" si="86"/>
        <v>0</v>
      </c>
    </row>
    <row r="39" ht="15.75" customHeight="1">
      <c r="A39" s="110"/>
      <c r="B39" s="148"/>
      <c r="C39" s="148"/>
      <c r="D39" s="160" t="s">
        <v>190</v>
      </c>
      <c r="E39" s="160" t="str">
        <f t="shared" si="3"/>
        <v>-Red-</v>
      </c>
      <c r="F39" s="148"/>
      <c r="G39" s="148"/>
      <c r="H39" s="148"/>
      <c r="I39" s="148"/>
      <c r="J39" s="148"/>
      <c r="K39" s="148"/>
      <c r="L39" s="148"/>
      <c r="M39" s="133" t="str">
        <f t="shared" si="4"/>
        <v>A=; B=; C=;D=; e=;f=;L=</v>
      </c>
      <c r="N39" s="160" t="s">
        <v>28</v>
      </c>
      <c r="O39" s="148"/>
      <c r="P39" s="161">
        <f t="shared" si="24"/>
        <v>0</v>
      </c>
      <c r="Q39" s="160">
        <f t="shared" si="5"/>
        <v>0</v>
      </c>
      <c r="R39" s="110"/>
      <c r="S39" s="110"/>
      <c r="T39" s="135" t="str">
        <f t="shared" si="6"/>
        <v>FLANSA20</v>
      </c>
      <c r="U39" s="135" t="str">
        <f t="shared" si="7"/>
        <v>0.6</v>
      </c>
      <c r="V39" s="136">
        <f t="shared" si="8"/>
        <v>0</v>
      </c>
      <c r="W39" s="136">
        <f t="shared" si="9"/>
        <v>0</v>
      </c>
      <c r="X39" s="136">
        <f t="shared" si="10"/>
        <v>0</v>
      </c>
      <c r="Y39" s="132">
        <f t="shared" si="11"/>
        <v>0</v>
      </c>
      <c r="Z39" s="132">
        <f t="shared" si="12"/>
        <v>0</v>
      </c>
      <c r="AA39" s="132">
        <f t="shared" si="13"/>
        <v>0</v>
      </c>
      <c r="AB39" s="137">
        <f t="shared" si="14"/>
        <v>0</v>
      </c>
      <c r="AC39" s="138">
        <f t="shared" si="15"/>
        <v>0</v>
      </c>
      <c r="AD39" s="138">
        <f t="shared" si="16"/>
        <v>0</v>
      </c>
      <c r="AE39" s="138">
        <f t="shared" si="17"/>
        <v>0</v>
      </c>
      <c r="AF39" s="138">
        <f t="shared" si="18"/>
        <v>0</v>
      </c>
      <c r="AG39" s="138">
        <f t="shared" si="19"/>
        <v>0</v>
      </c>
      <c r="AH39" s="138">
        <f t="shared" si="20"/>
        <v>0</v>
      </c>
      <c r="AI39" s="138">
        <f t="shared" si="21"/>
        <v>0</v>
      </c>
      <c r="AJ39" s="138">
        <f t="shared" ref="AJ39:AK39" si="87">(AD39/2)*0.1</f>
        <v>0</v>
      </c>
      <c r="AK39" s="138">
        <f t="shared" si="87"/>
        <v>0</v>
      </c>
      <c r="AL39" s="138">
        <f t="shared" ref="AL39:AM39" si="88">AD39</f>
        <v>0</v>
      </c>
      <c r="AM39" s="138">
        <f t="shared" si="88"/>
        <v>0</v>
      </c>
    </row>
    <row r="40" ht="15.75" customHeight="1">
      <c r="A40" s="110"/>
      <c r="B40" s="148"/>
      <c r="C40" s="148"/>
      <c r="D40" s="160" t="s">
        <v>190</v>
      </c>
      <c r="E40" s="160" t="str">
        <f t="shared" si="3"/>
        <v>-Red-</v>
      </c>
      <c r="F40" s="148"/>
      <c r="G40" s="148"/>
      <c r="H40" s="148"/>
      <c r="I40" s="148"/>
      <c r="J40" s="148"/>
      <c r="K40" s="148"/>
      <c r="L40" s="148"/>
      <c r="M40" s="133" t="str">
        <f t="shared" si="4"/>
        <v>A=; B=; C=;D=; e=;f=;L=</v>
      </c>
      <c r="N40" s="160" t="s">
        <v>28</v>
      </c>
      <c r="O40" s="148"/>
      <c r="P40" s="161">
        <f t="shared" si="24"/>
        <v>0</v>
      </c>
      <c r="Q40" s="160">
        <f t="shared" si="5"/>
        <v>0</v>
      </c>
      <c r="R40" s="110"/>
      <c r="S40" s="110"/>
      <c r="T40" s="135" t="str">
        <f t="shared" si="6"/>
        <v>FLANSA20</v>
      </c>
      <c r="U40" s="135" t="str">
        <f t="shared" si="7"/>
        <v>0.6</v>
      </c>
      <c r="V40" s="136">
        <f t="shared" si="8"/>
        <v>0</v>
      </c>
      <c r="W40" s="136">
        <f t="shared" si="9"/>
        <v>0</v>
      </c>
      <c r="X40" s="136">
        <f t="shared" si="10"/>
        <v>0</v>
      </c>
      <c r="Y40" s="132">
        <f t="shared" si="11"/>
        <v>0</v>
      </c>
      <c r="Z40" s="132">
        <f t="shared" si="12"/>
        <v>0</v>
      </c>
      <c r="AA40" s="132">
        <f t="shared" si="13"/>
        <v>0</v>
      </c>
      <c r="AB40" s="137">
        <f t="shared" si="14"/>
        <v>0</v>
      </c>
      <c r="AC40" s="138">
        <f t="shared" si="15"/>
        <v>0</v>
      </c>
      <c r="AD40" s="138">
        <f t="shared" si="16"/>
        <v>0</v>
      </c>
      <c r="AE40" s="138">
        <f t="shared" si="17"/>
        <v>0</v>
      </c>
      <c r="AF40" s="138">
        <f t="shared" si="18"/>
        <v>0</v>
      </c>
      <c r="AG40" s="138">
        <f t="shared" si="19"/>
        <v>0</v>
      </c>
      <c r="AH40" s="138">
        <f t="shared" si="20"/>
        <v>0</v>
      </c>
      <c r="AI40" s="138">
        <f t="shared" si="21"/>
        <v>0</v>
      </c>
      <c r="AJ40" s="138">
        <f t="shared" ref="AJ40:AK40" si="89">(AD40/2)*0.1</f>
        <v>0</v>
      </c>
      <c r="AK40" s="138">
        <f t="shared" si="89"/>
        <v>0</v>
      </c>
      <c r="AL40" s="138">
        <f t="shared" ref="AL40:AM40" si="90">AD40</f>
        <v>0</v>
      </c>
      <c r="AM40" s="138">
        <f t="shared" si="90"/>
        <v>0</v>
      </c>
    </row>
    <row r="41" ht="15.75" customHeight="1">
      <c r="A41" s="110"/>
      <c r="B41" s="148"/>
      <c r="C41" s="148"/>
      <c r="D41" s="160" t="s">
        <v>190</v>
      </c>
      <c r="E41" s="160" t="str">
        <f t="shared" si="3"/>
        <v>-Red-</v>
      </c>
      <c r="F41" s="148"/>
      <c r="G41" s="148"/>
      <c r="H41" s="148"/>
      <c r="I41" s="148"/>
      <c r="J41" s="148"/>
      <c r="K41" s="148"/>
      <c r="L41" s="148"/>
      <c r="M41" s="133" t="str">
        <f t="shared" si="4"/>
        <v>A=; B=; C=;D=; e=;f=;L=</v>
      </c>
      <c r="N41" s="160" t="s">
        <v>28</v>
      </c>
      <c r="O41" s="148"/>
      <c r="P41" s="161">
        <f t="shared" si="24"/>
        <v>0</v>
      </c>
      <c r="Q41" s="160">
        <f t="shared" si="5"/>
        <v>0</v>
      </c>
      <c r="R41" s="110"/>
      <c r="S41" s="110"/>
      <c r="T41" s="135" t="str">
        <f t="shared" si="6"/>
        <v>FLANSA20</v>
      </c>
      <c r="U41" s="135" t="str">
        <f t="shared" si="7"/>
        <v>0.6</v>
      </c>
      <c r="V41" s="136">
        <f t="shared" si="8"/>
        <v>0</v>
      </c>
      <c r="W41" s="136">
        <f t="shared" si="9"/>
        <v>0</v>
      </c>
      <c r="X41" s="136">
        <f t="shared" si="10"/>
        <v>0</v>
      </c>
      <c r="Y41" s="132">
        <f t="shared" si="11"/>
        <v>0</v>
      </c>
      <c r="Z41" s="132">
        <f t="shared" si="12"/>
        <v>0</v>
      </c>
      <c r="AA41" s="132">
        <f t="shared" si="13"/>
        <v>0</v>
      </c>
      <c r="AB41" s="137">
        <f t="shared" si="14"/>
        <v>0</v>
      </c>
      <c r="AC41" s="138">
        <f t="shared" si="15"/>
        <v>0</v>
      </c>
      <c r="AD41" s="138">
        <f t="shared" si="16"/>
        <v>0</v>
      </c>
      <c r="AE41" s="138">
        <f t="shared" si="17"/>
        <v>0</v>
      </c>
      <c r="AF41" s="138">
        <f t="shared" si="18"/>
        <v>0</v>
      </c>
      <c r="AG41" s="138">
        <f t="shared" si="19"/>
        <v>0</v>
      </c>
      <c r="AH41" s="138">
        <f t="shared" si="20"/>
        <v>0</v>
      </c>
      <c r="AI41" s="138">
        <f t="shared" si="21"/>
        <v>0</v>
      </c>
      <c r="AJ41" s="138">
        <f t="shared" ref="AJ41:AK41" si="91">(AD41/2)*0.1</f>
        <v>0</v>
      </c>
      <c r="AK41" s="138">
        <f t="shared" si="91"/>
        <v>0</v>
      </c>
      <c r="AL41" s="138">
        <f t="shared" ref="AL41:AM41" si="92">AD41</f>
        <v>0</v>
      </c>
      <c r="AM41" s="138">
        <f t="shared" si="92"/>
        <v>0</v>
      </c>
    </row>
    <row r="42" ht="15.75" customHeight="1">
      <c r="A42" s="110"/>
      <c r="B42" s="148"/>
      <c r="C42" s="148"/>
      <c r="D42" s="160" t="s">
        <v>190</v>
      </c>
      <c r="E42" s="160" t="str">
        <f t="shared" si="3"/>
        <v>-Red-</v>
      </c>
      <c r="F42" s="148"/>
      <c r="G42" s="148"/>
      <c r="H42" s="148"/>
      <c r="I42" s="148"/>
      <c r="J42" s="148"/>
      <c r="K42" s="148"/>
      <c r="L42" s="148"/>
      <c r="M42" s="133" t="str">
        <f t="shared" si="4"/>
        <v>A=; B=; C=;D=; e=;f=;L=</v>
      </c>
      <c r="N42" s="160" t="s">
        <v>28</v>
      </c>
      <c r="O42" s="148"/>
      <c r="P42" s="161">
        <f t="shared" si="24"/>
        <v>0</v>
      </c>
      <c r="Q42" s="160">
        <f t="shared" si="5"/>
        <v>0</v>
      </c>
      <c r="R42" s="110"/>
      <c r="S42" s="110"/>
      <c r="T42" s="135" t="str">
        <f t="shared" si="6"/>
        <v>FLANSA20</v>
      </c>
      <c r="U42" s="135" t="str">
        <f t="shared" si="7"/>
        <v>0.6</v>
      </c>
      <c r="V42" s="136">
        <f t="shared" si="8"/>
        <v>0</v>
      </c>
      <c r="W42" s="136">
        <f t="shared" si="9"/>
        <v>0</v>
      </c>
      <c r="X42" s="136">
        <f t="shared" si="10"/>
        <v>0</v>
      </c>
      <c r="Y42" s="132">
        <f t="shared" si="11"/>
        <v>0</v>
      </c>
      <c r="Z42" s="132">
        <f t="shared" si="12"/>
        <v>0</v>
      </c>
      <c r="AA42" s="132">
        <f t="shared" si="13"/>
        <v>0</v>
      </c>
      <c r="AB42" s="137">
        <f t="shared" si="14"/>
        <v>0</v>
      </c>
      <c r="AC42" s="138">
        <f t="shared" si="15"/>
        <v>0</v>
      </c>
      <c r="AD42" s="138">
        <f t="shared" si="16"/>
        <v>0</v>
      </c>
      <c r="AE42" s="138">
        <f t="shared" si="17"/>
        <v>0</v>
      </c>
      <c r="AF42" s="138">
        <f t="shared" si="18"/>
        <v>0</v>
      </c>
      <c r="AG42" s="138">
        <f t="shared" si="19"/>
        <v>0</v>
      </c>
      <c r="AH42" s="138">
        <f t="shared" si="20"/>
        <v>0</v>
      </c>
      <c r="AI42" s="138">
        <f t="shared" si="21"/>
        <v>0</v>
      </c>
      <c r="AJ42" s="138">
        <f t="shared" ref="AJ42:AK42" si="93">(AD42/2)*0.1</f>
        <v>0</v>
      </c>
      <c r="AK42" s="138">
        <f t="shared" si="93"/>
        <v>0</v>
      </c>
      <c r="AL42" s="138">
        <f t="shared" ref="AL42:AM42" si="94">AD42</f>
        <v>0</v>
      </c>
      <c r="AM42" s="138">
        <f t="shared" si="94"/>
        <v>0</v>
      </c>
    </row>
    <row r="43" ht="15.75" customHeight="1">
      <c r="A43" s="110"/>
      <c r="B43" s="148"/>
      <c r="C43" s="148"/>
      <c r="D43" s="160" t="s">
        <v>190</v>
      </c>
      <c r="E43" s="160" t="str">
        <f t="shared" si="3"/>
        <v>-Red-</v>
      </c>
      <c r="F43" s="148"/>
      <c r="G43" s="148"/>
      <c r="H43" s="148"/>
      <c r="I43" s="148"/>
      <c r="J43" s="148"/>
      <c r="K43" s="148"/>
      <c r="L43" s="148"/>
      <c r="M43" s="133" t="str">
        <f t="shared" si="4"/>
        <v>A=; B=; C=;D=; e=;f=;L=</v>
      </c>
      <c r="N43" s="160" t="s">
        <v>28</v>
      </c>
      <c r="O43" s="148"/>
      <c r="P43" s="161">
        <f t="shared" si="24"/>
        <v>0</v>
      </c>
      <c r="Q43" s="160">
        <f t="shared" si="5"/>
        <v>0</v>
      </c>
      <c r="R43" s="110"/>
      <c r="S43" s="110"/>
      <c r="T43" s="135" t="str">
        <f t="shared" si="6"/>
        <v>FLANSA20</v>
      </c>
      <c r="U43" s="135" t="str">
        <f t="shared" si="7"/>
        <v>0.6</v>
      </c>
      <c r="V43" s="136">
        <f t="shared" si="8"/>
        <v>0</v>
      </c>
      <c r="W43" s="136">
        <f t="shared" si="9"/>
        <v>0</v>
      </c>
      <c r="X43" s="136">
        <f t="shared" si="10"/>
        <v>0</v>
      </c>
      <c r="Y43" s="132">
        <f t="shared" si="11"/>
        <v>0</v>
      </c>
      <c r="Z43" s="132">
        <f t="shared" si="12"/>
        <v>0</v>
      </c>
      <c r="AA43" s="132">
        <f t="shared" si="13"/>
        <v>0</v>
      </c>
      <c r="AB43" s="137">
        <f t="shared" si="14"/>
        <v>0</v>
      </c>
      <c r="AC43" s="138">
        <f t="shared" si="15"/>
        <v>0</v>
      </c>
      <c r="AD43" s="138">
        <f t="shared" si="16"/>
        <v>0</v>
      </c>
      <c r="AE43" s="138">
        <f t="shared" si="17"/>
        <v>0</v>
      </c>
      <c r="AF43" s="138">
        <f t="shared" si="18"/>
        <v>0</v>
      </c>
      <c r="AG43" s="138">
        <f t="shared" si="19"/>
        <v>0</v>
      </c>
      <c r="AH43" s="138">
        <f t="shared" si="20"/>
        <v>0</v>
      </c>
      <c r="AI43" s="138">
        <f t="shared" si="21"/>
        <v>0</v>
      </c>
      <c r="AJ43" s="138">
        <f t="shared" ref="AJ43:AK43" si="95">(AD43/2)*0.1</f>
        <v>0</v>
      </c>
      <c r="AK43" s="138">
        <f t="shared" si="95"/>
        <v>0</v>
      </c>
      <c r="AL43" s="138">
        <f t="shared" ref="AL43:AM43" si="96">AD43</f>
        <v>0</v>
      </c>
      <c r="AM43" s="138">
        <f t="shared" si="96"/>
        <v>0</v>
      </c>
    </row>
    <row r="44" ht="15.75" customHeight="1">
      <c r="A44" s="110"/>
      <c r="B44" s="148"/>
      <c r="C44" s="148"/>
      <c r="D44" s="160" t="s">
        <v>190</v>
      </c>
      <c r="E44" s="160" t="str">
        <f t="shared" si="3"/>
        <v>-Red-</v>
      </c>
      <c r="F44" s="148"/>
      <c r="G44" s="148"/>
      <c r="H44" s="148"/>
      <c r="I44" s="148"/>
      <c r="J44" s="148"/>
      <c r="K44" s="148"/>
      <c r="L44" s="148"/>
      <c r="M44" s="133" t="str">
        <f t="shared" si="4"/>
        <v>A=; B=; C=;D=; e=;f=;L=</v>
      </c>
      <c r="N44" s="160" t="s">
        <v>28</v>
      </c>
      <c r="O44" s="148"/>
      <c r="P44" s="161">
        <f t="shared" si="24"/>
        <v>0</v>
      </c>
      <c r="Q44" s="160">
        <f t="shared" si="5"/>
        <v>0</v>
      </c>
      <c r="R44" s="110"/>
      <c r="S44" s="110"/>
      <c r="T44" s="135" t="str">
        <f t="shared" si="6"/>
        <v>FLANSA20</v>
      </c>
      <c r="U44" s="135" t="str">
        <f t="shared" si="7"/>
        <v>0.6</v>
      </c>
      <c r="V44" s="136">
        <f t="shared" si="8"/>
        <v>0</v>
      </c>
      <c r="W44" s="136">
        <f t="shared" si="9"/>
        <v>0</v>
      </c>
      <c r="X44" s="136">
        <f t="shared" si="10"/>
        <v>0</v>
      </c>
      <c r="Y44" s="132">
        <f t="shared" si="11"/>
        <v>0</v>
      </c>
      <c r="Z44" s="132">
        <f t="shared" si="12"/>
        <v>0</v>
      </c>
      <c r="AA44" s="132">
        <f t="shared" si="13"/>
        <v>0</v>
      </c>
      <c r="AB44" s="137">
        <f t="shared" si="14"/>
        <v>0</v>
      </c>
      <c r="AC44" s="138">
        <f t="shared" si="15"/>
        <v>0</v>
      </c>
      <c r="AD44" s="138">
        <f t="shared" si="16"/>
        <v>0</v>
      </c>
      <c r="AE44" s="138">
        <f t="shared" si="17"/>
        <v>0</v>
      </c>
      <c r="AF44" s="138">
        <f t="shared" si="18"/>
        <v>0</v>
      </c>
      <c r="AG44" s="138">
        <f t="shared" si="19"/>
        <v>0</v>
      </c>
      <c r="AH44" s="138">
        <f t="shared" si="20"/>
        <v>0</v>
      </c>
      <c r="AI44" s="138">
        <f t="shared" si="21"/>
        <v>0</v>
      </c>
      <c r="AJ44" s="138">
        <f t="shared" ref="AJ44:AK44" si="97">(AD44/2)*0.1</f>
        <v>0</v>
      </c>
      <c r="AK44" s="138">
        <f t="shared" si="97"/>
        <v>0</v>
      </c>
      <c r="AL44" s="138">
        <f t="shared" ref="AL44:AM44" si="98">AD44</f>
        <v>0</v>
      </c>
      <c r="AM44" s="138">
        <f t="shared" si="98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41"/>
      <c r="Q45" s="110"/>
      <c r="R45" s="110"/>
      <c r="S45" s="110"/>
      <c r="T45" s="11"/>
      <c r="U45" s="11"/>
      <c r="V45" s="11"/>
      <c r="W45" s="11"/>
      <c r="X45" s="11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41"/>
      <c r="Q46" s="110"/>
      <c r="R46" s="110"/>
      <c r="S46" s="110"/>
      <c r="T46" s="11"/>
      <c r="U46" s="11"/>
      <c r="V46" s="11"/>
      <c r="W46" s="11"/>
      <c r="X46" s="11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41"/>
      <c r="Q47" s="110"/>
      <c r="R47" s="110"/>
      <c r="S47" s="110"/>
      <c r="T47" s="11"/>
      <c r="U47" s="11"/>
      <c r="V47" s="139" t="s">
        <v>146</v>
      </c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41"/>
      <c r="Q48" s="110"/>
      <c r="R48" s="110"/>
      <c r="S48" s="110"/>
      <c r="T48" s="11"/>
      <c r="U48" s="11"/>
      <c r="V48" s="123" t="s">
        <v>94</v>
      </c>
      <c r="W48" s="123" t="s">
        <v>95</v>
      </c>
      <c r="X48" s="123" t="s">
        <v>96</v>
      </c>
      <c r="Y48" s="123" t="s">
        <v>97</v>
      </c>
      <c r="Z48" s="123" t="s">
        <v>98</v>
      </c>
      <c r="AA48" s="123" t="s">
        <v>99</v>
      </c>
      <c r="AB48" s="123" t="s">
        <v>100</v>
      </c>
      <c r="AC48" s="123" t="s">
        <v>101</v>
      </c>
      <c r="AD48" s="123" t="s">
        <v>102</v>
      </c>
      <c r="AE48" s="123" t="s">
        <v>103</v>
      </c>
      <c r="AF48" s="123" t="s">
        <v>104</v>
      </c>
      <c r="AG48" s="123" t="s">
        <v>105</v>
      </c>
      <c r="AH48" s="123" t="s">
        <v>106</v>
      </c>
      <c r="AI48" s="123" t="s">
        <v>107</v>
      </c>
      <c r="AJ48" s="123" t="s">
        <v>108</v>
      </c>
      <c r="AK48" s="123" t="s">
        <v>109</v>
      </c>
      <c r="AL48" s="123" t="s">
        <v>110</v>
      </c>
      <c r="AM48" s="123" t="s">
        <v>111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41"/>
      <c r="Q49" s="110"/>
      <c r="R49" s="110"/>
      <c r="S49" s="110"/>
      <c r="T49" s="11"/>
      <c r="U49" s="11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41"/>
      <c r="Q50" s="110"/>
      <c r="R50" s="110"/>
      <c r="S50" s="110"/>
      <c r="T50" s="11"/>
      <c r="U50" s="11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41"/>
      <c r="Q51" s="110"/>
      <c r="R51" s="110"/>
      <c r="S51" s="110"/>
      <c r="T51" s="11"/>
      <c r="U51" s="11"/>
      <c r="V51" s="11">
        <f t="shared" ref="V51:AM51" si="99">SUM(V6:V44)</f>
        <v>17.52</v>
      </c>
      <c r="W51" s="11">
        <f t="shared" si="99"/>
        <v>80</v>
      </c>
      <c r="X51" s="11">
        <f t="shared" si="99"/>
        <v>39.61911861</v>
      </c>
      <c r="Y51" s="11">
        <f t="shared" si="99"/>
        <v>17.52</v>
      </c>
      <c r="Z51" s="11">
        <f t="shared" si="99"/>
        <v>40</v>
      </c>
      <c r="AA51" s="11">
        <f t="shared" si="99"/>
        <v>0</v>
      </c>
      <c r="AB51" s="140">
        <f t="shared" si="99"/>
        <v>50.05714286</v>
      </c>
      <c r="AC51" s="12">
        <f t="shared" si="99"/>
        <v>0.5555555556</v>
      </c>
      <c r="AD51" s="12">
        <f t="shared" si="99"/>
        <v>0</v>
      </c>
      <c r="AE51" s="12">
        <f t="shared" si="99"/>
        <v>0</v>
      </c>
      <c r="AF51" s="12">
        <f t="shared" si="99"/>
        <v>0</v>
      </c>
      <c r="AG51" s="12">
        <f t="shared" si="99"/>
        <v>0</v>
      </c>
      <c r="AH51" s="12">
        <f t="shared" si="99"/>
        <v>0</v>
      </c>
      <c r="AI51" s="12">
        <f t="shared" si="99"/>
        <v>0</v>
      </c>
      <c r="AJ51" s="12">
        <f t="shared" si="99"/>
        <v>0</v>
      </c>
      <c r="AK51" s="12">
        <f t="shared" si="99"/>
        <v>0</v>
      </c>
      <c r="AL51" s="12">
        <f t="shared" si="99"/>
        <v>0</v>
      </c>
      <c r="AM51" s="12">
        <f t="shared" si="99"/>
        <v>0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41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41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41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41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41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41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41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41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41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41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41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41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41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41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41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41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41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41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41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41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41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41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41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41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41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41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41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41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41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41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41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41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41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41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41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41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41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41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41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41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41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41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41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41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41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41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41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41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41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41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41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41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41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41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41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41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41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41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41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41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41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41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41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41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41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41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41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41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41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41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41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41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41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41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41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41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41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41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41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41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41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41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41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41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41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41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41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41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41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41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41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41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41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41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41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41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41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41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41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41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41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41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41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41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41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41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41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41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41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41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41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41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41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41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41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41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41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41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41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41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41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41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41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41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41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41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41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41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41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41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41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41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41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41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41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41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41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41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41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41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41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41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41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41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41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41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41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41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41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41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41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41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41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41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41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41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41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41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41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41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41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41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41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41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41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41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41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41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41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41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41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41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41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41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41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41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41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41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41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41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41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41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41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41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41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41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41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41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41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41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41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41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41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41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41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41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41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41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41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41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41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41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41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41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41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41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41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41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41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41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41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41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41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41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41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41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41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41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41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41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41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41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41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41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41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41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41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41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41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41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41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41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41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41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41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41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41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41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41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41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41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41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41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41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41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41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41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41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41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41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41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41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41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41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41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41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41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41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41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41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41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41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41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41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41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41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41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41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41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41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41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41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41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41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41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41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41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41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41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41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41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41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41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41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41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41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41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41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41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41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41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41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41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41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41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41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41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41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41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41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41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41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41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41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41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41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41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41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41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41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41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41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41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41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41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41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41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41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41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41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41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41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41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41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41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41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41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41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41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41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41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41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41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41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41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41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41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41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41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41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41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41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41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41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41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41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41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41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41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41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41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41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41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41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41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41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41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41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41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41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41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41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41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41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41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41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41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41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41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41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41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41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41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41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41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41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41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41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41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41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41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41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41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41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41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41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41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41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41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41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41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41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41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41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41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41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41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41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41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41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41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41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41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41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41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41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41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41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41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41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41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41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41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41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41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41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41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41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41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41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41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41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41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41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41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41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41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41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41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41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41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41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41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41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41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41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41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41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41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41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41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41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41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41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41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41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41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41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41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41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41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41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41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41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41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41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41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41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41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41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41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41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41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41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41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41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41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41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41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41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41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41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41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41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41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41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41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41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41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41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41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41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41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41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41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41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41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41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41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41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41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41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41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41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41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41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41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41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41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41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41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41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41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41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41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41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41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41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41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41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41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41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41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41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41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41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41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41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41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41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41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41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41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41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41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41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41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41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41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41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41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41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41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41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41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41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41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41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41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41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41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41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41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41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41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41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41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41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41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41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41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41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41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41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41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41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41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41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41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41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41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41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41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41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41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41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41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41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41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41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41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41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41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41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41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41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41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41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41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41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41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41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41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41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41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41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41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41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41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41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41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41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41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41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41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41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41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41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41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41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41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41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41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41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41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41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41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41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41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41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41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41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41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41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41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41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41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41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41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41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41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41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41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41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41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41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41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41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41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41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41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41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41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41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41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41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41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41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41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41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41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41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41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41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41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41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41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41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41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41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41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41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41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41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41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41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41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41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41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41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41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41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41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41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41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41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41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41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41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41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41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41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41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41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41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41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41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41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41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41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41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41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41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41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41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41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41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41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41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41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41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41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41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41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41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41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41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41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41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41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41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41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41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41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41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41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41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41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41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41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41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41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41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41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41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41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41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41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41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41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41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41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41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41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41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41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41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41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41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41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41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41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41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41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41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41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41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41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41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41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41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41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41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41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41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41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41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41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41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41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41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41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41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41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41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41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41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41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41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41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41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41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41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41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41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41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41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41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41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41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41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41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41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41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41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41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41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41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41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41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41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41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41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41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41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41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41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41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41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41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41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41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41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41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41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41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41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41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41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41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41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41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41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41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41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41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41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41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41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41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41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41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41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41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41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41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41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41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41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41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41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41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41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41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41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41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41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41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41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41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41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41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41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41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41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41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41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41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41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41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41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41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41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41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41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41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41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41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41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41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41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41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41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41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41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41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41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41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41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41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41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41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41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41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41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41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41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41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41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41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41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41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41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41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41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41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41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41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41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41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41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41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41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41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41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41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41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41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41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41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41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41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41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41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41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41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41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41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41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41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41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41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41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41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41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41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41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41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41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41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41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41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41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41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41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41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41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41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41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41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41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41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41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41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41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41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41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41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41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41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41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41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41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41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41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41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41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41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41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41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41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41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41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41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41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41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41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41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41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</row>
  </sheetData>
  <mergeCells count="52">
    <mergeCell ref="F3:J3"/>
    <mergeCell ref="M3:M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V2:X2"/>
    <mergeCell ref="Y2:AC2"/>
    <mergeCell ref="AD2:AM2"/>
    <mergeCell ref="B3:B5"/>
    <mergeCell ref="C3:C5"/>
    <mergeCell ref="D3:D5"/>
    <mergeCell ref="E3:E5"/>
    <mergeCell ref="AB48:AB50"/>
    <mergeCell ref="AC48:AC50"/>
    <mergeCell ref="AD48:AD50"/>
    <mergeCell ref="AE48:AE50"/>
    <mergeCell ref="AF48:AF50"/>
    <mergeCell ref="AG48:AG50"/>
    <mergeCell ref="AH48:AH50"/>
    <mergeCell ref="AI48:AI50"/>
    <mergeCell ref="AJ48:AJ50"/>
    <mergeCell ref="AK48:AK50"/>
    <mergeCell ref="AL48:AL50"/>
    <mergeCell ref="AM48:AM50"/>
    <mergeCell ref="AB3:AB5"/>
    <mergeCell ref="AC3:AC5"/>
    <mergeCell ref="V47:AM47"/>
    <mergeCell ref="V48:V50"/>
    <mergeCell ref="W48:W50"/>
    <mergeCell ref="X48:X50"/>
    <mergeCell ref="Y48:Y50"/>
    <mergeCell ref="N3:N5"/>
    <mergeCell ref="O3:O5"/>
    <mergeCell ref="P3:P4"/>
    <mergeCell ref="Q3:Q4"/>
    <mergeCell ref="T3:T5"/>
    <mergeCell ref="U3:U5"/>
    <mergeCell ref="V3:V5"/>
    <mergeCell ref="W3:W5"/>
    <mergeCell ref="X3:X5"/>
    <mergeCell ref="Y3:Y5"/>
    <mergeCell ref="Z3:Z5"/>
    <mergeCell ref="AA3:AA5"/>
    <mergeCell ref="Z48:Z50"/>
    <mergeCell ref="AA48:AA50"/>
  </mergeCells>
  <hyperlinks>
    <hyperlink display="'Canal drept'!A1" location="'Canal drept'!A1" ref="S4"/>
    <hyperlink display="'Cot rectangular'!A1" location="'Cot rectangular'!A1" ref="S5"/>
    <hyperlink display="'Cot rectangular drept'!A1" location="'Cot rectangular drept'!A1" ref="S6"/>
    <hyperlink display="'Cot rectangular cu dirijori'!A1" location="'Cot rectangular cu dirijori'!A1" ref="S7"/>
    <hyperlink display="Teu!A1" location="Teu!A1" ref="S8"/>
    <hyperlink display="'Piesa de deviatie (etaj)'!A1" location="'Piesa de deviatie (etaj)'!A1" ref="S9"/>
    <hyperlink display="'Reductie simetrica_asim.'!A1" location="'Reductie simetrica_asim.'!A1" ref="S10"/>
    <hyperlink display="'Reductie asimetrica'!A1" location="null!A1" ref="S11"/>
    <hyperlink display="YAKA!A1" location="YAKA!A1" ref="S12"/>
    <hyperlink display="'Ramif. bilaterala (2 coturi)'!A1" location="'Ramif. bilaterala (2 coturi)'!A1" ref="S13"/>
    <hyperlink display="'Ramif. laterala(cot+canal)'!A1" location="'Ramif. laterala(cot+canal)'!A1" ref="S14"/>
    <hyperlink display="'Ramif. pantalon'!A1" location="'Ramif. pantalon'!A1" ref="S15"/>
    <hyperlink display="Capac!A1" location="Capac!A1" ref="S16"/>
    <hyperlink display="'Tubulatura circulara'!A1" location="null!A1" ref="S17"/>
    <hyperlink display="'Cot BFL90'!A1" location="null!A1" ref="S18"/>
    <hyperlink display="'Cot BFL60'!A1" location="null!A1" ref="S19"/>
    <hyperlink display="'Cot BFL45'!A1" location="null!A1" ref="S20"/>
    <hyperlink display="'Cot BFL30'!A1" location="null!A1" ref="S21"/>
    <hyperlink display="'Cot BFL15'!A1" location="null!A1" ref="S22"/>
    <hyperlink display="'Red. concentrica RCLL'!A1" location="null!A1" ref="S23"/>
    <hyperlink display="'Red. excentrica RLL'!A1" location="null!A1" ref="S24"/>
    <hyperlink display="'Piesa tip sa PSL'!A1" location="null!A1" ref="S25"/>
    <hyperlink display="'Piesa T TCPL'!A1" location="null!A1" ref="S26"/>
    <hyperlink display="'Conector NPL'!A1" location="null!A1" ref="S27"/>
    <hyperlink display="'Capac EPF'!A1" location="null!A1" ref="S28"/>
    <hyperlink display="'Schimbare sec.concentrica'!A1" location="'Schimbare sec.concentrica'!A1" ref="S29"/>
    <hyperlink display="'Schimbare sec.excentrica'!A1" location="'Schimbare sec.excentrica'!A1" ref="S30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.71"/>
    <col customWidth="1" min="3" max="4" width="8.86"/>
    <col customWidth="1" min="5" max="5" width="17.86"/>
    <col customWidth="1" min="6" max="10" width="8.86"/>
    <col customWidth="1" min="11" max="11" width="42.14"/>
    <col customWidth="1" min="12" max="16" width="8.86"/>
    <col customWidth="1" hidden="1" min="17" max="17" width="8.86"/>
    <col customWidth="1" min="18" max="18" width="15.0"/>
    <col customWidth="1" min="19" max="2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52"/>
      <c r="Q2" s="152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6"/>
      <c r="K3" s="113" t="s">
        <v>88</v>
      </c>
      <c r="L3" s="118" t="s">
        <v>15</v>
      </c>
      <c r="M3" s="118" t="s">
        <v>16</v>
      </c>
      <c r="N3" s="119" t="s">
        <v>191</v>
      </c>
      <c r="O3" s="119" t="s">
        <v>90</v>
      </c>
      <c r="P3" s="110"/>
      <c r="Q3" s="120" t="s">
        <v>91</v>
      </c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</row>
    <row r="4" ht="18.75" customHeight="1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174</v>
      </c>
      <c r="I4" s="125" t="s">
        <v>114</v>
      </c>
      <c r="J4" s="125" t="s">
        <v>192</v>
      </c>
      <c r="K4" s="124"/>
      <c r="L4" s="124"/>
      <c r="M4" s="124"/>
      <c r="N4" s="126"/>
      <c r="O4" s="126"/>
      <c r="P4" s="62"/>
      <c r="Q4" s="127" t="s">
        <v>115</v>
      </c>
      <c r="S4" s="128"/>
      <c r="T4" s="124"/>
      <c r="U4" s="124"/>
      <c r="V4" s="124"/>
      <c r="W4" s="124"/>
      <c r="X4" s="124"/>
      <c r="Y4" s="124"/>
      <c r="Z4" s="124"/>
      <c r="AA4" s="124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6"/>
      <c r="L5" s="126"/>
      <c r="M5" s="126"/>
      <c r="N5" s="130" t="s">
        <v>193</v>
      </c>
      <c r="O5" s="130" t="s">
        <v>194</v>
      </c>
      <c r="P5" s="11"/>
      <c r="Q5" s="127" t="s">
        <v>22</v>
      </c>
      <c r="S5" s="128"/>
      <c r="T5" s="126"/>
      <c r="U5" s="126"/>
      <c r="V5" s="126"/>
      <c r="W5" s="126"/>
      <c r="X5" s="126"/>
      <c r="Y5" s="126"/>
      <c r="Z5" s="126"/>
      <c r="AA5" s="126"/>
    </row>
    <row r="6">
      <c r="A6" s="131"/>
      <c r="B6" s="132">
        <v>1.0</v>
      </c>
      <c r="C6" s="132"/>
      <c r="D6" s="132" t="s">
        <v>195</v>
      </c>
      <c r="E6" s="132" t="str">
        <f t="shared" ref="E6:E44" si="1">CONCATENATE(C6,"-",D6,"-",B6)</f>
        <v>-YAKA-1</v>
      </c>
      <c r="F6" s="162"/>
      <c r="G6" s="162"/>
      <c r="H6" s="162"/>
      <c r="I6" s="162"/>
      <c r="J6" s="162"/>
      <c r="K6" s="133" t="str">
        <f t="shared" ref="K6:K44" si="2">CONCATENATE(F$4,"=",F6,"; ",G$4,"=",G6,"; ",H$4,"=",H6,";",I$4,"=",I6,"; ",J$4,"=",J6)</f>
        <v>A=; B=; C=;L=; G=</v>
      </c>
      <c r="L6" s="132" t="s">
        <v>28</v>
      </c>
      <c r="M6" s="132"/>
      <c r="N6" s="132">
        <f t="shared" ref="N6:N44" si="3">MAX((F6+G6)*2,(H6+G6)*2)*(I6+J6)/10^6</f>
        <v>0</v>
      </c>
      <c r="O6" s="132">
        <f t="shared" ref="O6:O44" si="4">N6*M6</f>
        <v>0</v>
      </c>
      <c r="P6" s="131"/>
      <c r="Q6" s="127" t="s">
        <v>121</v>
      </c>
      <c r="R6" s="135" t="str">
        <f t="shared" ref="R6:R44" si="5">IF((MAX(G6,H6)+MAX(G6,F6))*2&gt;3500,"FLANSA30","FLANSA20")</f>
        <v>FLANSA20</v>
      </c>
      <c r="S6" s="135" t="str">
        <f t="shared" ref="S6:S44" si="6">IF(MAX(F6:H6)&lt;=500,"0.6",IF(AND(MAX(F6:H6)&gt;500,MAX(F6:H6)&lt;=1000),"0.8","1.0"))</f>
        <v>0.6</v>
      </c>
      <c r="T6" s="136">
        <f t="shared" ref="T6:T44" si="7">((F6+G6)*2/1000)*M6</f>
        <v>0</v>
      </c>
      <c r="U6" s="136">
        <f t="shared" ref="U6:U44" si="8">M6*4</f>
        <v>0</v>
      </c>
      <c r="V6" s="136">
        <f t="shared" ref="V6:V44" si="9">IF(MAX(F6:H6)&lt;=500,O6*4.71,IF(AND(MAX(F6:H6)&gt;500,MAX(F6:H6)&lt;=1000),O6*6.28,O6*7.85))</f>
        <v>0</v>
      </c>
      <c r="W6" s="132">
        <f t="shared" ref="W6:W44" si="10">((F6+G6)*2)/1000/2*M6</f>
        <v>0</v>
      </c>
      <c r="X6" s="132">
        <f t="shared" ref="X6:X44" si="11">IF(R6="FLANSA20",M6*4,0)</f>
        <v>0</v>
      </c>
      <c r="Y6" s="132">
        <f t="shared" ref="Y6:Y44" si="12">IF(R6="FLANSA30",M6*4,0)</f>
        <v>0</v>
      </c>
      <c r="Z6" s="137">
        <f t="shared" ref="Z6:Z44" si="13">((F6+G6)/350)*M6</f>
        <v>0</v>
      </c>
      <c r="AA6" s="138">
        <f t="shared" ref="AA6:AA44" si="14">M6/8</f>
        <v>0</v>
      </c>
    </row>
    <row r="7">
      <c r="A7" s="11"/>
      <c r="B7" s="52"/>
      <c r="C7" s="52"/>
      <c r="D7" s="132" t="s">
        <v>195</v>
      </c>
      <c r="E7" s="132" t="str">
        <f t="shared" si="1"/>
        <v>-YAKA-</v>
      </c>
      <c r="F7" s="52"/>
      <c r="G7" s="52"/>
      <c r="H7" s="52"/>
      <c r="I7" s="52"/>
      <c r="J7" s="52"/>
      <c r="K7" s="133" t="str">
        <f t="shared" si="2"/>
        <v>A=; B=; C=;L=; G=</v>
      </c>
      <c r="L7" s="132" t="s">
        <v>28</v>
      </c>
      <c r="M7" s="52"/>
      <c r="N7" s="132">
        <f t="shared" si="3"/>
        <v>0</v>
      </c>
      <c r="O7" s="132">
        <f t="shared" si="4"/>
        <v>0</v>
      </c>
      <c r="P7" s="11"/>
      <c r="Q7" s="127" t="s">
        <v>122</v>
      </c>
      <c r="R7" s="135" t="str">
        <f t="shared" si="5"/>
        <v>FLANSA20</v>
      </c>
      <c r="S7" s="135" t="str">
        <f t="shared" si="6"/>
        <v>0.6</v>
      </c>
      <c r="T7" s="136">
        <f t="shared" si="7"/>
        <v>0</v>
      </c>
      <c r="U7" s="136">
        <f t="shared" si="8"/>
        <v>0</v>
      </c>
      <c r="V7" s="136">
        <f t="shared" si="9"/>
        <v>0</v>
      </c>
      <c r="W7" s="132">
        <f t="shared" si="10"/>
        <v>0</v>
      </c>
      <c r="X7" s="132">
        <f t="shared" si="11"/>
        <v>0</v>
      </c>
      <c r="Y7" s="132">
        <f t="shared" si="12"/>
        <v>0</v>
      </c>
      <c r="Z7" s="137">
        <f t="shared" si="13"/>
        <v>0</v>
      </c>
      <c r="AA7" s="138">
        <f t="shared" si="14"/>
        <v>0</v>
      </c>
    </row>
    <row r="8">
      <c r="A8" s="11"/>
      <c r="B8" s="52"/>
      <c r="C8" s="52"/>
      <c r="D8" s="132" t="s">
        <v>195</v>
      </c>
      <c r="E8" s="132" t="str">
        <f t="shared" si="1"/>
        <v>-YAKA-</v>
      </c>
      <c r="F8" s="52"/>
      <c r="G8" s="52"/>
      <c r="H8" s="52"/>
      <c r="I8" s="52"/>
      <c r="J8" s="52"/>
      <c r="K8" s="133" t="str">
        <f t="shared" si="2"/>
        <v>A=; B=; C=;L=; G=</v>
      </c>
      <c r="L8" s="132" t="s">
        <v>28</v>
      </c>
      <c r="M8" s="52"/>
      <c r="N8" s="132">
        <f t="shared" si="3"/>
        <v>0</v>
      </c>
      <c r="O8" s="132">
        <f t="shared" si="4"/>
        <v>0</v>
      </c>
      <c r="P8" s="11"/>
      <c r="Q8" s="127" t="s">
        <v>123</v>
      </c>
      <c r="R8" s="135" t="str">
        <f t="shared" si="5"/>
        <v>FLANSA20</v>
      </c>
      <c r="S8" s="135" t="str">
        <f t="shared" si="6"/>
        <v>0.6</v>
      </c>
      <c r="T8" s="136">
        <f t="shared" si="7"/>
        <v>0</v>
      </c>
      <c r="U8" s="136">
        <f t="shared" si="8"/>
        <v>0</v>
      </c>
      <c r="V8" s="136">
        <f t="shared" si="9"/>
        <v>0</v>
      </c>
      <c r="W8" s="132">
        <f t="shared" si="10"/>
        <v>0</v>
      </c>
      <c r="X8" s="132">
        <f t="shared" si="11"/>
        <v>0</v>
      </c>
      <c r="Y8" s="132">
        <f t="shared" si="12"/>
        <v>0</v>
      </c>
      <c r="Z8" s="137">
        <f t="shared" si="13"/>
        <v>0</v>
      </c>
      <c r="AA8" s="138">
        <f t="shared" si="14"/>
        <v>0</v>
      </c>
    </row>
    <row r="9">
      <c r="A9" s="11"/>
      <c r="B9" s="52"/>
      <c r="C9" s="52"/>
      <c r="D9" s="132" t="s">
        <v>195</v>
      </c>
      <c r="E9" s="132" t="str">
        <f t="shared" si="1"/>
        <v>-YAKA-</v>
      </c>
      <c r="F9" s="52"/>
      <c r="G9" s="52"/>
      <c r="H9" s="52"/>
      <c r="I9" s="52"/>
      <c r="J9" s="52"/>
      <c r="K9" s="133" t="str">
        <f t="shared" si="2"/>
        <v>A=; B=; C=;L=; G=</v>
      </c>
      <c r="L9" s="132" t="s">
        <v>28</v>
      </c>
      <c r="M9" s="52"/>
      <c r="N9" s="132">
        <f t="shared" si="3"/>
        <v>0</v>
      </c>
      <c r="O9" s="132">
        <f t="shared" si="4"/>
        <v>0</v>
      </c>
      <c r="P9" s="11"/>
      <c r="Q9" s="127" t="s">
        <v>124</v>
      </c>
      <c r="R9" s="135" t="str">
        <f t="shared" si="5"/>
        <v>FLANSA20</v>
      </c>
      <c r="S9" s="135" t="str">
        <f t="shared" si="6"/>
        <v>0.6</v>
      </c>
      <c r="T9" s="136">
        <f t="shared" si="7"/>
        <v>0</v>
      </c>
      <c r="U9" s="136">
        <f t="shared" si="8"/>
        <v>0</v>
      </c>
      <c r="V9" s="136">
        <f t="shared" si="9"/>
        <v>0</v>
      </c>
      <c r="W9" s="132">
        <f t="shared" si="10"/>
        <v>0</v>
      </c>
      <c r="X9" s="132">
        <f t="shared" si="11"/>
        <v>0</v>
      </c>
      <c r="Y9" s="132">
        <f t="shared" si="12"/>
        <v>0</v>
      </c>
      <c r="Z9" s="137">
        <f t="shared" si="13"/>
        <v>0</v>
      </c>
      <c r="AA9" s="138">
        <f t="shared" si="14"/>
        <v>0</v>
      </c>
    </row>
    <row r="10">
      <c r="A10" s="11"/>
      <c r="B10" s="52"/>
      <c r="C10" s="52"/>
      <c r="D10" s="132" t="s">
        <v>195</v>
      </c>
      <c r="E10" s="132" t="str">
        <f t="shared" si="1"/>
        <v>-YAKA-</v>
      </c>
      <c r="F10" s="52"/>
      <c r="G10" s="52"/>
      <c r="H10" s="52"/>
      <c r="I10" s="52"/>
      <c r="J10" s="52"/>
      <c r="K10" s="133" t="str">
        <f t="shared" si="2"/>
        <v>A=; B=; C=;L=; G=</v>
      </c>
      <c r="L10" s="132" t="s">
        <v>28</v>
      </c>
      <c r="M10" s="52"/>
      <c r="N10" s="132">
        <f t="shared" si="3"/>
        <v>0</v>
      </c>
      <c r="O10" s="132">
        <f t="shared" si="4"/>
        <v>0</v>
      </c>
      <c r="P10" s="11"/>
      <c r="Q10" s="127" t="s">
        <v>125</v>
      </c>
      <c r="R10" s="135" t="str">
        <f t="shared" si="5"/>
        <v>FLANSA20</v>
      </c>
      <c r="S10" s="135" t="str">
        <f t="shared" si="6"/>
        <v>0.6</v>
      </c>
      <c r="T10" s="136">
        <f t="shared" si="7"/>
        <v>0</v>
      </c>
      <c r="U10" s="136">
        <f t="shared" si="8"/>
        <v>0</v>
      </c>
      <c r="V10" s="136">
        <f t="shared" si="9"/>
        <v>0</v>
      </c>
      <c r="W10" s="132">
        <f t="shared" si="10"/>
        <v>0</v>
      </c>
      <c r="X10" s="132">
        <f t="shared" si="11"/>
        <v>0</v>
      </c>
      <c r="Y10" s="132">
        <f t="shared" si="12"/>
        <v>0</v>
      </c>
      <c r="Z10" s="137">
        <f t="shared" si="13"/>
        <v>0</v>
      </c>
      <c r="AA10" s="138">
        <f t="shared" si="14"/>
        <v>0</v>
      </c>
    </row>
    <row r="11">
      <c r="A11" s="11"/>
      <c r="B11" s="52"/>
      <c r="C11" s="52"/>
      <c r="D11" s="132" t="s">
        <v>195</v>
      </c>
      <c r="E11" s="132" t="str">
        <f t="shared" si="1"/>
        <v>-YAKA-</v>
      </c>
      <c r="F11" s="52"/>
      <c r="G11" s="52"/>
      <c r="H11" s="52"/>
      <c r="I11" s="52"/>
      <c r="J11" s="52"/>
      <c r="K11" s="133" t="str">
        <f t="shared" si="2"/>
        <v>A=; B=; C=;L=; G=</v>
      </c>
      <c r="L11" s="132" t="s">
        <v>28</v>
      </c>
      <c r="M11" s="52"/>
      <c r="N11" s="132">
        <f t="shared" si="3"/>
        <v>0</v>
      </c>
      <c r="O11" s="132">
        <f t="shared" si="4"/>
        <v>0</v>
      </c>
      <c r="P11" s="11"/>
      <c r="Q11" s="127" t="s">
        <v>126</v>
      </c>
      <c r="R11" s="135" t="str">
        <f t="shared" si="5"/>
        <v>FLANSA20</v>
      </c>
      <c r="S11" s="135" t="str">
        <f t="shared" si="6"/>
        <v>0.6</v>
      </c>
      <c r="T11" s="136">
        <f t="shared" si="7"/>
        <v>0</v>
      </c>
      <c r="U11" s="136">
        <f t="shared" si="8"/>
        <v>0</v>
      </c>
      <c r="V11" s="136">
        <f t="shared" si="9"/>
        <v>0</v>
      </c>
      <c r="W11" s="132">
        <f t="shared" si="10"/>
        <v>0</v>
      </c>
      <c r="X11" s="132">
        <f t="shared" si="11"/>
        <v>0</v>
      </c>
      <c r="Y11" s="132">
        <f t="shared" si="12"/>
        <v>0</v>
      </c>
      <c r="Z11" s="137">
        <f t="shared" si="13"/>
        <v>0</v>
      </c>
      <c r="AA11" s="138">
        <f t="shared" si="14"/>
        <v>0</v>
      </c>
    </row>
    <row r="12">
      <c r="A12" s="11"/>
      <c r="B12" s="52"/>
      <c r="C12" s="52"/>
      <c r="D12" s="132" t="s">
        <v>195</v>
      </c>
      <c r="E12" s="132" t="str">
        <f t="shared" si="1"/>
        <v>-YAKA-</v>
      </c>
      <c r="F12" s="52"/>
      <c r="G12" s="52"/>
      <c r="H12" s="52"/>
      <c r="I12" s="52"/>
      <c r="J12" s="52"/>
      <c r="K12" s="133" t="str">
        <f t="shared" si="2"/>
        <v>A=; B=; C=;L=; G=</v>
      </c>
      <c r="L12" s="132" t="s">
        <v>28</v>
      </c>
      <c r="M12" s="52"/>
      <c r="N12" s="132">
        <f t="shared" si="3"/>
        <v>0</v>
      </c>
      <c r="O12" s="132">
        <f t="shared" si="4"/>
        <v>0</v>
      </c>
      <c r="P12" s="11"/>
      <c r="Q12" s="127" t="s">
        <v>127</v>
      </c>
      <c r="R12" s="135" t="str">
        <f t="shared" si="5"/>
        <v>FLANSA20</v>
      </c>
      <c r="S12" s="135" t="str">
        <f t="shared" si="6"/>
        <v>0.6</v>
      </c>
      <c r="T12" s="136">
        <f t="shared" si="7"/>
        <v>0</v>
      </c>
      <c r="U12" s="136">
        <f t="shared" si="8"/>
        <v>0</v>
      </c>
      <c r="V12" s="136">
        <f t="shared" si="9"/>
        <v>0</v>
      </c>
      <c r="W12" s="132">
        <f t="shared" si="10"/>
        <v>0</v>
      </c>
      <c r="X12" s="132">
        <f t="shared" si="11"/>
        <v>0</v>
      </c>
      <c r="Y12" s="132">
        <f t="shared" si="12"/>
        <v>0</v>
      </c>
      <c r="Z12" s="137">
        <f t="shared" si="13"/>
        <v>0</v>
      </c>
      <c r="AA12" s="138">
        <f t="shared" si="14"/>
        <v>0</v>
      </c>
    </row>
    <row r="13">
      <c r="A13" s="11"/>
      <c r="B13" s="52"/>
      <c r="C13" s="52"/>
      <c r="D13" s="132" t="s">
        <v>195</v>
      </c>
      <c r="E13" s="132" t="str">
        <f t="shared" si="1"/>
        <v>-YAKA-</v>
      </c>
      <c r="F13" s="52"/>
      <c r="G13" s="52"/>
      <c r="H13" s="52"/>
      <c r="I13" s="52"/>
      <c r="J13" s="52"/>
      <c r="K13" s="133" t="str">
        <f t="shared" si="2"/>
        <v>A=; B=; C=;L=; G=</v>
      </c>
      <c r="L13" s="132" t="s">
        <v>28</v>
      </c>
      <c r="M13" s="52"/>
      <c r="N13" s="132">
        <f t="shared" si="3"/>
        <v>0</v>
      </c>
      <c r="O13" s="132">
        <f t="shared" si="4"/>
        <v>0</v>
      </c>
      <c r="P13" s="11"/>
      <c r="Q13" s="127" t="s">
        <v>128</v>
      </c>
      <c r="R13" s="135" t="str">
        <f t="shared" si="5"/>
        <v>FLANSA20</v>
      </c>
      <c r="S13" s="135" t="str">
        <f t="shared" si="6"/>
        <v>0.6</v>
      </c>
      <c r="T13" s="136">
        <f t="shared" si="7"/>
        <v>0</v>
      </c>
      <c r="U13" s="136">
        <f t="shared" si="8"/>
        <v>0</v>
      </c>
      <c r="V13" s="136">
        <f t="shared" si="9"/>
        <v>0</v>
      </c>
      <c r="W13" s="132">
        <f t="shared" si="10"/>
        <v>0</v>
      </c>
      <c r="X13" s="132">
        <f t="shared" si="11"/>
        <v>0</v>
      </c>
      <c r="Y13" s="132">
        <f t="shared" si="12"/>
        <v>0</v>
      </c>
      <c r="Z13" s="137">
        <f t="shared" si="13"/>
        <v>0</v>
      </c>
      <c r="AA13" s="138">
        <f t="shared" si="14"/>
        <v>0</v>
      </c>
    </row>
    <row r="14">
      <c r="A14" s="11"/>
      <c r="B14" s="52"/>
      <c r="C14" s="52"/>
      <c r="D14" s="132" t="s">
        <v>195</v>
      </c>
      <c r="E14" s="132" t="str">
        <f t="shared" si="1"/>
        <v>-YAKA-</v>
      </c>
      <c r="F14" s="52"/>
      <c r="G14" s="52"/>
      <c r="H14" s="52"/>
      <c r="I14" s="52"/>
      <c r="J14" s="52"/>
      <c r="K14" s="133" t="str">
        <f t="shared" si="2"/>
        <v>A=; B=; C=;L=; G=</v>
      </c>
      <c r="L14" s="132" t="s">
        <v>28</v>
      </c>
      <c r="M14" s="52"/>
      <c r="N14" s="132">
        <f t="shared" si="3"/>
        <v>0</v>
      </c>
      <c r="O14" s="132">
        <f t="shared" si="4"/>
        <v>0</v>
      </c>
      <c r="P14" s="11"/>
      <c r="Q14" s="127" t="s">
        <v>129</v>
      </c>
      <c r="R14" s="135" t="str">
        <f t="shared" si="5"/>
        <v>FLANSA20</v>
      </c>
      <c r="S14" s="135" t="str">
        <f t="shared" si="6"/>
        <v>0.6</v>
      </c>
      <c r="T14" s="136">
        <f t="shared" si="7"/>
        <v>0</v>
      </c>
      <c r="U14" s="136">
        <f t="shared" si="8"/>
        <v>0</v>
      </c>
      <c r="V14" s="136">
        <f t="shared" si="9"/>
        <v>0</v>
      </c>
      <c r="W14" s="132">
        <f t="shared" si="10"/>
        <v>0</v>
      </c>
      <c r="X14" s="132">
        <f t="shared" si="11"/>
        <v>0</v>
      </c>
      <c r="Y14" s="132">
        <f t="shared" si="12"/>
        <v>0</v>
      </c>
      <c r="Z14" s="137">
        <f t="shared" si="13"/>
        <v>0</v>
      </c>
      <c r="AA14" s="138">
        <f t="shared" si="14"/>
        <v>0</v>
      </c>
    </row>
    <row r="15">
      <c r="A15" s="11"/>
      <c r="B15" s="52"/>
      <c r="C15" s="52"/>
      <c r="D15" s="132" t="s">
        <v>195</v>
      </c>
      <c r="E15" s="132" t="str">
        <f t="shared" si="1"/>
        <v>-YAKA-</v>
      </c>
      <c r="F15" s="52"/>
      <c r="G15" s="52"/>
      <c r="H15" s="52"/>
      <c r="I15" s="52"/>
      <c r="J15" s="52"/>
      <c r="K15" s="133" t="str">
        <f t="shared" si="2"/>
        <v>A=; B=; C=;L=; G=</v>
      </c>
      <c r="L15" s="132" t="s">
        <v>28</v>
      </c>
      <c r="M15" s="52"/>
      <c r="N15" s="132">
        <f t="shared" si="3"/>
        <v>0</v>
      </c>
      <c r="O15" s="132">
        <f t="shared" si="4"/>
        <v>0</v>
      </c>
      <c r="P15" s="11"/>
      <c r="Q15" s="127" t="s">
        <v>130</v>
      </c>
      <c r="R15" s="135" t="str">
        <f t="shared" si="5"/>
        <v>FLANSA20</v>
      </c>
      <c r="S15" s="135" t="str">
        <f t="shared" si="6"/>
        <v>0.6</v>
      </c>
      <c r="T15" s="136">
        <f t="shared" si="7"/>
        <v>0</v>
      </c>
      <c r="U15" s="136">
        <f t="shared" si="8"/>
        <v>0</v>
      </c>
      <c r="V15" s="136">
        <f t="shared" si="9"/>
        <v>0</v>
      </c>
      <c r="W15" s="132">
        <f t="shared" si="10"/>
        <v>0</v>
      </c>
      <c r="X15" s="132">
        <f t="shared" si="11"/>
        <v>0</v>
      </c>
      <c r="Y15" s="132">
        <f t="shared" si="12"/>
        <v>0</v>
      </c>
      <c r="Z15" s="137">
        <f t="shared" si="13"/>
        <v>0</v>
      </c>
      <c r="AA15" s="138">
        <f t="shared" si="14"/>
        <v>0</v>
      </c>
    </row>
    <row r="16">
      <c r="A16" s="11"/>
      <c r="B16" s="52"/>
      <c r="C16" s="52"/>
      <c r="D16" s="132" t="s">
        <v>195</v>
      </c>
      <c r="E16" s="132" t="str">
        <f t="shared" si="1"/>
        <v>-YAKA-</v>
      </c>
      <c r="F16" s="52"/>
      <c r="G16" s="52"/>
      <c r="H16" s="52"/>
      <c r="I16" s="52"/>
      <c r="J16" s="52"/>
      <c r="K16" s="133" t="str">
        <f t="shared" si="2"/>
        <v>A=; B=; C=;L=; G=</v>
      </c>
      <c r="L16" s="132" t="s">
        <v>28</v>
      </c>
      <c r="M16" s="52"/>
      <c r="N16" s="132">
        <f t="shared" si="3"/>
        <v>0</v>
      </c>
      <c r="O16" s="132">
        <f t="shared" si="4"/>
        <v>0</v>
      </c>
      <c r="P16" s="11"/>
      <c r="Q16" s="127" t="s">
        <v>131</v>
      </c>
      <c r="R16" s="135" t="str">
        <f t="shared" si="5"/>
        <v>FLANSA20</v>
      </c>
      <c r="S16" s="135" t="str">
        <f t="shared" si="6"/>
        <v>0.6</v>
      </c>
      <c r="T16" s="136">
        <f t="shared" si="7"/>
        <v>0</v>
      </c>
      <c r="U16" s="136">
        <f t="shared" si="8"/>
        <v>0</v>
      </c>
      <c r="V16" s="136">
        <f t="shared" si="9"/>
        <v>0</v>
      </c>
      <c r="W16" s="132">
        <f t="shared" si="10"/>
        <v>0</v>
      </c>
      <c r="X16" s="132">
        <f t="shared" si="11"/>
        <v>0</v>
      </c>
      <c r="Y16" s="132">
        <f t="shared" si="12"/>
        <v>0</v>
      </c>
      <c r="Z16" s="137">
        <f t="shared" si="13"/>
        <v>0</v>
      </c>
      <c r="AA16" s="138">
        <f t="shared" si="14"/>
        <v>0</v>
      </c>
    </row>
    <row r="17">
      <c r="A17" s="11"/>
      <c r="B17" s="52"/>
      <c r="C17" s="52"/>
      <c r="D17" s="132" t="s">
        <v>195</v>
      </c>
      <c r="E17" s="132" t="str">
        <f t="shared" si="1"/>
        <v>-YAKA-</v>
      </c>
      <c r="F17" s="52"/>
      <c r="G17" s="52"/>
      <c r="H17" s="52"/>
      <c r="I17" s="52"/>
      <c r="J17" s="52"/>
      <c r="K17" s="133" t="str">
        <f t="shared" si="2"/>
        <v>A=; B=; C=;L=; G=</v>
      </c>
      <c r="L17" s="132" t="s">
        <v>28</v>
      </c>
      <c r="M17" s="52"/>
      <c r="N17" s="132">
        <f t="shared" si="3"/>
        <v>0</v>
      </c>
      <c r="O17" s="132">
        <f t="shared" si="4"/>
        <v>0</v>
      </c>
      <c r="P17" s="11"/>
      <c r="Q17" s="127" t="s">
        <v>132</v>
      </c>
      <c r="R17" s="135" t="str">
        <f t="shared" si="5"/>
        <v>FLANSA20</v>
      </c>
      <c r="S17" s="135" t="str">
        <f t="shared" si="6"/>
        <v>0.6</v>
      </c>
      <c r="T17" s="136">
        <f t="shared" si="7"/>
        <v>0</v>
      </c>
      <c r="U17" s="136">
        <f t="shared" si="8"/>
        <v>0</v>
      </c>
      <c r="V17" s="136">
        <f t="shared" si="9"/>
        <v>0</v>
      </c>
      <c r="W17" s="132">
        <f t="shared" si="10"/>
        <v>0</v>
      </c>
      <c r="X17" s="132">
        <f t="shared" si="11"/>
        <v>0</v>
      </c>
      <c r="Y17" s="132">
        <f t="shared" si="12"/>
        <v>0</v>
      </c>
      <c r="Z17" s="137">
        <f t="shared" si="13"/>
        <v>0</v>
      </c>
      <c r="AA17" s="138">
        <f t="shared" si="14"/>
        <v>0</v>
      </c>
    </row>
    <row r="18">
      <c r="A18" s="11"/>
      <c r="B18" s="52"/>
      <c r="C18" s="52"/>
      <c r="D18" s="132" t="s">
        <v>195</v>
      </c>
      <c r="E18" s="132" t="str">
        <f t="shared" si="1"/>
        <v>-YAKA-</v>
      </c>
      <c r="F18" s="52"/>
      <c r="G18" s="52"/>
      <c r="H18" s="52"/>
      <c r="I18" s="52"/>
      <c r="J18" s="52"/>
      <c r="K18" s="133" t="str">
        <f t="shared" si="2"/>
        <v>A=; B=; C=;L=; G=</v>
      </c>
      <c r="L18" s="132" t="s">
        <v>28</v>
      </c>
      <c r="M18" s="52"/>
      <c r="N18" s="132">
        <f t="shared" si="3"/>
        <v>0</v>
      </c>
      <c r="O18" s="132">
        <f t="shared" si="4"/>
        <v>0</v>
      </c>
      <c r="P18" s="11"/>
      <c r="Q18" s="127" t="s">
        <v>133</v>
      </c>
      <c r="R18" s="135" t="str">
        <f t="shared" si="5"/>
        <v>FLANSA20</v>
      </c>
      <c r="S18" s="135" t="str">
        <f t="shared" si="6"/>
        <v>0.6</v>
      </c>
      <c r="T18" s="136">
        <f t="shared" si="7"/>
        <v>0</v>
      </c>
      <c r="U18" s="136">
        <f t="shared" si="8"/>
        <v>0</v>
      </c>
      <c r="V18" s="136">
        <f t="shared" si="9"/>
        <v>0</v>
      </c>
      <c r="W18" s="132">
        <f t="shared" si="10"/>
        <v>0</v>
      </c>
      <c r="X18" s="132">
        <f t="shared" si="11"/>
        <v>0</v>
      </c>
      <c r="Y18" s="132">
        <f t="shared" si="12"/>
        <v>0</v>
      </c>
      <c r="Z18" s="137">
        <f t="shared" si="13"/>
        <v>0</v>
      </c>
      <c r="AA18" s="138">
        <f t="shared" si="14"/>
        <v>0</v>
      </c>
    </row>
    <row r="19">
      <c r="A19" s="110"/>
      <c r="B19" s="148"/>
      <c r="C19" s="148"/>
      <c r="D19" s="132" t="s">
        <v>195</v>
      </c>
      <c r="E19" s="132" t="str">
        <f t="shared" si="1"/>
        <v>-YAKA-</v>
      </c>
      <c r="F19" s="148"/>
      <c r="G19" s="148"/>
      <c r="H19" s="148"/>
      <c r="I19" s="148"/>
      <c r="J19" s="148"/>
      <c r="K19" s="133" t="str">
        <f t="shared" si="2"/>
        <v>A=; B=; C=;L=; G=</v>
      </c>
      <c r="L19" s="132" t="s">
        <v>28</v>
      </c>
      <c r="M19" s="148"/>
      <c r="N19" s="132">
        <f t="shared" si="3"/>
        <v>0</v>
      </c>
      <c r="O19" s="132">
        <f t="shared" si="4"/>
        <v>0</v>
      </c>
      <c r="P19" s="110"/>
      <c r="Q19" s="127" t="s">
        <v>134</v>
      </c>
      <c r="R19" s="135" t="str">
        <f t="shared" si="5"/>
        <v>FLANSA20</v>
      </c>
      <c r="S19" s="135" t="str">
        <f t="shared" si="6"/>
        <v>0.6</v>
      </c>
      <c r="T19" s="136">
        <f t="shared" si="7"/>
        <v>0</v>
      </c>
      <c r="U19" s="136">
        <f t="shared" si="8"/>
        <v>0</v>
      </c>
      <c r="V19" s="136">
        <f t="shared" si="9"/>
        <v>0</v>
      </c>
      <c r="W19" s="132">
        <f t="shared" si="10"/>
        <v>0</v>
      </c>
      <c r="X19" s="132">
        <f t="shared" si="11"/>
        <v>0</v>
      </c>
      <c r="Y19" s="132">
        <f t="shared" si="12"/>
        <v>0</v>
      </c>
      <c r="Z19" s="137">
        <f t="shared" si="13"/>
        <v>0</v>
      </c>
      <c r="AA19" s="138">
        <f t="shared" si="14"/>
        <v>0</v>
      </c>
    </row>
    <row r="20">
      <c r="A20" s="110"/>
      <c r="B20" s="148"/>
      <c r="C20" s="148"/>
      <c r="D20" s="132" t="s">
        <v>195</v>
      </c>
      <c r="E20" s="132" t="str">
        <f t="shared" si="1"/>
        <v>-YAKA-</v>
      </c>
      <c r="F20" s="148"/>
      <c r="G20" s="148"/>
      <c r="H20" s="148"/>
      <c r="I20" s="148"/>
      <c r="J20" s="148"/>
      <c r="K20" s="133" t="str">
        <f t="shared" si="2"/>
        <v>A=; B=; C=;L=; G=</v>
      </c>
      <c r="L20" s="132" t="s">
        <v>28</v>
      </c>
      <c r="M20" s="148"/>
      <c r="N20" s="132">
        <f t="shared" si="3"/>
        <v>0</v>
      </c>
      <c r="O20" s="132">
        <f t="shared" si="4"/>
        <v>0</v>
      </c>
      <c r="P20" s="110"/>
      <c r="Q20" s="127" t="s">
        <v>135</v>
      </c>
      <c r="R20" s="135" t="str">
        <f t="shared" si="5"/>
        <v>FLANSA20</v>
      </c>
      <c r="S20" s="135" t="str">
        <f t="shared" si="6"/>
        <v>0.6</v>
      </c>
      <c r="T20" s="136">
        <f t="shared" si="7"/>
        <v>0</v>
      </c>
      <c r="U20" s="136">
        <f t="shared" si="8"/>
        <v>0</v>
      </c>
      <c r="V20" s="136">
        <f t="shared" si="9"/>
        <v>0</v>
      </c>
      <c r="W20" s="132">
        <f t="shared" si="10"/>
        <v>0</v>
      </c>
      <c r="X20" s="132">
        <f t="shared" si="11"/>
        <v>0</v>
      </c>
      <c r="Y20" s="132">
        <f t="shared" si="12"/>
        <v>0</v>
      </c>
      <c r="Z20" s="137">
        <f t="shared" si="13"/>
        <v>0</v>
      </c>
      <c r="AA20" s="138">
        <f t="shared" si="14"/>
        <v>0</v>
      </c>
    </row>
    <row r="21" ht="15.75" customHeight="1">
      <c r="A21" s="110"/>
      <c r="B21" s="148"/>
      <c r="C21" s="148"/>
      <c r="D21" s="132" t="s">
        <v>195</v>
      </c>
      <c r="E21" s="132" t="str">
        <f t="shared" si="1"/>
        <v>-YAKA-</v>
      </c>
      <c r="F21" s="148"/>
      <c r="G21" s="148"/>
      <c r="H21" s="148"/>
      <c r="I21" s="148"/>
      <c r="J21" s="148"/>
      <c r="K21" s="133" t="str">
        <f t="shared" si="2"/>
        <v>A=; B=; C=;L=; G=</v>
      </c>
      <c r="L21" s="132" t="s">
        <v>28</v>
      </c>
      <c r="M21" s="148"/>
      <c r="N21" s="132">
        <f t="shared" si="3"/>
        <v>0</v>
      </c>
      <c r="O21" s="132">
        <f t="shared" si="4"/>
        <v>0</v>
      </c>
      <c r="P21" s="110"/>
      <c r="Q21" s="127" t="s">
        <v>136</v>
      </c>
      <c r="R21" s="135" t="str">
        <f t="shared" si="5"/>
        <v>FLANSA20</v>
      </c>
      <c r="S21" s="135" t="str">
        <f t="shared" si="6"/>
        <v>0.6</v>
      </c>
      <c r="T21" s="136">
        <f t="shared" si="7"/>
        <v>0</v>
      </c>
      <c r="U21" s="136">
        <f t="shared" si="8"/>
        <v>0</v>
      </c>
      <c r="V21" s="136">
        <f t="shared" si="9"/>
        <v>0</v>
      </c>
      <c r="W21" s="132">
        <f t="shared" si="10"/>
        <v>0</v>
      </c>
      <c r="X21" s="132">
        <f t="shared" si="11"/>
        <v>0</v>
      </c>
      <c r="Y21" s="132">
        <f t="shared" si="12"/>
        <v>0</v>
      </c>
      <c r="Z21" s="137">
        <f t="shared" si="13"/>
        <v>0</v>
      </c>
      <c r="AA21" s="138">
        <f t="shared" si="14"/>
        <v>0</v>
      </c>
    </row>
    <row r="22" ht="15.75" customHeight="1">
      <c r="A22" s="110"/>
      <c r="B22" s="148"/>
      <c r="C22" s="148"/>
      <c r="D22" s="132" t="s">
        <v>195</v>
      </c>
      <c r="E22" s="132" t="str">
        <f t="shared" si="1"/>
        <v>-YAKA-</v>
      </c>
      <c r="F22" s="148"/>
      <c r="G22" s="148"/>
      <c r="H22" s="148"/>
      <c r="I22" s="148"/>
      <c r="J22" s="148"/>
      <c r="K22" s="133" t="str">
        <f t="shared" si="2"/>
        <v>A=; B=; C=;L=; G=</v>
      </c>
      <c r="L22" s="132" t="s">
        <v>28</v>
      </c>
      <c r="M22" s="148"/>
      <c r="N22" s="132">
        <f t="shared" si="3"/>
        <v>0</v>
      </c>
      <c r="O22" s="132">
        <f t="shared" si="4"/>
        <v>0</v>
      </c>
      <c r="P22" s="110"/>
      <c r="Q22" s="127" t="s">
        <v>137</v>
      </c>
      <c r="R22" s="135" t="str">
        <f t="shared" si="5"/>
        <v>FLANSA20</v>
      </c>
      <c r="S22" s="135" t="str">
        <f t="shared" si="6"/>
        <v>0.6</v>
      </c>
      <c r="T22" s="136">
        <f t="shared" si="7"/>
        <v>0</v>
      </c>
      <c r="U22" s="136">
        <f t="shared" si="8"/>
        <v>0</v>
      </c>
      <c r="V22" s="136">
        <f t="shared" si="9"/>
        <v>0</v>
      </c>
      <c r="W22" s="132">
        <f t="shared" si="10"/>
        <v>0</v>
      </c>
      <c r="X22" s="132">
        <f t="shared" si="11"/>
        <v>0</v>
      </c>
      <c r="Y22" s="132">
        <f t="shared" si="12"/>
        <v>0</v>
      </c>
      <c r="Z22" s="137">
        <f t="shared" si="13"/>
        <v>0</v>
      </c>
      <c r="AA22" s="138">
        <f t="shared" si="14"/>
        <v>0</v>
      </c>
    </row>
    <row r="23" ht="15.75" customHeight="1">
      <c r="A23" s="110"/>
      <c r="B23" s="148"/>
      <c r="C23" s="148"/>
      <c r="D23" s="132" t="s">
        <v>195</v>
      </c>
      <c r="E23" s="132" t="str">
        <f t="shared" si="1"/>
        <v>-YAKA-</v>
      </c>
      <c r="F23" s="148"/>
      <c r="G23" s="148"/>
      <c r="H23" s="148"/>
      <c r="I23" s="148"/>
      <c r="J23" s="148"/>
      <c r="K23" s="133" t="str">
        <f t="shared" si="2"/>
        <v>A=; B=; C=;L=; G=</v>
      </c>
      <c r="L23" s="132" t="s">
        <v>28</v>
      </c>
      <c r="M23" s="148"/>
      <c r="N23" s="132">
        <f t="shared" si="3"/>
        <v>0</v>
      </c>
      <c r="O23" s="132">
        <f t="shared" si="4"/>
        <v>0</v>
      </c>
      <c r="P23" s="110"/>
      <c r="Q23" s="127" t="s">
        <v>138</v>
      </c>
      <c r="R23" s="135" t="str">
        <f t="shared" si="5"/>
        <v>FLANSA20</v>
      </c>
      <c r="S23" s="135" t="str">
        <f t="shared" si="6"/>
        <v>0.6</v>
      </c>
      <c r="T23" s="136">
        <f t="shared" si="7"/>
        <v>0</v>
      </c>
      <c r="U23" s="136">
        <f t="shared" si="8"/>
        <v>0</v>
      </c>
      <c r="V23" s="136">
        <f t="shared" si="9"/>
        <v>0</v>
      </c>
      <c r="W23" s="132">
        <f t="shared" si="10"/>
        <v>0</v>
      </c>
      <c r="X23" s="132">
        <f t="shared" si="11"/>
        <v>0</v>
      </c>
      <c r="Y23" s="132">
        <f t="shared" si="12"/>
        <v>0</v>
      </c>
      <c r="Z23" s="137">
        <f t="shared" si="13"/>
        <v>0</v>
      </c>
      <c r="AA23" s="138">
        <f t="shared" si="14"/>
        <v>0</v>
      </c>
    </row>
    <row r="24" ht="15.75" customHeight="1">
      <c r="A24" s="110"/>
      <c r="B24" s="148"/>
      <c r="C24" s="148"/>
      <c r="D24" s="132" t="s">
        <v>195</v>
      </c>
      <c r="E24" s="132" t="str">
        <f t="shared" si="1"/>
        <v>-YAKA-</v>
      </c>
      <c r="F24" s="148"/>
      <c r="G24" s="148"/>
      <c r="H24" s="148"/>
      <c r="I24" s="148"/>
      <c r="J24" s="148"/>
      <c r="K24" s="133" t="str">
        <f t="shared" si="2"/>
        <v>A=; B=; C=;L=; G=</v>
      </c>
      <c r="L24" s="132" t="s">
        <v>28</v>
      </c>
      <c r="M24" s="148"/>
      <c r="N24" s="132">
        <f t="shared" si="3"/>
        <v>0</v>
      </c>
      <c r="O24" s="132">
        <f t="shared" si="4"/>
        <v>0</v>
      </c>
      <c r="P24" s="110"/>
      <c r="Q24" s="127" t="s">
        <v>139</v>
      </c>
      <c r="R24" s="135" t="str">
        <f t="shared" si="5"/>
        <v>FLANSA20</v>
      </c>
      <c r="S24" s="135" t="str">
        <f t="shared" si="6"/>
        <v>0.6</v>
      </c>
      <c r="T24" s="136">
        <f t="shared" si="7"/>
        <v>0</v>
      </c>
      <c r="U24" s="136">
        <f t="shared" si="8"/>
        <v>0</v>
      </c>
      <c r="V24" s="136">
        <f t="shared" si="9"/>
        <v>0</v>
      </c>
      <c r="W24" s="132">
        <f t="shared" si="10"/>
        <v>0</v>
      </c>
      <c r="X24" s="132">
        <f t="shared" si="11"/>
        <v>0</v>
      </c>
      <c r="Y24" s="132">
        <f t="shared" si="12"/>
        <v>0</v>
      </c>
      <c r="Z24" s="137">
        <f t="shared" si="13"/>
        <v>0</v>
      </c>
      <c r="AA24" s="138">
        <f t="shared" si="14"/>
        <v>0</v>
      </c>
    </row>
    <row r="25" ht="15.75" customHeight="1">
      <c r="A25" s="110"/>
      <c r="B25" s="148"/>
      <c r="C25" s="148"/>
      <c r="D25" s="132" t="s">
        <v>195</v>
      </c>
      <c r="E25" s="132" t="str">
        <f t="shared" si="1"/>
        <v>-YAKA-</v>
      </c>
      <c r="F25" s="148"/>
      <c r="G25" s="148"/>
      <c r="H25" s="148"/>
      <c r="I25" s="148"/>
      <c r="J25" s="148"/>
      <c r="K25" s="133" t="str">
        <f t="shared" si="2"/>
        <v>A=; B=; C=;L=; G=</v>
      </c>
      <c r="L25" s="132" t="s">
        <v>28</v>
      </c>
      <c r="M25" s="148"/>
      <c r="N25" s="132">
        <f t="shared" si="3"/>
        <v>0</v>
      </c>
      <c r="O25" s="132">
        <f t="shared" si="4"/>
        <v>0</v>
      </c>
      <c r="P25" s="110"/>
      <c r="Q25" s="127" t="s">
        <v>140</v>
      </c>
      <c r="R25" s="135" t="str">
        <f t="shared" si="5"/>
        <v>FLANSA20</v>
      </c>
      <c r="S25" s="135" t="str">
        <f t="shared" si="6"/>
        <v>0.6</v>
      </c>
      <c r="T25" s="136">
        <f t="shared" si="7"/>
        <v>0</v>
      </c>
      <c r="U25" s="136">
        <f t="shared" si="8"/>
        <v>0</v>
      </c>
      <c r="V25" s="136">
        <f t="shared" si="9"/>
        <v>0</v>
      </c>
      <c r="W25" s="132">
        <f t="shared" si="10"/>
        <v>0</v>
      </c>
      <c r="X25" s="132">
        <f t="shared" si="11"/>
        <v>0</v>
      </c>
      <c r="Y25" s="132">
        <f t="shared" si="12"/>
        <v>0</v>
      </c>
      <c r="Z25" s="137">
        <f t="shared" si="13"/>
        <v>0</v>
      </c>
      <c r="AA25" s="138">
        <f t="shared" si="14"/>
        <v>0</v>
      </c>
    </row>
    <row r="26" ht="15.75" customHeight="1">
      <c r="A26" s="110"/>
      <c r="B26" s="148"/>
      <c r="C26" s="148"/>
      <c r="D26" s="132" t="s">
        <v>195</v>
      </c>
      <c r="E26" s="132" t="str">
        <f t="shared" si="1"/>
        <v>-YAKA-</v>
      </c>
      <c r="F26" s="148"/>
      <c r="G26" s="148"/>
      <c r="H26" s="148"/>
      <c r="I26" s="148"/>
      <c r="J26" s="148"/>
      <c r="K26" s="133" t="str">
        <f t="shared" si="2"/>
        <v>A=; B=; C=;L=; G=</v>
      </c>
      <c r="L26" s="132" t="s">
        <v>28</v>
      </c>
      <c r="M26" s="148"/>
      <c r="N26" s="132">
        <f t="shared" si="3"/>
        <v>0</v>
      </c>
      <c r="O26" s="132">
        <f t="shared" si="4"/>
        <v>0</v>
      </c>
      <c r="P26" s="110"/>
      <c r="Q26" s="127" t="s">
        <v>141</v>
      </c>
      <c r="R26" s="135" t="str">
        <f t="shared" si="5"/>
        <v>FLANSA20</v>
      </c>
      <c r="S26" s="135" t="str">
        <f t="shared" si="6"/>
        <v>0.6</v>
      </c>
      <c r="T26" s="136">
        <f t="shared" si="7"/>
        <v>0</v>
      </c>
      <c r="U26" s="136">
        <f t="shared" si="8"/>
        <v>0</v>
      </c>
      <c r="V26" s="136">
        <f t="shared" si="9"/>
        <v>0</v>
      </c>
      <c r="W26" s="132">
        <f t="shared" si="10"/>
        <v>0</v>
      </c>
      <c r="X26" s="132">
        <f t="shared" si="11"/>
        <v>0</v>
      </c>
      <c r="Y26" s="132">
        <f t="shared" si="12"/>
        <v>0</v>
      </c>
      <c r="Z26" s="137">
        <f t="shared" si="13"/>
        <v>0</v>
      </c>
      <c r="AA26" s="138">
        <f t="shared" si="14"/>
        <v>0</v>
      </c>
    </row>
    <row r="27" ht="15.75" customHeight="1">
      <c r="A27" s="110"/>
      <c r="B27" s="148"/>
      <c r="C27" s="148"/>
      <c r="D27" s="132" t="s">
        <v>195</v>
      </c>
      <c r="E27" s="132" t="str">
        <f t="shared" si="1"/>
        <v>-YAKA-</v>
      </c>
      <c r="F27" s="148"/>
      <c r="G27" s="148"/>
      <c r="H27" s="148"/>
      <c r="I27" s="148"/>
      <c r="J27" s="148"/>
      <c r="K27" s="133" t="str">
        <f t="shared" si="2"/>
        <v>A=; B=; C=;L=; G=</v>
      </c>
      <c r="L27" s="132" t="s">
        <v>28</v>
      </c>
      <c r="M27" s="148"/>
      <c r="N27" s="132">
        <f t="shared" si="3"/>
        <v>0</v>
      </c>
      <c r="O27" s="132">
        <f t="shared" si="4"/>
        <v>0</v>
      </c>
      <c r="P27" s="110"/>
      <c r="Q27" s="127" t="s">
        <v>142</v>
      </c>
      <c r="R27" s="135" t="str">
        <f t="shared" si="5"/>
        <v>FLANSA20</v>
      </c>
      <c r="S27" s="135" t="str">
        <f t="shared" si="6"/>
        <v>0.6</v>
      </c>
      <c r="T27" s="136">
        <f t="shared" si="7"/>
        <v>0</v>
      </c>
      <c r="U27" s="136">
        <f t="shared" si="8"/>
        <v>0</v>
      </c>
      <c r="V27" s="136">
        <f t="shared" si="9"/>
        <v>0</v>
      </c>
      <c r="W27" s="132">
        <f t="shared" si="10"/>
        <v>0</v>
      </c>
      <c r="X27" s="132">
        <f t="shared" si="11"/>
        <v>0</v>
      </c>
      <c r="Y27" s="132">
        <f t="shared" si="12"/>
        <v>0</v>
      </c>
      <c r="Z27" s="137">
        <f t="shared" si="13"/>
        <v>0</v>
      </c>
      <c r="AA27" s="138">
        <f t="shared" si="14"/>
        <v>0</v>
      </c>
    </row>
    <row r="28" ht="15.75" customHeight="1">
      <c r="A28" s="110"/>
      <c r="B28" s="148"/>
      <c r="C28" s="148"/>
      <c r="D28" s="132" t="s">
        <v>195</v>
      </c>
      <c r="E28" s="132" t="str">
        <f t="shared" si="1"/>
        <v>-YAKA-</v>
      </c>
      <c r="F28" s="148"/>
      <c r="G28" s="148"/>
      <c r="H28" s="148"/>
      <c r="I28" s="148"/>
      <c r="J28" s="148"/>
      <c r="K28" s="133" t="str">
        <f t="shared" si="2"/>
        <v>A=; B=; C=;L=; G=</v>
      </c>
      <c r="L28" s="132" t="s">
        <v>28</v>
      </c>
      <c r="M28" s="148"/>
      <c r="N28" s="132">
        <f t="shared" si="3"/>
        <v>0</v>
      </c>
      <c r="O28" s="132">
        <f t="shared" si="4"/>
        <v>0</v>
      </c>
      <c r="P28" s="110"/>
      <c r="Q28" s="127" t="s">
        <v>143</v>
      </c>
      <c r="R28" s="135" t="str">
        <f t="shared" si="5"/>
        <v>FLANSA20</v>
      </c>
      <c r="S28" s="135" t="str">
        <f t="shared" si="6"/>
        <v>0.6</v>
      </c>
      <c r="T28" s="136">
        <f t="shared" si="7"/>
        <v>0</v>
      </c>
      <c r="U28" s="136">
        <f t="shared" si="8"/>
        <v>0</v>
      </c>
      <c r="V28" s="136">
        <f t="shared" si="9"/>
        <v>0</v>
      </c>
      <c r="W28" s="132">
        <f t="shared" si="10"/>
        <v>0</v>
      </c>
      <c r="X28" s="132">
        <f t="shared" si="11"/>
        <v>0</v>
      </c>
      <c r="Y28" s="132">
        <f t="shared" si="12"/>
        <v>0</v>
      </c>
      <c r="Z28" s="137">
        <f t="shared" si="13"/>
        <v>0</v>
      </c>
      <c r="AA28" s="138">
        <f t="shared" si="14"/>
        <v>0</v>
      </c>
    </row>
    <row r="29" ht="15.75" customHeight="1">
      <c r="A29" s="110"/>
      <c r="B29" s="148"/>
      <c r="C29" s="148"/>
      <c r="D29" s="132" t="s">
        <v>195</v>
      </c>
      <c r="E29" s="132" t="str">
        <f t="shared" si="1"/>
        <v>-YAKA-</v>
      </c>
      <c r="F29" s="148"/>
      <c r="G29" s="148"/>
      <c r="H29" s="148"/>
      <c r="I29" s="148"/>
      <c r="J29" s="148"/>
      <c r="K29" s="133" t="str">
        <f t="shared" si="2"/>
        <v>A=; B=; C=;L=; G=</v>
      </c>
      <c r="L29" s="132" t="s">
        <v>28</v>
      </c>
      <c r="M29" s="148"/>
      <c r="N29" s="132">
        <f t="shared" si="3"/>
        <v>0</v>
      </c>
      <c r="O29" s="132">
        <f t="shared" si="4"/>
        <v>0</v>
      </c>
      <c r="P29" s="110"/>
      <c r="Q29" s="127" t="s">
        <v>144</v>
      </c>
      <c r="R29" s="135" t="str">
        <f t="shared" si="5"/>
        <v>FLANSA20</v>
      </c>
      <c r="S29" s="135" t="str">
        <f t="shared" si="6"/>
        <v>0.6</v>
      </c>
      <c r="T29" s="136">
        <f t="shared" si="7"/>
        <v>0</v>
      </c>
      <c r="U29" s="136">
        <f t="shared" si="8"/>
        <v>0</v>
      </c>
      <c r="V29" s="136">
        <f t="shared" si="9"/>
        <v>0</v>
      </c>
      <c r="W29" s="132">
        <f t="shared" si="10"/>
        <v>0</v>
      </c>
      <c r="X29" s="132">
        <f t="shared" si="11"/>
        <v>0</v>
      </c>
      <c r="Y29" s="132">
        <f t="shared" si="12"/>
        <v>0</v>
      </c>
      <c r="Z29" s="137">
        <f t="shared" si="13"/>
        <v>0</v>
      </c>
      <c r="AA29" s="138">
        <f t="shared" si="14"/>
        <v>0</v>
      </c>
    </row>
    <row r="30" ht="15.75" customHeight="1">
      <c r="A30" s="110"/>
      <c r="B30" s="148"/>
      <c r="C30" s="148"/>
      <c r="D30" s="132" t="s">
        <v>195</v>
      </c>
      <c r="E30" s="132" t="str">
        <f t="shared" si="1"/>
        <v>-YAKA-</v>
      </c>
      <c r="F30" s="148"/>
      <c r="G30" s="148"/>
      <c r="H30" s="148"/>
      <c r="I30" s="148"/>
      <c r="J30" s="148"/>
      <c r="K30" s="133" t="str">
        <f t="shared" si="2"/>
        <v>A=; B=; C=;L=; G=</v>
      </c>
      <c r="L30" s="132" t="s">
        <v>28</v>
      </c>
      <c r="M30" s="148"/>
      <c r="N30" s="132">
        <f t="shared" si="3"/>
        <v>0</v>
      </c>
      <c r="O30" s="132">
        <f t="shared" si="4"/>
        <v>0</v>
      </c>
      <c r="P30" s="110"/>
      <c r="Q30" s="127" t="s">
        <v>145</v>
      </c>
      <c r="R30" s="135" t="str">
        <f t="shared" si="5"/>
        <v>FLANSA20</v>
      </c>
      <c r="S30" s="135" t="str">
        <f t="shared" si="6"/>
        <v>0.6</v>
      </c>
      <c r="T30" s="136">
        <f t="shared" si="7"/>
        <v>0</v>
      </c>
      <c r="U30" s="136">
        <f t="shared" si="8"/>
        <v>0</v>
      </c>
      <c r="V30" s="136">
        <f t="shared" si="9"/>
        <v>0</v>
      </c>
      <c r="W30" s="132">
        <f t="shared" si="10"/>
        <v>0</v>
      </c>
      <c r="X30" s="132">
        <f t="shared" si="11"/>
        <v>0</v>
      </c>
      <c r="Y30" s="132">
        <f t="shared" si="12"/>
        <v>0</v>
      </c>
      <c r="Z30" s="137">
        <f t="shared" si="13"/>
        <v>0</v>
      </c>
      <c r="AA30" s="138">
        <f t="shared" si="14"/>
        <v>0</v>
      </c>
    </row>
    <row r="31" ht="15.75" customHeight="1">
      <c r="A31" s="110"/>
      <c r="B31" s="148"/>
      <c r="C31" s="148"/>
      <c r="D31" s="132" t="s">
        <v>195</v>
      </c>
      <c r="E31" s="132" t="str">
        <f t="shared" si="1"/>
        <v>-YAKA-</v>
      </c>
      <c r="F31" s="148"/>
      <c r="G31" s="148"/>
      <c r="H31" s="148"/>
      <c r="I31" s="148"/>
      <c r="J31" s="148"/>
      <c r="K31" s="133" t="str">
        <f t="shared" si="2"/>
        <v>A=; B=; C=;L=; G=</v>
      </c>
      <c r="L31" s="132" t="s">
        <v>28</v>
      </c>
      <c r="M31" s="148"/>
      <c r="N31" s="132">
        <f t="shared" si="3"/>
        <v>0</v>
      </c>
      <c r="O31" s="132">
        <f t="shared" si="4"/>
        <v>0</v>
      </c>
      <c r="P31" s="110"/>
      <c r="Q31" s="110"/>
      <c r="R31" s="135" t="str">
        <f t="shared" si="5"/>
        <v>FLANSA20</v>
      </c>
      <c r="S31" s="135" t="str">
        <f t="shared" si="6"/>
        <v>0.6</v>
      </c>
      <c r="T31" s="136">
        <f t="shared" si="7"/>
        <v>0</v>
      </c>
      <c r="U31" s="136">
        <f t="shared" si="8"/>
        <v>0</v>
      </c>
      <c r="V31" s="136">
        <f t="shared" si="9"/>
        <v>0</v>
      </c>
      <c r="W31" s="132">
        <f t="shared" si="10"/>
        <v>0</v>
      </c>
      <c r="X31" s="132">
        <f t="shared" si="11"/>
        <v>0</v>
      </c>
      <c r="Y31" s="132">
        <f t="shared" si="12"/>
        <v>0</v>
      </c>
      <c r="Z31" s="137">
        <f t="shared" si="13"/>
        <v>0</v>
      </c>
      <c r="AA31" s="138">
        <f t="shared" si="14"/>
        <v>0</v>
      </c>
    </row>
    <row r="32" ht="15.75" customHeight="1">
      <c r="A32" s="110"/>
      <c r="B32" s="148"/>
      <c r="C32" s="148"/>
      <c r="D32" s="132" t="s">
        <v>195</v>
      </c>
      <c r="E32" s="132" t="str">
        <f t="shared" si="1"/>
        <v>-YAKA-</v>
      </c>
      <c r="F32" s="148"/>
      <c r="G32" s="148"/>
      <c r="H32" s="148"/>
      <c r="I32" s="148"/>
      <c r="J32" s="148"/>
      <c r="K32" s="133" t="str">
        <f t="shared" si="2"/>
        <v>A=; B=; C=;L=; G=</v>
      </c>
      <c r="L32" s="132" t="s">
        <v>28</v>
      </c>
      <c r="M32" s="148"/>
      <c r="N32" s="132">
        <f t="shared" si="3"/>
        <v>0</v>
      </c>
      <c r="O32" s="132">
        <f t="shared" si="4"/>
        <v>0</v>
      </c>
      <c r="P32" s="110"/>
      <c r="Q32" s="110"/>
      <c r="R32" s="135" t="str">
        <f t="shared" si="5"/>
        <v>FLANSA20</v>
      </c>
      <c r="S32" s="135" t="str">
        <f t="shared" si="6"/>
        <v>0.6</v>
      </c>
      <c r="T32" s="136">
        <f t="shared" si="7"/>
        <v>0</v>
      </c>
      <c r="U32" s="136">
        <f t="shared" si="8"/>
        <v>0</v>
      </c>
      <c r="V32" s="136">
        <f t="shared" si="9"/>
        <v>0</v>
      </c>
      <c r="W32" s="132">
        <f t="shared" si="10"/>
        <v>0</v>
      </c>
      <c r="X32" s="132">
        <f t="shared" si="11"/>
        <v>0</v>
      </c>
      <c r="Y32" s="132">
        <f t="shared" si="12"/>
        <v>0</v>
      </c>
      <c r="Z32" s="137">
        <f t="shared" si="13"/>
        <v>0</v>
      </c>
      <c r="AA32" s="138">
        <f t="shared" si="14"/>
        <v>0</v>
      </c>
    </row>
    <row r="33" ht="15.75" customHeight="1">
      <c r="A33" s="110"/>
      <c r="B33" s="148"/>
      <c r="C33" s="148"/>
      <c r="D33" s="132" t="s">
        <v>195</v>
      </c>
      <c r="E33" s="132" t="str">
        <f t="shared" si="1"/>
        <v>-YAKA-</v>
      </c>
      <c r="F33" s="148"/>
      <c r="G33" s="148"/>
      <c r="H33" s="148"/>
      <c r="I33" s="148"/>
      <c r="J33" s="148"/>
      <c r="K33" s="133" t="str">
        <f t="shared" si="2"/>
        <v>A=; B=; C=;L=; G=</v>
      </c>
      <c r="L33" s="132" t="s">
        <v>28</v>
      </c>
      <c r="M33" s="148"/>
      <c r="N33" s="132">
        <f t="shared" si="3"/>
        <v>0</v>
      </c>
      <c r="O33" s="132">
        <f t="shared" si="4"/>
        <v>0</v>
      </c>
      <c r="P33" s="110"/>
      <c r="Q33" s="110"/>
      <c r="R33" s="135" t="str">
        <f t="shared" si="5"/>
        <v>FLANSA20</v>
      </c>
      <c r="S33" s="135" t="str">
        <f t="shared" si="6"/>
        <v>0.6</v>
      </c>
      <c r="T33" s="136">
        <f t="shared" si="7"/>
        <v>0</v>
      </c>
      <c r="U33" s="136">
        <f t="shared" si="8"/>
        <v>0</v>
      </c>
      <c r="V33" s="136">
        <f t="shared" si="9"/>
        <v>0</v>
      </c>
      <c r="W33" s="132">
        <f t="shared" si="10"/>
        <v>0</v>
      </c>
      <c r="X33" s="132">
        <f t="shared" si="11"/>
        <v>0</v>
      </c>
      <c r="Y33" s="132">
        <f t="shared" si="12"/>
        <v>0</v>
      </c>
      <c r="Z33" s="137">
        <f t="shared" si="13"/>
        <v>0</v>
      </c>
      <c r="AA33" s="138">
        <f t="shared" si="14"/>
        <v>0</v>
      </c>
    </row>
    <row r="34" ht="15.75" customHeight="1">
      <c r="A34" s="110"/>
      <c r="B34" s="148"/>
      <c r="C34" s="148"/>
      <c r="D34" s="132" t="s">
        <v>195</v>
      </c>
      <c r="E34" s="132" t="str">
        <f t="shared" si="1"/>
        <v>-YAKA-</v>
      </c>
      <c r="F34" s="148"/>
      <c r="G34" s="148"/>
      <c r="H34" s="148"/>
      <c r="I34" s="148"/>
      <c r="J34" s="148"/>
      <c r="K34" s="133" t="str">
        <f t="shared" si="2"/>
        <v>A=; B=; C=;L=; G=</v>
      </c>
      <c r="L34" s="132" t="s">
        <v>28</v>
      </c>
      <c r="M34" s="148"/>
      <c r="N34" s="132">
        <f t="shared" si="3"/>
        <v>0</v>
      </c>
      <c r="O34" s="132">
        <f t="shared" si="4"/>
        <v>0</v>
      </c>
      <c r="P34" s="110"/>
      <c r="Q34" s="110"/>
      <c r="R34" s="135" t="str">
        <f t="shared" si="5"/>
        <v>FLANSA20</v>
      </c>
      <c r="S34" s="135" t="str">
        <f t="shared" si="6"/>
        <v>0.6</v>
      </c>
      <c r="T34" s="136">
        <f t="shared" si="7"/>
        <v>0</v>
      </c>
      <c r="U34" s="136">
        <f t="shared" si="8"/>
        <v>0</v>
      </c>
      <c r="V34" s="136">
        <f t="shared" si="9"/>
        <v>0</v>
      </c>
      <c r="W34" s="132">
        <f t="shared" si="10"/>
        <v>0</v>
      </c>
      <c r="X34" s="132">
        <f t="shared" si="11"/>
        <v>0</v>
      </c>
      <c r="Y34" s="132">
        <f t="shared" si="12"/>
        <v>0</v>
      </c>
      <c r="Z34" s="137">
        <f t="shared" si="13"/>
        <v>0</v>
      </c>
      <c r="AA34" s="138">
        <f t="shared" si="14"/>
        <v>0</v>
      </c>
    </row>
    <row r="35" ht="15.75" customHeight="1">
      <c r="A35" s="110"/>
      <c r="B35" s="148"/>
      <c r="C35" s="148"/>
      <c r="D35" s="132" t="s">
        <v>195</v>
      </c>
      <c r="E35" s="132" t="str">
        <f t="shared" si="1"/>
        <v>-YAKA-</v>
      </c>
      <c r="F35" s="148"/>
      <c r="G35" s="148"/>
      <c r="H35" s="148"/>
      <c r="I35" s="148"/>
      <c r="J35" s="148"/>
      <c r="K35" s="133" t="str">
        <f t="shared" si="2"/>
        <v>A=; B=; C=;L=; G=</v>
      </c>
      <c r="L35" s="132" t="s">
        <v>28</v>
      </c>
      <c r="M35" s="148"/>
      <c r="N35" s="132">
        <f t="shared" si="3"/>
        <v>0</v>
      </c>
      <c r="O35" s="132">
        <f t="shared" si="4"/>
        <v>0</v>
      </c>
      <c r="P35" s="110"/>
      <c r="Q35" s="110"/>
      <c r="R35" s="135" t="str">
        <f t="shared" si="5"/>
        <v>FLANSA20</v>
      </c>
      <c r="S35" s="135" t="str">
        <f t="shared" si="6"/>
        <v>0.6</v>
      </c>
      <c r="T35" s="136">
        <f t="shared" si="7"/>
        <v>0</v>
      </c>
      <c r="U35" s="136">
        <f t="shared" si="8"/>
        <v>0</v>
      </c>
      <c r="V35" s="136">
        <f t="shared" si="9"/>
        <v>0</v>
      </c>
      <c r="W35" s="132">
        <f t="shared" si="10"/>
        <v>0</v>
      </c>
      <c r="X35" s="132">
        <f t="shared" si="11"/>
        <v>0</v>
      </c>
      <c r="Y35" s="132">
        <f t="shared" si="12"/>
        <v>0</v>
      </c>
      <c r="Z35" s="137">
        <f t="shared" si="13"/>
        <v>0</v>
      </c>
      <c r="AA35" s="138">
        <f t="shared" si="14"/>
        <v>0</v>
      </c>
    </row>
    <row r="36" ht="15.75" customHeight="1">
      <c r="A36" s="110"/>
      <c r="B36" s="148"/>
      <c r="C36" s="148"/>
      <c r="D36" s="132" t="s">
        <v>195</v>
      </c>
      <c r="E36" s="132" t="str">
        <f t="shared" si="1"/>
        <v>-YAKA-</v>
      </c>
      <c r="F36" s="148"/>
      <c r="G36" s="148"/>
      <c r="H36" s="148"/>
      <c r="I36" s="148"/>
      <c r="J36" s="148"/>
      <c r="K36" s="133" t="str">
        <f t="shared" si="2"/>
        <v>A=; B=; C=;L=; G=</v>
      </c>
      <c r="L36" s="132" t="s">
        <v>28</v>
      </c>
      <c r="M36" s="148"/>
      <c r="N36" s="132">
        <f t="shared" si="3"/>
        <v>0</v>
      </c>
      <c r="O36" s="132">
        <f t="shared" si="4"/>
        <v>0</v>
      </c>
      <c r="P36" s="110"/>
      <c r="Q36" s="110"/>
      <c r="R36" s="135" t="str">
        <f t="shared" si="5"/>
        <v>FLANSA20</v>
      </c>
      <c r="S36" s="135" t="str">
        <f t="shared" si="6"/>
        <v>0.6</v>
      </c>
      <c r="T36" s="136">
        <f t="shared" si="7"/>
        <v>0</v>
      </c>
      <c r="U36" s="136">
        <f t="shared" si="8"/>
        <v>0</v>
      </c>
      <c r="V36" s="136">
        <f t="shared" si="9"/>
        <v>0</v>
      </c>
      <c r="W36" s="132">
        <f t="shared" si="10"/>
        <v>0</v>
      </c>
      <c r="X36" s="132">
        <f t="shared" si="11"/>
        <v>0</v>
      </c>
      <c r="Y36" s="132">
        <f t="shared" si="12"/>
        <v>0</v>
      </c>
      <c r="Z36" s="137">
        <f t="shared" si="13"/>
        <v>0</v>
      </c>
      <c r="AA36" s="138">
        <f t="shared" si="14"/>
        <v>0</v>
      </c>
    </row>
    <row r="37" ht="15.75" customHeight="1">
      <c r="A37" s="110"/>
      <c r="B37" s="148"/>
      <c r="C37" s="148"/>
      <c r="D37" s="132" t="s">
        <v>195</v>
      </c>
      <c r="E37" s="132" t="str">
        <f t="shared" si="1"/>
        <v>-YAKA-</v>
      </c>
      <c r="F37" s="148"/>
      <c r="G37" s="148"/>
      <c r="H37" s="148"/>
      <c r="I37" s="148"/>
      <c r="J37" s="148"/>
      <c r="K37" s="133" t="str">
        <f t="shared" si="2"/>
        <v>A=; B=; C=;L=; G=</v>
      </c>
      <c r="L37" s="132" t="s">
        <v>28</v>
      </c>
      <c r="M37" s="148"/>
      <c r="N37" s="132">
        <f t="shared" si="3"/>
        <v>0</v>
      </c>
      <c r="O37" s="132">
        <f t="shared" si="4"/>
        <v>0</v>
      </c>
      <c r="P37" s="110"/>
      <c r="Q37" s="110"/>
      <c r="R37" s="135" t="str">
        <f t="shared" si="5"/>
        <v>FLANSA20</v>
      </c>
      <c r="S37" s="135" t="str">
        <f t="shared" si="6"/>
        <v>0.6</v>
      </c>
      <c r="T37" s="136">
        <f t="shared" si="7"/>
        <v>0</v>
      </c>
      <c r="U37" s="136">
        <f t="shared" si="8"/>
        <v>0</v>
      </c>
      <c r="V37" s="136">
        <f t="shared" si="9"/>
        <v>0</v>
      </c>
      <c r="W37" s="132">
        <f t="shared" si="10"/>
        <v>0</v>
      </c>
      <c r="X37" s="132">
        <f t="shared" si="11"/>
        <v>0</v>
      </c>
      <c r="Y37" s="132">
        <f t="shared" si="12"/>
        <v>0</v>
      </c>
      <c r="Z37" s="137">
        <f t="shared" si="13"/>
        <v>0</v>
      </c>
      <c r="AA37" s="138">
        <f t="shared" si="14"/>
        <v>0</v>
      </c>
    </row>
    <row r="38" ht="15.75" customHeight="1">
      <c r="A38" s="110"/>
      <c r="B38" s="148"/>
      <c r="C38" s="148"/>
      <c r="D38" s="132" t="s">
        <v>195</v>
      </c>
      <c r="E38" s="132" t="str">
        <f t="shared" si="1"/>
        <v>-YAKA-</v>
      </c>
      <c r="F38" s="148"/>
      <c r="G38" s="148"/>
      <c r="H38" s="148"/>
      <c r="I38" s="148"/>
      <c r="J38" s="148"/>
      <c r="K38" s="133" t="str">
        <f t="shared" si="2"/>
        <v>A=; B=; C=;L=; G=</v>
      </c>
      <c r="L38" s="132" t="s">
        <v>28</v>
      </c>
      <c r="M38" s="148"/>
      <c r="N38" s="132">
        <f t="shared" si="3"/>
        <v>0</v>
      </c>
      <c r="O38" s="132">
        <f t="shared" si="4"/>
        <v>0</v>
      </c>
      <c r="P38" s="110"/>
      <c r="Q38" s="110"/>
      <c r="R38" s="135" t="str">
        <f t="shared" si="5"/>
        <v>FLANSA20</v>
      </c>
      <c r="S38" s="135" t="str">
        <f t="shared" si="6"/>
        <v>0.6</v>
      </c>
      <c r="T38" s="136">
        <f t="shared" si="7"/>
        <v>0</v>
      </c>
      <c r="U38" s="136">
        <f t="shared" si="8"/>
        <v>0</v>
      </c>
      <c r="V38" s="136">
        <f t="shared" si="9"/>
        <v>0</v>
      </c>
      <c r="W38" s="132">
        <f t="shared" si="10"/>
        <v>0</v>
      </c>
      <c r="X38" s="132">
        <f t="shared" si="11"/>
        <v>0</v>
      </c>
      <c r="Y38" s="132">
        <f t="shared" si="12"/>
        <v>0</v>
      </c>
      <c r="Z38" s="137">
        <f t="shared" si="13"/>
        <v>0</v>
      </c>
      <c r="AA38" s="138">
        <f t="shared" si="14"/>
        <v>0</v>
      </c>
    </row>
    <row r="39" ht="15.75" customHeight="1">
      <c r="A39" s="110"/>
      <c r="B39" s="148"/>
      <c r="C39" s="148"/>
      <c r="D39" s="132" t="s">
        <v>195</v>
      </c>
      <c r="E39" s="132" t="str">
        <f t="shared" si="1"/>
        <v>-YAKA-</v>
      </c>
      <c r="F39" s="148"/>
      <c r="G39" s="148"/>
      <c r="H39" s="148"/>
      <c r="I39" s="148"/>
      <c r="J39" s="148"/>
      <c r="K39" s="133" t="str">
        <f t="shared" si="2"/>
        <v>A=; B=; C=;L=; G=</v>
      </c>
      <c r="L39" s="132" t="s">
        <v>28</v>
      </c>
      <c r="M39" s="148"/>
      <c r="N39" s="132">
        <f t="shared" si="3"/>
        <v>0</v>
      </c>
      <c r="O39" s="132">
        <f t="shared" si="4"/>
        <v>0</v>
      </c>
      <c r="P39" s="110"/>
      <c r="Q39" s="110"/>
      <c r="R39" s="135" t="str">
        <f t="shared" si="5"/>
        <v>FLANSA20</v>
      </c>
      <c r="S39" s="135" t="str">
        <f t="shared" si="6"/>
        <v>0.6</v>
      </c>
      <c r="T39" s="136">
        <f t="shared" si="7"/>
        <v>0</v>
      </c>
      <c r="U39" s="136">
        <f t="shared" si="8"/>
        <v>0</v>
      </c>
      <c r="V39" s="136">
        <f t="shared" si="9"/>
        <v>0</v>
      </c>
      <c r="W39" s="132">
        <f t="shared" si="10"/>
        <v>0</v>
      </c>
      <c r="X39" s="132">
        <f t="shared" si="11"/>
        <v>0</v>
      </c>
      <c r="Y39" s="132">
        <f t="shared" si="12"/>
        <v>0</v>
      </c>
      <c r="Z39" s="137">
        <f t="shared" si="13"/>
        <v>0</v>
      </c>
      <c r="AA39" s="138">
        <f t="shared" si="14"/>
        <v>0</v>
      </c>
    </row>
    <row r="40" ht="15.75" customHeight="1">
      <c r="A40" s="110"/>
      <c r="B40" s="148"/>
      <c r="C40" s="148"/>
      <c r="D40" s="132" t="s">
        <v>195</v>
      </c>
      <c r="E40" s="132" t="str">
        <f t="shared" si="1"/>
        <v>-YAKA-</v>
      </c>
      <c r="F40" s="148"/>
      <c r="G40" s="148"/>
      <c r="H40" s="148"/>
      <c r="I40" s="148"/>
      <c r="J40" s="148"/>
      <c r="K40" s="133" t="str">
        <f t="shared" si="2"/>
        <v>A=; B=; C=;L=; G=</v>
      </c>
      <c r="L40" s="132" t="s">
        <v>28</v>
      </c>
      <c r="M40" s="148"/>
      <c r="N40" s="132">
        <f t="shared" si="3"/>
        <v>0</v>
      </c>
      <c r="O40" s="132">
        <f t="shared" si="4"/>
        <v>0</v>
      </c>
      <c r="P40" s="110"/>
      <c r="Q40" s="110"/>
      <c r="R40" s="135" t="str">
        <f t="shared" si="5"/>
        <v>FLANSA20</v>
      </c>
      <c r="S40" s="135" t="str">
        <f t="shared" si="6"/>
        <v>0.6</v>
      </c>
      <c r="T40" s="136">
        <f t="shared" si="7"/>
        <v>0</v>
      </c>
      <c r="U40" s="136">
        <f t="shared" si="8"/>
        <v>0</v>
      </c>
      <c r="V40" s="136">
        <f t="shared" si="9"/>
        <v>0</v>
      </c>
      <c r="W40" s="132">
        <f t="shared" si="10"/>
        <v>0</v>
      </c>
      <c r="X40" s="132">
        <f t="shared" si="11"/>
        <v>0</v>
      </c>
      <c r="Y40" s="132">
        <f t="shared" si="12"/>
        <v>0</v>
      </c>
      <c r="Z40" s="137">
        <f t="shared" si="13"/>
        <v>0</v>
      </c>
      <c r="AA40" s="138">
        <f t="shared" si="14"/>
        <v>0</v>
      </c>
    </row>
    <row r="41" ht="15.75" customHeight="1">
      <c r="A41" s="110"/>
      <c r="B41" s="148"/>
      <c r="C41" s="148"/>
      <c r="D41" s="132" t="s">
        <v>195</v>
      </c>
      <c r="E41" s="132" t="str">
        <f t="shared" si="1"/>
        <v>-YAKA-</v>
      </c>
      <c r="F41" s="148"/>
      <c r="G41" s="148"/>
      <c r="H41" s="148"/>
      <c r="I41" s="148"/>
      <c r="J41" s="148"/>
      <c r="K41" s="133" t="str">
        <f t="shared" si="2"/>
        <v>A=; B=; C=;L=; G=</v>
      </c>
      <c r="L41" s="132" t="s">
        <v>28</v>
      </c>
      <c r="M41" s="148"/>
      <c r="N41" s="132">
        <f t="shared" si="3"/>
        <v>0</v>
      </c>
      <c r="O41" s="132">
        <f t="shared" si="4"/>
        <v>0</v>
      </c>
      <c r="P41" s="110"/>
      <c r="Q41" s="110"/>
      <c r="R41" s="135" t="str">
        <f t="shared" si="5"/>
        <v>FLANSA20</v>
      </c>
      <c r="S41" s="135" t="str">
        <f t="shared" si="6"/>
        <v>0.6</v>
      </c>
      <c r="T41" s="136">
        <f t="shared" si="7"/>
        <v>0</v>
      </c>
      <c r="U41" s="136">
        <f t="shared" si="8"/>
        <v>0</v>
      </c>
      <c r="V41" s="136">
        <f t="shared" si="9"/>
        <v>0</v>
      </c>
      <c r="W41" s="132">
        <f t="shared" si="10"/>
        <v>0</v>
      </c>
      <c r="X41" s="132">
        <f t="shared" si="11"/>
        <v>0</v>
      </c>
      <c r="Y41" s="132">
        <f t="shared" si="12"/>
        <v>0</v>
      </c>
      <c r="Z41" s="137">
        <f t="shared" si="13"/>
        <v>0</v>
      </c>
      <c r="AA41" s="138">
        <f t="shared" si="14"/>
        <v>0</v>
      </c>
    </row>
    <row r="42" ht="15.75" customHeight="1">
      <c r="A42" s="110"/>
      <c r="B42" s="148"/>
      <c r="C42" s="148"/>
      <c r="D42" s="132" t="s">
        <v>195</v>
      </c>
      <c r="E42" s="132" t="str">
        <f t="shared" si="1"/>
        <v>-YAKA-</v>
      </c>
      <c r="F42" s="148"/>
      <c r="G42" s="148"/>
      <c r="H42" s="148"/>
      <c r="I42" s="148"/>
      <c r="J42" s="148"/>
      <c r="K42" s="133" t="str">
        <f t="shared" si="2"/>
        <v>A=; B=; C=;L=; G=</v>
      </c>
      <c r="L42" s="132" t="s">
        <v>28</v>
      </c>
      <c r="M42" s="148"/>
      <c r="N42" s="132">
        <f t="shared" si="3"/>
        <v>0</v>
      </c>
      <c r="O42" s="132">
        <f t="shared" si="4"/>
        <v>0</v>
      </c>
      <c r="P42" s="110"/>
      <c r="Q42" s="110"/>
      <c r="R42" s="135" t="str">
        <f t="shared" si="5"/>
        <v>FLANSA20</v>
      </c>
      <c r="S42" s="135" t="str">
        <f t="shared" si="6"/>
        <v>0.6</v>
      </c>
      <c r="T42" s="136">
        <f t="shared" si="7"/>
        <v>0</v>
      </c>
      <c r="U42" s="136">
        <f t="shared" si="8"/>
        <v>0</v>
      </c>
      <c r="V42" s="136">
        <f t="shared" si="9"/>
        <v>0</v>
      </c>
      <c r="W42" s="132">
        <f t="shared" si="10"/>
        <v>0</v>
      </c>
      <c r="X42" s="132">
        <f t="shared" si="11"/>
        <v>0</v>
      </c>
      <c r="Y42" s="132">
        <f t="shared" si="12"/>
        <v>0</v>
      </c>
      <c r="Z42" s="137">
        <f t="shared" si="13"/>
        <v>0</v>
      </c>
      <c r="AA42" s="138">
        <f t="shared" si="14"/>
        <v>0</v>
      </c>
    </row>
    <row r="43" ht="15.75" customHeight="1">
      <c r="A43" s="110"/>
      <c r="B43" s="148"/>
      <c r="C43" s="148"/>
      <c r="D43" s="132" t="s">
        <v>195</v>
      </c>
      <c r="E43" s="132" t="str">
        <f t="shared" si="1"/>
        <v>-YAKA-</v>
      </c>
      <c r="F43" s="148"/>
      <c r="G43" s="148"/>
      <c r="H43" s="148"/>
      <c r="I43" s="148"/>
      <c r="J43" s="148"/>
      <c r="K43" s="133" t="str">
        <f t="shared" si="2"/>
        <v>A=; B=; C=;L=; G=</v>
      </c>
      <c r="L43" s="132" t="s">
        <v>28</v>
      </c>
      <c r="M43" s="148"/>
      <c r="N43" s="132">
        <f t="shared" si="3"/>
        <v>0</v>
      </c>
      <c r="O43" s="132">
        <f t="shared" si="4"/>
        <v>0</v>
      </c>
      <c r="P43" s="110"/>
      <c r="Q43" s="110"/>
      <c r="R43" s="135" t="str">
        <f t="shared" si="5"/>
        <v>FLANSA20</v>
      </c>
      <c r="S43" s="135" t="str">
        <f t="shared" si="6"/>
        <v>0.6</v>
      </c>
      <c r="T43" s="136">
        <f t="shared" si="7"/>
        <v>0</v>
      </c>
      <c r="U43" s="136">
        <f t="shared" si="8"/>
        <v>0</v>
      </c>
      <c r="V43" s="136">
        <f t="shared" si="9"/>
        <v>0</v>
      </c>
      <c r="W43" s="132">
        <f t="shared" si="10"/>
        <v>0</v>
      </c>
      <c r="X43" s="132">
        <f t="shared" si="11"/>
        <v>0</v>
      </c>
      <c r="Y43" s="132">
        <f t="shared" si="12"/>
        <v>0</v>
      </c>
      <c r="Z43" s="137">
        <f t="shared" si="13"/>
        <v>0</v>
      </c>
      <c r="AA43" s="138">
        <f t="shared" si="14"/>
        <v>0</v>
      </c>
    </row>
    <row r="44" ht="15.75" customHeight="1">
      <c r="A44" s="110"/>
      <c r="B44" s="148"/>
      <c r="C44" s="148"/>
      <c r="D44" s="132" t="s">
        <v>195</v>
      </c>
      <c r="E44" s="132" t="str">
        <f t="shared" si="1"/>
        <v>-YAKA-</v>
      </c>
      <c r="F44" s="148"/>
      <c r="G44" s="148"/>
      <c r="H44" s="148"/>
      <c r="I44" s="148"/>
      <c r="J44" s="148"/>
      <c r="K44" s="133" t="str">
        <f t="shared" si="2"/>
        <v>A=; B=; C=;L=; G=</v>
      </c>
      <c r="L44" s="132" t="s">
        <v>28</v>
      </c>
      <c r="M44" s="148"/>
      <c r="N44" s="132">
        <f t="shared" si="3"/>
        <v>0</v>
      </c>
      <c r="O44" s="132">
        <f t="shared" si="4"/>
        <v>0</v>
      </c>
      <c r="P44" s="110"/>
      <c r="Q44" s="110"/>
      <c r="R44" s="135" t="str">
        <f t="shared" si="5"/>
        <v>FLANSA20</v>
      </c>
      <c r="S44" s="135" t="str">
        <f t="shared" si="6"/>
        <v>0.6</v>
      </c>
      <c r="T44" s="136">
        <f t="shared" si="7"/>
        <v>0</v>
      </c>
      <c r="U44" s="136">
        <f t="shared" si="8"/>
        <v>0</v>
      </c>
      <c r="V44" s="136">
        <f t="shared" si="9"/>
        <v>0</v>
      </c>
      <c r="W44" s="132">
        <f t="shared" si="10"/>
        <v>0</v>
      </c>
      <c r="X44" s="132">
        <f t="shared" si="11"/>
        <v>0</v>
      </c>
      <c r="Y44" s="132">
        <f t="shared" si="12"/>
        <v>0</v>
      </c>
      <c r="Z44" s="137">
        <f t="shared" si="13"/>
        <v>0</v>
      </c>
      <c r="AA44" s="138">
        <f t="shared" si="14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"/>
      <c r="S51" s="11"/>
      <c r="T51" s="11">
        <f t="shared" ref="T51:AA51" si="15">SUM(T6:T44)</f>
        <v>0</v>
      </c>
      <c r="U51" s="11">
        <f t="shared" si="15"/>
        <v>0</v>
      </c>
      <c r="V51" s="11">
        <f t="shared" si="15"/>
        <v>0</v>
      </c>
      <c r="W51" s="11">
        <f t="shared" si="15"/>
        <v>0</v>
      </c>
      <c r="X51" s="11">
        <f t="shared" si="15"/>
        <v>0</v>
      </c>
      <c r="Y51" s="11">
        <f t="shared" si="15"/>
        <v>0</v>
      </c>
      <c r="Z51" s="140">
        <f t="shared" si="15"/>
        <v>0</v>
      </c>
      <c r="AA51" s="12">
        <f t="shared" si="15"/>
        <v>0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</sheetData>
  <mergeCells count="31"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  <mergeCell ref="K3:K5"/>
    <mergeCell ref="L3:L5"/>
    <mergeCell ref="M3:M5"/>
    <mergeCell ref="N3:N4"/>
    <mergeCell ref="O3:O4"/>
    <mergeCell ref="R3:R5"/>
    <mergeCell ref="S3:S5"/>
    <mergeCell ref="T3:T5"/>
    <mergeCell ref="U3:U5"/>
    <mergeCell ref="V3:V5"/>
    <mergeCell ref="W3:W5"/>
    <mergeCell ref="X3:X5"/>
    <mergeCell ref="T2:V2"/>
    <mergeCell ref="W2:AA2"/>
    <mergeCell ref="B3:B5"/>
    <mergeCell ref="C3:C5"/>
    <mergeCell ref="D3:D5"/>
    <mergeCell ref="E3:E5"/>
    <mergeCell ref="F3:J3"/>
    <mergeCell ref="AA3:AA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orientation="landscape"/>
  <drawing r:id="rId1"/>
  <legacyDrawing r:id="rId2"/>
  <oleObjects>
    <oleObject progId="AutoCAD.Drawing.17" shapeId="2049" r:id="rId3"/>
  </oleObjec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.71"/>
    <col customWidth="1" min="3" max="4" width="8.86"/>
    <col customWidth="1" min="5" max="5" width="16.14"/>
    <col customWidth="1" min="6" max="12" width="8.86"/>
    <col customWidth="1" min="13" max="13" width="60.14"/>
    <col customWidth="1" min="14" max="18" width="8.86"/>
    <col customWidth="1" hidden="1" min="19" max="19" width="8.86"/>
    <col customWidth="1" min="20" max="26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41"/>
      <c r="Q1" s="141"/>
      <c r="R1" s="110"/>
      <c r="S1" s="110"/>
      <c r="T1" s="110"/>
      <c r="U1" s="110"/>
      <c r="V1" s="110"/>
      <c r="W1" s="110"/>
      <c r="X1" s="110"/>
      <c r="Y1" s="110"/>
      <c r="Z1" s="110"/>
    </row>
    <row r="2" ht="91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41"/>
      <c r="Q2" s="141"/>
      <c r="R2" s="152"/>
      <c r="S2" s="152"/>
      <c r="T2" s="110"/>
      <c r="U2" s="110"/>
      <c r="V2" s="110"/>
      <c r="W2" s="110"/>
      <c r="X2" s="110"/>
      <c r="Y2" s="110"/>
      <c r="Z2" s="110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5"/>
      <c r="K3" s="115"/>
      <c r="L3" s="116"/>
      <c r="M3" s="113" t="s">
        <v>88</v>
      </c>
      <c r="N3" s="118" t="s">
        <v>15</v>
      </c>
      <c r="O3" s="118" t="s">
        <v>16</v>
      </c>
      <c r="P3" s="119" t="s">
        <v>196</v>
      </c>
      <c r="Q3" s="119" t="s">
        <v>90</v>
      </c>
      <c r="R3" s="110"/>
      <c r="S3" s="120" t="s">
        <v>91</v>
      </c>
      <c r="T3" s="110"/>
      <c r="U3" s="110"/>
      <c r="V3" s="110"/>
      <c r="W3" s="110"/>
      <c r="X3" s="110"/>
      <c r="Y3" s="110"/>
      <c r="Z3" s="110"/>
    </row>
    <row r="4">
      <c r="A4" s="62"/>
      <c r="B4" s="124"/>
      <c r="C4" s="124"/>
      <c r="D4" s="124"/>
      <c r="E4" s="124"/>
      <c r="F4" s="125" t="s">
        <v>197</v>
      </c>
      <c r="G4" s="125" t="s">
        <v>198</v>
      </c>
      <c r="H4" s="125" t="s">
        <v>113</v>
      </c>
      <c r="I4" s="125" t="s">
        <v>175</v>
      </c>
      <c r="J4" s="125" t="s">
        <v>199</v>
      </c>
      <c r="K4" s="125" t="s">
        <v>200</v>
      </c>
      <c r="L4" s="125" t="s">
        <v>201</v>
      </c>
      <c r="M4" s="124"/>
      <c r="N4" s="124"/>
      <c r="O4" s="124"/>
      <c r="P4" s="126"/>
      <c r="Q4" s="126"/>
      <c r="R4" s="62"/>
      <c r="S4" s="127" t="s">
        <v>115</v>
      </c>
      <c r="T4" s="62"/>
      <c r="U4" s="62"/>
      <c r="V4" s="62"/>
      <c r="W4" s="62"/>
      <c r="X4" s="62"/>
      <c r="Y4" s="62"/>
      <c r="Z4" s="62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9" t="s">
        <v>116</v>
      </c>
      <c r="L5" s="129" t="s">
        <v>202</v>
      </c>
      <c r="M5" s="126"/>
      <c r="N5" s="126"/>
      <c r="O5" s="126"/>
      <c r="P5" s="130" t="s">
        <v>203</v>
      </c>
      <c r="Q5" s="130" t="s">
        <v>204</v>
      </c>
      <c r="R5" s="11"/>
      <c r="S5" s="127" t="s">
        <v>22</v>
      </c>
      <c r="T5" s="11"/>
      <c r="U5" s="11"/>
      <c r="V5" s="11"/>
      <c r="W5" s="11"/>
      <c r="X5" s="11"/>
      <c r="Y5" s="11"/>
      <c r="Z5" s="11"/>
    </row>
    <row r="6">
      <c r="A6" s="131"/>
      <c r="B6" s="132">
        <v>1.0</v>
      </c>
      <c r="C6" s="52"/>
      <c r="D6" s="132" t="s">
        <v>205</v>
      </c>
      <c r="E6" s="132" t="str">
        <f t="shared" ref="E6:E18" si="1">CONCATENATE(C6,"-",D6,"-",B6)</f>
        <v>-R2C-1</v>
      </c>
      <c r="F6" s="162"/>
      <c r="G6" s="162"/>
      <c r="H6" s="162"/>
      <c r="I6" s="162"/>
      <c r="J6" s="162"/>
      <c r="K6" s="162"/>
      <c r="L6" s="162"/>
      <c r="M6" s="133" t="str">
        <f t="shared" ref="M6:M18" si="2">CONCATENATE(F$4,"=",F6,"; ",G$4,"=",G6,"; ",H$4,"=",H6,"; ",I$4,"=",I6,"; ",J$4,"=",J6,"; ",K$4,"=",K6,"; ",L$4,"=",L6)</f>
        <v>C1=; C2=; B=; R=; D1=; D2=; &lt;=</v>
      </c>
      <c r="N6" s="132" t="s">
        <v>28</v>
      </c>
      <c r="O6" s="132">
        <v>0.0</v>
      </c>
      <c r="P6" s="138">
        <f t="shared" ref="P6:P18" si="3">(((F6+I6)*(G6+I6)*2+3.14*H6*(2*I6+F6)/2)*L6/90+((J6+I6)*(K6+I6)*2+3.14*H6*(2*I6+J6)/2)*L6/90)/10^6</f>
        <v>0</v>
      </c>
      <c r="Q6" s="138">
        <f t="shared" ref="Q6:Q18" si="4">P6*O6</f>
        <v>0</v>
      </c>
      <c r="R6" s="131"/>
      <c r="S6" s="127" t="s">
        <v>121</v>
      </c>
      <c r="T6" s="158"/>
      <c r="U6" s="158"/>
      <c r="V6" s="158"/>
      <c r="W6" s="158"/>
      <c r="X6" s="131"/>
      <c r="Y6" s="131"/>
      <c r="Z6" s="131"/>
    </row>
    <row r="7">
      <c r="A7" s="11"/>
      <c r="B7" s="52"/>
      <c r="C7" s="52"/>
      <c r="D7" s="132" t="s">
        <v>205</v>
      </c>
      <c r="E7" s="132" t="str">
        <f t="shared" si="1"/>
        <v>-R2C-</v>
      </c>
      <c r="F7" s="52"/>
      <c r="G7" s="52"/>
      <c r="H7" s="52"/>
      <c r="I7" s="52"/>
      <c r="J7" s="52"/>
      <c r="K7" s="52"/>
      <c r="L7" s="52"/>
      <c r="M7" s="133" t="str">
        <f t="shared" si="2"/>
        <v>C1=; C2=; B=; R=; D1=; D2=; &lt;=</v>
      </c>
      <c r="N7" s="132" t="s">
        <v>28</v>
      </c>
      <c r="O7" s="52"/>
      <c r="P7" s="138">
        <f t="shared" si="3"/>
        <v>0</v>
      </c>
      <c r="Q7" s="138">
        <f t="shared" si="4"/>
        <v>0</v>
      </c>
      <c r="R7" s="11"/>
      <c r="S7" s="127" t="s">
        <v>122</v>
      </c>
      <c r="T7" s="11"/>
      <c r="U7" s="11"/>
      <c r="V7" s="11"/>
      <c r="W7" s="11"/>
      <c r="X7" s="11"/>
      <c r="Y7" s="11"/>
      <c r="Z7" s="11"/>
    </row>
    <row r="8">
      <c r="A8" s="11"/>
      <c r="B8" s="52"/>
      <c r="C8" s="52"/>
      <c r="D8" s="132" t="s">
        <v>205</v>
      </c>
      <c r="E8" s="132" t="str">
        <f t="shared" si="1"/>
        <v>-R2C-</v>
      </c>
      <c r="F8" s="52"/>
      <c r="G8" s="52"/>
      <c r="H8" s="52"/>
      <c r="I8" s="52"/>
      <c r="J8" s="52"/>
      <c r="K8" s="52"/>
      <c r="L8" s="52"/>
      <c r="M8" s="133" t="str">
        <f t="shared" si="2"/>
        <v>C1=; C2=; B=; R=; D1=; D2=; &lt;=</v>
      </c>
      <c r="N8" s="132" t="s">
        <v>28</v>
      </c>
      <c r="O8" s="52"/>
      <c r="P8" s="138">
        <f t="shared" si="3"/>
        <v>0</v>
      </c>
      <c r="Q8" s="138">
        <f t="shared" si="4"/>
        <v>0</v>
      </c>
      <c r="R8" s="11"/>
      <c r="S8" s="127" t="s">
        <v>123</v>
      </c>
      <c r="T8" s="11"/>
      <c r="U8" s="11"/>
      <c r="V8" s="11"/>
      <c r="W8" s="11"/>
      <c r="X8" s="11"/>
      <c r="Y8" s="11"/>
      <c r="Z8" s="11"/>
    </row>
    <row r="9">
      <c r="A9" s="11"/>
      <c r="B9" s="52"/>
      <c r="C9" s="52"/>
      <c r="D9" s="132" t="s">
        <v>205</v>
      </c>
      <c r="E9" s="132" t="str">
        <f t="shared" si="1"/>
        <v>-R2C-</v>
      </c>
      <c r="F9" s="52"/>
      <c r="G9" s="52"/>
      <c r="H9" s="52"/>
      <c r="I9" s="52"/>
      <c r="J9" s="52"/>
      <c r="K9" s="52"/>
      <c r="L9" s="52"/>
      <c r="M9" s="133" t="str">
        <f t="shared" si="2"/>
        <v>C1=; C2=; B=; R=; D1=; D2=; &lt;=</v>
      </c>
      <c r="N9" s="132" t="s">
        <v>28</v>
      </c>
      <c r="O9" s="52"/>
      <c r="P9" s="138">
        <f t="shared" si="3"/>
        <v>0</v>
      </c>
      <c r="Q9" s="138">
        <f t="shared" si="4"/>
        <v>0</v>
      </c>
      <c r="R9" s="11"/>
      <c r="S9" s="127" t="s">
        <v>124</v>
      </c>
      <c r="T9" s="11"/>
      <c r="U9" s="11"/>
      <c r="V9" s="11"/>
      <c r="W9" s="11"/>
      <c r="X9" s="11"/>
      <c r="Y9" s="11"/>
      <c r="Z9" s="11"/>
    </row>
    <row r="10">
      <c r="A10" s="11"/>
      <c r="B10" s="52"/>
      <c r="C10" s="52"/>
      <c r="D10" s="132" t="s">
        <v>205</v>
      </c>
      <c r="E10" s="132" t="str">
        <f t="shared" si="1"/>
        <v>-R2C-</v>
      </c>
      <c r="F10" s="52"/>
      <c r="G10" s="52"/>
      <c r="H10" s="52"/>
      <c r="I10" s="52"/>
      <c r="J10" s="52"/>
      <c r="K10" s="52"/>
      <c r="L10" s="52"/>
      <c r="M10" s="133" t="str">
        <f t="shared" si="2"/>
        <v>C1=; C2=; B=; R=; D1=; D2=; &lt;=</v>
      </c>
      <c r="N10" s="132" t="s">
        <v>28</v>
      </c>
      <c r="O10" s="52"/>
      <c r="P10" s="138">
        <f t="shared" si="3"/>
        <v>0</v>
      </c>
      <c r="Q10" s="138">
        <f t="shared" si="4"/>
        <v>0</v>
      </c>
      <c r="R10" s="11"/>
      <c r="S10" s="127" t="s">
        <v>125</v>
      </c>
      <c r="T10" s="11"/>
      <c r="U10" s="11"/>
      <c r="V10" s="11"/>
      <c r="W10" s="11"/>
      <c r="X10" s="11"/>
      <c r="Y10" s="11"/>
      <c r="Z10" s="11"/>
    </row>
    <row r="11">
      <c r="A11" s="11"/>
      <c r="B11" s="52"/>
      <c r="C11" s="52"/>
      <c r="D11" s="132" t="s">
        <v>205</v>
      </c>
      <c r="E11" s="132" t="str">
        <f t="shared" si="1"/>
        <v>-R2C-</v>
      </c>
      <c r="F11" s="52"/>
      <c r="G11" s="52"/>
      <c r="H11" s="52"/>
      <c r="I11" s="52"/>
      <c r="J11" s="52"/>
      <c r="K11" s="52"/>
      <c r="L11" s="52"/>
      <c r="M11" s="133" t="str">
        <f t="shared" si="2"/>
        <v>C1=; C2=; B=; R=; D1=; D2=; &lt;=</v>
      </c>
      <c r="N11" s="132" t="s">
        <v>28</v>
      </c>
      <c r="O11" s="52"/>
      <c r="P11" s="138">
        <f t="shared" si="3"/>
        <v>0</v>
      </c>
      <c r="Q11" s="138">
        <f t="shared" si="4"/>
        <v>0</v>
      </c>
      <c r="R11" s="11"/>
      <c r="S11" s="127" t="s">
        <v>126</v>
      </c>
      <c r="T11" s="11"/>
      <c r="U11" s="11"/>
      <c r="V11" s="11"/>
      <c r="W11" s="11"/>
      <c r="X11" s="11"/>
      <c r="Y11" s="11"/>
      <c r="Z11" s="11"/>
    </row>
    <row r="12">
      <c r="A12" s="11"/>
      <c r="B12" s="52"/>
      <c r="C12" s="52"/>
      <c r="D12" s="132" t="s">
        <v>205</v>
      </c>
      <c r="E12" s="132" t="str">
        <f t="shared" si="1"/>
        <v>-R2C-</v>
      </c>
      <c r="F12" s="52"/>
      <c r="G12" s="52"/>
      <c r="H12" s="52"/>
      <c r="I12" s="52"/>
      <c r="J12" s="52"/>
      <c r="K12" s="52"/>
      <c r="L12" s="52"/>
      <c r="M12" s="133" t="str">
        <f t="shared" si="2"/>
        <v>C1=; C2=; B=; R=; D1=; D2=; &lt;=</v>
      </c>
      <c r="N12" s="132" t="s">
        <v>28</v>
      </c>
      <c r="O12" s="52"/>
      <c r="P12" s="138">
        <f t="shared" si="3"/>
        <v>0</v>
      </c>
      <c r="Q12" s="138">
        <f t="shared" si="4"/>
        <v>0</v>
      </c>
      <c r="R12" s="11"/>
      <c r="S12" s="127" t="s">
        <v>127</v>
      </c>
      <c r="T12" s="11"/>
      <c r="U12" s="11"/>
      <c r="V12" s="11"/>
      <c r="W12" s="11"/>
      <c r="X12" s="11"/>
      <c r="Y12" s="11"/>
      <c r="Z12" s="11"/>
    </row>
    <row r="13">
      <c r="A13" s="11"/>
      <c r="B13" s="52"/>
      <c r="C13" s="52"/>
      <c r="D13" s="132" t="s">
        <v>205</v>
      </c>
      <c r="E13" s="132" t="str">
        <f t="shared" si="1"/>
        <v>-R2C-</v>
      </c>
      <c r="F13" s="52"/>
      <c r="G13" s="52"/>
      <c r="H13" s="52"/>
      <c r="I13" s="52"/>
      <c r="J13" s="52"/>
      <c r="K13" s="52"/>
      <c r="L13" s="52"/>
      <c r="M13" s="133" t="str">
        <f t="shared" si="2"/>
        <v>C1=; C2=; B=; R=; D1=; D2=; &lt;=</v>
      </c>
      <c r="N13" s="132" t="s">
        <v>28</v>
      </c>
      <c r="O13" s="52"/>
      <c r="P13" s="138">
        <f t="shared" si="3"/>
        <v>0</v>
      </c>
      <c r="Q13" s="138">
        <f t="shared" si="4"/>
        <v>0</v>
      </c>
      <c r="R13" s="11"/>
      <c r="S13" s="127" t="s">
        <v>128</v>
      </c>
      <c r="T13" s="11"/>
      <c r="U13" s="11"/>
      <c r="V13" s="11"/>
      <c r="W13" s="11"/>
      <c r="X13" s="11"/>
      <c r="Y13" s="11"/>
      <c r="Z13" s="11"/>
    </row>
    <row r="14">
      <c r="A14" s="11"/>
      <c r="B14" s="52"/>
      <c r="C14" s="52"/>
      <c r="D14" s="132" t="s">
        <v>205</v>
      </c>
      <c r="E14" s="132" t="str">
        <f t="shared" si="1"/>
        <v>-R2C-</v>
      </c>
      <c r="F14" s="52"/>
      <c r="G14" s="52"/>
      <c r="H14" s="52"/>
      <c r="I14" s="52"/>
      <c r="J14" s="52"/>
      <c r="K14" s="52"/>
      <c r="L14" s="52"/>
      <c r="M14" s="133" t="str">
        <f t="shared" si="2"/>
        <v>C1=; C2=; B=; R=; D1=; D2=; &lt;=</v>
      </c>
      <c r="N14" s="132" t="s">
        <v>28</v>
      </c>
      <c r="O14" s="52"/>
      <c r="P14" s="138">
        <f t="shared" si="3"/>
        <v>0</v>
      </c>
      <c r="Q14" s="138">
        <f t="shared" si="4"/>
        <v>0</v>
      </c>
      <c r="R14" s="11"/>
      <c r="S14" s="127" t="s">
        <v>129</v>
      </c>
      <c r="T14" s="11"/>
      <c r="U14" s="11"/>
      <c r="V14" s="11"/>
      <c r="W14" s="11"/>
      <c r="X14" s="11"/>
      <c r="Y14" s="11"/>
      <c r="Z14" s="11"/>
    </row>
    <row r="15">
      <c r="A15" s="11"/>
      <c r="B15" s="52"/>
      <c r="C15" s="52"/>
      <c r="D15" s="132" t="s">
        <v>205</v>
      </c>
      <c r="E15" s="132" t="str">
        <f t="shared" si="1"/>
        <v>-R2C-</v>
      </c>
      <c r="F15" s="52"/>
      <c r="G15" s="52"/>
      <c r="H15" s="52"/>
      <c r="I15" s="52"/>
      <c r="J15" s="52"/>
      <c r="K15" s="52"/>
      <c r="L15" s="52"/>
      <c r="M15" s="133" t="str">
        <f t="shared" si="2"/>
        <v>C1=; C2=; B=; R=; D1=; D2=; &lt;=</v>
      </c>
      <c r="N15" s="132" t="s">
        <v>28</v>
      </c>
      <c r="O15" s="52"/>
      <c r="P15" s="138">
        <f t="shared" si="3"/>
        <v>0</v>
      </c>
      <c r="Q15" s="138">
        <f t="shared" si="4"/>
        <v>0</v>
      </c>
      <c r="R15" s="11"/>
      <c r="S15" s="127" t="s">
        <v>130</v>
      </c>
      <c r="T15" s="11"/>
      <c r="U15" s="11"/>
      <c r="V15" s="11"/>
      <c r="W15" s="11"/>
      <c r="X15" s="11"/>
      <c r="Y15" s="11"/>
      <c r="Z15" s="11"/>
    </row>
    <row r="16">
      <c r="A16" s="11"/>
      <c r="B16" s="52"/>
      <c r="C16" s="52"/>
      <c r="D16" s="132" t="s">
        <v>205</v>
      </c>
      <c r="E16" s="132" t="str">
        <f t="shared" si="1"/>
        <v>-R2C-</v>
      </c>
      <c r="F16" s="52"/>
      <c r="G16" s="52"/>
      <c r="H16" s="52"/>
      <c r="I16" s="52"/>
      <c r="J16" s="52"/>
      <c r="K16" s="52"/>
      <c r="L16" s="52"/>
      <c r="M16" s="133" t="str">
        <f t="shared" si="2"/>
        <v>C1=; C2=; B=; R=; D1=; D2=; &lt;=</v>
      </c>
      <c r="N16" s="132" t="s">
        <v>28</v>
      </c>
      <c r="O16" s="52"/>
      <c r="P16" s="138">
        <f t="shared" si="3"/>
        <v>0</v>
      </c>
      <c r="Q16" s="138">
        <f t="shared" si="4"/>
        <v>0</v>
      </c>
      <c r="R16" s="11"/>
      <c r="S16" s="127" t="s">
        <v>131</v>
      </c>
      <c r="T16" s="11"/>
      <c r="U16" s="11"/>
      <c r="V16" s="11"/>
      <c r="W16" s="11"/>
      <c r="X16" s="11"/>
      <c r="Y16" s="11"/>
      <c r="Z16" s="11"/>
    </row>
    <row r="17">
      <c r="A17" s="11"/>
      <c r="B17" s="52"/>
      <c r="C17" s="52"/>
      <c r="D17" s="132" t="s">
        <v>205</v>
      </c>
      <c r="E17" s="132" t="str">
        <f t="shared" si="1"/>
        <v>-R2C-</v>
      </c>
      <c r="F17" s="52"/>
      <c r="G17" s="52"/>
      <c r="H17" s="52"/>
      <c r="I17" s="52"/>
      <c r="J17" s="52"/>
      <c r="K17" s="52"/>
      <c r="L17" s="52"/>
      <c r="M17" s="133" t="str">
        <f t="shared" si="2"/>
        <v>C1=; C2=; B=; R=; D1=; D2=; &lt;=</v>
      </c>
      <c r="N17" s="132" t="s">
        <v>28</v>
      </c>
      <c r="O17" s="52"/>
      <c r="P17" s="138">
        <f t="shared" si="3"/>
        <v>0</v>
      </c>
      <c r="Q17" s="138">
        <f t="shared" si="4"/>
        <v>0</v>
      </c>
      <c r="R17" s="11"/>
      <c r="S17" s="127" t="s">
        <v>132</v>
      </c>
      <c r="T17" s="11"/>
      <c r="U17" s="11"/>
      <c r="V17" s="11"/>
      <c r="W17" s="11"/>
      <c r="X17" s="11"/>
      <c r="Y17" s="11"/>
      <c r="Z17" s="11"/>
    </row>
    <row r="18">
      <c r="A18" s="11"/>
      <c r="B18" s="52"/>
      <c r="C18" s="52"/>
      <c r="D18" s="132" t="s">
        <v>205</v>
      </c>
      <c r="E18" s="132" t="str">
        <f t="shared" si="1"/>
        <v>-R2C-</v>
      </c>
      <c r="F18" s="52"/>
      <c r="G18" s="52"/>
      <c r="H18" s="52"/>
      <c r="I18" s="52"/>
      <c r="J18" s="52"/>
      <c r="K18" s="52"/>
      <c r="L18" s="52"/>
      <c r="M18" s="133" t="str">
        <f t="shared" si="2"/>
        <v>C1=; C2=; B=; R=; D1=; D2=; &lt;=</v>
      </c>
      <c r="N18" s="132" t="s">
        <v>28</v>
      </c>
      <c r="O18" s="52"/>
      <c r="P18" s="138">
        <f t="shared" si="3"/>
        <v>0</v>
      </c>
      <c r="Q18" s="138">
        <f t="shared" si="4"/>
        <v>0</v>
      </c>
      <c r="R18" s="11"/>
      <c r="S18" s="127" t="s">
        <v>133</v>
      </c>
      <c r="T18" s="11"/>
      <c r="U18" s="11"/>
      <c r="V18" s="11"/>
      <c r="W18" s="11"/>
      <c r="X18" s="11"/>
      <c r="Y18" s="11"/>
      <c r="Z18" s="11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41"/>
      <c r="Q19" s="141"/>
      <c r="R19" s="110"/>
      <c r="S19" s="127" t="s">
        <v>134</v>
      </c>
      <c r="T19" s="110"/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41"/>
      <c r="Q20" s="141"/>
      <c r="R20" s="110"/>
      <c r="S20" s="127" t="s">
        <v>135</v>
      </c>
      <c r="T20" s="110"/>
      <c r="U20" s="110"/>
      <c r="V20" s="110"/>
      <c r="W20" s="110"/>
      <c r="X20" s="110"/>
      <c r="Y20" s="110"/>
      <c r="Z20" s="110"/>
    </row>
    <row r="21" ht="15.7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41"/>
      <c r="Q21" s="141"/>
      <c r="R21" s="110"/>
      <c r="S21" s="127" t="s">
        <v>136</v>
      </c>
      <c r="T21" s="110"/>
      <c r="U21" s="110"/>
      <c r="V21" s="110"/>
      <c r="W21" s="110"/>
      <c r="X21" s="110"/>
      <c r="Y21" s="110"/>
      <c r="Z21" s="110"/>
    </row>
    <row r="22" ht="15.7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41"/>
      <c r="Q22" s="141"/>
      <c r="R22" s="110"/>
      <c r="S22" s="127" t="s">
        <v>137</v>
      </c>
      <c r="T22" s="110"/>
      <c r="U22" s="110"/>
      <c r="V22" s="110"/>
      <c r="W22" s="110"/>
      <c r="X22" s="110"/>
      <c r="Y22" s="110"/>
      <c r="Z22" s="110"/>
    </row>
    <row r="23" ht="15.7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41"/>
      <c r="Q23" s="141"/>
      <c r="R23" s="110"/>
      <c r="S23" s="127" t="s">
        <v>138</v>
      </c>
      <c r="T23" s="110"/>
      <c r="U23" s="110"/>
      <c r="V23" s="110"/>
      <c r="W23" s="110"/>
      <c r="X23" s="110"/>
      <c r="Y23" s="110"/>
      <c r="Z23" s="110"/>
    </row>
    <row r="24" ht="15.75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41"/>
      <c r="Q24" s="141"/>
      <c r="R24" s="110"/>
      <c r="S24" s="127" t="s">
        <v>139</v>
      </c>
      <c r="T24" s="110"/>
      <c r="U24" s="110"/>
      <c r="V24" s="110"/>
      <c r="W24" s="110"/>
      <c r="X24" s="110"/>
      <c r="Y24" s="110"/>
      <c r="Z24" s="110"/>
    </row>
    <row r="25" ht="15.7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41"/>
      <c r="Q25" s="141"/>
      <c r="R25" s="110"/>
      <c r="S25" s="127" t="s">
        <v>140</v>
      </c>
      <c r="T25" s="110"/>
      <c r="U25" s="110"/>
      <c r="V25" s="110"/>
      <c r="W25" s="110"/>
      <c r="X25" s="110"/>
      <c r="Y25" s="110"/>
      <c r="Z25" s="110"/>
    </row>
    <row r="26" ht="15.7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41"/>
      <c r="Q26" s="141"/>
      <c r="R26" s="110"/>
      <c r="S26" s="127" t="s">
        <v>141</v>
      </c>
      <c r="T26" s="110"/>
      <c r="U26" s="110"/>
      <c r="V26" s="110"/>
      <c r="W26" s="110"/>
      <c r="X26" s="110"/>
      <c r="Y26" s="110"/>
      <c r="Z26" s="110"/>
    </row>
    <row r="27" ht="15.7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41"/>
      <c r="Q27" s="141"/>
      <c r="R27" s="110"/>
      <c r="S27" s="127" t="s">
        <v>142</v>
      </c>
      <c r="T27" s="110"/>
      <c r="U27" s="110"/>
      <c r="V27" s="110"/>
      <c r="W27" s="110"/>
      <c r="X27" s="110"/>
      <c r="Y27" s="110"/>
      <c r="Z27" s="110"/>
    </row>
    <row r="28" ht="15.7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41"/>
      <c r="Q28" s="141"/>
      <c r="R28" s="110"/>
      <c r="S28" s="127" t="s">
        <v>143</v>
      </c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41"/>
      <c r="Q29" s="141"/>
      <c r="R29" s="110"/>
      <c r="S29" s="127" t="s">
        <v>144</v>
      </c>
      <c r="T29" s="110"/>
      <c r="U29" s="110"/>
      <c r="V29" s="110"/>
      <c r="W29" s="110"/>
      <c r="X29" s="110"/>
      <c r="Y29" s="110"/>
      <c r="Z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41"/>
      <c r="Q30" s="141"/>
      <c r="R30" s="110"/>
      <c r="S30" s="127" t="s">
        <v>145</v>
      </c>
      <c r="T30" s="110"/>
      <c r="U30" s="110"/>
      <c r="V30" s="110"/>
      <c r="W30" s="110"/>
      <c r="X30" s="110"/>
      <c r="Y30" s="110"/>
      <c r="Z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41"/>
      <c r="Q31" s="141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41"/>
      <c r="Q32" s="141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41"/>
      <c r="Q33" s="141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41"/>
      <c r="Q34" s="141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41"/>
      <c r="Q35" s="141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41"/>
      <c r="Q36" s="141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41"/>
      <c r="Q37" s="141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41"/>
      <c r="Q38" s="141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41"/>
      <c r="Q39" s="141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41"/>
      <c r="Q40" s="141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41"/>
      <c r="Q41" s="141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41"/>
      <c r="Q42" s="141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41"/>
      <c r="Q43" s="141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41"/>
      <c r="Q44" s="141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41"/>
      <c r="Q45" s="141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41"/>
      <c r="Q46" s="141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41"/>
      <c r="Q47" s="141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41"/>
      <c r="Q48" s="141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41"/>
      <c r="Q49" s="141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41"/>
      <c r="Q50" s="141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41"/>
      <c r="Q51" s="141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41"/>
      <c r="Q52" s="141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41"/>
      <c r="Q53" s="141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41"/>
      <c r="Q54" s="141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41"/>
      <c r="Q55" s="141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41"/>
      <c r="Q56" s="141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41"/>
      <c r="Q57" s="141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41"/>
      <c r="Q58" s="141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41"/>
      <c r="Q59" s="141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41"/>
      <c r="Q60" s="141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41"/>
      <c r="Q61" s="141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41"/>
      <c r="Q62" s="141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41"/>
      <c r="Q63" s="141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41"/>
      <c r="Q64" s="141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41"/>
      <c r="Q65" s="141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41"/>
      <c r="Q66" s="141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41"/>
      <c r="Q67" s="141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41"/>
      <c r="Q68" s="141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41"/>
      <c r="Q69" s="141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41"/>
      <c r="Q70" s="141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41"/>
      <c r="Q71" s="141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41"/>
      <c r="Q72" s="141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41"/>
      <c r="Q73" s="141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41"/>
      <c r="Q74" s="141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41"/>
      <c r="Q75" s="141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41"/>
      <c r="Q76" s="141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41"/>
      <c r="Q77" s="141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41"/>
      <c r="Q78" s="141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41"/>
      <c r="Q79" s="141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41"/>
      <c r="Q80" s="141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41"/>
      <c r="Q81" s="141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41"/>
      <c r="Q82" s="141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41"/>
      <c r="Q83" s="141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41"/>
      <c r="Q84" s="141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41"/>
      <c r="Q85" s="141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41"/>
      <c r="Q86" s="141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41"/>
      <c r="Q87" s="141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41"/>
      <c r="Q88" s="141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41"/>
      <c r="Q89" s="141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41"/>
      <c r="Q90" s="141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41"/>
      <c r="Q91" s="141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41"/>
      <c r="Q92" s="141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41"/>
      <c r="Q93" s="141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41"/>
      <c r="Q94" s="141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41"/>
      <c r="Q95" s="141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41"/>
      <c r="Q96" s="141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41"/>
      <c r="Q97" s="141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41"/>
      <c r="Q98" s="141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41"/>
      <c r="Q99" s="141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41"/>
      <c r="Q100" s="141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41"/>
      <c r="Q101" s="141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41"/>
      <c r="Q102" s="141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41"/>
      <c r="Q103" s="141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41"/>
      <c r="Q104" s="141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41"/>
      <c r="Q105" s="141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41"/>
      <c r="Q106" s="141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41"/>
      <c r="Q107" s="141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41"/>
      <c r="Q108" s="141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41"/>
      <c r="Q109" s="141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41"/>
      <c r="Q110" s="141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41"/>
      <c r="Q111" s="141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41"/>
      <c r="Q112" s="141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41"/>
      <c r="Q113" s="141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41"/>
      <c r="Q114" s="141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41"/>
      <c r="Q115" s="141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41"/>
      <c r="Q116" s="141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41"/>
      <c r="Q117" s="141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41"/>
      <c r="Q118" s="141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41"/>
      <c r="Q119" s="141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41"/>
      <c r="Q120" s="141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41"/>
      <c r="Q121" s="141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41"/>
      <c r="Q122" s="141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41"/>
      <c r="Q123" s="141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41"/>
      <c r="Q124" s="141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41"/>
      <c r="Q125" s="141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41"/>
      <c r="Q126" s="141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41"/>
      <c r="Q127" s="141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41"/>
      <c r="Q128" s="141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41"/>
      <c r="Q129" s="141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41"/>
      <c r="Q130" s="141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41"/>
      <c r="Q131" s="141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41"/>
      <c r="Q132" s="141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41"/>
      <c r="Q133" s="141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41"/>
      <c r="Q134" s="141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41"/>
      <c r="Q135" s="141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41"/>
      <c r="Q136" s="141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41"/>
      <c r="Q137" s="141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41"/>
      <c r="Q138" s="141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41"/>
      <c r="Q139" s="141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41"/>
      <c r="Q140" s="141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41"/>
      <c r="Q141" s="141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41"/>
      <c r="Q142" s="141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41"/>
      <c r="Q143" s="141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41"/>
      <c r="Q144" s="141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41"/>
      <c r="Q145" s="141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41"/>
      <c r="Q146" s="141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41"/>
      <c r="Q147" s="141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41"/>
      <c r="Q148" s="141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41"/>
      <c r="Q149" s="141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41"/>
      <c r="Q150" s="141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41"/>
      <c r="Q151" s="141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41"/>
      <c r="Q152" s="141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41"/>
      <c r="Q153" s="141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41"/>
      <c r="Q154" s="141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41"/>
      <c r="Q155" s="141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41"/>
      <c r="Q156" s="141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41"/>
      <c r="Q157" s="141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41"/>
      <c r="Q158" s="141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41"/>
      <c r="Q159" s="141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41"/>
      <c r="Q160" s="141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41"/>
      <c r="Q161" s="141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41"/>
      <c r="Q162" s="141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41"/>
      <c r="Q163" s="141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41"/>
      <c r="Q164" s="141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41"/>
      <c r="Q165" s="141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41"/>
      <c r="Q166" s="141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41"/>
      <c r="Q167" s="141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41"/>
      <c r="Q168" s="141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41"/>
      <c r="Q169" s="141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41"/>
      <c r="Q170" s="141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41"/>
      <c r="Q171" s="141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41"/>
      <c r="Q172" s="141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41"/>
      <c r="Q173" s="141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41"/>
      <c r="Q174" s="141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41"/>
      <c r="Q175" s="141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41"/>
      <c r="Q176" s="141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41"/>
      <c r="Q177" s="141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41"/>
      <c r="Q178" s="141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41"/>
      <c r="Q179" s="141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41"/>
      <c r="Q180" s="141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41"/>
      <c r="Q181" s="141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41"/>
      <c r="Q182" s="141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41"/>
      <c r="Q183" s="141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41"/>
      <c r="Q184" s="141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41"/>
      <c r="Q185" s="141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41"/>
      <c r="Q186" s="141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41"/>
      <c r="Q187" s="141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41"/>
      <c r="Q188" s="141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41"/>
      <c r="Q189" s="141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41"/>
      <c r="Q190" s="141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41"/>
      <c r="Q191" s="141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41"/>
      <c r="Q192" s="141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41"/>
      <c r="Q193" s="141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41"/>
      <c r="Q194" s="141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41"/>
      <c r="Q195" s="141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41"/>
      <c r="Q196" s="141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41"/>
      <c r="Q197" s="141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41"/>
      <c r="Q198" s="141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41"/>
      <c r="Q199" s="141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41"/>
      <c r="Q200" s="141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41"/>
      <c r="Q201" s="141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41"/>
      <c r="Q202" s="141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41"/>
      <c r="Q203" s="141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41"/>
      <c r="Q204" s="141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41"/>
      <c r="Q205" s="141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41"/>
      <c r="Q206" s="141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41"/>
      <c r="Q207" s="141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41"/>
      <c r="Q208" s="141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41"/>
      <c r="Q209" s="141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41"/>
      <c r="Q210" s="141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41"/>
      <c r="Q211" s="141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41"/>
      <c r="Q212" s="141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41"/>
      <c r="Q213" s="141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41"/>
      <c r="Q214" s="141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41"/>
      <c r="Q215" s="141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41"/>
      <c r="Q216" s="141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41"/>
      <c r="Q217" s="141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41"/>
      <c r="Q218" s="141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41"/>
      <c r="Q219" s="141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41"/>
      <c r="Q220" s="141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41"/>
      <c r="Q221" s="141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41"/>
      <c r="Q222" s="141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41"/>
      <c r="Q223" s="141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41"/>
      <c r="Q224" s="141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41"/>
      <c r="Q225" s="141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41"/>
      <c r="Q226" s="141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41"/>
      <c r="Q227" s="141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41"/>
      <c r="Q228" s="141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41"/>
      <c r="Q229" s="141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41"/>
      <c r="Q230" s="141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41"/>
      <c r="Q231" s="141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41"/>
      <c r="Q232" s="141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41"/>
      <c r="Q233" s="141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41"/>
      <c r="Q234" s="141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41"/>
      <c r="Q235" s="141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41"/>
      <c r="Q236" s="141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41"/>
      <c r="Q237" s="141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41"/>
      <c r="Q238" s="141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41"/>
      <c r="Q239" s="141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41"/>
      <c r="Q240" s="141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41"/>
      <c r="Q241" s="141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41"/>
      <c r="Q242" s="141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41"/>
      <c r="Q243" s="141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41"/>
      <c r="Q244" s="141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41"/>
      <c r="Q245" s="141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41"/>
      <c r="Q246" s="141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41"/>
      <c r="Q247" s="141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41"/>
      <c r="Q248" s="141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41"/>
      <c r="Q249" s="141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41"/>
      <c r="Q250" s="141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41"/>
      <c r="Q251" s="141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41"/>
      <c r="Q252" s="141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41"/>
      <c r="Q253" s="141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41"/>
      <c r="Q254" s="141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41"/>
      <c r="Q255" s="141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41"/>
      <c r="Q256" s="141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41"/>
      <c r="Q257" s="141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41"/>
      <c r="Q258" s="141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41"/>
      <c r="Q259" s="141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41"/>
      <c r="Q260" s="141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41"/>
      <c r="Q261" s="141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41"/>
      <c r="Q262" s="141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41"/>
      <c r="Q263" s="141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41"/>
      <c r="Q264" s="141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41"/>
      <c r="Q265" s="141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41"/>
      <c r="Q266" s="141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41"/>
      <c r="Q267" s="141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41"/>
      <c r="Q268" s="141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41"/>
      <c r="Q269" s="141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41"/>
      <c r="Q270" s="141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41"/>
      <c r="Q271" s="141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41"/>
      <c r="Q272" s="141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41"/>
      <c r="Q273" s="141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41"/>
      <c r="Q274" s="141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41"/>
      <c r="Q275" s="141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41"/>
      <c r="Q276" s="141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41"/>
      <c r="Q277" s="141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41"/>
      <c r="Q278" s="141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41"/>
      <c r="Q279" s="141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41"/>
      <c r="Q280" s="141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41"/>
      <c r="Q281" s="141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41"/>
      <c r="Q282" s="141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41"/>
      <c r="Q283" s="141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41"/>
      <c r="Q284" s="141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41"/>
      <c r="Q285" s="141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41"/>
      <c r="Q286" s="141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41"/>
      <c r="Q287" s="141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41"/>
      <c r="Q288" s="141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41"/>
      <c r="Q289" s="141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41"/>
      <c r="Q290" s="141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41"/>
      <c r="Q291" s="141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41"/>
      <c r="Q292" s="141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41"/>
      <c r="Q293" s="141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41"/>
      <c r="Q294" s="141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41"/>
      <c r="Q295" s="141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41"/>
      <c r="Q296" s="141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41"/>
      <c r="Q297" s="141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41"/>
      <c r="Q298" s="141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41"/>
      <c r="Q299" s="141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41"/>
      <c r="Q300" s="141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41"/>
      <c r="Q301" s="141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41"/>
      <c r="Q302" s="141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41"/>
      <c r="Q303" s="141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41"/>
      <c r="Q304" s="141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41"/>
      <c r="Q305" s="141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41"/>
      <c r="Q306" s="141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41"/>
      <c r="Q307" s="141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41"/>
      <c r="Q308" s="141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41"/>
      <c r="Q309" s="141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41"/>
      <c r="Q310" s="141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41"/>
      <c r="Q311" s="141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41"/>
      <c r="Q312" s="141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41"/>
      <c r="Q313" s="141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41"/>
      <c r="Q314" s="141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41"/>
      <c r="Q315" s="141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41"/>
      <c r="Q316" s="141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41"/>
      <c r="Q317" s="141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41"/>
      <c r="Q318" s="141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41"/>
      <c r="Q319" s="141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41"/>
      <c r="Q320" s="141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41"/>
      <c r="Q321" s="141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41"/>
      <c r="Q322" s="141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41"/>
      <c r="Q323" s="141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41"/>
      <c r="Q324" s="141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41"/>
      <c r="Q325" s="141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41"/>
      <c r="Q326" s="141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41"/>
      <c r="Q327" s="141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41"/>
      <c r="Q328" s="141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41"/>
      <c r="Q329" s="141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41"/>
      <c r="Q330" s="141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41"/>
      <c r="Q331" s="141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41"/>
      <c r="Q332" s="141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41"/>
      <c r="Q333" s="141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41"/>
      <c r="Q334" s="141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41"/>
      <c r="Q335" s="141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41"/>
      <c r="Q336" s="141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41"/>
      <c r="Q337" s="141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41"/>
      <c r="Q338" s="141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41"/>
      <c r="Q339" s="141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41"/>
      <c r="Q340" s="141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41"/>
      <c r="Q341" s="141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41"/>
      <c r="Q342" s="141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41"/>
      <c r="Q343" s="141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41"/>
      <c r="Q344" s="141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41"/>
      <c r="Q345" s="141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41"/>
      <c r="Q346" s="141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41"/>
      <c r="Q347" s="141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41"/>
      <c r="Q348" s="141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41"/>
      <c r="Q349" s="141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41"/>
      <c r="Q350" s="141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41"/>
      <c r="Q351" s="141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41"/>
      <c r="Q352" s="141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41"/>
      <c r="Q353" s="141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41"/>
      <c r="Q354" s="141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41"/>
      <c r="Q355" s="141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41"/>
      <c r="Q356" s="141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41"/>
      <c r="Q357" s="141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41"/>
      <c r="Q358" s="141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41"/>
      <c r="Q359" s="141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41"/>
      <c r="Q360" s="141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41"/>
      <c r="Q361" s="141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41"/>
      <c r="Q362" s="141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41"/>
      <c r="Q363" s="141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41"/>
      <c r="Q364" s="141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41"/>
      <c r="Q365" s="141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41"/>
      <c r="Q366" s="141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41"/>
      <c r="Q367" s="141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41"/>
      <c r="Q368" s="141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41"/>
      <c r="Q369" s="141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41"/>
      <c r="Q370" s="141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41"/>
      <c r="Q371" s="141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41"/>
      <c r="Q372" s="141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41"/>
      <c r="Q373" s="141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41"/>
      <c r="Q374" s="141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41"/>
      <c r="Q375" s="141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41"/>
      <c r="Q376" s="141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41"/>
      <c r="Q377" s="141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41"/>
      <c r="Q378" s="141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41"/>
      <c r="Q379" s="141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41"/>
      <c r="Q380" s="141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41"/>
      <c r="Q381" s="141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41"/>
      <c r="Q382" s="141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41"/>
      <c r="Q383" s="141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41"/>
      <c r="Q384" s="141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41"/>
      <c r="Q385" s="141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41"/>
      <c r="Q386" s="141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41"/>
      <c r="Q387" s="141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41"/>
      <c r="Q388" s="141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41"/>
      <c r="Q389" s="141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41"/>
      <c r="Q390" s="141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41"/>
      <c r="Q391" s="141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41"/>
      <c r="Q392" s="141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41"/>
      <c r="Q393" s="141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41"/>
      <c r="Q394" s="141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41"/>
      <c r="Q395" s="141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41"/>
      <c r="Q396" s="141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41"/>
      <c r="Q397" s="141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41"/>
      <c r="Q398" s="141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41"/>
      <c r="Q399" s="141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41"/>
      <c r="Q400" s="141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41"/>
      <c r="Q401" s="141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41"/>
      <c r="Q402" s="141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41"/>
      <c r="Q403" s="141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41"/>
      <c r="Q404" s="141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41"/>
      <c r="Q405" s="141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41"/>
      <c r="Q406" s="141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41"/>
      <c r="Q407" s="141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41"/>
      <c r="Q408" s="141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41"/>
      <c r="Q409" s="141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41"/>
      <c r="Q410" s="141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41"/>
      <c r="Q411" s="141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41"/>
      <c r="Q412" s="141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41"/>
      <c r="Q413" s="141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41"/>
      <c r="Q414" s="141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41"/>
      <c r="Q415" s="141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41"/>
      <c r="Q416" s="141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41"/>
      <c r="Q417" s="141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41"/>
      <c r="Q418" s="141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41"/>
      <c r="Q419" s="141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41"/>
      <c r="Q420" s="141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41"/>
      <c r="Q421" s="141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41"/>
      <c r="Q422" s="141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41"/>
      <c r="Q423" s="141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41"/>
      <c r="Q424" s="141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41"/>
      <c r="Q425" s="141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41"/>
      <c r="Q426" s="141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41"/>
      <c r="Q427" s="141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41"/>
      <c r="Q428" s="141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41"/>
      <c r="Q429" s="141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41"/>
      <c r="Q430" s="141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41"/>
      <c r="Q431" s="141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41"/>
      <c r="Q432" s="141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41"/>
      <c r="Q433" s="141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41"/>
      <c r="Q434" s="141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41"/>
      <c r="Q435" s="141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41"/>
      <c r="Q436" s="141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41"/>
      <c r="Q437" s="141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41"/>
      <c r="Q438" s="141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41"/>
      <c r="Q439" s="141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41"/>
      <c r="Q440" s="141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41"/>
      <c r="Q441" s="141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41"/>
      <c r="Q442" s="141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41"/>
      <c r="Q443" s="141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41"/>
      <c r="Q444" s="141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41"/>
      <c r="Q445" s="141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41"/>
      <c r="Q446" s="141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41"/>
      <c r="Q447" s="141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41"/>
      <c r="Q448" s="141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41"/>
      <c r="Q449" s="141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41"/>
      <c r="Q450" s="141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41"/>
      <c r="Q451" s="141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41"/>
      <c r="Q452" s="141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41"/>
      <c r="Q453" s="141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41"/>
      <c r="Q454" s="141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41"/>
      <c r="Q455" s="141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41"/>
      <c r="Q456" s="141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41"/>
      <c r="Q457" s="141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41"/>
      <c r="Q458" s="141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41"/>
      <c r="Q459" s="141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41"/>
      <c r="Q460" s="141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41"/>
      <c r="Q461" s="141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41"/>
      <c r="Q462" s="141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41"/>
      <c r="Q463" s="141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41"/>
      <c r="Q464" s="141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41"/>
      <c r="Q465" s="141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41"/>
      <c r="Q466" s="141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41"/>
      <c r="Q467" s="141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41"/>
      <c r="Q468" s="141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41"/>
      <c r="Q469" s="141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41"/>
      <c r="Q470" s="141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41"/>
      <c r="Q471" s="141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41"/>
      <c r="Q472" s="141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41"/>
      <c r="Q473" s="141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41"/>
      <c r="Q474" s="141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41"/>
      <c r="Q475" s="141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41"/>
      <c r="Q476" s="141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41"/>
      <c r="Q477" s="141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41"/>
      <c r="Q478" s="141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41"/>
      <c r="Q479" s="141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41"/>
      <c r="Q480" s="141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41"/>
      <c r="Q481" s="141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41"/>
      <c r="Q482" s="141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41"/>
      <c r="Q483" s="141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41"/>
      <c r="Q484" s="141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41"/>
      <c r="Q485" s="141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41"/>
      <c r="Q486" s="141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41"/>
      <c r="Q487" s="141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41"/>
      <c r="Q488" s="141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41"/>
      <c r="Q489" s="141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41"/>
      <c r="Q490" s="141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41"/>
      <c r="Q491" s="141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41"/>
      <c r="Q492" s="141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41"/>
      <c r="Q493" s="141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41"/>
      <c r="Q494" s="141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41"/>
      <c r="Q495" s="141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41"/>
      <c r="Q496" s="141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41"/>
      <c r="Q497" s="141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41"/>
      <c r="Q498" s="141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41"/>
      <c r="Q499" s="141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41"/>
      <c r="Q500" s="141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41"/>
      <c r="Q501" s="141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41"/>
      <c r="Q502" s="141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41"/>
      <c r="Q503" s="141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41"/>
      <c r="Q504" s="141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41"/>
      <c r="Q505" s="141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41"/>
      <c r="Q506" s="141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41"/>
      <c r="Q507" s="141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41"/>
      <c r="Q508" s="141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41"/>
      <c r="Q509" s="141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41"/>
      <c r="Q510" s="141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41"/>
      <c r="Q511" s="141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41"/>
      <c r="Q512" s="141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41"/>
      <c r="Q513" s="141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41"/>
      <c r="Q514" s="141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41"/>
      <c r="Q515" s="141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41"/>
      <c r="Q516" s="141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41"/>
      <c r="Q517" s="141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41"/>
      <c r="Q518" s="141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41"/>
      <c r="Q519" s="141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41"/>
      <c r="Q520" s="141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41"/>
      <c r="Q521" s="141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41"/>
      <c r="Q522" s="141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41"/>
      <c r="Q523" s="141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41"/>
      <c r="Q524" s="141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41"/>
      <c r="Q525" s="141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41"/>
      <c r="Q526" s="141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41"/>
      <c r="Q527" s="141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41"/>
      <c r="Q528" s="141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41"/>
      <c r="Q529" s="141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41"/>
      <c r="Q530" s="141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41"/>
      <c r="Q531" s="141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41"/>
      <c r="Q532" s="141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41"/>
      <c r="Q533" s="141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41"/>
      <c r="Q534" s="141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41"/>
      <c r="Q535" s="141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41"/>
      <c r="Q536" s="141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41"/>
      <c r="Q537" s="141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41"/>
      <c r="Q538" s="141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41"/>
      <c r="Q539" s="141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41"/>
      <c r="Q540" s="141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41"/>
      <c r="Q541" s="141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41"/>
      <c r="Q542" s="141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41"/>
      <c r="Q543" s="141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41"/>
      <c r="Q544" s="141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41"/>
      <c r="Q545" s="141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41"/>
      <c r="Q546" s="141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41"/>
      <c r="Q547" s="141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41"/>
      <c r="Q548" s="141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41"/>
      <c r="Q549" s="141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41"/>
      <c r="Q550" s="141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41"/>
      <c r="Q551" s="141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41"/>
      <c r="Q552" s="141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41"/>
      <c r="Q553" s="141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41"/>
      <c r="Q554" s="141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41"/>
      <c r="Q555" s="141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41"/>
      <c r="Q556" s="141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41"/>
      <c r="Q557" s="141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41"/>
      <c r="Q558" s="141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41"/>
      <c r="Q559" s="141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41"/>
      <c r="Q560" s="141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41"/>
      <c r="Q561" s="141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41"/>
      <c r="Q562" s="141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41"/>
      <c r="Q563" s="141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41"/>
      <c r="Q564" s="141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41"/>
      <c r="Q565" s="141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41"/>
      <c r="Q566" s="141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41"/>
      <c r="Q567" s="141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41"/>
      <c r="Q568" s="141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41"/>
      <c r="Q569" s="141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41"/>
      <c r="Q570" s="141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41"/>
      <c r="Q571" s="141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41"/>
      <c r="Q572" s="141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41"/>
      <c r="Q573" s="141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41"/>
      <c r="Q574" s="141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41"/>
      <c r="Q575" s="141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41"/>
      <c r="Q576" s="141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41"/>
      <c r="Q577" s="141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41"/>
      <c r="Q578" s="141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41"/>
      <c r="Q579" s="141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41"/>
      <c r="Q580" s="141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41"/>
      <c r="Q581" s="141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41"/>
      <c r="Q582" s="141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41"/>
      <c r="Q583" s="141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41"/>
      <c r="Q584" s="141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41"/>
      <c r="Q585" s="141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41"/>
      <c r="Q586" s="141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41"/>
      <c r="Q587" s="141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41"/>
      <c r="Q588" s="141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41"/>
      <c r="Q589" s="141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41"/>
      <c r="Q590" s="141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41"/>
      <c r="Q591" s="141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41"/>
      <c r="Q592" s="141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41"/>
      <c r="Q593" s="141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41"/>
      <c r="Q594" s="141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41"/>
      <c r="Q595" s="141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41"/>
      <c r="Q596" s="141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41"/>
      <c r="Q597" s="141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41"/>
      <c r="Q598" s="141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41"/>
      <c r="Q599" s="141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41"/>
      <c r="Q600" s="141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41"/>
      <c r="Q601" s="141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41"/>
      <c r="Q602" s="141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41"/>
      <c r="Q603" s="141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41"/>
      <c r="Q604" s="141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41"/>
      <c r="Q605" s="141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41"/>
      <c r="Q606" s="141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41"/>
      <c r="Q607" s="141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41"/>
      <c r="Q608" s="141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41"/>
      <c r="Q609" s="141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41"/>
      <c r="Q610" s="141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41"/>
      <c r="Q611" s="141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41"/>
      <c r="Q612" s="141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41"/>
      <c r="Q613" s="141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41"/>
      <c r="Q614" s="141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41"/>
      <c r="Q615" s="141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41"/>
      <c r="Q616" s="141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41"/>
      <c r="Q617" s="141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41"/>
      <c r="Q618" s="141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41"/>
      <c r="Q619" s="141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41"/>
      <c r="Q620" s="141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41"/>
      <c r="Q621" s="141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41"/>
      <c r="Q622" s="141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41"/>
      <c r="Q623" s="141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41"/>
      <c r="Q624" s="141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41"/>
      <c r="Q625" s="141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41"/>
      <c r="Q626" s="141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41"/>
      <c r="Q627" s="141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41"/>
      <c r="Q628" s="141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41"/>
      <c r="Q629" s="141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41"/>
      <c r="Q630" s="141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41"/>
      <c r="Q631" s="141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41"/>
      <c r="Q632" s="141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41"/>
      <c r="Q633" s="141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41"/>
      <c r="Q634" s="141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41"/>
      <c r="Q635" s="141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41"/>
      <c r="Q636" s="141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41"/>
      <c r="Q637" s="141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41"/>
      <c r="Q638" s="141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41"/>
      <c r="Q639" s="141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41"/>
      <c r="Q640" s="141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41"/>
      <c r="Q641" s="141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41"/>
      <c r="Q642" s="141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41"/>
      <c r="Q643" s="141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41"/>
      <c r="Q644" s="141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41"/>
      <c r="Q645" s="141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41"/>
      <c r="Q646" s="141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41"/>
      <c r="Q647" s="141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41"/>
      <c r="Q648" s="141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41"/>
      <c r="Q649" s="141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41"/>
      <c r="Q650" s="141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41"/>
      <c r="Q651" s="141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41"/>
      <c r="Q652" s="141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41"/>
      <c r="Q653" s="141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41"/>
      <c r="Q654" s="141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41"/>
      <c r="Q655" s="141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41"/>
      <c r="Q656" s="141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41"/>
      <c r="Q657" s="141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41"/>
      <c r="Q658" s="141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41"/>
      <c r="Q659" s="141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41"/>
      <c r="Q660" s="141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41"/>
      <c r="Q661" s="141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41"/>
      <c r="Q662" s="141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41"/>
      <c r="Q663" s="141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41"/>
      <c r="Q664" s="141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41"/>
      <c r="Q665" s="141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41"/>
      <c r="Q666" s="141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41"/>
      <c r="Q667" s="141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41"/>
      <c r="Q668" s="141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41"/>
      <c r="Q669" s="141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41"/>
      <c r="Q670" s="141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41"/>
      <c r="Q671" s="141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41"/>
      <c r="Q672" s="141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41"/>
      <c r="Q673" s="141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41"/>
      <c r="Q674" s="141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41"/>
      <c r="Q675" s="141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41"/>
      <c r="Q676" s="141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41"/>
      <c r="Q677" s="141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41"/>
      <c r="Q678" s="141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41"/>
      <c r="Q679" s="141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41"/>
      <c r="Q680" s="141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41"/>
      <c r="Q681" s="141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41"/>
      <c r="Q682" s="141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41"/>
      <c r="Q683" s="141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41"/>
      <c r="Q684" s="141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41"/>
      <c r="Q685" s="141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41"/>
      <c r="Q686" s="141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41"/>
      <c r="Q687" s="141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41"/>
      <c r="Q688" s="141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41"/>
      <c r="Q689" s="141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41"/>
      <c r="Q690" s="141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41"/>
      <c r="Q691" s="141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41"/>
      <c r="Q692" s="141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41"/>
      <c r="Q693" s="141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41"/>
      <c r="Q694" s="141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41"/>
      <c r="Q695" s="141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41"/>
      <c r="Q696" s="141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41"/>
      <c r="Q697" s="141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41"/>
      <c r="Q698" s="141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41"/>
      <c r="Q699" s="141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41"/>
      <c r="Q700" s="141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41"/>
      <c r="Q701" s="141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41"/>
      <c r="Q702" s="141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41"/>
      <c r="Q703" s="141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41"/>
      <c r="Q704" s="141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41"/>
      <c r="Q705" s="141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41"/>
      <c r="Q706" s="141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41"/>
      <c r="Q707" s="141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41"/>
      <c r="Q708" s="141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41"/>
      <c r="Q709" s="141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41"/>
      <c r="Q710" s="141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41"/>
      <c r="Q711" s="141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41"/>
      <c r="Q712" s="141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41"/>
      <c r="Q713" s="141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41"/>
      <c r="Q714" s="141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41"/>
      <c r="Q715" s="141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41"/>
      <c r="Q716" s="141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41"/>
      <c r="Q717" s="141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41"/>
      <c r="Q718" s="141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41"/>
      <c r="Q719" s="141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41"/>
      <c r="Q720" s="141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41"/>
      <c r="Q721" s="141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41"/>
      <c r="Q722" s="141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41"/>
      <c r="Q723" s="141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41"/>
      <c r="Q724" s="141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41"/>
      <c r="Q725" s="141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41"/>
      <c r="Q726" s="141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41"/>
      <c r="Q727" s="141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41"/>
      <c r="Q728" s="141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41"/>
      <c r="Q729" s="141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41"/>
      <c r="Q730" s="141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41"/>
      <c r="Q731" s="141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41"/>
      <c r="Q732" s="141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41"/>
      <c r="Q733" s="141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41"/>
      <c r="Q734" s="141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41"/>
      <c r="Q735" s="141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41"/>
      <c r="Q736" s="141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41"/>
      <c r="Q737" s="141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41"/>
      <c r="Q738" s="141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41"/>
      <c r="Q739" s="141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41"/>
      <c r="Q740" s="141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41"/>
      <c r="Q741" s="141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41"/>
      <c r="Q742" s="141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41"/>
      <c r="Q743" s="141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41"/>
      <c r="Q744" s="141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41"/>
      <c r="Q745" s="141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41"/>
      <c r="Q746" s="141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41"/>
      <c r="Q747" s="141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41"/>
      <c r="Q748" s="141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41"/>
      <c r="Q749" s="141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41"/>
      <c r="Q750" s="141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41"/>
      <c r="Q751" s="141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41"/>
      <c r="Q752" s="141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41"/>
      <c r="Q753" s="141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41"/>
      <c r="Q754" s="141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41"/>
      <c r="Q755" s="141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41"/>
      <c r="Q756" s="141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41"/>
      <c r="Q757" s="141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41"/>
      <c r="Q758" s="141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41"/>
      <c r="Q759" s="141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41"/>
      <c r="Q760" s="141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41"/>
      <c r="Q761" s="141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41"/>
      <c r="Q762" s="141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41"/>
      <c r="Q763" s="141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41"/>
      <c r="Q764" s="141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41"/>
      <c r="Q765" s="141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41"/>
      <c r="Q766" s="141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41"/>
      <c r="Q767" s="141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41"/>
      <c r="Q768" s="141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41"/>
      <c r="Q769" s="141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41"/>
      <c r="Q770" s="141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41"/>
      <c r="Q771" s="141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41"/>
      <c r="Q772" s="141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41"/>
      <c r="Q773" s="141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41"/>
      <c r="Q774" s="141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41"/>
      <c r="Q775" s="141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41"/>
      <c r="Q776" s="141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41"/>
      <c r="Q777" s="141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41"/>
      <c r="Q778" s="141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41"/>
      <c r="Q779" s="141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41"/>
      <c r="Q780" s="141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41"/>
      <c r="Q781" s="141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41"/>
      <c r="Q782" s="141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41"/>
      <c r="Q783" s="141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41"/>
      <c r="Q784" s="141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41"/>
      <c r="Q785" s="141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41"/>
      <c r="Q786" s="141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41"/>
      <c r="Q787" s="141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41"/>
      <c r="Q788" s="141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41"/>
      <c r="Q789" s="141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41"/>
      <c r="Q790" s="141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41"/>
      <c r="Q791" s="141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41"/>
      <c r="Q792" s="141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41"/>
      <c r="Q793" s="141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41"/>
      <c r="Q794" s="141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41"/>
      <c r="Q795" s="141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41"/>
      <c r="Q796" s="141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41"/>
      <c r="Q797" s="141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41"/>
      <c r="Q798" s="141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41"/>
      <c r="Q799" s="141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41"/>
      <c r="Q800" s="141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41"/>
      <c r="Q801" s="141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41"/>
      <c r="Q802" s="141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41"/>
      <c r="Q803" s="141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41"/>
      <c r="Q804" s="141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41"/>
      <c r="Q805" s="141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41"/>
      <c r="Q806" s="141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41"/>
      <c r="Q807" s="141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41"/>
      <c r="Q808" s="141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41"/>
      <c r="Q809" s="141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41"/>
      <c r="Q810" s="141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41"/>
      <c r="Q811" s="141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41"/>
      <c r="Q812" s="141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41"/>
      <c r="Q813" s="141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41"/>
      <c r="Q814" s="141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41"/>
      <c r="Q815" s="141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41"/>
      <c r="Q816" s="141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41"/>
      <c r="Q817" s="141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41"/>
      <c r="Q818" s="141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41"/>
      <c r="Q819" s="141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41"/>
      <c r="Q820" s="141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41"/>
      <c r="Q821" s="141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41"/>
      <c r="Q822" s="141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41"/>
      <c r="Q823" s="141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41"/>
      <c r="Q824" s="141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41"/>
      <c r="Q825" s="141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41"/>
      <c r="Q826" s="141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41"/>
      <c r="Q827" s="141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41"/>
      <c r="Q828" s="141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41"/>
      <c r="Q829" s="141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41"/>
      <c r="Q830" s="141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41"/>
      <c r="Q831" s="141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41"/>
      <c r="Q832" s="141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41"/>
      <c r="Q833" s="141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41"/>
      <c r="Q834" s="141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41"/>
      <c r="Q835" s="141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41"/>
      <c r="Q836" s="141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41"/>
      <c r="Q837" s="141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41"/>
      <c r="Q838" s="141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41"/>
      <c r="Q839" s="141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41"/>
      <c r="Q840" s="141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41"/>
      <c r="Q841" s="141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41"/>
      <c r="Q842" s="141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41"/>
      <c r="Q843" s="141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41"/>
      <c r="Q844" s="141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41"/>
      <c r="Q845" s="141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41"/>
      <c r="Q846" s="141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41"/>
      <c r="Q847" s="141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41"/>
      <c r="Q848" s="141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41"/>
      <c r="Q849" s="141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41"/>
      <c r="Q850" s="141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41"/>
      <c r="Q851" s="141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41"/>
      <c r="Q852" s="141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41"/>
      <c r="Q853" s="141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41"/>
      <c r="Q854" s="141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41"/>
      <c r="Q855" s="141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41"/>
      <c r="Q856" s="141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41"/>
      <c r="Q857" s="141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41"/>
      <c r="Q858" s="141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41"/>
      <c r="Q859" s="141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41"/>
      <c r="Q860" s="141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41"/>
      <c r="Q861" s="141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41"/>
      <c r="Q862" s="141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41"/>
      <c r="Q863" s="141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41"/>
      <c r="Q864" s="141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41"/>
      <c r="Q865" s="141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41"/>
      <c r="Q866" s="141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41"/>
      <c r="Q867" s="141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41"/>
      <c r="Q868" s="141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41"/>
      <c r="Q869" s="141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41"/>
      <c r="Q870" s="141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41"/>
      <c r="Q871" s="141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41"/>
      <c r="Q872" s="141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41"/>
      <c r="Q873" s="141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41"/>
      <c r="Q874" s="141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41"/>
      <c r="Q875" s="141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41"/>
      <c r="Q876" s="141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41"/>
      <c r="Q877" s="141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41"/>
      <c r="Q878" s="141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41"/>
      <c r="Q879" s="141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41"/>
      <c r="Q880" s="141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41"/>
      <c r="Q881" s="141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41"/>
      <c r="Q882" s="141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41"/>
      <c r="Q883" s="141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41"/>
      <c r="Q884" s="141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41"/>
      <c r="Q885" s="141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41"/>
      <c r="Q886" s="141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41"/>
      <c r="Q887" s="141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41"/>
      <c r="Q888" s="141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41"/>
      <c r="Q889" s="141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41"/>
      <c r="Q890" s="141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41"/>
      <c r="Q891" s="141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41"/>
      <c r="Q892" s="141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41"/>
      <c r="Q893" s="141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41"/>
      <c r="Q894" s="141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41"/>
      <c r="Q895" s="141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41"/>
      <c r="Q896" s="141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41"/>
      <c r="Q897" s="141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41"/>
      <c r="Q898" s="141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41"/>
      <c r="Q899" s="141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41"/>
      <c r="Q900" s="141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41"/>
      <c r="Q901" s="141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41"/>
      <c r="Q902" s="141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41"/>
      <c r="Q903" s="141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41"/>
      <c r="Q904" s="141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41"/>
      <c r="Q905" s="141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41"/>
      <c r="Q906" s="141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41"/>
      <c r="Q907" s="141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41"/>
      <c r="Q908" s="141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41"/>
      <c r="Q909" s="141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41"/>
      <c r="Q910" s="141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41"/>
      <c r="Q911" s="141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41"/>
      <c r="Q912" s="141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41"/>
      <c r="Q913" s="141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41"/>
      <c r="Q914" s="141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41"/>
      <c r="Q915" s="141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41"/>
      <c r="Q916" s="141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41"/>
      <c r="Q917" s="141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41"/>
      <c r="Q918" s="141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41"/>
      <c r="Q919" s="141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41"/>
      <c r="Q920" s="141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41"/>
      <c r="Q921" s="141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41"/>
      <c r="Q922" s="141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41"/>
      <c r="Q923" s="141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41"/>
      <c r="Q924" s="141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41"/>
      <c r="Q925" s="141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41"/>
      <c r="Q926" s="141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41"/>
      <c r="Q927" s="141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41"/>
      <c r="Q928" s="141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41"/>
      <c r="Q929" s="141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41"/>
      <c r="Q930" s="141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41"/>
      <c r="Q931" s="141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41"/>
      <c r="Q932" s="141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41"/>
      <c r="Q933" s="141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41"/>
      <c r="Q934" s="141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41"/>
      <c r="Q935" s="141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41"/>
      <c r="Q936" s="141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41"/>
      <c r="Q937" s="141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41"/>
      <c r="Q938" s="141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41"/>
      <c r="Q939" s="141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41"/>
      <c r="Q940" s="141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41"/>
      <c r="Q941" s="141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41"/>
      <c r="Q942" s="141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41"/>
      <c r="Q943" s="141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41"/>
      <c r="Q944" s="141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41"/>
      <c r="Q945" s="141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41"/>
      <c r="Q946" s="141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41"/>
      <c r="Q947" s="141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41"/>
      <c r="Q948" s="141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41"/>
      <c r="Q949" s="141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41"/>
      <c r="Q950" s="141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41"/>
      <c r="Q951" s="141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41"/>
      <c r="Q952" s="141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41"/>
      <c r="Q953" s="141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41"/>
      <c r="Q954" s="141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41"/>
      <c r="Q955" s="141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41"/>
      <c r="Q956" s="141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41"/>
      <c r="Q957" s="141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41"/>
      <c r="Q958" s="141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41"/>
      <c r="Q959" s="141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41"/>
      <c r="Q960" s="141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41"/>
      <c r="Q961" s="141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41"/>
      <c r="Q962" s="141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41"/>
      <c r="Q963" s="141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41"/>
      <c r="Q964" s="141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41"/>
      <c r="Q965" s="141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41"/>
      <c r="Q966" s="141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41"/>
      <c r="Q967" s="141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41"/>
      <c r="Q968" s="141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41"/>
      <c r="Q969" s="141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41"/>
      <c r="Q970" s="141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41"/>
      <c r="Q971" s="141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41"/>
      <c r="Q972" s="141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41"/>
      <c r="Q973" s="141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41"/>
      <c r="Q974" s="141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41"/>
      <c r="Q975" s="141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41"/>
      <c r="Q976" s="141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41"/>
      <c r="Q977" s="141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41"/>
      <c r="Q978" s="141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41"/>
      <c r="Q979" s="141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41"/>
      <c r="Q980" s="141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41"/>
      <c r="Q981" s="141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41"/>
      <c r="Q982" s="141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41"/>
      <c r="Q983" s="141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41"/>
      <c r="Q984" s="141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41"/>
      <c r="Q985" s="141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41"/>
      <c r="Q986" s="141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41"/>
      <c r="Q987" s="141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41"/>
      <c r="Q988" s="141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41"/>
      <c r="Q989" s="141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41"/>
      <c r="Q990" s="141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41"/>
      <c r="Q991" s="141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41"/>
      <c r="Q992" s="141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41"/>
      <c r="Q993" s="141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41"/>
      <c r="Q994" s="141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41"/>
      <c r="Q995" s="141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41"/>
      <c r="Q996" s="141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41"/>
      <c r="Q997" s="141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41"/>
      <c r="Q998" s="141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41"/>
      <c r="Q999" s="141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41"/>
      <c r="Q1000" s="141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0">
    <mergeCell ref="O3:O5"/>
    <mergeCell ref="P3:P4"/>
    <mergeCell ref="Q3:Q4"/>
    <mergeCell ref="B3:B5"/>
    <mergeCell ref="C3:C5"/>
    <mergeCell ref="D3:D5"/>
    <mergeCell ref="E3:E5"/>
    <mergeCell ref="F3:L3"/>
    <mergeCell ref="M3:M5"/>
    <mergeCell ref="N3:N5"/>
  </mergeCells>
  <hyperlinks>
    <hyperlink display="'Canal drept'!A1" location="'Canal drept'!A1" ref="S4"/>
    <hyperlink display="'Cot rectangular'!A1" location="'Cot rectangular'!A1" ref="S5"/>
    <hyperlink display="'Cot rectangular drept'!A1" location="'Cot rectangular drept'!A1" ref="S6"/>
    <hyperlink display="'Cot rectangular cu dirijori'!A1" location="'Cot rectangular cu dirijori'!A1" ref="S7"/>
    <hyperlink display="Teu!A1" location="Teu!A1" ref="S8"/>
    <hyperlink display="'Piesa de deviatie (etaj)'!A1" location="'Piesa de deviatie (etaj)'!A1" ref="S9"/>
    <hyperlink display="'Reductie simetrica_asim.'!A1" location="'Reductie simetrica_asim.'!A1" ref="S10"/>
    <hyperlink display="'Reductie asimetrica'!A1" location="null!A1" ref="S11"/>
    <hyperlink display="YAKA!A1" location="YAKA!A1" ref="S12"/>
    <hyperlink display="'Ramif. bilaterala (2 coturi)'!A1" location="'Ramif. bilaterala (2 coturi)'!A1" ref="S13"/>
    <hyperlink display="'Ramif. laterala(cot+canal)'!A1" location="'Ramif. laterala(cot+canal)'!A1" ref="S14"/>
    <hyperlink display="'Ramif. pantalon'!A1" location="'Ramif. pantalon'!A1" ref="S15"/>
    <hyperlink display="Capac!A1" location="Capac!A1" ref="S16"/>
    <hyperlink display="'Tubulatura circulara'!A1" location="null!A1" ref="S17"/>
    <hyperlink display="'Cot BFL90'!A1" location="null!A1" ref="S18"/>
    <hyperlink display="'Cot BFL60'!A1" location="null!A1" ref="S19"/>
    <hyperlink display="'Cot BFL45'!A1" location="null!A1" ref="S20"/>
    <hyperlink display="'Cot BFL30'!A1" location="null!A1" ref="S21"/>
    <hyperlink display="'Cot BFL15'!A1" location="null!A1" ref="S22"/>
    <hyperlink display="'Red. concentrica RCLL'!A1" location="null!A1" ref="S23"/>
    <hyperlink display="'Red. excentrica RLL'!A1" location="null!A1" ref="S24"/>
    <hyperlink display="'Piesa tip sa PSL'!A1" location="null!A1" ref="S25"/>
    <hyperlink display="'Piesa T TCPL'!A1" location="null!A1" ref="S26"/>
    <hyperlink display="'Conector NPL'!A1" location="null!A1" ref="S27"/>
    <hyperlink display="'Capac EPF'!A1" location="null!A1" ref="S28"/>
    <hyperlink display="'Schimbare sec.concentrica'!A1" location="'Schimbare sec.concentrica'!A1" ref="S29"/>
    <hyperlink display="'Schimbare sec.excentrica'!A1" location="'Schimbare sec.excentrica'!A1" ref="S30"/>
  </hyperlinks>
  <printOptions/>
  <pageMargins bottom="0.75" footer="0.0" header="0.0" left="0.7" right="0.7" top="0.75"/>
  <pageSetup paperSize="9" orientation="portrait"/>
  <drawing r:id="rId1"/>
  <legacyDrawing r:id="rId2"/>
  <oleObjects>
    <oleObject progId="AutoCAD.Drawing.17" shapeId="3073" r:id="rId3"/>
  </oleObjec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hidden="1" min="1" max="1" width="16.14"/>
    <col customWidth="1" min="2" max="2" width="3.71"/>
    <col customWidth="1" min="3" max="3" width="19.14"/>
    <col customWidth="1" min="4" max="4" width="8.86"/>
    <col customWidth="1" min="5" max="5" width="25.86"/>
    <col customWidth="1" min="6" max="13" width="8.86"/>
    <col customWidth="1" min="14" max="14" width="67.0"/>
    <col customWidth="1" min="15" max="16" width="8.86"/>
    <col customWidth="1" min="17" max="17" width="10.86"/>
    <col customWidth="1" min="18" max="18" width="8.86"/>
    <col customWidth="1" min="19" max="19" width="3.14"/>
    <col customWidth="1" hidden="1" min="20" max="20" width="8.86"/>
    <col customWidth="1" min="21" max="26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41"/>
      <c r="R1" s="141"/>
      <c r="S1" s="110"/>
      <c r="T1" s="110"/>
      <c r="U1" s="110"/>
      <c r="V1" s="110"/>
      <c r="W1" s="110"/>
      <c r="X1" s="110"/>
      <c r="Y1" s="110"/>
      <c r="Z1" s="110"/>
    </row>
    <row r="2" ht="111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41"/>
      <c r="R2" s="141"/>
      <c r="S2" s="152"/>
      <c r="T2" s="152"/>
      <c r="U2" s="110"/>
      <c r="V2" s="110"/>
      <c r="W2" s="110"/>
      <c r="X2" s="110"/>
      <c r="Y2" s="110"/>
      <c r="Z2" s="110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5"/>
      <c r="K3" s="115"/>
      <c r="L3" s="116"/>
      <c r="M3" s="163"/>
      <c r="N3" s="113" t="s">
        <v>88</v>
      </c>
      <c r="O3" s="118" t="s">
        <v>15</v>
      </c>
      <c r="P3" s="118" t="s">
        <v>16</v>
      </c>
      <c r="Q3" s="119" t="s">
        <v>206</v>
      </c>
      <c r="R3" s="119" t="s">
        <v>90</v>
      </c>
      <c r="S3" s="110"/>
      <c r="T3" s="120" t="s">
        <v>91</v>
      </c>
      <c r="U3" s="110"/>
      <c r="V3" s="110"/>
      <c r="W3" s="110"/>
      <c r="X3" s="110"/>
      <c r="Y3" s="110"/>
      <c r="Z3" s="110"/>
    </row>
    <row r="4">
      <c r="A4" s="62"/>
      <c r="B4" s="124"/>
      <c r="C4" s="124"/>
      <c r="D4" s="124"/>
      <c r="E4" s="124"/>
      <c r="F4" s="125" t="s">
        <v>199</v>
      </c>
      <c r="G4" s="125" t="s">
        <v>200</v>
      </c>
      <c r="H4" s="125" t="s">
        <v>113</v>
      </c>
      <c r="I4" s="125" t="s">
        <v>175</v>
      </c>
      <c r="J4" s="125" t="s">
        <v>197</v>
      </c>
      <c r="K4" s="125" t="s">
        <v>198</v>
      </c>
      <c r="L4" s="125" t="s">
        <v>201</v>
      </c>
      <c r="M4" s="125" t="s">
        <v>114</v>
      </c>
      <c r="N4" s="124"/>
      <c r="O4" s="124"/>
      <c r="P4" s="124"/>
      <c r="Q4" s="126"/>
      <c r="R4" s="126"/>
      <c r="S4" s="62"/>
      <c r="T4" s="127" t="s">
        <v>115</v>
      </c>
      <c r="U4" s="62"/>
      <c r="V4" s="62"/>
      <c r="W4" s="62"/>
      <c r="X4" s="62"/>
      <c r="Y4" s="62"/>
      <c r="Z4" s="62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9" t="s">
        <v>116</v>
      </c>
      <c r="L5" s="129" t="s">
        <v>202</v>
      </c>
      <c r="M5" s="129" t="s">
        <v>116</v>
      </c>
      <c r="N5" s="126"/>
      <c r="O5" s="126"/>
      <c r="P5" s="126"/>
      <c r="Q5" s="130" t="s">
        <v>207</v>
      </c>
      <c r="R5" s="130" t="s">
        <v>208</v>
      </c>
      <c r="S5" s="11"/>
      <c r="T5" s="127" t="s">
        <v>22</v>
      </c>
      <c r="U5" s="11"/>
      <c r="V5" s="11"/>
      <c r="W5" s="11"/>
      <c r="X5" s="11"/>
      <c r="Y5" s="11"/>
      <c r="Z5" s="11"/>
    </row>
    <row r="6">
      <c r="A6" s="11"/>
      <c r="B6" s="52">
        <v>1.0</v>
      </c>
      <c r="C6" s="132"/>
      <c r="D6" s="132" t="s">
        <v>209</v>
      </c>
      <c r="E6" s="132" t="str">
        <f t="shared" ref="E6:E16" si="1">CONCATENATE(C6,"-",D6,"-",B6)</f>
        <v>-RCC-1</v>
      </c>
      <c r="F6" s="52"/>
      <c r="G6" s="52"/>
      <c r="H6" s="52"/>
      <c r="I6" s="52"/>
      <c r="J6" s="52"/>
      <c r="K6" s="52"/>
      <c r="L6" s="52"/>
      <c r="M6" s="52"/>
      <c r="N6" s="133" t="str">
        <f t="shared" ref="N6:N16" si="2">CONCATENATE(F$4,"=",F6,"; ",G$4,"=",G6,"; ",H$4,"=",H6,"; ",I$4,"=",I6,"; ",J$4,"=",J6,"; ",K$4,"=",K6,"; ",L$4,"=",L6,"; ",M$4,"=",M6)</f>
        <v>D1=; D2=; B=; R=; C1=; C2=; &lt;=; L=</v>
      </c>
      <c r="O6" s="52" t="s">
        <v>28</v>
      </c>
      <c r="P6" s="52"/>
      <c r="Q6" s="138">
        <f t="shared" ref="Q6:Q16" si="3">(((F6+I6)*(G6+I6)*2+3.14*H6*(2*I6+F6)/2)*L6/90+MAX((J6+H6)*2,(K6+H6)*2)*M6)/10^6</f>
        <v>0</v>
      </c>
      <c r="R6" s="138">
        <f t="shared" ref="R6:R16" si="4">Q6*P6</f>
        <v>0</v>
      </c>
      <c r="S6" s="11"/>
      <c r="T6" s="127" t="s">
        <v>121</v>
      </c>
      <c r="U6" s="11"/>
      <c r="V6" s="11"/>
      <c r="W6" s="11"/>
      <c r="X6" s="11"/>
      <c r="Y6" s="11"/>
      <c r="Z6" s="11"/>
    </row>
    <row r="7">
      <c r="A7" s="11"/>
      <c r="B7" s="52"/>
      <c r="C7" s="52"/>
      <c r="D7" s="132" t="s">
        <v>209</v>
      </c>
      <c r="E7" s="132" t="str">
        <f t="shared" si="1"/>
        <v>-RCC-</v>
      </c>
      <c r="F7" s="52"/>
      <c r="G7" s="52"/>
      <c r="H7" s="52"/>
      <c r="I7" s="52"/>
      <c r="J7" s="52"/>
      <c r="K7" s="52"/>
      <c r="L7" s="52"/>
      <c r="M7" s="52"/>
      <c r="N7" s="133" t="str">
        <f t="shared" si="2"/>
        <v>D1=; D2=; B=; R=; C1=; C2=; &lt;=; L=</v>
      </c>
      <c r="O7" s="52" t="s">
        <v>28</v>
      </c>
      <c r="P7" s="52"/>
      <c r="Q7" s="138">
        <f t="shared" si="3"/>
        <v>0</v>
      </c>
      <c r="R7" s="138">
        <f t="shared" si="4"/>
        <v>0</v>
      </c>
      <c r="S7" s="11"/>
      <c r="T7" s="127" t="s">
        <v>122</v>
      </c>
      <c r="U7" s="11"/>
      <c r="V7" s="11"/>
      <c r="W7" s="11"/>
      <c r="X7" s="11"/>
      <c r="Y7" s="11"/>
      <c r="Z7" s="11"/>
    </row>
    <row r="8">
      <c r="A8" s="11"/>
      <c r="B8" s="52"/>
      <c r="C8" s="52"/>
      <c r="D8" s="132" t="s">
        <v>209</v>
      </c>
      <c r="E8" s="132" t="str">
        <f t="shared" si="1"/>
        <v>-RCC-</v>
      </c>
      <c r="F8" s="52"/>
      <c r="G8" s="52"/>
      <c r="H8" s="52"/>
      <c r="I8" s="52"/>
      <c r="J8" s="52"/>
      <c r="K8" s="52"/>
      <c r="L8" s="52"/>
      <c r="M8" s="52"/>
      <c r="N8" s="133" t="str">
        <f t="shared" si="2"/>
        <v>D1=; D2=; B=; R=; C1=; C2=; &lt;=; L=</v>
      </c>
      <c r="O8" s="52" t="s">
        <v>28</v>
      </c>
      <c r="P8" s="52"/>
      <c r="Q8" s="138">
        <f t="shared" si="3"/>
        <v>0</v>
      </c>
      <c r="R8" s="138">
        <f t="shared" si="4"/>
        <v>0</v>
      </c>
      <c r="S8" s="11"/>
      <c r="T8" s="127" t="s">
        <v>123</v>
      </c>
      <c r="U8" s="11"/>
      <c r="V8" s="11"/>
      <c r="W8" s="11"/>
      <c r="X8" s="11"/>
      <c r="Y8" s="11"/>
      <c r="Z8" s="11"/>
    </row>
    <row r="9">
      <c r="A9" s="11"/>
      <c r="B9" s="52"/>
      <c r="C9" s="52"/>
      <c r="D9" s="132" t="s">
        <v>209</v>
      </c>
      <c r="E9" s="132" t="str">
        <f t="shared" si="1"/>
        <v>-RCC-</v>
      </c>
      <c r="F9" s="52"/>
      <c r="G9" s="52"/>
      <c r="H9" s="52"/>
      <c r="I9" s="52"/>
      <c r="J9" s="52"/>
      <c r="K9" s="52"/>
      <c r="L9" s="52"/>
      <c r="M9" s="52"/>
      <c r="N9" s="133" t="str">
        <f t="shared" si="2"/>
        <v>D1=; D2=; B=; R=; C1=; C2=; &lt;=; L=</v>
      </c>
      <c r="O9" s="52" t="s">
        <v>28</v>
      </c>
      <c r="P9" s="52"/>
      <c r="Q9" s="138">
        <f t="shared" si="3"/>
        <v>0</v>
      </c>
      <c r="R9" s="138">
        <f t="shared" si="4"/>
        <v>0</v>
      </c>
      <c r="S9" s="11"/>
      <c r="T9" s="127" t="s">
        <v>124</v>
      </c>
      <c r="U9" s="11"/>
      <c r="V9" s="11"/>
      <c r="W9" s="11"/>
      <c r="X9" s="11"/>
      <c r="Y9" s="11"/>
      <c r="Z9" s="11"/>
    </row>
    <row r="10">
      <c r="A10" s="11"/>
      <c r="B10" s="52"/>
      <c r="C10" s="52"/>
      <c r="D10" s="132" t="s">
        <v>209</v>
      </c>
      <c r="E10" s="132" t="str">
        <f t="shared" si="1"/>
        <v>-RCC-</v>
      </c>
      <c r="F10" s="52"/>
      <c r="G10" s="52"/>
      <c r="H10" s="52"/>
      <c r="I10" s="52"/>
      <c r="J10" s="52"/>
      <c r="K10" s="52"/>
      <c r="L10" s="52"/>
      <c r="M10" s="52"/>
      <c r="N10" s="133" t="str">
        <f t="shared" si="2"/>
        <v>D1=; D2=; B=; R=; C1=; C2=; &lt;=; L=</v>
      </c>
      <c r="O10" s="52" t="s">
        <v>28</v>
      </c>
      <c r="P10" s="52"/>
      <c r="Q10" s="138">
        <f t="shared" si="3"/>
        <v>0</v>
      </c>
      <c r="R10" s="138">
        <f t="shared" si="4"/>
        <v>0</v>
      </c>
      <c r="S10" s="11"/>
      <c r="T10" s="127" t="s">
        <v>125</v>
      </c>
      <c r="U10" s="11"/>
      <c r="V10" s="11"/>
      <c r="W10" s="11"/>
      <c r="X10" s="11"/>
      <c r="Y10" s="11"/>
      <c r="Z10" s="11"/>
    </row>
    <row r="11">
      <c r="A11" s="11"/>
      <c r="B11" s="52"/>
      <c r="C11" s="52"/>
      <c r="D11" s="132" t="s">
        <v>209</v>
      </c>
      <c r="E11" s="132" t="str">
        <f t="shared" si="1"/>
        <v>-RCC-</v>
      </c>
      <c r="F11" s="52"/>
      <c r="G11" s="52"/>
      <c r="H11" s="52"/>
      <c r="I11" s="52"/>
      <c r="J11" s="52"/>
      <c r="K11" s="52"/>
      <c r="L11" s="52"/>
      <c r="M11" s="52"/>
      <c r="N11" s="133" t="str">
        <f t="shared" si="2"/>
        <v>D1=; D2=; B=; R=; C1=; C2=; &lt;=; L=</v>
      </c>
      <c r="O11" s="52" t="s">
        <v>28</v>
      </c>
      <c r="P11" s="52"/>
      <c r="Q11" s="138">
        <f t="shared" si="3"/>
        <v>0</v>
      </c>
      <c r="R11" s="138">
        <f t="shared" si="4"/>
        <v>0</v>
      </c>
      <c r="S11" s="11"/>
      <c r="T11" s="127" t="s">
        <v>126</v>
      </c>
      <c r="U11" s="11"/>
      <c r="V11" s="11"/>
      <c r="W11" s="11"/>
      <c r="X11" s="11"/>
      <c r="Y11" s="11"/>
      <c r="Z11" s="11"/>
    </row>
    <row r="12">
      <c r="A12" s="11"/>
      <c r="B12" s="52"/>
      <c r="C12" s="52"/>
      <c r="D12" s="132" t="s">
        <v>209</v>
      </c>
      <c r="E12" s="132" t="str">
        <f t="shared" si="1"/>
        <v>-RCC-</v>
      </c>
      <c r="F12" s="52"/>
      <c r="G12" s="52"/>
      <c r="H12" s="52"/>
      <c r="I12" s="52"/>
      <c r="J12" s="52"/>
      <c r="K12" s="52"/>
      <c r="L12" s="52"/>
      <c r="M12" s="52"/>
      <c r="N12" s="133" t="str">
        <f t="shared" si="2"/>
        <v>D1=; D2=; B=; R=; C1=; C2=; &lt;=; L=</v>
      </c>
      <c r="O12" s="52" t="s">
        <v>28</v>
      </c>
      <c r="P12" s="52"/>
      <c r="Q12" s="138">
        <f t="shared" si="3"/>
        <v>0</v>
      </c>
      <c r="R12" s="138">
        <f t="shared" si="4"/>
        <v>0</v>
      </c>
      <c r="S12" s="11"/>
      <c r="T12" s="127" t="s">
        <v>127</v>
      </c>
      <c r="U12" s="11"/>
      <c r="V12" s="11"/>
      <c r="W12" s="11"/>
      <c r="X12" s="11"/>
      <c r="Y12" s="11"/>
      <c r="Z12" s="11"/>
    </row>
    <row r="13">
      <c r="A13" s="11"/>
      <c r="B13" s="52"/>
      <c r="C13" s="52"/>
      <c r="D13" s="132" t="s">
        <v>209</v>
      </c>
      <c r="E13" s="132" t="str">
        <f t="shared" si="1"/>
        <v>-RCC-</v>
      </c>
      <c r="F13" s="52"/>
      <c r="G13" s="52"/>
      <c r="H13" s="52"/>
      <c r="I13" s="52"/>
      <c r="J13" s="52"/>
      <c r="K13" s="52"/>
      <c r="L13" s="52"/>
      <c r="M13" s="52"/>
      <c r="N13" s="133" t="str">
        <f t="shared" si="2"/>
        <v>D1=; D2=; B=; R=; C1=; C2=; &lt;=; L=</v>
      </c>
      <c r="O13" s="52" t="s">
        <v>28</v>
      </c>
      <c r="P13" s="52"/>
      <c r="Q13" s="138">
        <f t="shared" si="3"/>
        <v>0</v>
      </c>
      <c r="R13" s="138">
        <f t="shared" si="4"/>
        <v>0</v>
      </c>
      <c r="S13" s="11"/>
      <c r="T13" s="127" t="s">
        <v>128</v>
      </c>
      <c r="U13" s="11"/>
      <c r="V13" s="11"/>
      <c r="W13" s="11"/>
      <c r="X13" s="11"/>
      <c r="Y13" s="11"/>
      <c r="Z13" s="11"/>
    </row>
    <row r="14">
      <c r="A14" s="11"/>
      <c r="B14" s="52"/>
      <c r="C14" s="52"/>
      <c r="D14" s="132" t="s">
        <v>209</v>
      </c>
      <c r="E14" s="132" t="str">
        <f t="shared" si="1"/>
        <v>-RCC-</v>
      </c>
      <c r="F14" s="52"/>
      <c r="G14" s="52"/>
      <c r="H14" s="52"/>
      <c r="I14" s="52"/>
      <c r="J14" s="52"/>
      <c r="K14" s="52"/>
      <c r="L14" s="52"/>
      <c r="M14" s="52"/>
      <c r="N14" s="133" t="str">
        <f t="shared" si="2"/>
        <v>D1=; D2=; B=; R=; C1=; C2=; &lt;=; L=</v>
      </c>
      <c r="O14" s="52" t="s">
        <v>28</v>
      </c>
      <c r="P14" s="52"/>
      <c r="Q14" s="138">
        <f t="shared" si="3"/>
        <v>0</v>
      </c>
      <c r="R14" s="138">
        <f t="shared" si="4"/>
        <v>0</v>
      </c>
      <c r="S14" s="11"/>
      <c r="T14" s="127" t="s">
        <v>129</v>
      </c>
      <c r="U14" s="11"/>
      <c r="V14" s="11"/>
      <c r="W14" s="11"/>
      <c r="X14" s="11"/>
      <c r="Y14" s="11"/>
      <c r="Z14" s="11"/>
    </row>
    <row r="15">
      <c r="A15" s="11"/>
      <c r="B15" s="52"/>
      <c r="C15" s="52"/>
      <c r="D15" s="132" t="s">
        <v>209</v>
      </c>
      <c r="E15" s="132" t="str">
        <f t="shared" si="1"/>
        <v>-RCC-</v>
      </c>
      <c r="F15" s="52"/>
      <c r="G15" s="52"/>
      <c r="H15" s="52"/>
      <c r="I15" s="52"/>
      <c r="J15" s="52"/>
      <c r="K15" s="52"/>
      <c r="L15" s="52"/>
      <c r="M15" s="52"/>
      <c r="N15" s="133" t="str">
        <f t="shared" si="2"/>
        <v>D1=; D2=; B=; R=; C1=; C2=; &lt;=; L=</v>
      </c>
      <c r="O15" s="52" t="s">
        <v>28</v>
      </c>
      <c r="P15" s="52"/>
      <c r="Q15" s="138">
        <f t="shared" si="3"/>
        <v>0</v>
      </c>
      <c r="R15" s="138">
        <f t="shared" si="4"/>
        <v>0</v>
      </c>
      <c r="S15" s="11"/>
      <c r="T15" s="127" t="s">
        <v>130</v>
      </c>
      <c r="U15" s="11"/>
      <c r="V15" s="11"/>
      <c r="W15" s="11"/>
      <c r="X15" s="11"/>
      <c r="Y15" s="11"/>
      <c r="Z15" s="11"/>
    </row>
    <row r="16">
      <c r="A16" s="11"/>
      <c r="B16" s="52"/>
      <c r="C16" s="52"/>
      <c r="D16" s="132" t="s">
        <v>209</v>
      </c>
      <c r="E16" s="132" t="str">
        <f t="shared" si="1"/>
        <v>-RCC-</v>
      </c>
      <c r="F16" s="52"/>
      <c r="G16" s="52"/>
      <c r="H16" s="52"/>
      <c r="I16" s="52"/>
      <c r="J16" s="52"/>
      <c r="K16" s="52"/>
      <c r="L16" s="52"/>
      <c r="M16" s="52"/>
      <c r="N16" s="133" t="str">
        <f t="shared" si="2"/>
        <v>D1=; D2=; B=; R=; C1=; C2=; &lt;=; L=</v>
      </c>
      <c r="O16" s="52" t="s">
        <v>28</v>
      </c>
      <c r="P16" s="52"/>
      <c r="Q16" s="138">
        <f t="shared" si="3"/>
        <v>0</v>
      </c>
      <c r="R16" s="138">
        <f t="shared" si="4"/>
        <v>0</v>
      </c>
      <c r="S16" s="11"/>
      <c r="T16" s="127" t="s">
        <v>131</v>
      </c>
      <c r="U16" s="11"/>
      <c r="V16" s="11"/>
      <c r="W16" s="11"/>
      <c r="X16" s="11"/>
      <c r="Y16" s="11"/>
      <c r="Z16" s="11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41"/>
      <c r="R17" s="141"/>
      <c r="S17" s="110"/>
      <c r="T17" s="127" t="s">
        <v>132</v>
      </c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41"/>
      <c r="R18" s="141"/>
      <c r="S18" s="110"/>
      <c r="T18" s="127" t="s">
        <v>133</v>
      </c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41"/>
      <c r="R19" s="141"/>
      <c r="S19" s="110"/>
      <c r="T19" s="127" t="s">
        <v>134</v>
      </c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41"/>
      <c r="R20" s="141"/>
      <c r="S20" s="110"/>
      <c r="T20" s="127" t="s">
        <v>135</v>
      </c>
      <c r="U20" s="110"/>
      <c r="V20" s="110"/>
      <c r="W20" s="110"/>
      <c r="X20" s="110"/>
      <c r="Y20" s="110"/>
      <c r="Z20" s="110"/>
    </row>
    <row r="21" ht="15.7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41"/>
      <c r="R21" s="141"/>
      <c r="S21" s="110"/>
      <c r="T21" s="127" t="s">
        <v>136</v>
      </c>
      <c r="U21" s="110"/>
      <c r="V21" s="110"/>
      <c r="W21" s="110"/>
      <c r="X21" s="110"/>
      <c r="Y21" s="110"/>
      <c r="Z21" s="110"/>
    </row>
    <row r="22" ht="15.7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41"/>
      <c r="R22" s="141"/>
      <c r="S22" s="110"/>
      <c r="T22" s="127" t="s">
        <v>137</v>
      </c>
      <c r="U22" s="110"/>
      <c r="V22" s="110"/>
      <c r="W22" s="110"/>
      <c r="X22" s="110"/>
      <c r="Y22" s="110"/>
      <c r="Z22" s="110"/>
    </row>
    <row r="23" ht="15.7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41"/>
      <c r="R23" s="141"/>
      <c r="S23" s="110"/>
      <c r="T23" s="127" t="s">
        <v>138</v>
      </c>
      <c r="U23" s="110"/>
      <c r="V23" s="110"/>
      <c r="W23" s="110"/>
      <c r="X23" s="110"/>
      <c r="Y23" s="110"/>
      <c r="Z23" s="110"/>
    </row>
    <row r="24" ht="15.75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41"/>
      <c r="R24" s="141"/>
      <c r="S24" s="110"/>
      <c r="T24" s="127" t="s">
        <v>139</v>
      </c>
      <c r="U24" s="110"/>
      <c r="V24" s="110"/>
      <c r="W24" s="110"/>
      <c r="X24" s="110"/>
      <c r="Y24" s="110"/>
      <c r="Z24" s="110"/>
    </row>
    <row r="25" ht="15.7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41"/>
      <c r="R25" s="141"/>
      <c r="S25" s="110"/>
      <c r="T25" s="127" t="s">
        <v>140</v>
      </c>
      <c r="U25" s="110"/>
      <c r="V25" s="110"/>
      <c r="W25" s="110"/>
      <c r="X25" s="110"/>
      <c r="Y25" s="110"/>
      <c r="Z25" s="110"/>
    </row>
    <row r="26" ht="15.7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41"/>
      <c r="R26" s="141"/>
      <c r="S26" s="110"/>
      <c r="T26" s="127" t="s">
        <v>141</v>
      </c>
      <c r="U26" s="110"/>
      <c r="V26" s="110"/>
      <c r="W26" s="110"/>
      <c r="X26" s="110"/>
      <c r="Y26" s="110"/>
      <c r="Z26" s="110"/>
    </row>
    <row r="27" ht="15.7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41"/>
      <c r="R27" s="141"/>
      <c r="S27" s="110"/>
      <c r="T27" s="127" t="s">
        <v>142</v>
      </c>
      <c r="U27" s="110"/>
      <c r="V27" s="110"/>
      <c r="W27" s="110"/>
      <c r="X27" s="110"/>
      <c r="Y27" s="110"/>
      <c r="Z27" s="110"/>
    </row>
    <row r="28" ht="15.7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41"/>
      <c r="R28" s="141"/>
      <c r="S28" s="110"/>
      <c r="T28" s="127" t="s">
        <v>143</v>
      </c>
      <c r="U28" s="110"/>
      <c r="V28" s="110"/>
      <c r="W28" s="110"/>
      <c r="X28" s="110"/>
      <c r="Y28" s="110"/>
      <c r="Z28" s="110"/>
    </row>
    <row r="29" ht="15.7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41"/>
      <c r="R29" s="141"/>
      <c r="S29" s="110"/>
      <c r="T29" s="127" t="s">
        <v>144</v>
      </c>
      <c r="U29" s="110"/>
      <c r="V29" s="110"/>
      <c r="W29" s="110"/>
      <c r="X29" s="110"/>
      <c r="Y29" s="110"/>
      <c r="Z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41"/>
      <c r="R30" s="141"/>
      <c r="S30" s="110"/>
      <c r="T30" s="127" t="s">
        <v>145</v>
      </c>
      <c r="U30" s="110"/>
      <c r="V30" s="110"/>
      <c r="W30" s="110"/>
      <c r="X30" s="110"/>
      <c r="Y30" s="110"/>
      <c r="Z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41"/>
      <c r="R31" s="141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41"/>
      <c r="R32" s="141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41"/>
      <c r="R33" s="141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41"/>
      <c r="R34" s="141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41"/>
      <c r="R35" s="141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41"/>
      <c r="R36" s="141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41"/>
      <c r="R37" s="141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41"/>
      <c r="R38" s="141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41"/>
      <c r="R39" s="141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41"/>
      <c r="R40" s="141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41"/>
      <c r="R41" s="141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41"/>
      <c r="R42" s="141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41"/>
      <c r="R43" s="141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41"/>
      <c r="R44" s="141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41"/>
      <c r="R45" s="141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41"/>
      <c r="R46" s="141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41"/>
      <c r="R47" s="141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41"/>
      <c r="R48" s="141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41"/>
      <c r="R49" s="141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41"/>
      <c r="R50" s="141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41"/>
      <c r="R51" s="141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41"/>
      <c r="R52" s="141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41"/>
      <c r="R53" s="141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41"/>
      <c r="R54" s="141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41"/>
      <c r="R55" s="141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41"/>
      <c r="R56" s="141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41"/>
      <c r="R57" s="141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41"/>
      <c r="R58" s="141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41"/>
      <c r="R59" s="141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41"/>
      <c r="R60" s="141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41"/>
      <c r="R61" s="141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41"/>
      <c r="R62" s="141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41"/>
      <c r="R63" s="141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41"/>
      <c r="R64" s="141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41"/>
      <c r="R65" s="141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41"/>
      <c r="R66" s="141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41"/>
      <c r="R67" s="141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41"/>
      <c r="R68" s="141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41"/>
      <c r="R69" s="141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64" t="s">
        <v>210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41"/>
      <c r="R70" s="141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41"/>
      <c r="R71" s="141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41"/>
      <c r="R72" s="141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41"/>
      <c r="R73" s="141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41"/>
      <c r="R74" s="141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41"/>
      <c r="R75" s="141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41"/>
      <c r="R76" s="141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41"/>
      <c r="R77" s="141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41"/>
      <c r="R78" s="141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41"/>
      <c r="R79" s="141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41"/>
      <c r="R80" s="141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41"/>
      <c r="R81" s="141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41"/>
      <c r="R82" s="141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41"/>
      <c r="R83" s="141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41"/>
      <c r="R84" s="141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41"/>
      <c r="R85" s="141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41"/>
      <c r="R86" s="141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41"/>
      <c r="R87" s="141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41"/>
      <c r="R88" s="141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41"/>
      <c r="R89" s="141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41"/>
      <c r="R90" s="141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41"/>
      <c r="R91" s="141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41"/>
      <c r="R92" s="141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41"/>
      <c r="R93" s="141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41"/>
      <c r="R94" s="141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41"/>
      <c r="R95" s="141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41"/>
      <c r="R96" s="141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41"/>
      <c r="R97" s="141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41"/>
      <c r="R98" s="141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41"/>
      <c r="R99" s="141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41"/>
      <c r="R100" s="141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41"/>
      <c r="R101" s="141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41"/>
      <c r="R102" s="141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41"/>
      <c r="R103" s="141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41"/>
      <c r="R104" s="141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41"/>
      <c r="R105" s="141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41"/>
      <c r="R106" s="141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41"/>
      <c r="R107" s="141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41"/>
      <c r="R108" s="141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41"/>
      <c r="R109" s="141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41"/>
      <c r="R110" s="141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41"/>
      <c r="R111" s="141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41"/>
      <c r="R112" s="141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41"/>
      <c r="R113" s="141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41"/>
      <c r="R114" s="141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41"/>
      <c r="R115" s="141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41"/>
      <c r="R116" s="141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41"/>
      <c r="R117" s="141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41"/>
      <c r="R118" s="141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41"/>
      <c r="R119" s="141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41"/>
      <c r="R120" s="141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41"/>
      <c r="R121" s="141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41"/>
      <c r="R122" s="141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41"/>
      <c r="R123" s="141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41"/>
      <c r="R124" s="141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41"/>
      <c r="R125" s="141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41"/>
      <c r="R126" s="141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41"/>
      <c r="R127" s="141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41"/>
      <c r="R128" s="141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41"/>
      <c r="R129" s="141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41"/>
      <c r="R130" s="141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41"/>
      <c r="R131" s="141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41"/>
      <c r="R132" s="141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41"/>
      <c r="R133" s="141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41"/>
      <c r="R134" s="141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41"/>
      <c r="R135" s="141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41"/>
      <c r="R136" s="141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41"/>
      <c r="R137" s="141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41"/>
      <c r="R138" s="141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41"/>
      <c r="R139" s="141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41"/>
      <c r="R140" s="141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41"/>
      <c r="R141" s="141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41"/>
      <c r="R142" s="141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41"/>
      <c r="R143" s="141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41"/>
      <c r="R144" s="141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41"/>
      <c r="R145" s="141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41"/>
      <c r="R146" s="141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41"/>
      <c r="R147" s="141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41"/>
      <c r="R148" s="141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41"/>
      <c r="R149" s="141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41"/>
      <c r="R150" s="141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41"/>
      <c r="R151" s="141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41"/>
      <c r="R152" s="141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41"/>
      <c r="R153" s="141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41"/>
      <c r="R154" s="141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41"/>
      <c r="R155" s="141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41"/>
      <c r="R156" s="141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41"/>
      <c r="R157" s="141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41"/>
      <c r="R158" s="141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41"/>
      <c r="R159" s="141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41"/>
      <c r="R160" s="141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41"/>
      <c r="R161" s="141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41"/>
      <c r="R162" s="141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41"/>
      <c r="R163" s="141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41"/>
      <c r="R164" s="141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41"/>
      <c r="R165" s="141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41"/>
      <c r="R166" s="141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41"/>
      <c r="R167" s="141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41"/>
      <c r="R168" s="141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41"/>
      <c r="R169" s="141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41"/>
      <c r="R170" s="141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41"/>
      <c r="R171" s="141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41"/>
      <c r="R172" s="141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41"/>
      <c r="R173" s="141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41"/>
      <c r="R174" s="141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41"/>
      <c r="R175" s="141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41"/>
      <c r="R176" s="141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41"/>
      <c r="R177" s="141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41"/>
      <c r="R178" s="141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41"/>
      <c r="R179" s="141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41"/>
      <c r="R180" s="141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41"/>
      <c r="R181" s="141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41"/>
      <c r="R182" s="141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41"/>
      <c r="R183" s="141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41"/>
      <c r="R184" s="141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41"/>
      <c r="R185" s="141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41"/>
      <c r="R186" s="141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41"/>
      <c r="R187" s="141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41"/>
      <c r="R188" s="141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41"/>
      <c r="R189" s="141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41"/>
      <c r="R190" s="141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41"/>
      <c r="R191" s="141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41"/>
      <c r="R192" s="141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41"/>
      <c r="R193" s="141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41"/>
      <c r="R194" s="141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41"/>
      <c r="R195" s="141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41"/>
      <c r="R196" s="141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41"/>
      <c r="R197" s="141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41"/>
      <c r="R198" s="141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41"/>
      <c r="R199" s="141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41"/>
      <c r="R200" s="141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41"/>
      <c r="R201" s="141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41"/>
      <c r="R202" s="141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41"/>
      <c r="R203" s="141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41"/>
      <c r="R204" s="141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41"/>
      <c r="R205" s="141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41"/>
      <c r="R206" s="141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41"/>
      <c r="R207" s="141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41"/>
      <c r="R208" s="141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41"/>
      <c r="R209" s="141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41"/>
      <c r="R210" s="141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41"/>
      <c r="R211" s="141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41"/>
      <c r="R212" s="141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41"/>
      <c r="R213" s="141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41"/>
      <c r="R214" s="141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41"/>
      <c r="R215" s="141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41"/>
      <c r="R216" s="141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41"/>
      <c r="R217" s="141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41"/>
      <c r="R218" s="141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41"/>
      <c r="R219" s="141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41"/>
      <c r="R220" s="141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41"/>
      <c r="R221" s="141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41"/>
      <c r="R222" s="141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41"/>
      <c r="R223" s="141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41"/>
      <c r="R224" s="141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41"/>
      <c r="R225" s="141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41"/>
      <c r="R226" s="141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41"/>
      <c r="R227" s="141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41"/>
      <c r="R228" s="141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41"/>
      <c r="R229" s="141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41"/>
      <c r="R230" s="141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41"/>
      <c r="R231" s="141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41"/>
      <c r="R232" s="141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41"/>
      <c r="R233" s="141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41"/>
      <c r="R234" s="141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41"/>
      <c r="R235" s="141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41"/>
      <c r="R236" s="141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41"/>
      <c r="R237" s="141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41"/>
      <c r="R238" s="141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41"/>
      <c r="R239" s="141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41"/>
      <c r="R240" s="141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41"/>
      <c r="R241" s="141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41"/>
      <c r="R242" s="141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41"/>
      <c r="R243" s="141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41"/>
      <c r="R244" s="141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41"/>
      <c r="R245" s="141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41"/>
      <c r="R246" s="141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41"/>
      <c r="R247" s="141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41"/>
      <c r="R248" s="141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41"/>
      <c r="R249" s="141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41"/>
      <c r="R250" s="141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41"/>
      <c r="R251" s="141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41"/>
      <c r="R252" s="141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41"/>
      <c r="R253" s="141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41"/>
      <c r="R254" s="141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41"/>
      <c r="R255" s="141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41"/>
      <c r="R256" s="141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41"/>
      <c r="R257" s="141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41"/>
      <c r="R258" s="141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41"/>
      <c r="R259" s="141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41"/>
      <c r="R260" s="141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41"/>
      <c r="R261" s="141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41"/>
      <c r="R262" s="141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41"/>
      <c r="R263" s="141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41"/>
      <c r="R264" s="141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41"/>
      <c r="R265" s="141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41"/>
      <c r="R266" s="141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41"/>
      <c r="R267" s="141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41"/>
      <c r="R268" s="141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41"/>
      <c r="R269" s="141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41"/>
      <c r="R270" s="141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41"/>
      <c r="R271" s="141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41"/>
      <c r="R272" s="141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41"/>
      <c r="R273" s="141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41"/>
      <c r="R274" s="141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41"/>
      <c r="R275" s="141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41"/>
      <c r="R276" s="141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41"/>
      <c r="R277" s="141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41"/>
      <c r="R278" s="141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41"/>
      <c r="R279" s="141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41"/>
      <c r="R280" s="141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41"/>
      <c r="R281" s="141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41"/>
      <c r="R282" s="141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41"/>
      <c r="R283" s="141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41"/>
      <c r="R284" s="141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41"/>
      <c r="R285" s="141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41"/>
      <c r="R286" s="141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41"/>
      <c r="R287" s="141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41"/>
      <c r="R288" s="141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41"/>
      <c r="R289" s="141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41"/>
      <c r="R290" s="141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41"/>
      <c r="R291" s="141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41"/>
      <c r="R292" s="141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41"/>
      <c r="R293" s="141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41"/>
      <c r="R294" s="141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41"/>
      <c r="R295" s="141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41"/>
      <c r="R296" s="141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41"/>
      <c r="R297" s="141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41"/>
      <c r="R298" s="141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41"/>
      <c r="R299" s="141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41"/>
      <c r="R300" s="141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41"/>
      <c r="R301" s="141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41"/>
      <c r="R302" s="141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41"/>
      <c r="R303" s="141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41"/>
      <c r="R304" s="141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41"/>
      <c r="R305" s="141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41"/>
      <c r="R306" s="141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41"/>
      <c r="R307" s="141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41"/>
      <c r="R308" s="141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41"/>
      <c r="R309" s="141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41"/>
      <c r="R310" s="141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41"/>
      <c r="R311" s="141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41"/>
      <c r="R312" s="141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41"/>
      <c r="R313" s="141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41"/>
      <c r="R314" s="141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41"/>
      <c r="R315" s="141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41"/>
      <c r="R316" s="141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41"/>
      <c r="R317" s="141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41"/>
      <c r="R318" s="141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41"/>
      <c r="R319" s="141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41"/>
      <c r="R320" s="141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41"/>
      <c r="R321" s="141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41"/>
      <c r="R322" s="141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41"/>
      <c r="R323" s="141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41"/>
      <c r="R324" s="141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41"/>
      <c r="R325" s="141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41"/>
      <c r="R326" s="141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41"/>
      <c r="R327" s="141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41"/>
      <c r="R328" s="141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41"/>
      <c r="R329" s="141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41"/>
      <c r="R330" s="141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41"/>
      <c r="R331" s="141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41"/>
      <c r="R332" s="141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41"/>
      <c r="R333" s="141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41"/>
      <c r="R334" s="141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41"/>
      <c r="R335" s="141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41"/>
      <c r="R336" s="141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41"/>
      <c r="R337" s="141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41"/>
      <c r="R338" s="141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41"/>
      <c r="R339" s="141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41"/>
      <c r="R340" s="141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41"/>
      <c r="R341" s="141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41"/>
      <c r="R342" s="141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41"/>
      <c r="R343" s="141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41"/>
      <c r="R344" s="141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41"/>
      <c r="R345" s="141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41"/>
      <c r="R346" s="141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41"/>
      <c r="R347" s="141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41"/>
      <c r="R348" s="141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41"/>
      <c r="R349" s="141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41"/>
      <c r="R350" s="141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41"/>
      <c r="R351" s="141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41"/>
      <c r="R352" s="141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41"/>
      <c r="R353" s="141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41"/>
      <c r="R354" s="141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41"/>
      <c r="R355" s="141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41"/>
      <c r="R356" s="141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41"/>
      <c r="R357" s="141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41"/>
      <c r="R358" s="141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41"/>
      <c r="R359" s="141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41"/>
      <c r="R360" s="141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41"/>
      <c r="R361" s="141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41"/>
      <c r="R362" s="141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41"/>
      <c r="R363" s="141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41"/>
      <c r="R364" s="141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41"/>
      <c r="R365" s="141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41"/>
      <c r="R366" s="141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41"/>
      <c r="R367" s="141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41"/>
      <c r="R368" s="141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41"/>
      <c r="R369" s="141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41"/>
      <c r="R370" s="141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41"/>
      <c r="R371" s="141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41"/>
      <c r="R372" s="141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41"/>
      <c r="R373" s="141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41"/>
      <c r="R374" s="141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41"/>
      <c r="R375" s="141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41"/>
      <c r="R376" s="141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41"/>
      <c r="R377" s="141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41"/>
      <c r="R378" s="141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41"/>
      <c r="R379" s="141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41"/>
      <c r="R380" s="141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41"/>
      <c r="R381" s="141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41"/>
      <c r="R382" s="141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41"/>
      <c r="R383" s="141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41"/>
      <c r="R384" s="141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41"/>
      <c r="R385" s="141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41"/>
      <c r="R386" s="141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41"/>
      <c r="R387" s="141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41"/>
      <c r="R388" s="141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41"/>
      <c r="R389" s="141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41"/>
      <c r="R390" s="141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41"/>
      <c r="R391" s="141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41"/>
      <c r="R392" s="141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41"/>
      <c r="R393" s="141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41"/>
      <c r="R394" s="141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41"/>
      <c r="R395" s="141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41"/>
      <c r="R396" s="141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41"/>
      <c r="R397" s="141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41"/>
      <c r="R398" s="141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41"/>
      <c r="R399" s="141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41"/>
      <c r="R400" s="141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41"/>
      <c r="R401" s="141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41"/>
      <c r="R402" s="141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41"/>
      <c r="R403" s="141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41"/>
      <c r="R404" s="141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41"/>
      <c r="R405" s="141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41"/>
      <c r="R406" s="141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41"/>
      <c r="R407" s="141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41"/>
      <c r="R408" s="141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41"/>
      <c r="R409" s="141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41"/>
      <c r="R410" s="141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41"/>
      <c r="R411" s="141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41"/>
      <c r="R412" s="141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41"/>
      <c r="R413" s="141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41"/>
      <c r="R414" s="141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41"/>
      <c r="R415" s="141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41"/>
      <c r="R416" s="141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41"/>
      <c r="R417" s="141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41"/>
      <c r="R418" s="141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41"/>
      <c r="R419" s="141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41"/>
      <c r="R420" s="141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41"/>
      <c r="R421" s="141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41"/>
      <c r="R422" s="141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41"/>
      <c r="R423" s="141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41"/>
      <c r="R424" s="141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41"/>
      <c r="R425" s="141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41"/>
      <c r="R426" s="141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41"/>
      <c r="R427" s="141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41"/>
      <c r="R428" s="141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41"/>
      <c r="R429" s="141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41"/>
      <c r="R430" s="141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41"/>
      <c r="R431" s="141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41"/>
      <c r="R432" s="141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41"/>
      <c r="R433" s="141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41"/>
      <c r="R434" s="141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41"/>
      <c r="R435" s="141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41"/>
      <c r="R436" s="141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41"/>
      <c r="R437" s="141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41"/>
      <c r="R438" s="141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41"/>
      <c r="R439" s="141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41"/>
      <c r="R440" s="141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41"/>
      <c r="R441" s="141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41"/>
      <c r="R442" s="141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41"/>
      <c r="R443" s="141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41"/>
      <c r="R444" s="141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41"/>
      <c r="R445" s="141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41"/>
      <c r="R446" s="141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41"/>
      <c r="R447" s="141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41"/>
      <c r="R448" s="141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41"/>
      <c r="R449" s="141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41"/>
      <c r="R450" s="141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41"/>
      <c r="R451" s="141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41"/>
      <c r="R452" s="141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41"/>
      <c r="R453" s="141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41"/>
      <c r="R454" s="141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41"/>
      <c r="R455" s="141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41"/>
      <c r="R456" s="141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41"/>
      <c r="R457" s="141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41"/>
      <c r="R458" s="141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41"/>
      <c r="R459" s="141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41"/>
      <c r="R460" s="141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41"/>
      <c r="R461" s="141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41"/>
      <c r="R462" s="141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41"/>
      <c r="R463" s="141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41"/>
      <c r="R464" s="141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41"/>
      <c r="R465" s="141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41"/>
      <c r="R466" s="141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41"/>
      <c r="R467" s="141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41"/>
      <c r="R468" s="141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41"/>
      <c r="R469" s="141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41"/>
      <c r="R470" s="141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41"/>
      <c r="R471" s="141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41"/>
      <c r="R472" s="141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41"/>
      <c r="R473" s="141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41"/>
      <c r="R474" s="141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41"/>
      <c r="R475" s="141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41"/>
      <c r="R476" s="141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41"/>
      <c r="R477" s="141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41"/>
      <c r="R478" s="141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41"/>
      <c r="R479" s="141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41"/>
      <c r="R480" s="141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41"/>
      <c r="R481" s="141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41"/>
      <c r="R482" s="141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41"/>
      <c r="R483" s="141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41"/>
      <c r="R484" s="141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41"/>
      <c r="R485" s="141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41"/>
      <c r="R486" s="141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41"/>
      <c r="R487" s="141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41"/>
      <c r="R488" s="141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41"/>
      <c r="R489" s="141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41"/>
      <c r="R490" s="141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41"/>
      <c r="R491" s="141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41"/>
      <c r="R492" s="141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41"/>
      <c r="R493" s="141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41"/>
      <c r="R494" s="141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41"/>
      <c r="R495" s="141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41"/>
      <c r="R496" s="141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41"/>
      <c r="R497" s="141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41"/>
      <c r="R498" s="141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41"/>
      <c r="R499" s="141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41"/>
      <c r="R500" s="141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41"/>
      <c r="R501" s="141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41"/>
      <c r="R502" s="141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41"/>
      <c r="R503" s="141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41"/>
      <c r="R504" s="141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41"/>
      <c r="R505" s="141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41"/>
      <c r="R506" s="141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41"/>
      <c r="R507" s="141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41"/>
      <c r="R508" s="141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41"/>
      <c r="R509" s="141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41"/>
      <c r="R510" s="141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41"/>
      <c r="R511" s="141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41"/>
      <c r="R512" s="141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41"/>
      <c r="R513" s="141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41"/>
      <c r="R514" s="141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41"/>
      <c r="R515" s="141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41"/>
      <c r="R516" s="141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41"/>
      <c r="R517" s="141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41"/>
      <c r="R518" s="141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41"/>
      <c r="R519" s="141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41"/>
      <c r="R520" s="141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41"/>
      <c r="R521" s="141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41"/>
      <c r="R522" s="141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41"/>
      <c r="R523" s="141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41"/>
      <c r="R524" s="141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41"/>
      <c r="R525" s="141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41"/>
      <c r="R526" s="141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41"/>
      <c r="R527" s="141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41"/>
      <c r="R528" s="141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41"/>
      <c r="R529" s="141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41"/>
      <c r="R530" s="141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41"/>
      <c r="R531" s="141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41"/>
      <c r="R532" s="141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41"/>
      <c r="R533" s="141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41"/>
      <c r="R534" s="141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41"/>
      <c r="R535" s="141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41"/>
      <c r="R536" s="141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41"/>
      <c r="R537" s="141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41"/>
      <c r="R538" s="141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41"/>
      <c r="R539" s="141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41"/>
      <c r="R540" s="141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41"/>
      <c r="R541" s="141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41"/>
      <c r="R542" s="141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41"/>
      <c r="R543" s="141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41"/>
      <c r="R544" s="141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41"/>
      <c r="R545" s="141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41"/>
      <c r="R546" s="141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41"/>
      <c r="R547" s="141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41"/>
      <c r="R548" s="141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41"/>
      <c r="R549" s="141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41"/>
      <c r="R550" s="141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41"/>
      <c r="R551" s="141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41"/>
      <c r="R552" s="141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41"/>
      <c r="R553" s="141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41"/>
      <c r="R554" s="141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41"/>
      <c r="R555" s="141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41"/>
      <c r="R556" s="141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41"/>
      <c r="R557" s="141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41"/>
      <c r="R558" s="141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41"/>
      <c r="R559" s="141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41"/>
      <c r="R560" s="141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41"/>
      <c r="R561" s="141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41"/>
      <c r="R562" s="141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41"/>
      <c r="R563" s="141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41"/>
      <c r="R564" s="141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41"/>
      <c r="R565" s="141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41"/>
      <c r="R566" s="141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41"/>
      <c r="R567" s="141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41"/>
      <c r="R568" s="141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41"/>
      <c r="R569" s="141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41"/>
      <c r="R570" s="141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41"/>
      <c r="R571" s="141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41"/>
      <c r="R572" s="141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41"/>
      <c r="R573" s="141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41"/>
      <c r="R574" s="141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41"/>
      <c r="R575" s="141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41"/>
      <c r="R576" s="141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41"/>
      <c r="R577" s="141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41"/>
      <c r="R578" s="141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41"/>
      <c r="R579" s="141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41"/>
      <c r="R580" s="141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41"/>
      <c r="R581" s="141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41"/>
      <c r="R582" s="141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41"/>
      <c r="R583" s="141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41"/>
      <c r="R584" s="141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41"/>
      <c r="R585" s="141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41"/>
      <c r="R586" s="141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41"/>
      <c r="R587" s="141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41"/>
      <c r="R588" s="141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41"/>
      <c r="R589" s="141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41"/>
      <c r="R590" s="141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41"/>
      <c r="R591" s="141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41"/>
      <c r="R592" s="141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41"/>
      <c r="R593" s="141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41"/>
      <c r="R594" s="141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41"/>
      <c r="R595" s="141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41"/>
      <c r="R596" s="141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41"/>
      <c r="R597" s="141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41"/>
      <c r="R598" s="141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41"/>
      <c r="R599" s="141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41"/>
      <c r="R600" s="141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41"/>
      <c r="R601" s="141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41"/>
      <c r="R602" s="141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41"/>
      <c r="R603" s="141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41"/>
      <c r="R604" s="141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41"/>
      <c r="R605" s="141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41"/>
      <c r="R606" s="141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41"/>
      <c r="R607" s="141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41"/>
      <c r="R608" s="141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41"/>
      <c r="R609" s="141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41"/>
      <c r="R610" s="141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41"/>
      <c r="R611" s="141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41"/>
      <c r="R612" s="141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41"/>
      <c r="R613" s="141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41"/>
      <c r="R614" s="141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41"/>
      <c r="R615" s="141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41"/>
      <c r="R616" s="141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41"/>
      <c r="R617" s="141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41"/>
      <c r="R618" s="141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41"/>
      <c r="R619" s="141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41"/>
      <c r="R620" s="141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41"/>
      <c r="R621" s="141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41"/>
      <c r="R622" s="141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41"/>
      <c r="R623" s="141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41"/>
      <c r="R624" s="141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41"/>
      <c r="R625" s="141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41"/>
      <c r="R626" s="141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41"/>
      <c r="R627" s="141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41"/>
      <c r="R628" s="141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41"/>
      <c r="R629" s="141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41"/>
      <c r="R630" s="141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41"/>
      <c r="R631" s="141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41"/>
      <c r="R632" s="141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41"/>
      <c r="R633" s="141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41"/>
      <c r="R634" s="141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41"/>
      <c r="R635" s="141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41"/>
      <c r="R636" s="141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41"/>
      <c r="R637" s="141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41"/>
      <c r="R638" s="141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41"/>
      <c r="R639" s="141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41"/>
      <c r="R640" s="141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41"/>
      <c r="R641" s="141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41"/>
      <c r="R642" s="141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41"/>
      <c r="R643" s="141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41"/>
      <c r="R644" s="141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41"/>
      <c r="R645" s="141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41"/>
      <c r="R646" s="141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41"/>
      <c r="R647" s="141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41"/>
      <c r="R648" s="141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41"/>
      <c r="R649" s="141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41"/>
      <c r="R650" s="141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41"/>
      <c r="R651" s="141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41"/>
      <c r="R652" s="141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41"/>
      <c r="R653" s="141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41"/>
      <c r="R654" s="141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41"/>
      <c r="R655" s="141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41"/>
      <c r="R656" s="141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41"/>
      <c r="R657" s="141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41"/>
      <c r="R658" s="141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41"/>
      <c r="R659" s="141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41"/>
      <c r="R660" s="141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41"/>
      <c r="R661" s="141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41"/>
      <c r="R662" s="141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41"/>
      <c r="R663" s="141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41"/>
      <c r="R664" s="141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41"/>
      <c r="R665" s="141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41"/>
      <c r="R666" s="141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41"/>
      <c r="R667" s="141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41"/>
      <c r="R668" s="141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41"/>
      <c r="R669" s="141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41"/>
      <c r="R670" s="141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41"/>
      <c r="R671" s="141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41"/>
      <c r="R672" s="141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41"/>
      <c r="R673" s="141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41"/>
      <c r="R674" s="141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41"/>
      <c r="R675" s="141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41"/>
      <c r="R676" s="141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41"/>
      <c r="R677" s="141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41"/>
      <c r="R678" s="141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41"/>
      <c r="R679" s="141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41"/>
      <c r="R680" s="141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41"/>
      <c r="R681" s="141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41"/>
      <c r="R682" s="141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41"/>
      <c r="R683" s="141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41"/>
      <c r="R684" s="141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41"/>
      <c r="R685" s="141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41"/>
      <c r="R686" s="141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41"/>
      <c r="R687" s="141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41"/>
      <c r="R688" s="141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41"/>
      <c r="R689" s="141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41"/>
      <c r="R690" s="141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41"/>
      <c r="R691" s="141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41"/>
      <c r="R692" s="141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41"/>
      <c r="R693" s="141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41"/>
      <c r="R694" s="141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41"/>
      <c r="R695" s="141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41"/>
      <c r="R696" s="141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41"/>
      <c r="R697" s="141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41"/>
      <c r="R698" s="141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41"/>
      <c r="R699" s="141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41"/>
      <c r="R700" s="141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41"/>
      <c r="R701" s="141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41"/>
      <c r="R702" s="141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41"/>
      <c r="R703" s="141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41"/>
      <c r="R704" s="141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41"/>
      <c r="R705" s="141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41"/>
      <c r="R706" s="141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41"/>
      <c r="R707" s="141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41"/>
      <c r="R708" s="141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41"/>
      <c r="R709" s="141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41"/>
      <c r="R710" s="141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41"/>
      <c r="R711" s="141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41"/>
      <c r="R712" s="141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41"/>
      <c r="R713" s="141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41"/>
      <c r="R714" s="141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41"/>
      <c r="R715" s="141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41"/>
      <c r="R716" s="141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41"/>
      <c r="R717" s="141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41"/>
      <c r="R718" s="141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41"/>
      <c r="R719" s="141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41"/>
      <c r="R720" s="141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41"/>
      <c r="R721" s="141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41"/>
      <c r="R722" s="141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41"/>
      <c r="R723" s="141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41"/>
      <c r="R724" s="141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41"/>
      <c r="R725" s="141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41"/>
      <c r="R726" s="141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41"/>
      <c r="R727" s="141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41"/>
      <c r="R728" s="141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41"/>
      <c r="R729" s="141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41"/>
      <c r="R730" s="141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41"/>
      <c r="R731" s="141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41"/>
      <c r="R732" s="141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41"/>
      <c r="R733" s="141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41"/>
      <c r="R734" s="141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41"/>
      <c r="R735" s="141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41"/>
      <c r="R736" s="141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41"/>
      <c r="R737" s="141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41"/>
      <c r="R738" s="141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41"/>
      <c r="R739" s="141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41"/>
      <c r="R740" s="141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41"/>
      <c r="R741" s="141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41"/>
      <c r="R742" s="141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41"/>
      <c r="R743" s="141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41"/>
      <c r="R744" s="141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41"/>
      <c r="R745" s="141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41"/>
      <c r="R746" s="141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41"/>
      <c r="R747" s="141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41"/>
      <c r="R748" s="141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41"/>
      <c r="R749" s="141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41"/>
      <c r="R750" s="141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41"/>
      <c r="R751" s="141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41"/>
      <c r="R752" s="141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41"/>
      <c r="R753" s="141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41"/>
      <c r="R754" s="141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41"/>
      <c r="R755" s="141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41"/>
      <c r="R756" s="141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41"/>
      <c r="R757" s="141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41"/>
      <c r="R758" s="141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41"/>
      <c r="R759" s="141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41"/>
      <c r="R760" s="141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41"/>
      <c r="R761" s="141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41"/>
      <c r="R762" s="141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41"/>
      <c r="R763" s="141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41"/>
      <c r="R764" s="141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41"/>
      <c r="R765" s="141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41"/>
      <c r="R766" s="141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41"/>
      <c r="R767" s="141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41"/>
      <c r="R768" s="141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41"/>
      <c r="R769" s="141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41"/>
      <c r="R770" s="141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41"/>
      <c r="R771" s="141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41"/>
      <c r="R772" s="141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41"/>
      <c r="R773" s="141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41"/>
      <c r="R774" s="141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41"/>
      <c r="R775" s="141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41"/>
      <c r="R776" s="141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41"/>
      <c r="R777" s="141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41"/>
      <c r="R778" s="141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41"/>
      <c r="R779" s="141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41"/>
      <c r="R780" s="141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41"/>
      <c r="R781" s="141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41"/>
      <c r="R782" s="141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41"/>
      <c r="R783" s="141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41"/>
      <c r="R784" s="141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41"/>
      <c r="R785" s="141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41"/>
      <c r="R786" s="141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41"/>
      <c r="R787" s="141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41"/>
      <c r="R788" s="141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41"/>
      <c r="R789" s="141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41"/>
      <c r="R790" s="141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41"/>
      <c r="R791" s="141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41"/>
      <c r="R792" s="141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41"/>
      <c r="R793" s="141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41"/>
      <c r="R794" s="141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41"/>
      <c r="R795" s="141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41"/>
      <c r="R796" s="141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41"/>
      <c r="R797" s="141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41"/>
      <c r="R798" s="141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41"/>
      <c r="R799" s="141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41"/>
      <c r="R800" s="141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41"/>
      <c r="R801" s="141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41"/>
      <c r="R802" s="141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41"/>
      <c r="R803" s="141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41"/>
      <c r="R804" s="141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41"/>
      <c r="R805" s="141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41"/>
      <c r="R806" s="141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41"/>
      <c r="R807" s="141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41"/>
      <c r="R808" s="141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41"/>
      <c r="R809" s="141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41"/>
      <c r="R810" s="141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41"/>
      <c r="R811" s="141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41"/>
      <c r="R812" s="141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41"/>
      <c r="R813" s="141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41"/>
      <c r="R814" s="141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41"/>
      <c r="R815" s="141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41"/>
      <c r="R816" s="141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41"/>
      <c r="R817" s="141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41"/>
      <c r="R818" s="141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41"/>
      <c r="R819" s="141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41"/>
      <c r="R820" s="141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41"/>
      <c r="R821" s="141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41"/>
      <c r="R822" s="141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41"/>
      <c r="R823" s="141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41"/>
      <c r="R824" s="141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41"/>
      <c r="R825" s="141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41"/>
      <c r="R826" s="141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41"/>
      <c r="R827" s="141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41"/>
      <c r="R828" s="141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41"/>
      <c r="R829" s="141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41"/>
      <c r="R830" s="141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41"/>
      <c r="R831" s="141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41"/>
      <c r="R832" s="141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41"/>
      <c r="R833" s="141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41"/>
      <c r="R834" s="141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41"/>
      <c r="R835" s="141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41"/>
      <c r="R836" s="141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41"/>
      <c r="R837" s="141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41"/>
      <c r="R838" s="141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41"/>
      <c r="R839" s="141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41"/>
      <c r="R840" s="141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41"/>
      <c r="R841" s="141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41"/>
      <c r="R842" s="141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41"/>
      <c r="R843" s="141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41"/>
      <c r="R844" s="141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41"/>
      <c r="R845" s="141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41"/>
      <c r="R846" s="141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41"/>
      <c r="R847" s="141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41"/>
      <c r="R848" s="141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41"/>
      <c r="R849" s="141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41"/>
      <c r="R850" s="141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41"/>
      <c r="R851" s="141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41"/>
      <c r="R852" s="141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41"/>
      <c r="R853" s="141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41"/>
      <c r="R854" s="141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41"/>
      <c r="R855" s="141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41"/>
      <c r="R856" s="141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41"/>
      <c r="R857" s="141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41"/>
      <c r="R858" s="141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41"/>
      <c r="R859" s="141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41"/>
      <c r="R860" s="141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41"/>
      <c r="R861" s="141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41"/>
      <c r="R862" s="141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41"/>
      <c r="R863" s="141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41"/>
      <c r="R864" s="141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41"/>
      <c r="R865" s="141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41"/>
      <c r="R866" s="141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41"/>
      <c r="R867" s="141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41"/>
      <c r="R868" s="141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41"/>
      <c r="R869" s="141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41"/>
      <c r="R870" s="141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41"/>
      <c r="R871" s="141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41"/>
      <c r="R872" s="141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41"/>
      <c r="R873" s="141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41"/>
      <c r="R874" s="141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41"/>
      <c r="R875" s="141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41"/>
      <c r="R876" s="141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41"/>
      <c r="R877" s="141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41"/>
      <c r="R878" s="141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41"/>
      <c r="R879" s="141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41"/>
      <c r="R880" s="141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41"/>
      <c r="R881" s="141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41"/>
      <c r="R882" s="141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41"/>
      <c r="R883" s="141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41"/>
      <c r="R884" s="141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41"/>
      <c r="R885" s="141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41"/>
      <c r="R886" s="141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41"/>
      <c r="R887" s="141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41"/>
      <c r="R888" s="141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41"/>
      <c r="R889" s="141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41"/>
      <c r="R890" s="141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41"/>
      <c r="R891" s="141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41"/>
      <c r="R892" s="141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41"/>
      <c r="R893" s="141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41"/>
      <c r="R894" s="141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41"/>
      <c r="R895" s="141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41"/>
      <c r="R896" s="141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41"/>
      <c r="R897" s="141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41"/>
      <c r="R898" s="141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41"/>
      <c r="R899" s="141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41"/>
      <c r="R900" s="141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41"/>
      <c r="R901" s="141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41"/>
      <c r="R902" s="141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41"/>
      <c r="R903" s="141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41"/>
      <c r="R904" s="141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41"/>
      <c r="R905" s="141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41"/>
      <c r="R906" s="141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41"/>
      <c r="R907" s="141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41"/>
      <c r="R908" s="141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41"/>
      <c r="R909" s="141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41"/>
      <c r="R910" s="141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41"/>
      <c r="R911" s="141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41"/>
      <c r="R912" s="141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41"/>
      <c r="R913" s="141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41"/>
      <c r="R914" s="141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41"/>
      <c r="R915" s="141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41"/>
      <c r="R916" s="141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41"/>
      <c r="R917" s="141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41"/>
      <c r="R918" s="141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41"/>
      <c r="R919" s="141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41"/>
      <c r="R920" s="141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41"/>
      <c r="R921" s="141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41"/>
      <c r="R922" s="141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41"/>
      <c r="R923" s="141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41"/>
      <c r="R924" s="141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41"/>
      <c r="R925" s="141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41"/>
      <c r="R926" s="141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41"/>
      <c r="R927" s="141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41"/>
      <c r="R928" s="141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41"/>
      <c r="R929" s="141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41"/>
      <c r="R930" s="141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41"/>
      <c r="R931" s="141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41"/>
      <c r="R932" s="141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41"/>
      <c r="R933" s="141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41"/>
      <c r="R934" s="141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41"/>
      <c r="R935" s="141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41"/>
      <c r="R936" s="141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41"/>
      <c r="R937" s="141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41"/>
      <c r="R938" s="141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41"/>
      <c r="R939" s="141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41"/>
      <c r="R940" s="141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41"/>
      <c r="R941" s="141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41"/>
      <c r="R942" s="141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41"/>
      <c r="R943" s="141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41"/>
      <c r="R944" s="141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41"/>
      <c r="R945" s="141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41"/>
      <c r="R946" s="141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41"/>
      <c r="R947" s="141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41"/>
      <c r="R948" s="141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41"/>
      <c r="R949" s="141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41"/>
      <c r="R950" s="141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41"/>
      <c r="R951" s="141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41"/>
      <c r="R952" s="141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41"/>
      <c r="R953" s="141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41"/>
      <c r="R954" s="141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41"/>
      <c r="R955" s="141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41"/>
      <c r="R956" s="141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41"/>
      <c r="R957" s="141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41"/>
      <c r="R958" s="141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41"/>
      <c r="R959" s="141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41"/>
      <c r="R960" s="141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41"/>
      <c r="R961" s="141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41"/>
      <c r="R962" s="141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41"/>
      <c r="R963" s="141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41"/>
      <c r="R964" s="141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41"/>
      <c r="R965" s="141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41"/>
      <c r="R966" s="141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41"/>
      <c r="R967" s="141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41"/>
      <c r="R968" s="141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41"/>
      <c r="R969" s="141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41"/>
      <c r="R970" s="141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41"/>
      <c r="R971" s="141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41"/>
      <c r="R972" s="141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41"/>
      <c r="R973" s="141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41"/>
      <c r="R974" s="141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41"/>
      <c r="R975" s="141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41"/>
      <c r="R976" s="141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41"/>
      <c r="R977" s="141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41"/>
      <c r="R978" s="141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41"/>
      <c r="R979" s="141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41"/>
      <c r="R980" s="141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41"/>
      <c r="R981" s="141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41"/>
      <c r="R982" s="141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41"/>
      <c r="R983" s="141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41"/>
      <c r="R984" s="141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41"/>
      <c r="R985" s="141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41"/>
      <c r="R986" s="141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41"/>
      <c r="R987" s="141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41"/>
      <c r="R988" s="141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41"/>
      <c r="R989" s="141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41"/>
      <c r="R990" s="141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41"/>
      <c r="R991" s="141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41"/>
      <c r="R992" s="141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41"/>
      <c r="R993" s="141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41"/>
      <c r="R994" s="141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41"/>
      <c r="R995" s="141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41"/>
      <c r="R996" s="141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41"/>
      <c r="R997" s="141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41"/>
      <c r="R998" s="141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41"/>
      <c r="R999" s="141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41"/>
      <c r="R1000" s="141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0">
    <mergeCell ref="P3:P5"/>
    <mergeCell ref="Q3:Q4"/>
    <mergeCell ref="R3:R4"/>
    <mergeCell ref="B3:B5"/>
    <mergeCell ref="C3:C5"/>
    <mergeCell ref="D3:D5"/>
    <mergeCell ref="E3:E5"/>
    <mergeCell ref="F3:L3"/>
    <mergeCell ref="N3:N5"/>
    <mergeCell ref="O3:O5"/>
  </mergeCells>
  <hyperlinks>
    <hyperlink display="'Canal drept'!A1" location="'Canal drept'!A1" ref="T4"/>
    <hyperlink display="'Cot rectangular'!A1" location="'Cot rectangular'!A1" ref="T5"/>
    <hyperlink display="'Cot rectangular drept'!A1" location="'Cot rectangular drept'!A1" ref="T6"/>
    <hyperlink display="'Cot rectangular cu dirijori'!A1" location="'Cot rectangular cu dirijori'!A1" ref="T7"/>
    <hyperlink display="Teu!A1" location="Teu!A1" ref="T8"/>
    <hyperlink display="'Piesa de deviatie (etaj)'!A1" location="'Piesa de deviatie (etaj)'!A1" ref="T9"/>
    <hyperlink display="'Reductie simetrica_asim.'!A1" location="'Reductie simetrica_asim.'!A1" ref="T10"/>
    <hyperlink display="'Reductie asimetrica'!A1" location="null!A1" ref="T11"/>
    <hyperlink display="YAKA!A1" location="YAKA!A1" ref="T12"/>
    <hyperlink display="'Ramif. bilaterala (2 coturi)'!A1" location="'Ramif. bilaterala (2 coturi)'!A1" ref="T13"/>
    <hyperlink display="'Ramif. laterala(cot+canal)'!A1" location="'Ramif. laterala(cot+canal)'!A1" ref="T14"/>
    <hyperlink display="'Ramif. pantalon'!A1" location="'Ramif. pantalon'!A1" ref="T15"/>
    <hyperlink display="Capac!A1" location="Capac!A1" ref="T16"/>
    <hyperlink display="'Tubulatura circulara'!A1" location="null!A1" ref="T17"/>
    <hyperlink display="'Cot BFL90'!A1" location="null!A1" ref="T18"/>
    <hyperlink display="'Cot BFL60'!A1" location="null!A1" ref="T19"/>
    <hyperlink display="'Cot BFL45'!A1" location="null!A1" ref="T20"/>
    <hyperlink display="'Cot BFL30'!A1" location="null!A1" ref="T21"/>
    <hyperlink display="'Cot BFL15'!A1" location="null!A1" ref="T22"/>
    <hyperlink display="'Red. concentrica RCLL'!A1" location="null!A1" ref="T23"/>
    <hyperlink display="'Red. excentrica RLL'!A1" location="null!A1" ref="T24"/>
    <hyperlink display="'Piesa tip sa PSL'!A1" location="null!A1" ref="T25"/>
    <hyperlink display="'Piesa T TCPL'!A1" location="null!A1" ref="T26"/>
    <hyperlink display="'Conector NPL'!A1" location="null!A1" ref="T27"/>
    <hyperlink display="'Capac EPF'!A1" location="null!A1" ref="T28"/>
    <hyperlink display="'Schimbare sec.concentrica'!A1" location="'Schimbare sec.concentrica'!A1" ref="T29"/>
    <hyperlink display="'Schimbare sec.excentrica'!A1" location="'Schimbare sec.excentrica'!A1" ref="T30"/>
  </hyperlinks>
  <printOptions/>
  <pageMargins bottom="0.75" footer="0.0" header="0.0" left="0.7" right="0.7" top="0.75"/>
  <pageSetup orientation="landscape"/>
  <drawing r:id="rId1"/>
  <legacyDrawing r:id="rId2"/>
  <oleObjects>
    <oleObject progId="AutoCAD.Drawing.17" shapeId="4097" r:id="rId3"/>
  </oleObjec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3.71"/>
    <col customWidth="1" min="3" max="4" width="8.86"/>
    <col customWidth="1" min="5" max="5" width="11.86"/>
    <col customWidth="1" min="6" max="12" width="8.86"/>
    <col customWidth="1" min="13" max="13" width="67.0"/>
    <col customWidth="1" min="14" max="15" width="8.86"/>
    <col customWidth="1" min="16" max="16" width="10.86"/>
    <col customWidth="1" min="17" max="26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41"/>
      <c r="Q1" s="141"/>
      <c r="R1" s="110"/>
      <c r="S1" s="110"/>
      <c r="T1" s="110"/>
      <c r="U1" s="110"/>
      <c r="V1" s="110"/>
      <c r="W1" s="110"/>
      <c r="X1" s="110"/>
      <c r="Y1" s="110"/>
      <c r="Z1" s="110"/>
    </row>
    <row r="2" ht="111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41"/>
      <c r="Q2" s="141"/>
      <c r="R2" s="152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53" t="s">
        <v>86</v>
      </c>
      <c r="C3" s="154" t="s">
        <v>12</v>
      </c>
      <c r="D3" s="154" t="s">
        <v>13</v>
      </c>
      <c r="E3" s="113" t="s">
        <v>11</v>
      </c>
      <c r="F3" s="114" t="s">
        <v>87</v>
      </c>
      <c r="G3" s="115"/>
      <c r="H3" s="115"/>
      <c r="I3" s="115"/>
      <c r="J3" s="115"/>
      <c r="K3" s="165"/>
      <c r="L3" s="163"/>
      <c r="M3" s="113" t="s">
        <v>88</v>
      </c>
      <c r="N3" s="118" t="s">
        <v>15</v>
      </c>
      <c r="O3" s="118" t="s">
        <v>16</v>
      </c>
      <c r="P3" s="119" t="s">
        <v>211</v>
      </c>
      <c r="Q3" s="119" t="s">
        <v>90</v>
      </c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62"/>
      <c r="B4" s="124"/>
      <c r="C4" s="124"/>
      <c r="D4" s="124"/>
      <c r="E4" s="124"/>
      <c r="F4" s="125" t="s">
        <v>112</v>
      </c>
      <c r="G4" s="125" t="s">
        <v>113</v>
      </c>
      <c r="H4" s="125" t="s">
        <v>174</v>
      </c>
      <c r="I4" s="125" t="s">
        <v>185</v>
      </c>
      <c r="J4" s="125" t="s">
        <v>212</v>
      </c>
      <c r="K4" s="125" t="s">
        <v>213</v>
      </c>
      <c r="L4" s="125" t="s">
        <v>114</v>
      </c>
      <c r="M4" s="124"/>
      <c r="N4" s="124"/>
      <c r="O4" s="124"/>
      <c r="P4" s="126"/>
      <c r="Q4" s="126"/>
      <c r="R4" s="62"/>
      <c r="S4" s="62"/>
      <c r="T4" s="62"/>
      <c r="U4" s="62"/>
      <c r="V4" s="62"/>
      <c r="W4" s="62"/>
      <c r="X4" s="62"/>
      <c r="Y4" s="62"/>
      <c r="Z4" s="62"/>
    </row>
    <row r="5">
      <c r="A5" s="11"/>
      <c r="B5" s="126"/>
      <c r="C5" s="126"/>
      <c r="D5" s="126"/>
      <c r="E5" s="126"/>
      <c r="F5" s="129" t="s">
        <v>116</v>
      </c>
      <c r="G5" s="129" t="s">
        <v>116</v>
      </c>
      <c r="H5" s="129" t="s">
        <v>116</v>
      </c>
      <c r="I5" s="129" t="s">
        <v>116</v>
      </c>
      <c r="J5" s="129" t="s">
        <v>116</v>
      </c>
      <c r="K5" s="129" t="s">
        <v>116</v>
      </c>
      <c r="L5" s="129" t="s">
        <v>116</v>
      </c>
      <c r="M5" s="126"/>
      <c r="N5" s="126"/>
      <c r="O5" s="126"/>
      <c r="P5" s="130" t="s">
        <v>214</v>
      </c>
      <c r="Q5" s="130" t="s">
        <v>215</v>
      </c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1"/>
      <c r="B6" s="132">
        <v>1.0</v>
      </c>
      <c r="C6" s="132"/>
      <c r="D6" s="132" t="s">
        <v>216</v>
      </c>
      <c r="E6" s="132" t="str">
        <f t="shared" ref="E6:E18" si="1">CONCATENATE(C6,"-",D6,"-",B6)</f>
        <v>-RP-1</v>
      </c>
      <c r="F6" s="162"/>
      <c r="G6" s="162"/>
      <c r="H6" s="162"/>
      <c r="I6" s="162"/>
      <c r="J6" s="162"/>
      <c r="K6" s="162"/>
      <c r="L6" s="162"/>
      <c r="M6" s="133" t="str">
        <f t="shared" ref="M6:M18" si="2">CONCATENATE(F$4,"=",F6,"; ",G$4,"=",G6,"; ",H$4,"=",H6,"; ",I$4,"=",I6,"; ",J$4,"=",J6,"; ",K$4,"=",K6,"; ",L$4,"=",L6)</f>
        <v>A=; B=; C=; D=; E=; H=; L=</v>
      </c>
      <c r="N6" s="132" t="s">
        <v>28</v>
      </c>
      <c r="O6" s="132">
        <v>0.0</v>
      </c>
      <c r="P6" s="138">
        <f t="shared" ref="P6:P18" si="3">(MAX((F6+G6)*2,(H6+I6+J6+G6)*2)*L6+2*SQRT(K6^2+J6^2/4)*G6)/10^6</f>
        <v>0</v>
      </c>
      <c r="Q6" s="138">
        <f t="shared" ref="Q6:Q18" si="4">P6*O6</f>
        <v>0</v>
      </c>
      <c r="R6" s="131"/>
      <c r="S6" s="158"/>
      <c r="T6" s="158"/>
      <c r="U6" s="158"/>
      <c r="V6" s="158"/>
      <c r="W6" s="131"/>
      <c r="X6" s="131"/>
      <c r="Y6" s="131"/>
      <c r="Z6" s="131"/>
    </row>
    <row r="7">
      <c r="A7" s="11"/>
      <c r="B7" s="52"/>
      <c r="C7" s="52"/>
      <c r="D7" s="132" t="s">
        <v>216</v>
      </c>
      <c r="E7" s="132" t="str">
        <f t="shared" si="1"/>
        <v>-RP-</v>
      </c>
      <c r="F7" s="52"/>
      <c r="G7" s="52"/>
      <c r="H7" s="52"/>
      <c r="I7" s="52"/>
      <c r="J7" s="52"/>
      <c r="K7" s="52"/>
      <c r="L7" s="52"/>
      <c r="M7" s="133" t="str">
        <f t="shared" si="2"/>
        <v>A=; B=; C=; D=; E=; H=; L=</v>
      </c>
      <c r="N7" s="132" t="s">
        <v>28</v>
      </c>
      <c r="O7" s="52"/>
      <c r="P7" s="138">
        <f t="shared" si="3"/>
        <v>0</v>
      </c>
      <c r="Q7" s="138">
        <f t="shared" si="4"/>
        <v>0</v>
      </c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52"/>
      <c r="C8" s="52"/>
      <c r="D8" s="132" t="s">
        <v>216</v>
      </c>
      <c r="E8" s="132" t="str">
        <f t="shared" si="1"/>
        <v>-RP-</v>
      </c>
      <c r="F8" s="52"/>
      <c r="G8" s="52"/>
      <c r="H8" s="52"/>
      <c r="I8" s="52"/>
      <c r="J8" s="52"/>
      <c r="K8" s="52"/>
      <c r="L8" s="52"/>
      <c r="M8" s="133" t="str">
        <f t="shared" si="2"/>
        <v>A=; B=; C=; D=; E=; H=; L=</v>
      </c>
      <c r="N8" s="132" t="s">
        <v>28</v>
      </c>
      <c r="O8" s="52"/>
      <c r="P8" s="138">
        <f t="shared" si="3"/>
        <v>0</v>
      </c>
      <c r="Q8" s="138">
        <f t="shared" si="4"/>
        <v>0</v>
      </c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52"/>
      <c r="C9" s="52"/>
      <c r="D9" s="132" t="s">
        <v>216</v>
      </c>
      <c r="E9" s="132" t="str">
        <f t="shared" si="1"/>
        <v>-RP-</v>
      </c>
      <c r="F9" s="52"/>
      <c r="G9" s="52"/>
      <c r="H9" s="52"/>
      <c r="I9" s="52"/>
      <c r="J9" s="52"/>
      <c r="K9" s="52"/>
      <c r="L9" s="52"/>
      <c r="M9" s="133" t="str">
        <f t="shared" si="2"/>
        <v>A=; B=; C=; D=; E=; H=; L=</v>
      </c>
      <c r="N9" s="132" t="s">
        <v>28</v>
      </c>
      <c r="O9" s="52"/>
      <c r="P9" s="138">
        <f t="shared" si="3"/>
        <v>0</v>
      </c>
      <c r="Q9" s="138">
        <f t="shared" si="4"/>
        <v>0</v>
      </c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52"/>
      <c r="C10" s="52"/>
      <c r="D10" s="132" t="s">
        <v>216</v>
      </c>
      <c r="E10" s="132" t="str">
        <f t="shared" si="1"/>
        <v>-RP-</v>
      </c>
      <c r="F10" s="52"/>
      <c r="G10" s="52"/>
      <c r="H10" s="52"/>
      <c r="I10" s="52"/>
      <c r="J10" s="52"/>
      <c r="K10" s="52"/>
      <c r="L10" s="52"/>
      <c r="M10" s="133" t="str">
        <f t="shared" si="2"/>
        <v>A=; B=; C=; D=; E=; H=; L=</v>
      </c>
      <c r="N10" s="132" t="s">
        <v>28</v>
      </c>
      <c r="O10" s="52"/>
      <c r="P10" s="138">
        <f t="shared" si="3"/>
        <v>0</v>
      </c>
      <c r="Q10" s="138">
        <f t="shared" si="4"/>
        <v>0</v>
      </c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52"/>
      <c r="C11" s="52"/>
      <c r="D11" s="132" t="s">
        <v>216</v>
      </c>
      <c r="E11" s="132" t="str">
        <f t="shared" si="1"/>
        <v>-RP-</v>
      </c>
      <c r="F11" s="52"/>
      <c r="G11" s="52"/>
      <c r="H11" s="52"/>
      <c r="I11" s="52"/>
      <c r="J11" s="52"/>
      <c r="K11" s="52"/>
      <c r="L11" s="52"/>
      <c r="M11" s="133" t="str">
        <f t="shared" si="2"/>
        <v>A=; B=; C=; D=; E=; H=; L=</v>
      </c>
      <c r="N11" s="132" t="s">
        <v>28</v>
      </c>
      <c r="O11" s="52"/>
      <c r="P11" s="138">
        <f t="shared" si="3"/>
        <v>0</v>
      </c>
      <c r="Q11" s="138">
        <f t="shared" si="4"/>
        <v>0</v>
      </c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52"/>
      <c r="C12" s="52"/>
      <c r="D12" s="132" t="s">
        <v>216</v>
      </c>
      <c r="E12" s="132" t="str">
        <f t="shared" si="1"/>
        <v>-RP-</v>
      </c>
      <c r="F12" s="52"/>
      <c r="G12" s="52"/>
      <c r="H12" s="52"/>
      <c r="I12" s="52"/>
      <c r="J12" s="52"/>
      <c r="K12" s="52"/>
      <c r="L12" s="52"/>
      <c r="M12" s="133" t="str">
        <f t="shared" si="2"/>
        <v>A=; B=; C=; D=; E=; H=; L=</v>
      </c>
      <c r="N12" s="132" t="s">
        <v>28</v>
      </c>
      <c r="O12" s="52"/>
      <c r="P12" s="138">
        <f t="shared" si="3"/>
        <v>0</v>
      </c>
      <c r="Q12" s="138">
        <f t="shared" si="4"/>
        <v>0</v>
      </c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52"/>
      <c r="C13" s="52"/>
      <c r="D13" s="132" t="s">
        <v>216</v>
      </c>
      <c r="E13" s="132" t="str">
        <f t="shared" si="1"/>
        <v>-RP-</v>
      </c>
      <c r="F13" s="52"/>
      <c r="G13" s="52"/>
      <c r="H13" s="52"/>
      <c r="I13" s="52"/>
      <c r="J13" s="52"/>
      <c r="K13" s="52"/>
      <c r="L13" s="52"/>
      <c r="M13" s="133" t="str">
        <f t="shared" si="2"/>
        <v>A=; B=; C=; D=; E=; H=; L=</v>
      </c>
      <c r="N13" s="132" t="s">
        <v>28</v>
      </c>
      <c r="O13" s="52"/>
      <c r="P13" s="138">
        <f t="shared" si="3"/>
        <v>0</v>
      </c>
      <c r="Q13" s="138">
        <f t="shared" si="4"/>
        <v>0</v>
      </c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52"/>
      <c r="C14" s="52"/>
      <c r="D14" s="132" t="s">
        <v>216</v>
      </c>
      <c r="E14" s="132" t="str">
        <f t="shared" si="1"/>
        <v>-RP-</v>
      </c>
      <c r="F14" s="52"/>
      <c r="G14" s="52"/>
      <c r="H14" s="52"/>
      <c r="I14" s="52"/>
      <c r="J14" s="52"/>
      <c r="K14" s="52"/>
      <c r="L14" s="52"/>
      <c r="M14" s="133" t="str">
        <f t="shared" si="2"/>
        <v>A=; B=; C=; D=; E=; H=; L=</v>
      </c>
      <c r="N14" s="132" t="s">
        <v>28</v>
      </c>
      <c r="O14" s="52"/>
      <c r="P14" s="138">
        <f t="shared" si="3"/>
        <v>0</v>
      </c>
      <c r="Q14" s="138">
        <f t="shared" si="4"/>
        <v>0</v>
      </c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52"/>
      <c r="C15" s="52"/>
      <c r="D15" s="132" t="s">
        <v>216</v>
      </c>
      <c r="E15" s="132" t="str">
        <f t="shared" si="1"/>
        <v>-RP-</v>
      </c>
      <c r="F15" s="52"/>
      <c r="G15" s="52"/>
      <c r="H15" s="52"/>
      <c r="I15" s="52"/>
      <c r="J15" s="52"/>
      <c r="K15" s="52"/>
      <c r="L15" s="52"/>
      <c r="M15" s="133" t="str">
        <f t="shared" si="2"/>
        <v>A=; B=; C=; D=; E=; H=; L=</v>
      </c>
      <c r="N15" s="132" t="s">
        <v>28</v>
      </c>
      <c r="O15" s="52"/>
      <c r="P15" s="138">
        <f t="shared" si="3"/>
        <v>0</v>
      </c>
      <c r="Q15" s="138">
        <f t="shared" si="4"/>
        <v>0</v>
      </c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52"/>
      <c r="C16" s="52"/>
      <c r="D16" s="132" t="s">
        <v>216</v>
      </c>
      <c r="E16" s="132" t="str">
        <f t="shared" si="1"/>
        <v>-RP-</v>
      </c>
      <c r="F16" s="52"/>
      <c r="G16" s="52"/>
      <c r="H16" s="52"/>
      <c r="I16" s="52"/>
      <c r="J16" s="52"/>
      <c r="K16" s="52"/>
      <c r="L16" s="52"/>
      <c r="M16" s="133" t="str">
        <f t="shared" si="2"/>
        <v>A=; B=; C=; D=; E=; H=; L=</v>
      </c>
      <c r="N16" s="132" t="s">
        <v>28</v>
      </c>
      <c r="O16" s="52"/>
      <c r="P16" s="138">
        <f t="shared" si="3"/>
        <v>0</v>
      </c>
      <c r="Q16" s="138">
        <f t="shared" si="4"/>
        <v>0</v>
      </c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52"/>
      <c r="C17" s="52"/>
      <c r="D17" s="132" t="s">
        <v>216</v>
      </c>
      <c r="E17" s="132" t="str">
        <f t="shared" si="1"/>
        <v>-RP-</v>
      </c>
      <c r="F17" s="52"/>
      <c r="G17" s="52"/>
      <c r="H17" s="52"/>
      <c r="I17" s="52"/>
      <c r="J17" s="52"/>
      <c r="K17" s="52"/>
      <c r="L17" s="52"/>
      <c r="M17" s="133" t="str">
        <f t="shared" si="2"/>
        <v>A=; B=; C=; D=; E=; H=; L=</v>
      </c>
      <c r="N17" s="132" t="s">
        <v>28</v>
      </c>
      <c r="O17" s="52"/>
      <c r="P17" s="138">
        <f t="shared" si="3"/>
        <v>0</v>
      </c>
      <c r="Q17" s="138">
        <f t="shared" si="4"/>
        <v>0</v>
      </c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52"/>
      <c r="C18" s="52"/>
      <c r="D18" s="132" t="s">
        <v>216</v>
      </c>
      <c r="E18" s="132" t="str">
        <f t="shared" si="1"/>
        <v>-RP-</v>
      </c>
      <c r="F18" s="52"/>
      <c r="G18" s="52"/>
      <c r="H18" s="52"/>
      <c r="I18" s="52"/>
      <c r="J18" s="52"/>
      <c r="K18" s="52"/>
      <c r="L18" s="52"/>
      <c r="M18" s="133" t="str">
        <f t="shared" si="2"/>
        <v>A=; B=; C=; D=; E=; H=; L=</v>
      </c>
      <c r="N18" s="132" t="s">
        <v>28</v>
      </c>
      <c r="O18" s="52"/>
      <c r="P18" s="138">
        <f t="shared" si="3"/>
        <v>0</v>
      </c>
      <c r="Q18" s="138">
        <f t="shared" si="4"/>
        <v>0</v>
      </c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41"/>
      <c r="Q19" s="141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41"/>
      <c r="Q20" s="141"/>
      <c r="R20" s="110"/>
      <c r="S20" s="110"/>
      <c r="T20" s="110"/>
      <c r="U20" s="110"/>
      <c r="V20" s="110"/>
      <c r="W20" s="110"/>
      <c r="X20" s="110"/>
      <c r="Y20" s="110"/>
      <c r="Z20" s="110"/>
    </row>
    <row r="21" ht="15.7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41"/>
      <c r="Q21" s="141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41"/>
      <c r="Q22" s="141"/>
      <c r="R22" s="110"/>
      <c r="S22" s="110"/>
      <c r="T22" s="110"/>
      <c r="U22" s="110"/>
      <c r="V22" s="110"/>
      <c r="W22" s="110"/>
      <c r="X22" s="110"/>
      <c r="Y22" s="110"/>
      <c r="Z22" s="110"/>
    </row>
    <row r="23" ht="15.7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41"/>
      <c r="Q23" s="141"/>
      <c r="R23" s="110"/>
      <c r="S23" s="110"/>
      <c r="T23" s="110"/>
      <c r="U23" s="110"/>
      <c r="V23" s="110"/>
      <c r="W23" s="110"/>
      <c r="X23" s="110"/>
      <c r="Y23" s="110"/>
      <c r="Z23" s="110"/>
    </row>
    <row r="24" ht="15.75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41"/>
      <c r="Q24" s="141"/>
      <c r="R24" s="110"/>
      <c r="S24" s="110"/>
      <c r="T24" s="110"/>
      <c r="U24" s="110"/>
      <c r="V24" s="110"/>
      <c r="W24" s="110"/>
      <c r="X24" s="110"/>
      <c r="Y24" s="110"/>
      <c r="Z24" s="110"/>
    </row>
    <row r="25" ht="15.7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41"/>
      <c r="Q25" s="141"/>
      <c r="R25" s="110"/>
      <c r="S25" s="110"/>
      <c r="T25" s="110"/>
      <c r="U25" s="110"/>
      <c r="V25" s="110"/>
      <c r="W25" s="110"/>
      <c r="X25" s="110"/>
      <c r="Y25" s="110"/>
      <c r="Z25" s="110"/>
    </row>
    <row r="26" ht="15.7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41"/>
      <c r="Q26" s="141"/>
      <c r="R26" s="110"/>
      <c r="S26" s="110"/>
      <c r="T26" s="110"/>
      <c r="U26" s="110"/>
      <c r="V26" s="110"/>
      <c r="W26" s="110"/>
      <c r="X26" s="110"/>
      <c r="Y26" s="110"/>
      <c r="Z26" s="110"/>
    </row>
    <row r="27" ht="15.7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41"/>
      <c r="Q27" s="141"/>
      <c r="R27" s="110"/>
      <c r="S27" s="110"/>
      <c r="T27" s="110"/>
      <c r="U27" s="110"/>
      <c r="V27" s="110"/>
      <c r="W27" s="110"/>
      <c r="X27" s="110"/>
      <c r="Y27" s="110"/>
      <c r="Z27" s="110"/>
    </row>
    <row r="28" ht="15.7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41"/>
      <c r="Q28" s="141"/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41"/>
      <c r="Q29" s="141"/>
      <c r="R29" s="110"/>
      <c r="S29" s="110"/>
      <c r="T29" s="110"/>
      <c r="U29" s="110"/>
      <c r="V29" s="110"/>
      <c r="W29" s="110"/>
      <c r="X29" s="110"/>
      <c r="Y29" s="110"/>
      <c r="Z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41"/>
      <c r="Q30" s="141"/>
      <c r="R30" s="110"/>
      <c r="S30" s="110"/>
      <c r="T30" s="110"/>
      <c r="U30" s="110"/>
      <c r="V30" s="110"/>
      <c r="W30" s="110"/>
      <c r="X30" s="110"/>
      <c r="Y30" s="110"/>
      <c r="Z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41"/>
      <c r="Q31" s="141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41"/>
      <c r="Q32" s="141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41"/>
      <c r="Q33" s="141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41"/>
      <c r="Q34" s="141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41"/>
      <c r="Q35" s="141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41"/>
      <c r="Q36" s="141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41"/>
      <c r="Q37" s="141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41"/>
      <c r="Q38" s="141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41"/>
      <c r="Q39" s="141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41"/>
      <c r="Q40" s="141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41"/>
      <c r="Q41" s="141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41"/>
      <c r="Q42" s="141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41"/>
      <c r="Q43" s="141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41"/>
      <c r="Q44" s="141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41"/>
      <c r="Q45" s="141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41"/>
      <c r="Q46" s="141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41"/>
      <c r="Q47" s="141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41"/>
      <c r="Q48" s="141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41"/>
      <c r="Q49" s="141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41"/>
      <c r="Q50" s="141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41"/>
      <c r="Q51" s="141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41"/>
      <c r="Q52" s="141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41"/>
      <c r="Q53" s="141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41"/>
      <c r="Q54" s="141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41"/>
      <c r="Q55" s="141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41"/>
      <c r="Q56" s="141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41"/>
      <c r="Q57" s="141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41"/>
      <c r="Q58" s="141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41"/>
      <c r="Q59" s="141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41"/>
      <c r="Q60" s="141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41"/>
      <c r="Q61" s="141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41"/>
      <c r="Q62" s="141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41"/>
      <c r="Q63" s="141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41"/>
      <c r="Q64" s="141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41"/>
      <c r="Q65" s="141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41"/>
      <c r="Q66" s="141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41"/>
      <c r="Q67" s="141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41"/>
      <c r="Q68" s="141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41"/>
      <c r="Q69" s="141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41"/>
      <c r="Q70" s="141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41"/>
      <c r="Q71" s="141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41"/>
      <c r="Q72" s="141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41"/>
      <c r="Q73" s="141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41"/>
      <c r="Q74" s="141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41"/>
      <c r="Q75" s="141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41"/>
      <c r="Q76" s="141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41"/>
      <c r="Q77" s="141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41"/>
      <c r="Q78" s="141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41"/>
      <c r="Q79" s="141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41"/>
      <c r="Q80" s="141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41"/>
      <c r="Q81" s="141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41"/>
      <c r="Q82" s="141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41"/>
      <c r="Q83" s="141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41"/>
      <c r="Q84" s="141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41"/>
      <c r="Q85" s="141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41"/>
      <c r="Q86" s="141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41"/>
      <c r="Q87" s="141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41"/>
      <c r="Q88" s="141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41"/>
      <c r="Q89" s="141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41"/>
      <c r="Q90" s="141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41"/>
      <c r="Q91" s="141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41"/>
      <c r="Q92" s="141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41"/>
      <c r="Q93" s="141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41"/>
      <c r="Q94" s="141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41"/>
      <c r="Q95" s="141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41"/>
      <c r="Q96" s="141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41"/>
      <c r="Q97" s="141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41"/>
      <c r="Q98" s="141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41"/>
      <c r="Q99" s="141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41"/>
      <c r="Q100" s="141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41"/>
      <c r="Q101" s="141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41"/>
      <c r="Q102" s="141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41"/>
      <c r="Q103" s="141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41"/>
      <c r="Q104" s="141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41"/>
      <c r="Q105" s="141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41"/>
      <c r="Q106" s="141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41"/>
      <c r="Q107" s="141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41"/>
      <c r="Q108" s="141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41"/>
      <c r="Q109" s="141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41"/>
      <c r="Q110" s="141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41"/>
      <c r="Q111" s="141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41"/>
      <c r="Q112" s="141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41"/>
      <c r="Q113" s="141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41"/>
      <c r="Q114" s="141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41"/>
      <c r="Q115" s="141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41"/>
      <c r="Q116" s="141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41"/>
      <c r="Q117" s="141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41"/>
      <c r="Q118" s="141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41"/>
      <c r="Q119" s="141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41"/>
      <c r="Q120" s="141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41"/>
      <c r="Q121" s="141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41"/>
      <c r="Q122" s="141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41"/>
      <c r="Q123" s="141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41"/>
      <c r="Q124" s="141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41"/>
      <c r="Q125" s="141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41"/>
      <c r="Q126" s="141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41"/>
      <c r="Q127" s="141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41"/>
      <c r="Q128" s="141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41"/>
      <c r="Q129" s="141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41"/>
      <c r="Q130" s="141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41"/>
      <c r="Q131" s="141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41"/>
      <c r="Q132" s="141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41"/>
      <c r="Q133" s="141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41"/>
      <c r="Q134" s="141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41"/>
      <c r="Q135" s="141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41"/>
      <c r="Q136" s="141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41"/>
      <c r="Q137" s="141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41"/>
      <c r="Q138" s="141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41"/>
      <c r="Q139" s="141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41"/>
      <c r="Q140" s="141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41"/>
      <c r="Q141" s="141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41"/>
      <c r="Q142" s="141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41"/>
      <c r="Q143" s="141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41"/>
      <c r="Q144" s="141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41"/>
      <c r="Q145" s="141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41"/>
      <c r="Q146" s="141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41"/>
      <c r="Q147" s="141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41"/>
      <c r="Q148" s="141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41"/>
      <c r="Q149" s="141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41"/>
      <c r="Q150" s="141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41"/>
      <c r="Q151" s="141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41"/>
      <c r="Q152" s="141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41"/>
      <c r="Q153" s="141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41"/>
      <c r="Q154" s="141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41"/>
      <c r="Q155" s="141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41"/>
      <c r="Q156" s="141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41"/>
      <c r="Q157" s="141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41"/>
      <c r="Q158" s="141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41"/>
      <c r="Q159" s="141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41"/>
      <c r="Q160" s="141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41"/>
      <c r="Q161" s="141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41"/>
      <c r="Q162" s="141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41"/>
      <c r="Q163" s="141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41"/>
      <c r="Q164" s="141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41"/>
      <c r="Q165" s="141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41"/>
      <c r="Q166" s="141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41"/>
      <c r="Q167" s="141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41"/>
      <c r="Q168" s="141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41"/>
      <c r="Q169" s="141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41"/>
      <c r="Q170" s="141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41"/>
      <c r="Q171" s="141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41"/>
      <c r="Q172" s="141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41"/>
      <c r="Q173" s="141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41"/>
      <c r="Q174" s="141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41"/>
      <c r="Q175" s="141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41"/>
      <c r="Q176" s="141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41"/>
      <c r="Q177" s="141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41"/>
      <c r="Q178" s="141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41"/>
      <c r="Q179" s="141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41"/>
      <c r="Q180" s="141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41"/>
      <c r="Q181" s="141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41"/>
      <c r="Q182" s="141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41"/>
      <c r="Q183" s="141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41"/>
      <c r="Q184" s="141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41"/>
      <c r="Q185" s="141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41"/>
      <c r="Q186" s="141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41"/>
      <c r="Q187" s="141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41"/>
      <c r="Q188" s="141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41"/>
      <c r="Q189" s="141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41"/>
      <c r="Q190" s="141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41"/>
      <c r="Q191" s="141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41"/>
      <c r="Q192" s="141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41"/>
      <c r="Q193" s="141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41"/>
      <c r="Q194" s="141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41"/>
      <c r="Q195" s="141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41"/>
      <c r="Q196" s="141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41"/>
      <c r="Q197" s="141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41"/>
      <c r="Q198" s="141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41"/>
      <c r="Q199" s="141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41"/>
      <c r="Q200" s="141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41"/>
      <c r="Q201" s="141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41"/>
      <c r="Q202" s="141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41"/>
      <c r="Q203" s="141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41"/>
      <c r="Q204" s="141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41"/>
      <c r="Q205" s="141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41"/>
      <c r="Q206" s="141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41"/>
      <c r="Q207" s="141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41"/>
      <c r="Q208" s="141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41"/>
      <c r="Q209" s="141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41"/>
      <c r="Q210" s="141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41"/>
      <c r="Q211" s="141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41"/>
      <c r="Q212" s="141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41"/>
      <c r="Q213" s="141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41"/>
      <c r="Q214" s="141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41"/>
      <c r="Q215" s="141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41"/>
      <c r="Q216" s="141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41"/>
      <c r="Q217" s="141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41"/>
      <c r="Q218" s="141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41"/>
      <c r="Q219" s="141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41"/>
      <c r="Q220" s="141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41"/>
      <c r="Q221" s="141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41"/>
      <c r="Q222" s="141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41"/>
      <c r="Q223" s="141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41"/>
      <c r="Q224" s="141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41"/>
      <c r="Q225" s="141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41"/>
      <c r="Q226" s="141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41"/>
      <c r="Q227" s="141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41"/>
      <c r="Q228" s="141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41"/>
      <c r="Q229" s="141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41"/>
      <c r="Q230" s="141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41"/>
      <c r="Q231" s="141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41"/>
      <c r="Q232" s="141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41"/>
      <c r="Q233" s="141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41"/>
      <c r="Q234" s="141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41"/>
      <c r="Q235" s="141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41"/>
      <c r="Q236" s="141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41"/>
      <c r="Q237" s="141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41"/>
      <c r="Q238" s="141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41"/>
      <c r="Q239" s="141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41"/>
      <c r="Q240" s="141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41"/>
      <c r="Q241" s="141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41"/>
      <c r="Q242" s="141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41"/>
      <c r="Q243" s="141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41"/>
      <c r="Q244" s="141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41"/>
      <c r="Q245" s="141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41"/>
      <c r="Q246" s="141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41"/>
      <c r="Q247" s="141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41"/>
      <c r="Q248" s="141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41"/>
      <c r="Q249" s="141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41"/>
      <c r="Q250" s="141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41"/>
      <c r="Q251" s="141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41"/>
      <c r="Q252" s="141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41"/>
      <c r="Q253" s="141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41"/>
      <c r="Q254" s="141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41"/>
      <c r="Q255" s="141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41"/>
      <c r="Q256" s="141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41"/>
      <c r="Q257" s="141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41"/>
      <c r="Q258" s="141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41"/>
      <c r="Q259" s="141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41"/>
      <c r="Q260" s="141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41"/>
      <c r="Q261" s="141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41"/>
      <c r="Q262" s="141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41"/>
      <c r="Q263" s="141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41"/>
      <c r="Q264" s="141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41"/>
      <c r="Q265" s="141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41"/>
      <c r="Q266" s="141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41"/>
      <c r="Q267" s="141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41"/>
      <c r="Q268" s="141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41"/>
      <c r="Q269" s="141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41"/>
      <c r="Q270" s="141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41"/>
      <c r="Q271" s="141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41"/>
      <c r="Q272" s="141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41"/>
      <c r="Q273" s="141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41"/>
      <c r="Q274" s="141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41"/>
      <c r="Q275" s="141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41"/>
      <c r="Q276" s="141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41"/>
      <c r="Q277" s="141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41"/>
      <c r="Q278" s="141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41"/>
      <c r="Q279" s="141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41"/>
      <c r="Q280" s="141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41"/>
      <c r="Q281" s="141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41"/>
      <c r="Q282" s="141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41"/>
      <c r="Q283" s="141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41"/>
      <c r="Q284" s="141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41"/>
      <c r="Q285" s="141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41"/>
      <c r="Q286" s="141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41"/>
      <c r="Q287" s="141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41"/>
      <c r="Q288" s="141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41"/>
      <c r="Q289" s="141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41"/>
      <c r="Q290" s="141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41"/>
      <c r="Q291" s="141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41"/>
      <c r="Q292" s="141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41"/>
      <c r="Q293" s="141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41"/>
      <c r="Q294" s="141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41"/>
      <c r="Q295" s="141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41"/>
      <c r="Q296" s="141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41"/>
      <c r="Q297" s="141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41"/>
      <c r="Q298" s="141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41"/>
      <c r="Q299" s="141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41"/>
      <c r="Q300" s="141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41"/>
      <c r="Q301" s="141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41"/>
      <c r="Q302" s="141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41"/>
      <c r="Q303" s="141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41"/>
      <c r="Q304" s="141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41"/>
      <c r="Q305" s="141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41"/>
      <c r="Q306" s="141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41"/>
      <c r="Q307" s="141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41"/>
      <c r="Q308" s="141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41"/>
      <c r="Q309" s="141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41"/>
      <c r="Q310" s="141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41"/>
      <c r="Q311" s="141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41"/>
      <c r="Q312" s="141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41"/>
      <c r="Q313" s="141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41"/>
      <c r="Q314" s="141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41"/>
      <c r="Q315" s="141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41"/>
      <c r="Q316" s="141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41"/>
      <c r="Q317" s="141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41"/>
      <c r="Q318" s="141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41"/>
      <c r="Q319" s="141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41"/>
      <c r="Q320" s="141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41"/>
      <c r="Q321" s="141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41"/>
      <c r="Q322" s="141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41"/>
      <c r="Q323" s="141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41"/>
      <c r="Q324" s="141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41"/>
      <c r="Q325" s="141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41"/>
      <c r="Q326" s="141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41"/>
      <c r="Q327" s="141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41"/>
      <c r="Q328" s="141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41"/>
      <c r="Q329" s="141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41"/>
      <c r="Q330" s="141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41"/>
      <c r="Q331" s="141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41"/>
      <c r="Q332" s="141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41"/>
      <c r="Q333" s="141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41"/>
      <c r="Q334" s="141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41"/>
      <c r="Q335" s="141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41"/>
      <c r="Q336" s="141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41"/>
      <c r="Q337" s="141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41"/>
      <c r="Q338" s="141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41"/>
      <c r="Q339" s="141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41"/>
      <c r="Q340" s="141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41"/>
      <c r="Q341" s="141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41"/>
      <c r="Q342" s="141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41"/>
      <c r="Q343" s="141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41"/>
      <c r="Q344" s="141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41"/>
      <c r="Q345" s="141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41"/>
      <c r="Q346" s="141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41"/>
      <c r="Q347" s="141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41"/>
      <c r="Q348" s="141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41"/>
      <c r="Q349" s="141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41"/>
      <c r="Q350" s="141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41"/>
      <c r="Q351" s="141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41"/>
      <c r="Q352" s="141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41"/>
      <c r="Q353" s="141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41"/>
      <c r="Q354" s="141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41"/>
      <c r="Q355" s="141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41"/>
      <c r="Q356" s="141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41"/>
      <c r="Q357" s="141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41"/>
      <c r="Q358" s="141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41"/>
      <c r="Q359" s="141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41"/>
      <c r="Q360" s="141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41"/>
      <c r="Q361" s="141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41"/>
      <c r="Q362" s="141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41"/>
      <c r="Q363" s="141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41"/>
      <c r="Q364" s="141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41"/>
      <c r="Q365" s="141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41"/>
      <c r="Q366" s="141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41"/>
      <c r="Q367" s="141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41"/>
      <c r="Q368" s="141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41"/>
      <c r="Q369" s="141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41"/>
      <c r="Q370" s="141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41"/>
      <c r="Q371" s="141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41"/>
      <c r="Q372" s="141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41"/>
      <c r="Q373" s="141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41"/>
      <c r="Q374" s="141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41"/>
      <c r="Q375" s="141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41"/>
      <c r="Q376" s="141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41"/>
      <c r="Q377" s="141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41"/>
      <c r="Q378" s="141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41"/>
      <c r="Q379" s="141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41"/>
      <c r="Q380" s="141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41"/>
      <c r="Q381" s="141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41"/>
      <c r="Q382" s="141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41"/>
      <c r="Q383" s="141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41"/>
      <c r="Q384" s="141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41"/>
      <c r="Q385" s="141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41"/>
      <c r="Q386" s="141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41"/>
      <c r="Q387" s="141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41"/>
      <c r="Q388" s="141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41"/>
      <c r="Q389" s="141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41"/>
      <c r="Q390" s="141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41"/>
      <c r="Q391" s="141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41"/>
      <c r="Q392" s="141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41"/>
      <c r="Q393" s="141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41"/>
      <c r="Q394" s="141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41"/>
      <c r="Q395" s="141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41"/>
      <c r="Q396" s="141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41"/>
      <c r="Q397" s="141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41"/>
      <c r="Q398" s="141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41"/>
      <c r="Q399" s="141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41"/>
      <c r="Q400" s="141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41"/>
      <c r="Q401" s="141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41"/>
      <c r="Q402" s="141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41"/>
      <c r="Q403" s="141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41"/>
      <c r="Q404" s="141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41"/>
      <c r="Q405" s="141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41"/>
      <c r="Q406" s="141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41"/>
      <c r="Q407" s="141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41"/>
      <c r="Q408" s="141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41"/>
      <c r="Q409" s="141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41"/>
      <c r="Q410" s="141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41"/>
      <c r="Q411" s="141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41"/>
      <c r="Q412" s="141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41"/>
      <c r="Q413" s="141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41"/>
      <c r="Q414" s="141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41"/>
      <c r="Q415" s="141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41"/>
      <c r="Q416" s="141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41"/>
      <c r="Q417" s="141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41"/>
      <c r="Q418" s="141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41"/>
      <c r="Q419" s="141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41"/>
      <c r="Q420" s="141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41"/>
      <c r="Q421" s="141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41"/>
      <c r="Q422" s="141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41"/>
      <c r="Q423" s="141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41"/>
      <c r="Q424" s="141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41"/>
      <c r="Q425" s="141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41"/>
      <c r="Q426" s="141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41"/>
      <c r="Q427" s="141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41"/>
      <c r="Q428" s="141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41"/>
      <c r="Q429" s="141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41"/>
      <c r="Q430" s="141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41"/>
      <c r="Q431" s="141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41"/>
      <c r="Q432" s="141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41"/>
      <c r="Q433" s="141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41"/>
      <c r="Q434" s="141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41"/>
      <c r="Q435" s="141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41"/>
      <c r="Q436" s="141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41"/>
      <c r="Q437" s="141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41"/>
      <c r="Q438" s="141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41"/>
      <c r="Q439" s="141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41"/>
      <c r="Q440" s="141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41"/>
      <c r="Q441" s="141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41"/>
      <c r="Q442" s="141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41"/>
      <c r="Q443" s="141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41"/>
      <c r="Q444" s="141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41"/>
      <c r="Q445" s="141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41"/>
      <c r="Q446" s="141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41"/>
      <c r="Q447" s="141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41"/>
      <c r="Q448" s="141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41"/>
      <c r="Q449" s="141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41"/>
      <c r="Q450" s="141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41"/>
      <c r="Q451" s="141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41"/>
      <c r="Q452" s="141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41"/>
      <c r="Q453" s="141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41"/>
      <c r="Q454" s="141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41"/>
      <c r="Q455" s="141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41"/>
      <c r="Q456" s="141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41"/>
      <c r="Q457" s="141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41"/>
      <c r="Q458" s="141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41"/>
      <c r="Q459" s="141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41"/>
      <c r="Q460" s="141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41"/>
      <c r="Q461" s="141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41"/>
      <c r="Q462" s="141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41"/>
      <c r="Q463" s="141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41"/>
      <c r="Q464" s="141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41"/>
      <c r="Q465" s="141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41"/>
      <c r="Q466" s="141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41"/>
      <c r="Q467" s="141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41"/>
      <c r="Q468" s="141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41"/>
      <c r="Q469" s="141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41"/>
      <c r="Q470" s="141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41"/>
      <c r="Q471" s="141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41"/>
      <c r="Q472" s="141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41"/>
      <c r="Q473" s="141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41"/>
      <c r="Q474" s="141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41"/>
      <c r="Q475" s="141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41"/>
      <c r="Q476" s="141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41"/>
      <c r="Q477" s="141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41"/>
      <c r="Q478" s="141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41"/>
      <c r="Q479" s="141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41"/>
      <c r="Q480" s="141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41"/>
      <c r="Q481" s="141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41"/>
      <c r="Q482" s="141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41"/>
      <c r="Q483" s="141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41"/>
      <c r="Q484" s="141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41"/>
      <c r="Q485" s="141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41"/>
      <c r="Q486" s="141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41"/>
      <c r="Q487" s="141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41"/>
      <c r="Q488" s="141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41"/>
      <c r="Q489" s="141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41"/>
      <c r="Q490" s="141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41"/>
      <c r="Q491" s="141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41"/>
      <c r="Q492" s="141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41"/>
      <c r="Q493" s="141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41"/>
      <c r="Q494" s="141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41"/>
      <c r="Q495" s="141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41"/>
      <c r="Q496" s="141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41"/>
      <c r="Q497" s="141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41"/>
      <c r="Q498" s="141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41"/>
      <c r="Q499" s="141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41"/>
      <c r="Q500" s="141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41"/>
      <c r="Q501" s="141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41"/>
      <c r="Q502" s="141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41"/>
      <c r="Q503" s="141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41"/>
      <c r="Q504" s="141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41"/>
      <c r="Q505" s="141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41"/>
      <c r="Q506" s="141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41"/>
      <c r="Q507" s="141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41"/>
      <c r="Q508" s="141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41"/>
      <c r="Q509" s="141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41"/>
      <c r="Q510" s="141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41"/>
      <c r="Q511" s="141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41"/>
      <c r="Q512" s="141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41"/>
      <c r="Q513" s="141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41"/>
      <c r="Q514" s="141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41"/>
      <c r="Q515" s="141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41"/>
      <c r="Q516" s="141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41"/>
      <c r="Q517" s="141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41"/>
      <c r="Q518" s="141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41"/>
      <c r="Q519" s="141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41"/>
      <c r="Q520" s="141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41"/>
      <c r="Q521" s="141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41"/>
      <c r="Q522" s="141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41"/>
      <c r="Q523" s="141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41"/>
      <c r="Q524" s="141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41"/>
      <c r="Q525" s="141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41"/>
      <c r="Q526" s="141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41"/>
      <c r="Q527" s="141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41"/>
      <c r="Q528" s="141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41"/>
      <c r="Q529" s="141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41"/>
      <c r="Q530" s="141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41"/>
      <c r="Q531" s="141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41"/>
      <c r="Q532" s="141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41"/>
      <c r="Q533" s="141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41"/>
      <c r="Q534" s="141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41"/>
      <c r="Q535" s="141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41"/>
      <c r="Q536" s="141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41"/>
      <c r="Q537" s="141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41"/>
      <c r="Q538" s="141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41"/>
      <c r="Q539" s="141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41"/>
      <c r="Q540" s="141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41"/>
      <c r="Q541" s="141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41"/>
      <c r="Q542" s="141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41"/>
      <c r="Q543" s="141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41"/>
      <c r="Q544" s="141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41"/>
      <c r="Q545" s="141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41"/>
      <c r="Q546" s="141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41"/>
      <c r="Q547" s="141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41"/>
      <c r="Q548" s="141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41"/>
      <c r="Q549" s="141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41"/>
      <c r="Q550" s="141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41"/>
      <c r="Q551" s="141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41"/>
      <c r="Q552" s="141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41"/>
      <c r="Q553" s="141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41"/>
      <c r="Q554" s="141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41"/>
      <c r="Q555" s="141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41"/>
      <c r="Q556" s="141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41"/>
      <c r="Q557" s="141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41"/>
      <c r="Q558" s="141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41"/>
      <c r="Q559" s="141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41"/>
      <c r="Q560" s="141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41"/>
      <c r="Q561" s="141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41"/>
      <c r="Q562" s="141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41"/>
      <c r="Q563" s="141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41"/>
      <c r="Q564" s="141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41"/>
      <c r="Q565" s="141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41"/>
      <c r="Q566" s="141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41"/>
      <c r="Q567" s="141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41"/>
      <c r="Q568" s="141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41"/>
      <c r="Q569" s="141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41"/>
      <c r="Q570" s="141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41"/>
      <c r="Q571" s="141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41"/>
      <c r="Q572" s="141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41"/>
      <c r="Q573" s="141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41"/>
      <c r="Q574" s="141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41"/>
      <c r="Q575" s="141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41"/>
      <c r="Q576" s="141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41"/>
      <c r="Q577" s="141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41"/>
      <c r="Q578" s="141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41"/>
      <c r="Q579" s="141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41"/>
      <c r="Q580" s="141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41"/>
      <c r="Q581" s="141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41"/>
      <c r="Q582" s="141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41"/>
      <c r="Q583" s="141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41"/>
      <c r="Q584" s="141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41"/>
      <c r="Q585" s="141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41"/>
      <c r="Q586" s="141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41"/>
      <c r="Q587" s="141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41"/>
      <c r="Q588" s="141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41"/>
      <c r="Q589" s="141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41"/>
      <c r="Q590" s="141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41"/>
      <c r="Q591" s="141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41"/>
      <c r="Q592" s="141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41"/>
      <c r="Q593" s="141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41"/>
      <c r="Q594" s="141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41"/>
      <c r="Q595" s="141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41"/>
      <c r="Q596" s="141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41"/>
      <c r="Q597" s="141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41"/>
      <c r="Q598" s="141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41"/>
      <c r="Q599" s="141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41"/>
      <c r="Q600" s="141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41"/>
      <c r="Q601" s="141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41"/>
      <c r="Q602" s="141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41"/>
      <c r="Q603" s="141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41"/>
      <c r="Q604" s="141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41"/>
      <c r="Q605" s="141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41"/>
      <c r="Q606" s="141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41"/>
      <c r="Q607" s="141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41"/>
      <c r="Q608" s="141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41"/>
      <c r="Q609" s="141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41"/>
      <c r="Q610" s="141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41"/>
      <c r="Q611" s="141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41"/>
      <c r="Q612" s="141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41"/>
      <c r="Q613" s="141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41"/>
      <c r="Q614" s="141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41"/>
      <c r="Q615" s="141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41"/>
      <c r="Q616" s="141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41"/>
      <c r="Q617" s="141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41"/>
      <c r="Q618" s="141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41"/>
      <c r="Q619" s="141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41"/>
      <c r="Q620" s="141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41"/>
      <c r="Q621" s="141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41"/>
      <c r="Q622" s="141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41"/>
      <c r="Q623" s="141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41"/>
      <c r="Q624" s="141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41"/>
      <c r="Q625" s="141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41"/>
      <c r="Q626" s="141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41"/>
      <c r="Q627" s="141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41"/>
      <c r="Q628" s="141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41"/>
      <c r="Q629" s="141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41"/>
      <c r="Q630" s="141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41"/>
      <c r="Q631" s="141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41"/>
      <c r="Q632" s="141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41"/>
      <c r="Q633" s="141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41"/>
      <c r="Q634" s="141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41"/>
      <c r="Q635" s="141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41"/>
      <c r="Q636" s="141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41"/>
      <c r="Q637" s="141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41"/>
      <c r="Q638" s="141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41"/>
      <c r="Q639" s="141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41"/>
      <c r="Q640" s="141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41"/>
      <c r="Q641" s="141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41"/>
      <c r="Q642" s="141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41"/>
      <c r="Q643" s="141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41"/>
      <c r="Q644" s="141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41"/>
      <c r="Q645" s="141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41"/>
      <c r="Q646" s="141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41"/>
      <c r="Q647" s="141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41"/>
      <c r="Q648" s="141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41"/>
      <c r="Q649" s="141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41"/>
      <c r="Q650" s="141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41"/>
      <c r="Q651" s="141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41"/>
      <c r="Q652" s="141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41"/>
      <c r="Q653" s="141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41"/>
      <c r="Q654" s="141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41"/>
      <c r="Q655" s="141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41"/>
      <c r="Q656" s="141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41"/>
      <c r="Q657" s="141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41"/>
      <c r="Q658" s="141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41"/>
      <c r="Q659" s="141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41"/>
      <c r="Q660" s="141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41"/>
      <c r="Q661" s="141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41"/>
      <c r="Q662" s="141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41"/>
      <c r="Q663" s="141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41"/>
      <c r="Q664" s="141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41"/>
      <c r="Q665" s="141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41"/>
      <c r="Q666" s="141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41"/>
      <c r="Q667" s="141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41"/>
      <c r="Q668" s="141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41"/>
      <c r="Q669" s="141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41"/>
      <c r="Q670" s="141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41"/>
      <c r="Q671" s="141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41"/>
      <c r="Q672" s="141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41"/>
      <c r="Q673" s="141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41"/>
      <c r="Q674" s="141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41"/>
      <c r="Q675" s="141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41"/>
      <c r="Q676" s="141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41"/>
      <c r="Q677" s="141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41"/>
      <c r="Q678" s="141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41"/>
      <c r="Q679" s="141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41"/>
      <c r="Q680" s="141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41"/>
      <c r="Q681" s="141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41"/>
      <c r="Q682" s="141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41"/>
      <c r="Q683" s="141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41"/>
      <c r="Q684" s="141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41"/>
      <c r="Q685" s="141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41"/>
      <c r="Q686" s="141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41"/>
      <c r="Q687" s="141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41"/>
      <c r="Q688" s="141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41"/>
      <c r="Q689" s="141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41"/>
      <c r="Q690" s="141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41"/>
      <c r="Q691" s="141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41"/>
      <c r="Q692" s="141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41"/>
      <c r="Q693" s="141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41"/>
      <c r="Q694" s="141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41"/>
      <c r="Q695" s="141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41"/>
      <c r="Q696" s="141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41"/>
      <c r="Q697" s="141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41"/>
      <c r="Q698" s="141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41"/>
      <c r="Q699" s="141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41"/>
      <c r="Q700" s="141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41"/>
      <c r="Q701" s="141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41"/>
      <c r="Q702" s="141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41"/>
      <c r="Q703" s="141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41"/>
      <c r="Q704" s="141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41"/>
      <c r="Q705" s="141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41"/>
      <c r="Q706" s="141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41"/>
      <c r="Q707" s="141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41"/>
      <c r="Q708" s="141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41"/>
      <c r="Q709" s="141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41"/>
      <c r="Q710" s="141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41"/>
      <c r="Q711" s="141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41"/>
      <c r="Q712" s="141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41"/>
      <c r="Q713" s="141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41"/>
      <c r="Q714" s="141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41"/>
      <c r="Q715" s="141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41"/>
      <c r="Q716" s="141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41"/>
      <c r="Q717" s="141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41"/>
      <c r="Q718" s="141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41"/>
      <c r="Q719" s="141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41"/>
      <c r="Q720" s="141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41"/>
      <c r="Q721" s="141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41"/>
      <c r="Q722" s="141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41"/>
      <c r="Q723" s="141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41"/>
      <c r="Q724" s="141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41"/>
      <c r="Q725" s="141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41"/>
      <c r="Q726" s="141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41"/>
      <c r="Q727" s="141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41"/>
      <c r="Q728" s="141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41"/>
      <c r="Q729" s="141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41"/>
      <c r="Q730" s="141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41"/>
      <c r="Q731" s="141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41"/>
      <c r="Q732" s="141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41"/>
      <c r="Q733" s="141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41"/>
      <c r="Q734" s="141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41"/>
      <c r="Q735" s="141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41"/>
      <c r="Q736" s="141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41"/>
      <c r="Q737" s="141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41"/>
      <c r="Q738" s="141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41"/>
      <c r="Q739" s="141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41"/>
      <c r="Q740" s="141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41"/>
      <c r="Q741" s="141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41"/>
      <c r="Q742" s="141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41"/>
      <c r="Q743" s="141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41"/>
      <c r="Q744" s="141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41"/>
      <c r="Q745" s="141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41"/>
      <c r="Q746" s="141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41"/>
      <c r="Q747" s="141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41"/>
      <c r="Q748" s="141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41"/>
      <c r="Q749" s="141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41"/>
      <c r="Q750" s="141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41"/>
      <c r="Q751" s="141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41"/>
      <c r="Q752" s="141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41"/>
      <c r="Q753" s="141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41"/>
      <c r="Q754" s="141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41"/>
      <c r="Q755" s="141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41"/>
      <c r="Q756" s="141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41"/>
      <c r="Q757" s="141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41"/>
      <c r="Q758" s="141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41"/>
      <c r="Q759" s="141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41"/>
      <c r="Q760" s="141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41"/>
      <c r="Q761" s="141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41"/>
      <c r="Q762" s="141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41"/>
      <c r="Q763" s="141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41"/>
      <c r="Q764" s="141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41"/>
      <c r="Q765" s="141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41"/>
      <c r="Q766" s="141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41"/>
      <c r="Q767" s="141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41"/>
      <c r="Q768" s="141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41"/>
      <c r="Q769" s="141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41"/>
      <c r="Q770" s="141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41"/>
      <c r="Q771" s="141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41"/>
      <c r="Q772" s="141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41"/>
      <c r="Q773" s="141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41"/>
      <c r="Q774" s="141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41"/>
      <c r="Q775" s="141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41"/>
      <c r="Q776" s="141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41"/>
      <c r="Q777" s="141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41"/>
      <c r="Q778" s="141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41"/>
      <c r="Q779" s="141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41"/>
      <c r="Q780" s="141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41"/>
      <c r="Q781" s="141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41"/>
      <c r="Q782" s="141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41"/>
      <c r="Q783" s="141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41"/>
      <c r="Q784" s="141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41"/>
      <c r="Q785" s="141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41"/>
      <c r="Q786" s="141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41"/>
      <c r="Q787" s="141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41"/>
      <c r="Q788" s="141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41"/>
      <c r="Q789" s="141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41"/>
      <c r="Q790" s="141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41"/>
      <c r="Q791" s="141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41"/>
      <c r="Q792" s="141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41"/>
      <c r="Q793" s="141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41"/>
      <c r="Q794" s="141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41"/>
      <c r="Q795" s="141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41"/>
      <c r="Q796" s="141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41"/>
      <c r="Q797" s="141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41"/>
      <c r="Q798" s="141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41"/>
      <c r="Q799" s="141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41"/>
      <c r="Q800" s="141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41"/>
      <c r="Q801" s="141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41"/>
      <c r="Q802" s="141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41"/>
      <c r="Q803" s="141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41"/>
      <c r="Q804" s="141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41"/>
      <c r="Q805" s="141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41"/>
      <c r="Q806" s="141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41"/>
      <c r="Q807" s="141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41"/>
      <c r="Q808" s="141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41"/>
      <c r="Q809" s="141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41"/>
      <c r="Q810" s="141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41"/>
      <c r="Q811" s="141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41"/>
      <c r="Q812" s="141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41"/>
      <c r="Q813" s="141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41"/>
      <c r="Q814" s="141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41"/>
      <c r="Q815" s="141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41"/>
      <c r="Q816" s="141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41"/>
      <c r="Q817" s="141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41"/>
      <c r="Q818" s="141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41"/>
      <c r="Q819" s="141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41"/>
      <c r="Q820" s="141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41"/>
      <c r="Q821" s="141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41"/>
      <c r="Q822" s="141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41"/>
      <c r="Q823" s="141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41"/>
      <c r="Q824" s="141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41"/>
      <c r="Q825" s="141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41"/>
      <c r="Q826" s="141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41"/>
      <c r="Q827" s="141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41"/>
      <c r="Q828" s="141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41"/>
      <c r="Q829" s="141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41"/>
      <c r="Q830" s="141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41"/>
      <c r="Q831" s="141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41"/>
      <c r="Q832" s="141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41"/>
      <c r="Q833" s="141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41"/>
      <c r="Q834" s="141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41"/>
      <c r="Q835" s="141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41"/>
      <c r="Q836" s="141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41"/>
      <c r="Q837" s="141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41"/>
      <c r="Q838" s="141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41"/>
      <c r="Q839" s="141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41"/>
      <c r="Q840" s="141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41"/>
      <c r="Q841" s="141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41"/>
      <c r="Q842" s="141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41"/>
      <c r="Q843" s="141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41"/>
      <c r="Q844" s="141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41"/>
      <c r="Q845" s="141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41"/>
      <c r="Q846" s="141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41"/>
      <c r="Q847" s="141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41"/>
      <c r="Q848" s="141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41"/>
      <c r="Q849" s="141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41"/>
      <c r="Q850" s="141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41"/>
      <c r="Q851" s="141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41"/>
      <c r="Q852" s="141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41"/>
      <c r="Q853" s="141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41"/>
      <c r="Q854" s="141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41"/>
      <c r="Q855" s="141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41"/>
      <c r="Q856" s="141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41"/>
      <c r="Q857" s="141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41"/>
      <c r="Q858" s="141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41"/>
      <c r="Q859" s="141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41"/>
      <c r="Q860" s="141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41"/>
      <c r="Q861" s="141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41"/>
      <c r="Q862" s="141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41"/>
      <c r="Q863" s="141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41"/>
      <c r="Q864" s="141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41"/>
      <c r="Q865" s="141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41"/>
      <c r="Q866" s="141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41"/>
      <c r="Q867" s="141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41"/>
      <c r="Q868" s="141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41"/>
      <c r="Q869" s="141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41"/>
      <c r="Q870" s="141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41"/>
      <c r="Q871" s="141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41"/>
      <c r="Q872" s="141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41"/>
      <c r="Q873" s="141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41"/>
      <c r="Q874" s="141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41"/>
      <c r="Q875" s="141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41"/>
      <c r="Q876" s="141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41"/>
      <c r="Q877" s="141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41"/>
      <c r="Q878" s="141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41"/>
      <c r="Q879" s="141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41"/>
      <c r="Q880" s="141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41"/>
      <c r="Q881" s="141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41"/>
      <c r="Q882" s="141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41"/>
      <c r="Q883" s="141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41"/>
      <c r="Q884" s="141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41"/>
      <c r="Q885" s="141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41"/>
      <c r="Q886" s="141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41"/>
      <c r="Q887" s="141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41"/>
      <c r="Q888" s="141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41"/>
      <c r="Q889" s="141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41"/>
      <c r="Q890" s="141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41"/>
      <c r="Q891" s="141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41"/>
      <c r="Q892" s="141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41"/>
      <c r="Q893" s="141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41"/>
      <c r="Q894" s="141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41"/>
      <c r="Q895" s="141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41"/>
      <c r="Q896" s="141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41"/>
      <c r="Q897" s="141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41"/>
      <c r="Q898" s="141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41"/>
      <c r="Q899" s="141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41"/>
      <c r="Q900" s="141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41"/>
      <c r="Q901" s="141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41"/>
      <c r="Q902" s="141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41"/>
      <c r="Q903" s="141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41"/>
      <c r="Q904" s="141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41"/>
      <c r="Q905" s="141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41"/>
      <c r="Q906" s="141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41"/>
      <c r="Q907" s="141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41"/>
      <c r="Q908" s="141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41"/>
      <c r="Q909" s="141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41"/>
      <c r="Q910" s="141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41"/>
      <c r="Q911" s="141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41"/>
      <c r="Q912" s="141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41"/>
      <c r="Q913" s="141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41"/>
      <c r="Q914" s="141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41"/>
      <c r="Q915" s="141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41"/>
      <c r="Q916" s="141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41"/>
      <c r="Q917" s="141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41"/>
      <c r="Q918" s="141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41"/>
      <c r="Q919" s="141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41"/>
      <c r="Q920" s="141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41"/>
      <c r="Q921" s="141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41"/>
      <c r="Q922" s="141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41"/>
      <c r="Q923" s="141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41"/>
      <c r="Q924" s="141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41"/>
      <c r="Q925" s="141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41"/>
      <c r="Q926" s="141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41"/>
      <c r="Q927" s="141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41"/>
      <c r="Q928" s="141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41"/>
      <c r="Q929" s="141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41"/>
      <c r="Q930" s="141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41"/>
      <c r="Q931" s="141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41"/>
      <c r="Q932" s="141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41"/>
      <c r="Q933" s="141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41"/>
      <c r="Q934" s="141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41"/>
      <c r="Q935" s="141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41"/>
      <c r="Q936" s="141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41"/>
      <c r="Q937" s="141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41"/>
      <c r="Q938" s="141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41"/>
      <c r="Q939" s="141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41"/>
      <c r="Q940" s="141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41"/>
      <c r="Q941" s="141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41"/>
      <c r="Q942" s="141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41"/>
      <c r="Q943" s="141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41"/>
      <c r="Q944" s="141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41"/>
      <c r="Q945" s="141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41"/>
      <c r="Q946" s="141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41"/>
      <c r="Q947" s="141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41"/>
      <c r="Q948" s="141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41"/>
      <c r="Q949" s="141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41"/>
      <c r="Q950" s="141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41"/>
      <c r="Q951" s="141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41"/>
      <c r="Q952" s="141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41"/>
      <c r="Q953" s="141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41"/>
      <c r="Q954" s="141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41"/>
      <c r="Q955" s="141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41"/>
      <c r="Q956" s="141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41"/>
      <c r="Q957" s="141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41"/>
      <c r="Q958" s="141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41"/>
      <c r="Q959" s="141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41"/>
      <c r="Q960" s="141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41"/>
      <c r="Q961" s="141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41"/>
      <c r="Q962" s="141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41"/>
      <c r="Q963" s="141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41"/>
      <c r="Q964" s="141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41"/>
      <c r="Q965" s="141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41"/>
      <c r="Q966" s="141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41"/>
      <c r="Q967" s="141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41"/>
      <c r="Q968" s="141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41"/>
      <c r="Q969" s="141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41"/>
      <c r="Q970" s="141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41"/>
      <c r="Q971" s="141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41"/>
      <c r="Q972" s="141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41"/>
      <c r="Q973" s="141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41"/>
      <c r="Q974" s="141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41"/>
      <c r="Q975" s="141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41"/>
      <c r="Q976" s="141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41"/>
      <c r="Q977" s="141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41"/>
      <c r="Q978" s="141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41"/>
      <c r="Q979" s="141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41"/>
      <c r="Q980" s="141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41"/>
      <c r="Q981" s="141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41"/>
      <c r="Q982" s="141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41"/>
      <c r="Q983" s="141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41"/>
      <c r="Q984" s="141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41"/>
      <c r="Q985" s="141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41"/>
      <c r="Q986" s="141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41"/>
      <c r="Q987" s="141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41"/>
      <c r="Q988" s="141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41"/>
      <c r="Q989" s="141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41"/>
      <c r="Q990" s="141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41"/>
      <c r="Q991" s="141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41"/>
      <c r="Q992" s="141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41"/>
      <c r="Q993" s="141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41"/>
      <c r="Q994" s="141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41"/>
      <c r="Q995" s="141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41"/>
      <c r="Q996" s="141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41"/>
      <c r="Q997" s="141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41"/>
      <c r="Q998" s="141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41"/>
      <c r="Q999" s="141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41"/>
      <c r="Q1000" s="141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0">
    <mergeCell ref="O3:O5"/>
    <mergeCell ref="P3:P4"/>
    <mergeCell ref="Q3:Q4"/>
    <mergeCell ref="B3:B5"/>
    <mergeCell ref="C3:C5"/>
    <mergeCell ref="D3:D5"/>
    <mergeCell ref="E3:E5"/>
    <mergeCell ref="F3:K3"/>
    <mergeCell ref="M3:M5"/>
    <mergeCell ref="N3:N5"/>
  </mergeCells>
  <printOptions/>
  <pageMargins bottom="0.75" footer="0.0" header="0.0" left="0.7" right="0.7" top="0.75"/>
  <pageSetup orientation="landscape"/>
  <drawing r:id="rId1"/>
  <legacyDrawing r:id="rId2"/>
  <oleObjects>
    <oleObject progId="AutoCAD.Drawing.17" shapeId="5121" r:id="rId3"/>
  </oleObjec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.71"/>
    <col customWidth="1" min="3" max="3" width="21.14"/>
    <col customWidth="1" min="4" max="4" width="6.71"/>
    <col customWidth="1" min="5" max="5" width="29.86"/>
    <col customWidth="1" min="6" max="7" width="8.86"/>
    <col customWidth="1" min="8" max="8" width="22.43"/>
    <col customWidth="1" min="9" max="10" width="8.86"/>
    <col customWidth="1" min="11" max="11" width="10.86"/>
    <col customWidth="1" min="12" max="13" width="8.86"/>
    <col customWidth="1" hidden="1" min="14" max="14" width="8.86"/>
    <col customWidth="1" min="15" max="17" width="8.86"/>
    <col customWidth="1" min="18" max="18" width="14.0"/>
    <col customWidth="1" min="19" max="20" width="11.43"/>
    <col customWidth="1" min="21" max="21" width="8.86"/>
    <col customWidth="1" min="22" max="22" width="11.71"/>
    <col customWidth="1" min="23" max="23" width="13.71"/>
    <col customWidth="1" min="24" max="27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41"/>
      <c r="L1" s="141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111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41"/>
      <c r="L2" s="141"/>
      <c r="M2" s="152"/>
      <c r="N2" s="152" t="s">
        <v>217</v>
      </c>
      <c r="O2" s="110"/>
      <c r="P2" s="110"/>
      <c r="Q2" s="110"/>
      <c r="R2" s="11"/>
      <c r="S2" s="11"/>
      <c r="T2" s="111" t="s">
        <v>83</v>
      </c>
      <c r="U2" s="112"/>
      <c r="V2" s="112"/>
      <c r="W2" s="111" t="s">
        <v>84</v>
      </c>
      <c r="X2" s="112"/>
      <c r="Y2" s="112"/>
      <c r="Z2" s="112"/>
      <c r="AA2" s="112"/>
    </row>
    <row r="3" ht="18.75" customHeight="1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43" t="s">
        <v>87</v>
      </c>
      <c r="G3" s="165"/>
      <c r="H3" s="113" t="s">
        <v>88</v>
      </c>
      <c r="I3" s="113" t="s">
        <v>15</v>
      </c>
      <c r="J3" s="113" t="s">
        <v>16</v>
      </c>
      <c r="K3" s="144" t="s">
        <v>218</v>
      </c>
      <c r="L3" s="144" t="s">
        <v>90</v>
      </c>
      <c r="M3" s="110"/>
      <c r="N3" s="120" t="s">
        <v>91</v>
      </c>
      <c r="O3" s="110"/>
      <c r="P3" s="110"/>
      <c r="Q3" s="110"/>
      <c r="R3" s="121" t="s">
        <v>92</v>
      </c>
      <c r="S3" s="122" t="s">
        <v>93</v>
      </c>
      <c r="T3" s="123" t="s">
        <v>94</v>
      </c>
      <c r="U3" s="123" t="s">
        <v>95</v>
      </c>
      <c r="V3" s="123" t="s">
        <v>96</v>
      </c>
      <c r="W3" s="123" t="s">
        <v>97</v>
      </c>
      <c r="X3" s="123" t="s">
        <v>98</v>
      </c>
      <c r="Y3" s="123" t="s">
        <v>99</v>
      </c>
      <c r="Z3" s="123" t="s">
        <v>100</v>
      </c>
      <c r="AA3" s="123" t="s">
        <v>101</v>
      </c>
    </row>
    <row r="4">
      <c r="A4" s="62"/>
      <c r="B4" s="124"/>
      <c r="C4" s="124"/>
      <c r="D4" s="124"/>
      <c r="E4" s="124"/>
      <c r="F4" s="145" t="s">
        <v>112</v>
      </c>
      <c r="G4" s="145" t="s">
        <v>113</v>
      </c>
      <c r="H4" s="124"/>
      <c r="I4" s="124"/>
      <c r="J4" s="124"/>
      <c r="K4" s="126"/>
      <c r="L4" s="126"/>
      <c r="M4" s="62"/>
      <c r="N4" s="127" t="s">
        <v>115</v>
      </c>
      <c r="O4" s="62"/>
      <c r="P4" s="62"/>
      <c r="Q4" s="62"/>
      <c r="S4" s="128"/>
      <c r="T4" s="124"/>
      <c r="U4" s="124"/>
      <c r="V4" s="124"/>
      <c r="W4" s="124"/>
      <c r="X4" s="124"/>
      <c r="Y4" s="124"/>
      <c r="Z4" s="124"/>
      <c r="AA4" s="124"/>
    </row>
    <row r="5" ht="23.25" customHeight="1">
      <c r="A5" s="11"/>
      <c r="B5" s="126"/>
      <c r="C5" s="126"/>
      <c r="D5" s="126"/>
      <c r="E5" s="126"/>
      <c r="F5" s="134" t="s">
        <v>116</v>
      </c>
      <c r="G5" s="134" t="s">
        <v>116</v>
      </c>
      <c r="H5" s="126"/>
      <c r="I5" s="126"/>
      <c r="J5" s="126"/>
      <c r="K5" s="146" t="s">
        <v>219</v>
      </c>
      <c r="L5" s="146" t="s">
        <v>220</v>
      </c>
      <c r="M5" s="11"/>
      <c r="N5" s="127" t="s">
        <v>22</v>
      </c>
      <c r="O5" s="11"/>
      <c r="P5" s="11"/>
      <c r="Q5" s="11"/>
      <c r="S5" s="128"/>
      <c r="T5" s="126"/>
      <c r="U5" s="126"/>
      <c r="V5" s="126"/>
      <c r="W5" s="126"/>
      <c r="X5" s="126"/>
      <c r="Y5" s="126"/>
      <c r="Z5" s="126"/>
      <c r="AA5" s="126"/>
    </row>
    <row r="6" ht="14.25" customHeight="1">
      <c r="A6" s="131"/>
      <c r="B6" s="132">
        <v>1.0</v>
      </c>
      <c r="C6" s="132" t="s">
        <v>119</v>
      </c>
      <c r="D6" s="132" t="s">
        <v>24</v>
      </c>
      <c r="E6" s="132" t="str">
        <f t="shared" ref="E6:E44" si="1">CONCATENATE(C6,"-",D6,"-",B6)</f>
        <v>Tubulatura Ventilatie-Capac-1</v>
      </c>
      <c r="F6" s="133">
        <v>300.0</v>
      </c>
      <c r="G6" s="133">
        <v>160.0</v>
      </c>
      <c r="H6" s="133" t="str">
        <f t="shared" ref="H6:H44" si="2">CONCATENATE(F$4,"=",F6,"; ",G$4,"=",G6)</f>
        <v>A=300; B=160</v>
      </c>
      <c r="I6" s="132" t="s">
        <v>28</v>
      </c>
      <c r="J6" s="132">
        <v>2.0</v>
      </c>
      <c r="K6" s="138">
        <v>0.1</v>
      </c>
      <c r="L6" s="138">
        <f t="shared" ref="L6:L44" si="3">K6*J6</f>
        <v>0.2</v>
      </c>
      <c r="M6" s="131"/>
      <c r="N6" s="127" t="s">
        <v>121</v>
      </c>
      <c r="O6" s="158"/>
      <c r="P6" s="158"/>
      <c r="Q6" s="158"/>
      <c r="R6" s="135" t="str">
        <f t="shared" ref="R6:R44" si="4">IF((F6+G6)*2&gt;3500,"FLANSA30","FLANSA20")</f>
        <v>FLANSA20</v>
      </c>
      <c r="S6" s="135" t="str">
        <f t="shared" ref="S6:S44" si="5">IF(MAX(F6:G6)&lt;=500,"0.6",IF(AND(MAX(F6:G6)&gt;500,MAX(F6:G6)&lt;=1000),"0.8","1.0"))</f>
        <v>0.6</v>
      </c>
      <c r="T6" s="136">
        <f t="shared" ref="T6:T44" si="6">((F6+G6)*2/1000)*J6</f>
        <v>1.84</v>
      </c>
      <c r="U6" s="136">
        <f t="shared" ref="U6:U44" si="7">J6*4</f>
        <v>8</v>
      </c>
      <c r="V6" s="136">
        <f t="shared" ref="V6:V44" si="8">IF(MAX(F6:G6)&lt;=500,L6*4.71,IF(AND(MAX(F6:G6)&gt;500,MAX(F6:G6)&lt;=1000),L6*6.28,L6*7.85))</f>
        <v>0.942</v>
      </c>
      <c r="W6" s="132">
        <f t="shared" ref="W6:W44" si="9">((F6+G6)*2)/1000/2*J6</f>
        <v>0.92</v>
      </c>
      <c r="X6" s="132">
        <f t="shared" ref="X6:X44" si="10">IF(R6="FLANSA20",J6*4,0)</f>
        <v>8</v>
      </c>
      <c r="Y6" s="132">
        <f t="shared" ref="Y6:Y44" si="11">IF(R6="FLANSA30",J6*4,0)</f>
        <v>0</v>
      </c>
      <c r="Z6" s="137">
        <f t="shared" ref="Z6:Z44" si="12">((F6+G6)/350)*J6</f>
        <v>2.628571429</v>
      </c>
      <c r="AA6" s="138">
        <f t="shared" ref="AA6:AA44" si="13">J6/18</f>
        <v>0.1111111111</v>
      </c>
    </row>
    <row r="7">
      <c r="A7" s="110"/>
      <c r="B7" s="132"/>
      <c r="C7" s="132"/>
      <c r="D7" s="132" t="s">
        <v>24</v>
      </c>
      <c r="E7" s="132" t="str">
        <f t="shared" si="1"/>
        <v>-Capac-</v>
      </c>
      <c r="F7" s="132"/>
      <c r="G7" s="132"/>
      <c r="H7" s="133" t="str">
        <f t="shared" si="2"/>
        <v>A=; B=</v>
      </c>
      <c r="I7" s="132" t="s">
        <v>28</v>
      </c>
      <c r="J7" s="132"/>
      <c r="K7" s="138">
        <f t="shared" ref="K7:K44" si="14">(F7/10^3+0.06)*(G7/10^3+0.06)</f>
        <v>0.0036</v>
      </c>
      <c r="L7" s="138">
        <f t="shared" si="3"/>
        <v>0</v>
      </c>
      <c r="M7" s="110"/>
      <c r="N7" s="127" t="s">
        <v>122</v>
      </c>
      <c r="O7" s="110"/>
      <c r="P7" s="110"/>
      <c r="Q7" s="110"/>
      <c r="R7" s="135" t="str">
        <f t="shared" si="4"/>
        <v>FLANSA20</v>
      </c>
      <c r="S7" s="135" t="str">
        <f t="shared" si="5"/>
        <v>0.6</v>
      </c>
      <c r="T7" s="136">
        <f t="shared" si="6"/>
        <v>0</v>
      </c>
      <c r="U7" s="136">
        <f t="shared" si="7"/>
        <v>0</v>
      </c>
      <c r="V7" s="136">
        <f t="shared" si="8"/>
        <v>0</v>
      </c>
      <c r="W7" s="132">
        <f t="shared" si="9"/>
        <v>0</v>
      </c>
      <c r="X7" s="132">
        <f t="shared" si="10"/>
        <v>0</v>
      </c>
      <c r="Y7" s="132">
        <f t="shared" si="11"/>
        <v>0</v>
      </c>
      <c r="Z7" s="137">
        <f t="shared" si="12"/>
        <v>0</v>
      </c>
      <c r="AA7" s="138">
        <f t="shared" si="13"/>
        <v>0</v>
      </c>
    </row>
    <row r="8">
      <c r="A8" s="110"/>
      <c r="B8" s="148"/>
      <c r="C8" s="148"/>
      <c r="D8" s="132" t="s">
        <v>24</v>
      </c>
      <c r="E8" s="132" t="str">
        <f t="shared" si="1"/>
        <v>-Capac-</v>
      </c>
      <c r="F8" s="148"/>
      <c r="G8" s="148"/>
      <c r="H8" s="133" t="str">
        <f t="shared" si="2"/>
        <v>A=; B=</v>
      </c>
      <c r="I8" s="132" t="s">
        <v>28</v>
      </c>
      <c r="J8" s="148"/>
      <c r="K8" s="138">
        <f t="shared" si="14"/>
        <v>0.0036</v>
      </c>
      <c r="L8" s="138">
        <f t="shared" si="3"/>
        <v>0</v>
      </c>
      <c r="M8" s="110"/>
      <c r="N8" s="127" t="s">
        <v>123</v>
      </c>
      <c r="O8" s="110"/>
      <c r="P8" s="110"/>
      <c r="Q8" s="110"/>
      <c r="R8" s="135" t="str">
        <f t="shared" si="4"/>
        <v>FLANSA20</v>
      </c>
      <c r="S8" s="135" t="str">
        <f t="shared" si="5"/>
        <v>0.6</v>
      </c>
      <c r="T8" s="136">
        <f t="shared" si="6"/>
        <v>0</v>
      </c>
      <c r="U8" s="136">
        <f t="shared" si="7"/>
        <v>0</v>
      </c>
      <c r="V8" s="136">
        <f t="shared" si="8"/>
        <v>0</v>
      </c>
      <c r="W8" s="132">
        <f t="shared" si="9"/>
        <v>0</v>
      </c>
      <c r="X8" s="132">
        <f t="shared" si="10"/>
        <v>0</v>
      </c>
      <c r="Y8" s="132">
        <f t="shared" si="11"/>
        <v>0</v>
      </c>
      <c r="Z8" s="137">
        <f t="shared" si="12"/>
        <v>0</v>
      </c>
      <c r="AA8" s="138">
        <f t="shared" si="13"/>
        <v>0</v>
      </c>
    </row>
    <row r="9">
      <c r="A9" s="110"/>
      <c r="B9" s="148"/>
      <c r="C9" s="148"/>
      <c r="D9" s="132" t="s">
        <v>24</v>
      </c>
      <c r="E9" s="132" t="str">
        <f t="shared" si="1"/>
        <v>-Capac-</v>
      </c>
      <c r="F9" s="148"/>
      <c r="G9" s="148"/>
      <c r="H9" s="133" t="str">
        <f t="shared" si="2"/>
        <v>A=; B=</v>
      </c>
      <c r="I9" s="132" t="s">
        <v>28</v>
      </c>
      <c r="J9" s="148"/>
      <c r="K9" s="138">
        <f t="shared" si="14"/>
        <v>0.0036</v>
      </c>
      <c r="L9" s="138">
        <f t="shared" si="3"/>
        <v>0</v>
      </c>
      <c r="M9" s="110"/>
      <c r="N9" s="127" t="s">
        <v>124</v>
      </c>
      <c r="O9" s="110"/>
      <c r="P9" s="110"/>
      <c r="Q9" s="110"/>
      <c r="R9" s="135" t="str">
        <f t="shared" si="4"/>
        <v>FLANSA20</v>
      </c>
      <c r="S9" s="135" t="str">
        <f t="shared" si="5"/>
        <v>0.6</v>
      </c>
      <c r="T9" s="136">
        <f t="shared" si="6"/>
        <v>0</v>
      </c>
      <c r="U9" s="136">
        <f t="shared" si="7"/>
        <v>0</v>
      </c>
      <c r="V9" s="136">
        <f t="shared" si="8"/>
        <v>0</v>
      </c>
      <c r="W9" s="132">
        <f t="shared" si="9"/>
        <v>0</v>
      </c>
      <c r="X9" s="132">
        <f t="shared" si="10"/>
        <v>0</v>
      </c>
      <c r="Y9" s="132">
        <f t="shared" si="11"/>
        <v>0</v>
      </c>
      <c r="Z9" s="137">
        <f t="shared" si="12"/>
        <v>0</v>
      </c>
      <c r="AA9" s="138">
        <f t="shared" si="13"/>
        <v>0</v>
      </c>
    </row>
    <row r="10">
      <c r="A10" s="110"/>
      <c r="B10" s="148"/>
      <c r="C10" s="148"/>
      <c r="D10" s="132" t="s">
        <v>24</v>
      </c>
      <c r="E10" s="132" t="str">
        <f t="shared" si="1"/>
        <v>-Capac-</v>
      </c>
      <c r="F10" s="148"/>
      <c r="G10" s="148"/>
      <c r="H10" s="133" t="str">
        <f t="shared" si="2"/>
        <v>A=; B=</v>
      </c>
      <c r="I10" s="132" t="s">
        <v>28</v>
      </c>
      <c r="J10" s="148"/>
      <c r="K10" s="138">
        <f t="shared" si="14"/>
        <v>0.0036</v>
      </c>
      <c r="L10" s="138">
        <f t="shared" si="3"/>
        <v>0</v>
      </c>
      <c r="M10" s="110"/>
      <c r="N10" s="127" t="s">
        <v>125</v>
      </c>
      <c r="O10" s="110"/>
      <c r="P10" s="110"/>
      <c r="Q10" s="110"/>
      <c r="R10" s="135" t="str">
        <f t="shared" si="4"/>
        <v>FLANSA20</v>
      </c>
      <c r="S10" s="135" t="str">
        <f t="shared" si="5"/>
        <v>0.6</v>
      </c>
      <c r="T10" s="136">
        <f t="shared" si="6"/>
        <v>0</v>
      </c>
      <c r="U10" s="136">
        <f t="shared" si="7"/>
        <v>0</v>
      </c>
      <c r="V10" s="136">
        <f t="shared" si="8"/>
        <v>0</v>
      </c>
      <c r="W10" s="132">
        <f t="shared" si="9"/>
        <v>0</v>
      </c>
      <c r="X10" s="132">
        <f t="shared" si="10"/>
        <v>0</v>
      </c>
      <c r="Y10" s="132">
        <f t="shared" si="11"/>
        <v>0</v>
      </c>
      <c r="Z10" s="137">
        <f t="shared" si="12"/>
        <v>0</v>
      </c>
      <c r="AA10" s="138">
        <f t="shared" si="13"/>
        <v>0</v>
      </c>
    </row>
    <row r="11">
      <c r="A11" s="110"/>
      <c r="B11" s="148"/>
      <c r="C11" s="148"/>
      <c r="D11" s="132" t="s">
        <v>24</v>
      </c>
      <c r="E11" s="132" t="str">
        <f t="shared" si="1"/>
        <v>-Capac-</v>
      </c>
      <c r="F11" s="148"/>
      <c r="G11" s="148"/>
      <c r="H11" s="133" t="str">
        <f t="shared" si="2"/>
        <v>A=; B=</v>
      </c>
      <c r="I11" s="132" t="s">
        <v>28</v>
      </c>
      <c r="J11" s="148"/>
      <c r="K11" s="138">
        <f t="shared" si="14"/>
        <v>0.0036</v>
      </c>
      <c r="L11" s="138">
        <f t="shared" si="3"/>
        <v>0</v>
      </c>
      <c r="M11" s="110"/>
      <c r="N11" s="127" t="s">
        <v>126</v>
      </c>
      <c r="O11" s="110"/>
      <c r="P11" s="110"/>
      <c r="Q11" s="110"/>
      <c r="R11" s="135" t="str">
        <f t="shared" si="4"/>
        <v>FLANSA20</v>
      </c>
      <c r="S11" s="135" t="str">
        <f t="shared" si="5"/>
        <v>0.6</v>
      </c>
      <c r="T11" s="136">
        <f t="shared" si="6"/>
        <v>0</v>
      </c>
      <c r="U11" s="136">
        <f t="shared" si="7"/>
        <v>0</v>
      </c>
      <c r="V11" s="136">
        <f t="shared" si="8"/>
        <v>0</v>
      </c>
      <c r="W11" s="132">
        <f t="shared" si="9"/>
        <v>0</v>
      </c>
      <c r="X11" s="132">
        <f t="shared" si="10"/>
        <v>0</v>
      </c>
      <c r="Y11" s="132">
        <f t="shared" si="11"/>
        <v>0</v>
      </c>
      <c r="Z11" s="137">
        <f t="shared" si="12"/>
        <v>0</v>
      </c>
      <c r="AA11" s="138">
        <f t="shared" si="13"/>
        <v>0</v>
      </c>
    </row>
    <row r="12">
      <c r="A12" s="110"/>
      <c r="B12" s="148"/>
      <c r="C12" s="148"/>
      <c r="D12" s="132" t="s">
        <v>24</v>
      </c>
      <c r="E12" s="132" t="str">
        <f t="shared" si="1"/>
        <v>-Capac-</v>
      </c>
      <c r="F12" s="148"/>
      <c r="G12" s="148"/>
      <c r="H12" s="133" t="str">
        <f t="shared" si="2"/>
        <v>A=; B=</v>
      </c>
      <c r="I12" s="132" t="s">
        <v>28</v>
      </c>
      <c r="J12" s="148"/>
      <c r="K12" s="138">
        <f t="shared" si="14"/>
        <v>0.0036</v>
      </c>
      <c r="L12" s="138">
        <f t="shared" si="3"/>
        <v>0</v>
      </c>
      <c r="M12" s="110"/>
      <c r="N12" s="127" t="s">
        <v>127</v>
      </c>
      <c r="O12" s="110"/>
      <c r="P12" s="110"/>
      <c r="Q12" s="110"/>
      <c r="R12" s="135" t="str">
        <f t="shared" si="4"/>
        <v>FLANSA20</v>
      </c>
      <c r="S12" s="135" t="str">
        <f t="shared" si="5"/>
        <v>0.6</v>
      </c>
      <c r="T12" s="136">
        <f t="shared" si="6"/>
        <v>0</v>
      </c>
      <c r="U12" s="136">
        <f t="shared" si="7"/>
        <v>0</v>
      </c>
      <c r="V12" s="136">
        <f t="shared" si="8"/>
        <v>0</v>
      </c>
      <c r="W12" s="132">
        <f t="shared" si="9"/>
        <v>0</v>
      </c>
      <c r="X12" s="132">
        <f t="shared" si="10"/>
        <v>0</v>
      </c>
      <c r="Y12" s="132">
        <f t="shared" si="11"/>
        <v>0</v>
      </c>
      <c r="Z12" s="137">
        <f t="shared" si="12"/>
        <v>0</v>
      </c>
      <c r="AA12" s="138">
        <f t="shared" si="13"/>
        <v>0</v>
      </c>
    </row>
    <row r="13">
      <c r="A13" s="110"/>
      <c r="B13" s="148"/>
      <c r="C13" s="148"/>
      <c r="D13" s="132" t="s">
        <v>24</v>
      </c>
      <c r="E13" s="132" t="str">
        <f t="shared" si="1"/>
        <v>-Capac-</v>
      </c>
      <c r="F13" s="148"/>
      <c r="G13" s="148"/>
      <c r="H13" s="133" t="str">
        <f t="shared" si="2"/>
        <v>A=; B=</v>
      </c>
      <c r="I13" s="132" t="s">
        <v>28</v>
      </c>
      <c r="J13" s="148"/>
      <c r="K13" s="138">
        <f t="shared" si="14"/>
        <v>0.0036</v>
      </c>
      <c r="L13" s="138">
        <f t="shared" si="3"/>
        <v>0</v>
      </c>
      <c r="M13" s="110"/>
      <c r="N13" s="127" t="s">
        <v>128</v>
      </c>
      <c r="O13" s="110"/>
      <c r="P13" s="110"/>
      <c r="Q13" s="110"/>
      <c r="R13" s="135" t="str">
        <f t="shared" si="4"/>
        <v>FLANSA20</v>
      </c>
      <c r="S13" s="135" t="str">
        <f t="shared" si="5"/>
        <v>0.6</v>
      </c>
      <c r="T13" s="136">
        <f t="shared" si="6"/>
        <v>0</v>
      </c>
      <c r="U13" s="136">
        <f t="shared" si="7"/>
        <v>0</v>
      </c>
      <c r="V13" s="136">
        <f t="shared" si="8"/>
        <v>0</v>
      </c>
      <c r="W13" s="132">
        <f t="shared" si="9"/>
        <v>0</v>
      </c>
      <c r="X13" s="132">
        <f t="shared" si="10"/>
        <v>0</v>
      </c>
      <c r="Y13" s="132">
        <f t="shared" si="11"/>
        <v>0</v>
      </c>
      <c r="Z13" s="137">
        <f t="shared" si="12"/>
        <v>0</v>
      </c>
      <c r="AA13" s="138">
        <f t="shared" si="13"/>
        <v>0</v>
      </c>
    </row>
    <row r="14">
      <c r="A14" s="110"/>
      <c r="B14" s="148"/>
      <c r="C14" s="148"/>
      <c r="D14" s="132" t="s">
        <v>24</v>
      </c>
      <c r="E14" s="132" t="str">
        <f t="shared" si="1"/>
        <v>-Capac-</v>
      </c>
      <c r="F14" s="148"/>
      <c r="G14" s="148"/>
      <c r="H14" s="133" t="str">
        <f t="shared" si="2"/>
        <v>A=; B=</v>
      </c>
      <c r="I14" s="132" t="s">
        <v>28</v>
      </c>
      <c r="J14" s="148"/>
      <c r="K14" s="138">
        <f t="shared" si="14"/>
        <v>0.0036</v>
      </c>
      <c r="L14" s="138">
        <f t="shared" si="3"/>
        <v>0</v>
      </c>
      <c r="M14" s="110"/>
      <c r="N14" s="127" t="s">
        <v>129</v>
      </c>
      <c r="O14" s="110"/>
      <c r="P14" s="110"/>
      <c r="Q14" s="110"/>
      <c r="R14" s="135" t="str">
        <f t="shared" si="4"/>
        <v>FLANSA20</v>
      </c>
      <c r="S14" s="135" t="str">
        <f t="shared" si="5"/>
        <v>0.6</v>
      </c>
      <c r="T14" s="136">
        <f t="shared" si="6"/>
        <v>0</v>
      </c>
      <c r="U14" s="136">
        <f t="shared" si="7"/>
        <v>0</v>
      </c>
      <c r="V14" s="136">
        <f t="shared" si="8"/>
        <v>0</v>
      </c>
      <c r="W14" s="132">
        <f t="shared" si="9"/>
        <v>0</v>
      </c>
      <c r="X14" s="132">
        <f t="shared" si="10"/>
        <v>0</v>
      </c>
      <c r="Y14" s="132">
        <f t="shared" si="11"/>
        <v>0</v>
      </c>
      <c r="Z14" s="137">
        <f t="shared" si="12"/>
        <v>0</v>
      </c>
      <c r="AA14" s="138">
        <f t="shared" si="13"/>
        <v>0</v>
      </c>
    </row>
    <row r="15">
      <c r="A15" s="110"/>
      <c r="B15" s="148"/>
      <c r="C15" s="148"/>
      <c r="D15" s="132" t="s">
        <v>24</v>
      </c>
      <c r="E15" s="132" t="str">
        <f t="shared" si="1"/>
        <v>-Capac-</v>
      </c>
      <c r="F15" s="148"/>
      <c r="G15" s="148"/>
      <c r="H15" s="133" t="str">
        <f t="shared" si="2"/>
        <v>A=; B=</v>
      </c>
      <c r="I15" s="132" t="s">
        <v>28</v>
      </c>
      <c r="J15" s="148"/>
      <c r="K15" s="138">
        <f t="shared" si="14"/>
        <v>0.0036</v>
      </c>
      <c r="L15" s="138">
        <f t="shared" si="3"/>
        <v>0</v>
      </c>
      <c r="M15" s="110"/>
      <c r="N15" s="127" t="s">
        <v>130</v>
      </c>
      <c r="O15" s="110"/>
      <c r="P15" s="110"/>
      <c r="Q15" s="110"/>
      <c r="R15" s="135" t="str">
        <f t="shared" si="4"/>
        <v>FLANSA20</v>
      </c>
      <c r="S15" s="135" t="str">
        <f t="shared" si="5"/>
        <v>0.6</v>
      </c>
      <c r="T15" s="136">
        <f t="shared" si="6"/>
        <v>0</v>
      </c>
      <c r="U15" s="136">
        <f t="shared" si="7"/>
        <v>0</v>
      </c>
      <c r="V15" s="136">
        <f t="shared" si="8"/>
        <v>0</v>
      </c>
      <c r="W15" s="132">
        <f t="shared" si="9"/>
        <v>0</v>
      </c>
      <c r="X15" s="132">
        <f t="shared" si="10"/>
        <v>0</v>
      </c>
      <c r="Y15" s="132">
        <f t="shared" si="11"/>
        <v>0</v>
      </c>
      <c r="Z15" s="137">
        <f t="shared" si="12"/>
        <v>0</v>
      </c>
      <c r="AA15" s="138">
        <f t="shared" si="13"/>
        <v>0</v>
      </c>
    </row>
    <row r="16">
      <c r="A16" s="110"/>
      <c r="B16" s="148"/>
      <c r="C16" s="148"/>
      <c r="D16" s="132" t="s">
        <v>24</v>
      </c>
      <c r="E16" s="132" t="str">
        <f t="shared" si="1"/>
        <v>-Capac-</v>
      </c>
      <c r="F16" s="148"/>
      <c r="G16" s="148"/>
      <c r="H16" s="133" t="str">
        <f t="shared" si="2"/>
        <v>A=; B=</v>
      </c>
      <c r="I16" s="132" t="s">
        <v>28</v>
      </c>
      <c r="J16" s="148"/>
      <c r="K16" s="138">
        <f t="shared" si="14"/>
        <v>0.0036</v>
      </c>
      <c r="L16" s="138">
        <f t="shared" si="3"/>
        <v>0</v>
      </c>
      <c r="M16" s="110"/>
      <c r="N16" s="127" t="s">
        <v>131</v>
      </c>
      <c r="O16" s="110"/>
      <c r="P16" s="110"/>
      <c r="Q16" s="110"/>
      <c r="R16" s="135" t="str">
        <f t="shared" si="4"/>
        <v>FLANSA20</v>
      </c>
      <c r="S16" s="135" t="str">
        <f t="shared" si="5"/>
        <v>0.6</v>
      </c>
      <c r="T16" s="136">
        <f t="shared" si="6"/>
        <v>0</v>
      </c>
      <c r="U16" s="136">
        <f t="shared" si="7"/>
        <v>0</v>
      </c>
      <c r="V16" s="136">
        <f t="shared" si="8"/>
        <v>0</v>
      </c>
      <c r="W16" s="132">
        <f t="shared" si="9"/>
        <v>0</v>
      </c>
      <c r="X16" s="132">
        <f t="shared" si="10"/>
        <v>0</v>
      </c>
      <c r="Y16" s="132">
        <f t="shared" si="11"/>
        <v>0</v>
      </c>
      <c r="Z16" s="137">
        <f t="shared" si="12"/>
        <v>0</v>
      </c>
      <c r="AA16" s="138">
        <f t="shared" si="13"/>
        <v>0</v>
      </c>
    </row>
    <row r="17">
      <c r="A17" s="110"/>
      <c r="B17" s="148"/>
      <c r="C17" s="148"/>
      <c r="D17" s="132" t="s">
        <v>24</v>
      </c>
      <c r="E17" s="132" t="str">
        <f t="shared" si="1"/>
        <v>-Capac-</v>
      </c>
      <c r="F17" s="148"/>
      <c r="G17" s="148"/>
      <c r="H17" s="133" t="str">
        <f t="shared" si="2"/>
        <v>A=; B=</v>
      </c>
      <c r="I17" s="132" t="s">
        <v>28</v>
      </c>
      <c r="J17" s="148"/>
      <c r="K17" s="138">
        <f t="shared" si="14"/>
        <v>0.0036</v>
      </c>
      <c r="L17" s="138">
        <f t="shared" si="3"/>
        <v>0</v>
      </c>
      <c r="M17" s="110"/>
      <c r="N17" s="127" t="s">
        <v>132</v>
      </c>
      <c r="O17" s="110"/>
      <c r="P17" s="110"/>
      <c r="Q17" s="110"/>
      <c r="R17" s="135" t="str">
        <f t="shared" si="4"/>
        <v>FLANSA20</v>
      </c>
      <c r="S17" s="135" t="str">
        <f t="shared" si="5"/>
        <v>0.6</v>
      </c>
      <c r="T17" s="136">
        <f t="shared" si="6"/>
        <v>0</v>
      </c>
      <c r="U17" s="136">
        <f t="shared" si="7"/>
        <v>0</v>
      </c>
      <c r="V17" s="136">
        <f t="shared" si="8"/>
        <v>0</v>
      </c>
      <c r="W17" s="132">
        <f t="shared" si="9"/>
        <v>0</v>
      </c>
      <c r="X17" s="132">
        <f t="shared" si="10"/>
        <v>0</v>
      </c>
      <c r="Y17" s="132">
        <f t="shared" si="11"/>
        <v>0</v>
      </c>
      <c r="Z17" s="137">
        <f t="shared" si="12"/>
        <v>0</v>
      </c>
      <c r="AA17" s="138">
        <f t="shared" si="13"/>
        <v>0</v>
      </c>
    </row>
    <row r="18">
      <c r="A18" s="110"/>
      <c r="B18" s="148"/>
      <c r="C18" s="148"/>
      <c r="D18" s="132" t="s">
        <v>24</v>
      </c>
      <c r="E18" s="132" t="str">
        <f t="shared" si="1"/>
        <v>-Capac-</v>
      </c>
      <c r="F18" s="148"/>
      <c r="G18" s="148"/>
      <c r="H18" s="133" t="str">
        <f t="shared" si="2"/>
        <v>A=; B=</v>
      </c>
      <c r="I18" s="132" t="s">
        <v>28</v>
      </c>
      <c r="J18" s="148"/>
      <c r="K18" s="138">
        <f t="shared" si="14"/>
        <v>0.0036</v>
      </c>
      <c r="L18" s="138">
        <f t="shared" si="3"/>
        <v>0</v>
      </c>
      <c r="M18" s="110"/>
      <c r="N18" s="127" t="s">
        <v>133</v>
      </c>
      <c r="O18" s="110"/>
      <c r="P18" s="110"/>
      <c r="Q18" s="110"/>
      <c r="R18" s="135" t="str">
        <f t="shared" si="4"/>
        <v>FLANSA20</v>
      </c>
      <c r="S18" s="135" t="str">
        <f t="shared" si="5"/>
        <v>0.6</v>
      </c>
      <c r="T18" s="136">
        <f t="shared" si="6"/>
        <v>0</v>
      </c>
      <c r="U18" s="136">
        <f t="shared" si="7"/>
        <v>0</v>
      </c>
      <c r="V18" s="136">
        <f t="shared" si="8"/>
        <v>0</v>
      </c>
      <c r="W18" s="132">
        <f t="shared" si="9"/>
        <v>0</v>
      </c>
      <c r="X18" s="132">
        <f t="shared" si="10"/>
        <v>0</v>
      </c>
      <c r="Y18" s="132">
        <f t="shared" si="11"/>
        <v>0</v>
      </c>
      <c r="Z18" s="137">
        <f t="shared" si="12"/>
        <v>0</v>
      </c>
      <c r="AA18" s="138">
        <f t="shared" si="13"/>
        <v>0</v>
      </c>
    </row>
    <row r="19">
      <c r="A19" s="110"/>
      <c r="B19" s="148"/>
      <c r="C19" s="148"/>
      <c r="D19" s="132" t="s">
        <v>24</v>
      </c>
      <c r="E19" s="132" t="str">
        <f t="shared" si="1"/>
        <v>-Capac-</v>
      </c>
      <c r="F19" s="148"/>
      <c r="G19" s="148"/>
      <c r="H19" s="133" t="str">
        <f t="shared" si="2"/>
        <v>A=; B=</v>
      </c>
      <c r="I19" s="132" t="s">
        <v>28</v>
      </c>
      <c r="J19" s="148"/>
      <c r="K19" s="138">
        <f t="shared" si="14"/>
        <v>0.0036</v>
      </c>
      <c r="L19" s="138">
        <f t="shared" si="3"/>
        <v>0</v>
      </c>
      <c r="M19" s="110"/>
      <c r="N19" s="127" t="s">
        <v>134</v>
      </c>
      <c r="O19" s="110"/>
      <c r="P19" s="110"/>
      <c r="Q19" s="110"/>
      <c r="R19" s="135" t="str">
        <f t="shared" si="4"/>
        <v>FLANSA20</v>
      </c>
      <c r="S19" s="135" t="str">
        <f t="shared" si="5"/>
        <v>0.6</v>
      </c>
      <c r="T19" s="136">
        <f t="shared" si="6"/>
        <v>0</v>
      </c>
      <c r="U19" s="136">
        <f t="shared" si="7"/>
        <v>0</v>
      </c>
      <c r="V19" s="136">
        <f t="shared" si="8"/>
        <v>0</v>
      </c>
      <c r="W19" s="132">
        <f t="shared" si="9"/>
        <v>0</v>
      </c>
      <c r="X19" s="132">
        <f t="shared" si="10"/>
        <v>0</v>
      </c>
      <c r="Y19" s="132">
        <f t="shared" si="11"/>
        <v>0</v>
      </c>
      <c r="Z19" s="137">
        <f t="shared" si="12"/>
        <v>0</v>
      </c>
      <c r="AA19" s="138">
        <f t="shared" si="13"/>
        <v>0</v>
      </c>
    </row>
    <row r="20">
      <c r="A20" s="110"/>
      <c r="B20" s="148"/>
      <c r="C20" s="148"/>
      <c r="D20" s="132" t="s">
        <v>24</v>
      </c>
      <c r="E20" s="132" t="str">
        <f t="shared" si="1"/>
        <v>-Capac-</v>
      </c>
      <c r="F20" s="148"/>
      <c r="G20" s="148"/>
      <c r="H20" s="133" t="str">
        <f t="shared" si="2"/>
        <v>A=; B=</v>
      </c>
      <c r="I20" s="132" t="s">
        <v>28</v>
      </c>
      <c r="J20" s="148"/>
      <c r="K20" s="138">
        <f t="shared" si="14"/>
        <v>0.0036</v>
      </c>
      <c r="L20" s="138">
        <f t="shared" si="3"/>
        <v>0</v>
      </c>
      <c r="M20" s="110"/>
      <c r="N20" s="127" t="s">
        <v>135</v>
      </c>
      <c r="O20" s="110"/>
      <c r="P20" s="110"/>
      <c r="Q20" s="110"/>
      <c r="R20" s="135" t="str">
        <f t="shared" si="4"/>
        <v>FLANSA20</v>
      </c>
      <c r="S20" s="135" t="str">
        <f t="shared" si="5"/>
        <v>0.6</v>
      </c>
      <c r="T20" s="136">
        <f t="shared" si="6"/>
        <v>0</v>
      </c>
      <c r="U20" s="136">
        <f t="shared" si="7"/>
        <v>0</v>
      </c>
      <c r="V20" s="136">
        <f t="shared" si="8"/>
        <v>0</v>
      </c>
      <c r="W20" s="132">
        <f t="shared" si="9"/>
        <v>0</v>
      </c>
      <c r="X20" s="132">
        <f t="shared" si="10"/>
        <v>0</v>
      </c>
      <c r="Y20" s="132">
        <f t="shared" si="11"/>
        <v>0</v>
      </c>
      <c r="Z20" s="137">
        <f t="shared" si="12"/>
        <v>0</v>
      </c>
      <c r="AA20" s="138">
        <f t="shared" si="13"/>
        <v>0</v>
      </c>
    </row>
    <row r="21" ht="15.75" customHeight="1">
      <c r="A21" s="110"/>
      <c r="B21" s="148"/>
      <c r="C21" s="148"/>
      <c r="D21" s="132" t="s">
        <v>24</v>
      </c>
      <c r="E21" s="132" t="str">
        <f t="shared" si="1"/>
        <v>-Capac-</v>
      </c>
      <c r="F21" s="148"/>
      <c r="G21" s="148"/>
      <c r="H21" s="133" t="str">
        <f t="shared" si="2"/>
        <v>A=; B=</v>
      </c>
      <c r="I21" s="132" t="s">
        <v>28</v>
      </c>
      <c r="J21" s="148"/>
      <c r="K21" s="138">
        <f t="shared" si="14"/>
        <v>0.0036</v>
      </c>
      <c r="L21" s="138">
        <f t="shared" si="3"/>
        <v>0</v>
      </c>
      <c r="M21" s="110"/>
      <c r="N21" s="127" t="s">
        <v>136</v>
      </c>
      <c r="O21" s="110"/>
      <c r="P21" s="110"/>
      <c r="Q21" s="110"/>
      <c r="R21" s="135" t="str">
        <f t="shared" si="4"/>
        <v>FLANSA20</v>
      </c>
      <c r="S21" s="135" t="str">
        <f t="shared" si="5"/>
        <v>0.6</v>
      </c>
      <c r="T21" s="136">
        <f t="shared" si="6"/>
        <v>0</v>
      </c>
      <c r="U21" s="136">
        <f t="shared" si="7"/>
        <v>0</v>
      </c>
      <c r="V21" s="136">
        <f t="shared" si="8"/>
        <v>0</v>
      </c>
      <c r="W21" s="132">
        <f t="shared" si="9"/>
        <v>0</v>
      </c>
      <c r="X21" s="132">
        <f t="shared" si="10"/>
        <v>0</v>
      </c>
      <c r="Y21" s="132">
        <f t="shared" si="11"/>
        <v>0</v>
      </c>
      <c r="Z21" s="137">
        <f t="shared" si="12"/>
        <v>0</v>
      </c>
      <c r="AA21" s="138">
        <f t="shared" si="13"/>
        <v>0</v>
      </c>
    </row>
    <row r="22" ht="15.75" customHeight="1">
      <c r="A22" s="110"/>
      <c r="B22" s="148"/>
      <c r="C22" s="148"/>
      <c r="D22" s="132" t="s">
        <v>24</v>
      </c>
      <c r="E22" s="132" t="str">
        <f t="shared" si="1"/>
        <v>-Capac-</v>
      </c>
      <c r="F22" s="148"/>
      <c r="G22" s="148"/>
      <c r="H22" s="133" t="str">
        <f t="shared" si="2"/>
        <v>A=; B=</v>
      </c>
      <c r="I22" s="132" t="s">
        <v>28</v>
      </c>
      <c r="J22" s="148"/>
      <c r="K22" s="138">
        <f t="shared" si="14"/>
        <v>0.0036</v>
      </c>
      <c r="L22" s="138">
        <f t="shared" si="3"/>
        <v>0</v>
      </c>
      <c r="M22" s="110"/>
      <c r="N22" s="127" t="s">
        <v>137</v>
      </c>
      <c r="O22" s="110"/>
      <c r="P22" s="110"/>
      <c r="Q22" s="110"/>
      <c r="R22" s="135" t="str">
        <f t="shared" si="4"/>
        <v>FLANSA20</v>
      </c>
      <c r="S22" s="135" t="str">
        <f t="shared" si="5"/>
        <v>0.6</v>
      </c>
      <c r="T22" s="136">
        <f t="shared" si="6"/>
        <v>0</v>
      </c>
      <c r="U22" s="136">
        <f t="shared" si="7"/>
        <v>0</v>
      </c>
      <c r="V22" s="136">
        <f t="shared" si="8"/>
        <v>0</v>
      </c>
      <c r="W22" s="132">
        <f t="shared" si="9"/>
        <v>0</v>
      </c>
      <c r="X22" s="132">
        <f t="shared" si="10"/>
        <v>0</v>
      </c>
      <c r="Y22" s="132">
        <f t="shared" si="11"/>
        <v>0</v>
      </c>
      <c r="Z22" s="137">
        <f t="shared" si="12"/>
        <v>0</v>
      </c>
      <c r="AA22" s="138">
        <f t="shared" si="13"/>
        <v>0</v>
      </c>
    </row>
    <row r="23" ht="15.75" customHeight="1">
      <c r="A23" s="110"/>
      <c r="B23" s="148"/>
      <c r="C23" s="148"/>
      <c r="D23" s="132" t="s">
        <v>24</v>
      </c>
      <c r="E23" s="132" t="str">
        <f t="shared" si="1"/>
        <v>-Capac-</v>
      </c>
      <c r="F23" s="148"/>
      <c r="G23" s="148"/>
      <c r="H23" s="133" t="str">
        <f t="shared" si="2"/>
        <v>A=; B=</v>
      </c>
      <c r="I23" s="132" t="s">
        <v>28</v>
      </c>
      <c r="J23" s="148"/>
      <c r="K23" s="138">
        <f t="shared" si="14"/>
        <v>0.0036</v>
      </c>
      <c r="L23" s="138">
        <f t="shared" si="3"/>
        <v>0</v>
      </c>
      <c r="M23" s="110"/>
      <c r="N23" s="127" t="s">
        <v>138</v>
      </c>
      <c r="O23" s="110"/>
      <c r="P23" s="110"/>
      <c r="Q23" s="110"/>
      <c r="R23" s="135" t="str">
        <f t="shared" si="4"/>
        <v>FLANSA20</v>
      </c>
      <c r="S23" s="135" t="str">
        <f t="shared" si="5"/>
        <v>0.6</v>
      </c>
      <c r="T23" s="136">
        <f t="shared" si="6"/>
        <v>0</v>
      </c>
      <c r="U23" s="136">
        <f t="shared" si="7"/>
        <v>0</v>
      </c>
      <c r="V23" s="136">
        <f t="shared" si="8"/>
        <v>0</v>
      </c>
      <c r="W23" s="132">
        <f t="shared" si="9"/>
        <v>0</v>
      </c>
      <c r="X23" s="132">
        <f t="shared" si="10"/>
        <v>0</v>
      </c>
      <c r="Y23" s="132">
        <f t="shared" si="11"/>
        <v>0</v>
      </c>
      <c r="Z23" s="137">
        <f t="shared" si="12"/>
        <v>0</v>
      </c>
      <c r="AA23" s="138">
        <f t="shared" si="13"/>
        <v>0</v>
      </c>
    </row>
    <row r="24" ht="15.75" customHeight="1">
      <c r="A24" s="110"/>
      <c r="B24" s="148"/>
      <c r="C24" s="148"/>
      <c r="D24" s="132" t="s">
        <v>24</v>
      </c>
      <c r="E24" s="132" t="str">
        <f t="shared" si="1"/>
        <v>-Capac-</v>
      </c>
      <c r="F24" s="148"/>
      <c r="G24" s="148"/>
      <c r="H24" s="133" t="str">
        <f t="shared" si="2"/>
        <v>A=; B=</v>
      </c>
      <c r="I24" s="132" t="s">
        <v>28</v>
      </c>
      <c r="J24" s="148"/>
      <c r="K24" s="138">
        <f t="shared" si="14"/>
        <v>0.0036</v>
      </c>
      <c r="L24" s="138">
        <f t="shared" si="3"/>
        <v>0</v>
      </c>
      <c r="M24" s="110"/>
      <c r="N24" s="127" t="s">
        <v>139</v>
      </c>
      <c r="O24" s="110"/>
      <c r="P24" s="110"/>
      <c r="Q24" s="110"/>
      <c r="R24" s="135" t="str">
        <f t="shared" si="4"/>
        <v>FLANSA20</v>
      </c>
      <c r="S24" s="135" t="str">
        <f t="shared" si="5"/>
        <v>0.6</v>
      </c>
      <c r="T24" s="136">
        <f t="shared" si="6"/>
        <v>0</v>
      </c>
      <c r="U24" s="136">
        <f t="shared" si="7"/>
        <v>0</v>
      </c>
      <c r="V24" s="136">
        <f t="shared" si="8"/>
        <v>0</v>
      </c>
      <c r="W24" s="132">
        <f t="shared" si="9"/>
        <v>0</v>
      </c>
      <c r="X24" s="132">
        <f t="shared" si="10"/>
        <v>0</v>
      </c>
      <c r="Y24" s="132">
        <f t="shared" si="11"/>
        <v>0</v>
      </c>
      <c r="Z24" s="137">
        <f t="shared" si="12"/>
        <v>0</v>
      </c>
      <c r="AA24" s="138">
        <f t="shared" si="13"/>
        <v>0</v>
      </c>
    </row>
    <row r="25" ht="15.75" customHeight="1">
      <c r="A25" s="110"/>
      <c r="B25" s="148"/>
      <c r="C25" s="148"/>
      <c r="D25" s="132" t="s">
        <v>24</v>
      </c>
      <c r="E25" s="132" t="str">
        <f t="shared" si="1"/>
        <v>-Capac-</v>
      </c>
      <c r="F25" s="148"/>
      <c r="G25" s="148"/>
      <c r="H25" s="133" t="str">
        <f t="shared" si="2"/>
        <v>A=; B=</v>
      </c>
      <c r="I25" s="132" t="s">
        <v>28</v>
      </c>
      <c r="J25" s="148"/>
      <c r="K25" s="138">
        <f t="shared" si="14"/>
        <v>0.0036</v>
      </c>
      <c r="L25" s="138">
        <f t="shared" si="3"/>
        <v>0</v>
      </c>
      <c r="M25" s="110"/>
      <c r="N25" s="127" t="s">
        <v>140</v>
      </c>
      <c r="O25" s="110"/>
      <c r="P25" s="110"/>
      <c r="Q25" s="110"/>
      <c r="R25" s="135" t="str">
        <f t="shared" si="4"/>
        <v>FLANSA20</v>
      </c>
      <c r="S25" s="135" t="str">
        <f t="shared" si="5"/>
        <v>0.6</v>
      </c>
      <c r="T25" s="136">
        <f t="shared" si="6"/>
        <v>0</v>
      </c>
      <c r="U25" s="136">
        <f t="shared" si="7"/>
        <v>0</v>
      </c>
      <c r="V25" s="136">
        <f t="shared" si="8"/>
        <v>0</v>
      </c>
      <c r="W25" s="132">
        <f t="shared" si="9"/>
        <v>0</v>
      </c>
      <c r="X25" s="132">
        <f t="shared" si="10"/>
        <v>0</v>
      </c>
      <c r="Y25" s="132">
        <f t="shared" si="11"/>
        <v>0</v>
      </c>
      <c r="Z25" s="137">
        <f t="shared" si="12"/>
        <v>0</v>
      </c>
      <c r="AA25" s="138">
        <f t="shared" si="13"/>
        <v>0</v>
      </c>
    </row>
    <row r="26" ht="15.75" customHeight="1">
      <c r="A26" s="110"/>
      <c r="B26" s="148"/>
      <c r="C26" s="148"/>
      <c r="D26" s="132" t="s">
        <v>24</v>
      </c>
      <c r="E26" s="132" t="str">
        <f t="shared" si="1"/>
        <v>-Capac-</v>
      </c>
      <c r="F26" s="148"/>
      <c r="G26" s="148"/>
      <c r="H26" s="133" t="str">
        <f t="shared" si="2"/>
        <v>A=; B=</v>
      </c>
      <c r="I26" s="132" t="s">
        <v>28</v>
      </c>
      <c r="J26" s="148"/>
      <c r="K26" s="138">
        <f t="shared" si="14"/>
        <v>0.0036</v>
      </c>
      <c r="L26" s="138">
        <f t="shared" si="3"/>
        <v>0</v>
      </c>
      <c r="M26" s="110"/>
      <c r="N26" s="127" t="s">
        <v>141</v>
      </c>
      <c r="O26" s="110"/>
      <c r="P26" s="110"/>
      <c r="Q26" s="110"/>
      <c r="R26" s="135" t="str">
        <f t="shared" si="4"/>
        <v>FLANSA20</v>
      </c>
      <c r="S26" s="135" t="str">
        <f t="shared" si="5"/>
        <v>0.6</v>
      </c>
      <c r="T26" s="136">
        <f t="shared" si="6"/>
        <v>0</v>
      </c>
      <c r="U26" s="136">
        <f t="shared" si="7"/>
        <v>0</v>
      </c>
      <c r="V26" s="136">
        <f t="shared" si="8"/>
        <v>0</v>
      </c>
      <c r="W26" s="132">
        <f t="shared" si="9"/>
        <v>0</v>
      </c>
      <c r="X26" s="132">
        <f t="shared" si="10"/>
        <v>0</v>
      </c>
      <c r="Y26" s="132">
        <f t="shared" si="11"/>
        <v>0</v>
      </c>
      <c r="Z26" s="137">
        <f t="shared" si="12"/>
        <v>0</v>
      </c>
      <c r="AA26" s="138">
        <f t="shared" si="13"/>
        <v>0</v>
      </c>
    </row>
    <row r="27" ht="15.75" customHeight="1">
      <c r="A27" s="110"/>
      <c r="B27" s="148"/>
      <c r="C27" s="148"/>
      <c r="D27" s="132" t="s">
        <v>24</v>
      </c>
      <c r="E27" s="132" t="str">
        <f t="shared" si="1"/>
        <v>-Capac-</v>
      </c>
      <c r="F27" s="148"/>
      <c r="G27" s="148"/>
      <c r="H27" s="133" t="str">
        <f t="shared" si="2"/>
        <v>A=; B=</v>
      </c>
      <c r="I27" s="132" t="s">
        <v>28</v>
      </c>
      <c r="J27" s="148"/>
      <c r="K27" s="138">
        <f t="shared" si="14"/>
        <v>0.0036</v>
      </c>
      <c r="L27" s="138">
        <f t="shared" si="3"/>
        <v>0</v>
      </c>
      <c r="M27" s="110"/>
      <c r="N27" s="127" t="s">
        <v>142</v>
      </c>
      <c r="O27" s="110"/>
      <c r="P27" s="110"/>
      <c r="Q27" s="110"/>
      <c r="R27" s="135" t="str">
        <f t="shared" si="4"/>
        <v>FLANSA20</v>
      </c>
      <c r="S27" s="135" t="str">
        <f t="shared" si="5"/>
        <v>0.6</v>
      </c>
      <c r="T27" s="136">
        <f t="shared" si="6"/>
        <v>0</v>
      </c>
      <c r="U27" s="136">
        <f t="shared" si="7"/>
        <v>0</v>
      </c>
      <c r="V27" s="136">
        <f t="shared" si="8"/>
        <v>0</v>
      </c>
      <c r="W27" s="132">
        <f t="shared" si="9"/>
        <v>0</v>
      </c>
      <c r="X27" s="132">
        <f t="shared" si="10"/>
        <v>0</v>
      </c>
      <c r="Y27" s="132">
        <f t="shared" si="11"/>
        <v>0</v>
      </c>
      <c r="Z27" s="137">
        <f t="shared" si="12"/>
        <v>0</v>
      </c>
      <c r="AA27" s="138">
        <f t="shared" si="13"/>
        <v>0</v>
      </c>
    </row>
    <row r="28" ht="15.75" customHeight="1">
      <c r="A28" s="110"/>
      <c r="B28" s="148"/>
      <c r="C28" s="148"/>
      <c r="D28" s="132" t="s">
        <v>24</v>
      </c>
      <c r="E28" s="132" t="str">
        <f t="shared" si="1"/>
        <v>-Capac-</v>
      </c>
      <c r="F28" s="148"/>
      <c r="G28" s="148"/>
      <c r="H28" s="133" t="str">
        <f t="shared" si="2"/>
        <v>A=; B=</v>
      </c>
      <c r="I28" s="132" t="s">
        <v>28</v>
      </c>
      <c r="J28" s="148"/>
      <c r="K28" s="138">
        <f t="shared" si="14"/>
        <v>0.0036</v>
      </c>
      <c r="L28" s="138">
        <f t="shared" si="3"/>
        <v>0</v>
      </c>
      <c r="M28" s="110"/>
      <c r="N28" s="127" t="s">
        <v>143</v>
      </c>
      <c r="O28" s="110"/>
      <c r="P28" s="110"/>
      <c r="Q28" s="110"/>
      <c r="R28" s="135" t="str">
        <f t="shared" si="4"/>
        <v>FLANSA20</v>
      </c>
      <c r="S28" s="135" t="str">
        <f t="shared" si="5"/>
        <v>0.6</v>
      </c>
      <c r="T28" s="136">
        <f t="shared" si="6"/>
        <v>0</v>
      </c>
      <c r="U28" s="136">
        <f t="shared" si="7"/>
        <v>0</v>
      </c>
      <c r="V28" s="136">
        <f t="shared" si="8"/>
        <v>0</v>
      </c>
      <c r="W28" s="132">
        <f t="shared" si="9"/>
        <v>0</v>
      </c>
      <c r="X28" s="132">
        <f t="shared" si="10"/>
        <v>0</v>
      </c>
      <c r="Y28" s="132">
        <f t="shared" si="11"/>
        <v>0</v>
      </c>
      <c r="Z28" s="137">
        <f t="shared" si="12"/>
        <v>0</v>
      </c>
      <c r="AA28" s="138">
        <f t="shared" si="13"/>
        <v>0</v>
      </c>
    </row>
    <row r="29" ht="15.75" customHeight="1">
      <c r="A29" s="110"/>
      <c r="B29" s="148"/>
      <c r="C29" s="148"/>
      <c r="D29" s="132" t="s">
        <v>24</v>
      </c>
      <c r="E29" s="132" t="str">
        <f t="shared" si="1"/>
        <v>-Capac-</v>
      </c>
      <c r="F29" s="148"/>
      <c r="G29" s="148"/>
      <c r="H29" s="133" t="str">
        <f t="shared" si="2"/>
        <v>A=; B=</v>
      </c>
      <c r="I29" s="132" t="s">
        <v>28</v>
      </c>
      <c r="J29" s="148"/>
      <c r="K29" s="138">
        <f t="shared" si="14"/>
        <v>0.0036</v>
      </c>
      <c r="L29" s="138">
        <f t="shared" si="3"/>
        <v>0</v>
      </c>
      <c r="M29" s="110"/>
      <c r="N29" s="127" t="s">
        <v>144</v>
      </c>
      <c r="O29" s="110"/>
      <c r="P29" s="110"/>
      <c r="Q29" s="110"/>
      <c r="R29" s="135" t="str">
        <f t="shared" si="4"/>
        <v>FLANSA20</v>
      </c>
      <c r="S29" s="135" t="str">
        <f t="shared" si="5"/>
        <v>0.6</v>
      </c>
      <c r="T29" s="136">
        <f t="shared" si="6"/>
        <v>0</v>
      </c>
      <c r="U29" s="136">
        <f t="shared" si="7"/>
        <v>0</v>
      </c>
      <c r="V29" s="136">
        <f t="shared" si="8"/>
        <v>0</v>
      </c>
      <c r="W29" s="132">
        <f t="shared" si="9"/>
        <v>0</v>
      </c>
      <c r="X29" s="132">
        <f t="shared" si="10"/>
        <v>0</v>
      </c>
      <c r="Y29" s="132">
        <f t="shared" si="11"/>
        <v>0</v>
      </c>
      <c r="Z29" s="137">
        <f t="shared" si="12"/>
        <v>0</v>
      </c>
      <c r="AA29" s="138">
        <f t="shared" si="13"/>
        <v>0</v>
      </c>
    </row>
    <row r="30" ht="15.75" customHeight="1">
      <c r="A30" s="110"/>
      <c r="B30" s="148"/>
      <c r="C30" s="148"/>
      <c r="D30" s="132" t="s">
        <v>24</v>
      </c>
      <c r="E30" s="132" t="str">
        <f t="shared" si="1"/>
        <v>-Capac-</v>
      </c>
      <c r="F30" s="148"/>
      <c r="G30" s="148"/>
      <c r="H30" s="133" t="str">
        <f t="shared" si="2"/>
        <v>A=; B=</v>
      </c>
      <c r="I30" s="132" t="s">
        <v>28</v>
      </c>
      <c r="J30" s="148"/>
      <c r="K30" s="138">
        <f t="shared" si="14"/>
        <v>0.0036</v>
      </c>
      <c r="L30" s="138">
        <f t="shared" si="3"/>
        <v>0</v>
      </c>
      <c r="M30" s="110"/>
      <c r="N30" s="127" t="s">
        <v>145</v>
      </c>
      <c r="O30" s="110"/>
      <c r="P30" s="110"/>
      <c r="Q30" s="110"/>
      <c r="R30" s="135" t="str">
        <f t="shared" si="4"/>
        <v>FLANSA20</v>
      </c>
      <c r="S30" s="135" t="str">
        <f t="shared" si="5"/>
        <v>0.6</v>
      </c>
      <c r="T30" s="136">
        <f t="shared" si="6"/>
        <v>0</v>
      </c>
      <c r="U30" s="136">
        <f t="shared" si="7"/>
        <v>0</v>
      </c>
      <c r="V30" s="136">
        <f t="shared" si="8"/>
        <v>0</v>
      </c>
      <c r="W30" s="132">
        <f t="shared" si="9"/>
        <v>0</v>
      </c>
      <c r="X30" s="132">
        <f t="shared" si="10"/>
        <v>0</v>
      </c>
      <c r="Y30" s="132">
        <f t="shared" si="11"/>
        <v>0</v>
      </c>
      <c r="Z30" s="137">
        <f t="shared" si="12"/>
        <v>0</v>
      </c>
      <c r="AA30" s="138">
        <f t="shared" si="13"/>
        <v>0</v>
      </c>
    </row>
    <row r="31" ht="15.75" customHeight="1">
      <c r="A31" s="110"/>
      <c r="B31" s="148"/>
      <c r="C31" s="148"/>
      <c r="D31" s="132" t="s">
        <v>24</v>
      </c>
      <c r="E31" s="132" t="str">
        <f t="shared" si="1"/>
        <v>-Capac-</v>
      </c>
      <c r="F31" s="148"/>
      <c r="G31" s="148"/>
      <c r="H31" s="133" t="str">
        <f t="shared" si="2"/>
        <v>A=; B=</v>
      </c>
      <c r="I31" s="132" t="s">
        <v>28</v>
      </c>
      <c r="J31" s="148"/>
      <c r="K31" s="138">
        <f t="shared" si="14"/>
        <v>0.0036</v>
      </c>
      <c r="L31" s="138">
        <f t="shared" si="3"/>
        <v>0</v>
      </c>
      <c r="M31" s="110"/>
      <c r="N31" s="110"/>
      <c r="O31" s="110"/>
      <c r="P31" s="110"/>
      <c r="Q31" s="110"/>
      <c r="R31" s="135" t="str">
        <f t="shared" si="4"/>
        <v>FLANSA20</v>
      </c>
      <c r="S31" s="135" t="str">
        <f t="shared" si="5"/>
        <v>0.6</v>
      </c>
      <c r="T31" s="136">
        <f t="shared" si="6"/>
        <v>0</v>
      </c>
      <c r="U31" s="136">
        <f t="shared" si="7"/>
        <v>0</v>
      </c>
      <c r="V31" s="136">
        <f t="shared" si="8"/>
        <v>0</v>
      </c>
      <c r="W31" s="132">
        <f t="shared" si="9"/>
        <v>0</v>
      </c>
      <c r="X31" s="132">
        <f t="shared" si="10"/>
        <v>0</v>
      </c>
      <c r="Y31" s="132">
        <f t="shared" si="11"/>
        <v>0</v>
      </c>
      <c r="Z31" s="137">
        <f t="shared" si="12"/>
        <v>0</v>
      </c>
      <c r="AA31" s="138">
        <f t="shared" si="13"/>
        <v>0</v>
      </c>
    </row>
    <row r="32" ht="15.75" customHeight="1">
      <c r="A32" s="110"/>
      <c r="B32" s="148"/>
      <c r="C32" s="148"/>
      <c r="D32" s="132" t="s">
        <v>24</v>
      </c>
      <c r="E32" s="132" t="str">
        <f t="shared" si="1"/>
        <v>-Capac-</v>
      </c>
      <c r="F32" s="148"/>
      <c r="G32" s="148"/>
      <c r="H32" s="133" t="str">
        <f t="shared" si="2"/>
        <v>A=; B=</v>
      </c>
      <c r="I32" s="132" t="s">
        <v>28</v>
      </c>
      <c r="J32" s="148"/>
      <c r="K32" s="138">
        <f t="shared" si="14"/>
        <v>0.0036</v>
      </c>
      <c r="L32" s="138">
        <f t="shared" si="3"/>
        <v>0</v>
      </c>
      <c r="M32" s="110"/>
      <c r="N32" s="110"/>
      <c r="O32" s="110"/>
      <c r="P32" s="110"/>
      <c r="Q32" s="110"/>
      <c r="R32" s="135" t="str">
        <f t="shared" si="4"/>
        <v>FLANSA20</v>
      </c>
      <c r="S32" s="135" t="str">
        <f t="shared" si="5"/>
        <v>0.6</v>
      </c>
      <c r="T32" s="136">
        <f t="shared" si="6"/>
        <v>0</v>
      </c>
      <c r="U32" s="136">
        <f t="shared" si="7"/>
        <v>0</v>
      </c>
      <c r="V32" s="136">
        <f t="shared" si="8"/>
        <v>0</v>
      </c>
      <c r="W32" s="132">
        <f t="shared" si="9"/>
        <v>0</v>
      </c>
      <c r="X32" s="132">
        <f t="shared" si="10"/>
        <v>0</v>
      </c>
      <c r="Y32" s="132">
        <f t="shared" si="11"/>
        <v>0</v>
      </c>
      <c r="Z32" s="137">
        <f t="shared" si="12"/>
        <v>0</v>
      </c>
      <c r="AA32" s="138">
        <f t="shared" si="13"/>
        <v>0</v>
      </c>
    </row>
    <row r="33" ht="15.75" customHeight="1">
      <c r="A33" s="110"/>
      <c r="B33" s="148"/>
      <c r="C33" s="148"/>
      <c r="D33" s="132" t="s">
        <v>24</v>
      </c>
      <c r="E33" s="132" t="str">
        <f t="shared" si="1"/>
        <v>-Capac-</v>
      </c>
      <c r="F33" s="148"/>
      <c r="G33" s="148"/>
      <c r="H33" s="133" t="str">
        <f t="shared" si="2"/>
        <v>A=; B=</v>
      </c>
      <c r="I33" s="132" t="s">
        <v>28</v>
      </c>
      <c r="J33" s="148"/>
      <c r="K33" s="138">
        <f t="shared" si="14"/>
        <v>0.0036</v>
      </c>
      <c r="L33" s="138">
        <f t="shared" si="3"/>
        <v>0</v>
      </c>
      <c r="M33" s="110"/>
      <c r="N33" s="110"/>
      <c r="O33" s="110"/>
      <c r="P33" s="110"/>
      <c r="Q33" s="110"/>
      <c r="R33" s="135" t="str">
        <f t="shared" si="4"/>
        <v>FLANSA20</v>
      </c>
      <c r="S33" s="135" t="str">
        <f t="shared" si="5"/>
        <v>0.6</v>
      </c>
      <c r="T33" s="136">
        <f t="shared" si="6"/>
        <v>0</v>
      </c>
      <c r="U33" s="136">
        <f t="shared" si="7"/>
        <v>0</v>
      </c>
      <c r="V33" s="136">
        <f t="shared" si="8"/>
        <v>0</v>
      </c>
      <c r="W33" s="132">
        <f t="shared" si="9"/>
        <v>0</v>
      </c>
      <c r="X33" s="132">
        <f t="shared" si="10"/>
        <v>0</v>
      </c>
      <c r="Y33" s="132">
        <f t="shared" si="11"/>
        <v>0</v>
      </c>
      <c r="Z33" s="137">
        <f t="shared" si="12"/>
        <v>0</v>
      </c>
      <c r="AA33" s="138">
        <f t="shared" si="13"/>
        <v>0</v>
      </c>
    </row>
    <row r="34" ht="15.75" customHeight="1">
      <c r="A34" s="110"/>
      <c r="B34" s="148"/>
      <c r="C34" s="148"/>
      <c r="D34" s="132" t="s">
        <v>24</v>
      </c>
      <c r="E34" s="132" t="str">
        <f t="shared" si="1"/>
        <v>-Capac-</v>
      </c>
      <c r="F34" s="148"/>
      <c r="G34" s="148"/>
      <c r="H34" s="133" t="str">
        <f t="shared" si="2"/>
        <v>A=; B=</v>
      </c>
      <c r="I34" s="132" t="s">
        <v>28</v>
      </c>
      <c r="J34" s="148"/>
      <c r="K34" s="138">
        <f t="shared" si="14"/>
        <v>0.0036</v>
      </c>
      <c r="L34" s="138">
        <f t="shared" si="3"/>
        <v>0</v>
      </c>
      <c r="M34" s="110"/>
      <c r="N34" s="110"/>
      <c r="O34" s="110"/>
      <c r="P34" s="110"/>
      <c r="Q34" s="110"/>
      <c r="R34" s="135" t="str">
        <f t="shared" si="4"/>
        <v>FLANSA20</v>
      </c>
      <c r="S34" s="135" t="str">
        <f t="shared" si="5"/>
        <v>0.6</v>
      </c>
      <c r="T34" s="136">
        <f t="shared" si="6"/>
        <v>0</v>
      </c>
      <c r="U34" s="136">
        <f t="shared" si="7"/>
        <v>0</v>
      </c>
      <c r="V34" s="136">
        <f t="shared" si="8"/>
        <v>0</v>
      </c>
      <c r="W34" s="132">
        <f t="shared" si="9"/>
        <v>0</v>
      </c>
      <c r="X34" s="132">
        <f t="shared" si="10"/>
        <v>0</v>
      </c>
      <c r="Y34" s="132">
        <f t="shared" si="11"/>
        <v>0</v>
      </c>
      <c r="Z34" s="137">
        <f t="shared" si="12"/>
        <v>0</v>
      </c>
      <c r="AA34" s="138">
        <f t="shared" si="13"/>
        <v>0</v>
      </c>
    </row>
    <row r="35" ht="15.75" customHeight="1">
      <c r="A35" s="110"/>
      <c r="B35" s="148"/>
      <c r="C35" s="148"/>
      <c r="D35" s="132" t="s">
        <v>24</v>
      </c>
      <c r="E35" s="132" t="str">
        <f t="shared" si="1"/>
        <v>-Capac-</v>
      </c>
      <c r="F35" s="148"/>
      <c r="G35" s="148"/>
      <c r="H35" s="133" t="str">
        <f t="shared" si="2"/>
        <v>A=; B=</v>
      </c>
      <c r="I35" s="132" t="s">
        <v>28</v>
      </c>
      <c r="J35" s="148"/>
      <c r="K35" s="138">
        <f t="shared" si="14"/>
        <v>0.0036</v>
      </c>
      <c r="L35" s="138">
        <f t="shared" si="3"/>
        <v>0</v>
      </c>
      <c r="M35" s="110"/>
      <c r="N35" s="110"/>
      <c r="O35" s="110"/>
      <c r="P35" s="110"/>
      <c r="Q35" s="110"/>
      <c r="R35" s="135" t="str">
        <f t="shared" si="4"/>
        <v>FLANSA20</v>
      </c>
      <c r="S35" s="135" t="str">
        <f t="shared" si="5"/>
        <v>0.6</v>
      </c>
      <c r="T35" s="136">
        <f t="shared" si="6"/>
        <v>0</v>
      </c>
      <c r="U35" s="136">
        <f t="shared" si="7"/>
        <v>0</v>
      </c>
      <c r="V35" s="136">
        <f t="shared" si="8"/>
        <v>0</v>
      </c>
      <c r="W35" s="132">
        <f t="shared" si="9"/>
        <v>0</v>
      </c>
      <c r="X35" s="132">
        <f t="shared" si="10"/>
        <v>0</v>
      </c>
      <c r="Y35" s="132">
        <f t="shared" si="11"/>
        <v>0</v>
      </c>
      <c r="Z35" s="137">
        <f t="shared" si="12"/>
        <v>0</v>
      </c>
      <c r="AA35" s="138">
        <f t="shared" si="13"/>
        <v>0</v>
      </c>
    </row>
    <row r="36" ht="15.75" customHeight="1">
      <c r="A36" s="110"/>
      <c r="B36" s="148"/>
      <c r="C36" s="148"/>
      <c r="D36" s="132" t="s">
        <v>24</v>
      </c>
      <c r="E36" s="132" t="str">
        <f t="shared" si="1"/>
        <v>-Capac-</v>
      </c>
      <c r="F36" s="148"/>
      <c r="G36" s="148"/>
      <c r="H36" s="133" t="str">
        <f t="shared" si="2"/>
        <v>A=; B=</v>
      </c>
      <c r="I36" s="132" t="s">
        <v>28</v>
      </c>
      <c r="J36" s="148"/>
      <c r="K36" s="138">
        <f t="shared" si="14"/>
        <v>0.0036</v>
      </c>
      <c r="L36" s="138">
        <f t="shared" si="3"/>
        <v>0</v>
      </c>
      <c r="M36" s="110"/>
      <c r="N36" s="110"/>
      <c r="O36" s="110"/>
      <c r="P36" s="110"/>
      <c r="Q36" s="110"/>
      <c r="R36" s="135" t="str">
        <f t="shared" si="4"/>
        <v>FLANSA20</v>
      </c>
      <c r="S36" s="135" t="str">
        <f t="shared" si="5"/>
        <v>0.6</v>
      </c>
      <c r="T36" s="136">
        <f t="shared" si="6"/>
        <v>0</v>
      </c>
      <c r="U36" s="136">
        <f t="shared" si="7"/>
        <v>0</v>
      </c>
      <c r="V36" s="136">
        <f t="shared" si="8"/>
        <v>0</v>
      </c>
      <c r="W36" s="132">
        <f t="shared" si="9"/>
        <v>0</v>
      </c>
      <c r="X36" s="132">
        <f t="shared" si="10"/>
        <v>0</v>
      </c>
      <c r="Y36" s="132">
        <f t="shared" si="11"/>
        <v>0</v>
      </c>
      <c r="Z36" s="137">
        <f t="shared" si="12"/>
        <v>0</v>
      </c>
      <c r="AA36" s="138">
        <f t="shared" si="13"/>
        <v>0</v>
      </c>
    </row>
    <row r="37" ht="15.75" customHeight="1">
      <c r="A37" s="110"/>
      <c r="B37" s="148"/>
      <c r="C37" s="148"/>
      <c r="D37" s="132" t="s">
        <v>24</v>
      </c>
      <c r="E37" s="132" t="str">
        <f t="shared" si="1"/>
        <v>-Capac-</v>
      </c>
      <c r="F37" s="148"/>
      <c r="G37" s="148"/>
      <c r="H37" s="133" t="str">
        <f t="shared" si="2"/>
        <v>A=; B=</v>
      </c>
      <c r="I37" s="132" t="s">
        <v>28</v>
      </c>
      <c r="J37" s="148"/>
      <c r="K37" s="138">
        <f t="shared" si="14"/>
        <v>0.0036</v>
      </c>
      <c r="L37" s="138">
        <f t="shared" si="3"/>
        <v>0</v>
      </c>
      <c r="M37" s="110"/>
      <c r="N37" s="110"/>
      <c r="O37" s="110"/>
      <c r="P37" s="110"/>
      <c r="Q37" s="110"/>
      <c r="R37" s="135" t="str">
        <f t="shared" si="4"/>
        <v>FLANSA20</v>
      </c>
      <c r="S37" s="135" t="str">
        <f t="shared" si="5"/>
        <v>0.6</v>
      </c>
      <c r="T37" s="136">
        <f t="shared" si="6"/>
        <v>0</v>
      </c>
      <c r="U37" s="136">
        <f t="shared" si="7"/>
        <v>0</v>
      </c>
      <c r="V37" s="136">
        <f t="shared" si="8"/>
        <v>0</v>
      </c>
      <c r="W37" s="132">
        <f t="shared" si="9"/>
        <v>0</v>
      </c>
      <c r="X37" s="132">
        <f t="shared" si="10"/>
        <v>0</v>
      </c>
      <c r="Y37" s="132">
        <f t="shared" si="11"/>
        <v>0</v>
      </c>
      <c r="Z37" s="137">
        <f t="shared" si="12"/>
        <v>0</v>
      </c>
      <c r="AA37" s="138">
        <f t="shared" si="13"/>
        <v>0</v>
      </c>
    </row>
    <row r="38" ht="15.75" customHeight="1">
      <c r="A38" s="110"/>
      <c r="B38" s="148"/>
      <c r="C38" s="148"/>
      <c r="D38" s="132" t="s">
        <v>24</v>
      </c>
      <c r="E38" s="132" t="str">
        <f t="shared" si="1"/>
        <v>-Capac-</v>
      </c>
      <c r="F38" s="148"/>
      <c r="G38" s="148"/>
      <c r="H38" s="133" t="str">
        <f t="shared" si="2"/>
        <v>A=; B=</v>
      </c>
      <c r="I38" s="132" t="s">
        <v>28</v>
      </c>
      <c r="J38" s="148"/>
      <c r="K38" s="138">
        <f t="shared" si="14"/>
        <v>0.0036</v>
      </c>
      <c r="L38" s="138">
        <f t="shared" si="3"/>
        <v>0</v>
      </c>
      <c r="M38" s="110"/>
      <c r="N38" s="110"/>
      <c r="O38" s="110"/>
      <c r="P38" s="110"/>
      <c r="Q38" s="110"/>
      <c r="R38" s="135" t="str">
        <f t="shared" si="4"/>
        <v>FLANSA20</v>
      </c>
      <c r="S38" s="135" t="str">
        <f t="shared" si="5"/>
        <v>0.6</v>
      </c>
      <c r="T38" s="136">
        <f t="shared" si="6"/>
        <v>0</v>
      </c>
      <c r="U38" s="136">
        <f t="shared" si="7"/>
        <v>0</v>
      </c>
      <c r="V38" s="136">
        <f t="shared" si="8"/>
        <v>0</v>
      </c>
      <c r="W38" s="132">
        <f t="shared" si="9"/>
        <v>0</v>
      </c>
      <c r="X38" s="132">
        <f t="shared" si="10"/>
        <v>0</v>
      </c>
      <c r="Y38" s="132">
        <f t="shared" si="11"/>
        <v>0</v>
      </c>
      <c r="Z38" s="137">
        <f t="shared" si="12"/>
        <v>0</v>
      </c>
      <c r="AA38" s="138">
        <f t="shared" si="13"/>
        <v>0</v>
      </c>
    </row>
    <row r="39" ht="15.75" customHeight="1">
      <c r="A39" s="110"/>
      <c r="B39" s="148"/>
      <c r="C39" s="148"/>
      <c r="D39" s="132" t="s">
        <v>24</v>
      </c>
      <c r="E39" s="132" t="str">
        <f t="shared" si="1"/>
        <v>-Capac-</v>
      </c>
      <c r="F39" s="148"/>
      <c r="G39" s="148"/>
      <c r="H39" s="133" t="str">
        <f t="shared" si="2"/>
        <v>A=; B=</v>
      </c>
      <c r="I39" s="132" t="s">
        <v>28</v>
      </c>
      <c r="J39" s="148"/>
      <c r="K39" s="138">
        <f t="shared" si="14"/>
        <v>0.0036</v>
      </c>
      <c r="L39" s="138">
        <f t="shared" si="3"/>
        <v>0</v>
      </c>
      <c r="M39" s="110"/>
      <c r="N39" s="110"/>
      <c r="O39" s="110"/>
      <c r="P39" s="110"/>
      <c r="Q39" s="110"/>
      <c r="R39" s="135" t="str">
        <f t="shared" si="4"/>
        <v>FLANSA20</v>
      </c>
      <c r="S39" s="135" t="str">
        <f t="shared" si="5"/>
        <v>0.6</v>
      </c>
      <c r="T39" s="136">
        <f t="shared" si="6"/>
        <v>0</v>
      </c>
      <c r="U39" s="136">
        <f t="shared" si="7"/>
        <v>0</v>
      </c>
      <c r="V39" s="136">
        <f t="shared" si="8"/>
        <v>0</v>
      </c>
      <c r="W39" s="132">
        <f t="shared" si="9"/>
        <v>0</v>
      </c>
      <c r="X39" s="132">
        <f t="shared" si="10"/>
        <v>0</v>
      </c>
      <c r="Y39" s="132">
        <f t="shared" si="11"/>
        <v>0</v>
      </c>
      <c r="Z39" s="137">
        <f t="shared" si="12"/>
        <v>0</v>
      </c>
      <c r="AA39" s="138">
        <f t="shared" si="13"/>
        <v>0</v>
      </c>
    </row>
    <row r="40" ht="15.75" customHeight="1">
      <c r="A40" s="110"/>
      <c r="B40" s="148"/>
      <c r="C40" s="148"/>
      <c r="D40" s="132" t="s">
        <v>24</v>
      </c>
      <c r="E40" s="132" t="str">
        <f t="shared" si="1"/>
        <v>-Capac-</v>
      </c>
      <c r="F40" s="148"/>
      <c r="G40" s="148"/>
      <c r="H40" s="133" t="str">
        <f t="shared" si="2"/>
        <v>A=; B=</v>
      </c>
      <c r="I40" s="132" t="s">
        <v>28</v>
      </c>
      <c r="J40" s="148"/>
      <c r="K40" s="138">
        <f t="shared" si="14"/>
        <v>0.0036</v>
      </c>
      <c r="L40" s="138">
        <f t="shared" si="3"/>
        <v>0</v>
      </c>
      <c r="M40" s="110"/>
      <c r="N40" s="110"/>
      <c r="O40" s="110"/>
      <c r="P40" s="110"/>
      <c r="Q40" s="110"/>
      <c r="R40" s="135" t="str">
        <f t="shared" si="4"/>
        <v>FLANSA20</v>
      </c>
      <c r="S40" s="135" t="str">
        <f t="shared" si="5"/>
        <v>0.6</v>
      </c>
      <c r="T40" s="136">
        <f t="shared" si="6"/>
        <v>0</v>
      </c>
      <c r="U40" s="136">
        <f t="shared" si="7"/>
        <v>0</v>
      </c>
      <c r="V40" s="136">
        <f t="shared" si="8"/>
        <v>0</v>
      </c>
      <c r="W40" s="132">
        <f t="shared" si="9"/>
        <v>0</v>
      </c>
      <c r="X40" s="132">
        <f t="shared" si="10"/>
        <v>0</v>
      </c>
      <c r="Y40" s="132">
        <f t="shared" si="11"/>
        <v>0</v>
      </c>
      <c r="Z40" s="137">
        <f t="shared" si="12"/>
        <v>0</v>
      </c>
      <c r="AA40" s="138">
        <f t="shared" si="13"/>
        <v>0</v>
      </c>
    </row>
    <row r="41" ht="15.75" customHeight="1">
      <c r="A41" s="110"/>
      <c r="B41" s="148"/>
      <c r="C41" s="148"/>
      <c r="D41" s="132" t="s">
        <v>24</v>
      </c>
      <c r="E41" s="132" t="str">
        <f t="shared" si="1"/>
        <v>-Capac-</v>
      </c>
      <c r="F41" s="148"/>
      <c r="G41" s="148"/>
      <c r="H41" s="133" t="str">
        <f t="shared" si="2"/>
        <v>A=; B=</v>
      </c>
      <c r="I41" s="132" t="s">
        <v>28</v>
      </c>
      <c r="J41" s="148"/>
      <c r="K41" s="138">
        <f t="shared" si="14"/>
        <v>0.0036</v>
      </c>
      <c r="L41" s="138">
        <f t="shared" si="3"/>
        <v>0</v>
      </c>
      <c r="M41" s="110"/>
      <c r="N41" s="110"/>
      <c r="O41" s="110"/>
      <c r="P41" s="110"/>
      <c r="Q41" s="110"/>
      <c r="R41" s="135" t="str">
        <f t="shared" si="4"/>
        <v>FLANSA20</v>
      </c>
      <c r="S41" s="135" t="str">
        <f t="shared" si="5"/>
        <v>0.6</v>
      </c>
      <c r="T41" s="136">
        <f t="shared" si="6"/>
        <v>0</v>
      </c>
      <c r="U41" s="136">
        <f t="shared" si="7"/>
        <v>0</v>
      </c>
      <c r="V41" s="136">
        <f t="shared" si="8"/>
        <v>0</v>
      </c>
      <c r="W41" s="132">
        <f t="shared" si="9"/>
        <v>0</v>
      </c>
      <c r="X41" s="132">
        <f t="shared" si="10"/>
        <v>0</v>
      </c>
      <c r="Y41" s="132">
        <f t="shared" si="11"/>
        <v>0</v>
      </c>
      <c r="Z41" s="137">
        <f t="shared" si="12"/>
        <v>0</v>
      </c>
      <c r="AA41" s="138">
        <f t="shared" si="13"/>
        <v>0</v>
      </c>
    </row>
    <row r="42" ht="15.75" customHeight="1">
      <c r="A42" s="110"/>
      <c r="B42" s="148"/>
      <c r="C42" s="148"/>
      <c r="D42" s="132" t="s">
        <v>24</v>
      </c>
      <c r="E42" s="132" t="str">
        <f t="shared" si="1"/>
        <v>-Capac-</v>
      </c>
      <c r="F42" s="148"/>
      <c r="G42" s="148"/>
      <c r="H42" s="133" t="str">
        <f t="shared" si="2"/>
        <v>A=; B=</v>
      </c>
      <c r="I42" s="132" t="s">
        <v>28</v>
      </c>
      <c r="J42" s="148"/>
      <c r="K42" s="138">
        <f t="shared" si="14"/>
        <v>0.0036</v>
      </c>
      <c r="L42" s="138">
        <f t="shared" si="3"/>
        <v>0</v>
      </c>
      <c r="M42" s="110"/>
      <c r="N42" s="110"/>
      <c r="O42" s="110"/>
      <c r="P42" s="110"/>
      <c r="Q42" s="110"/>
      <c r="R42" s="135" t="str">
        <f t="shared" si="4"/>
        <v>FLANSA20</v>
      </c>
      <c r="S42" s="135" t="str">
        <f t="shared" si="5"/>
        <v>0.6</v>
      </c>
      <c r="T42" s="136">
        <f t="shared" si="6"/>
        <v>0</v>
      </c>
      <c r="U42" s="136">
        <f t="shared" si="7"/>
        <v>0</v>
      </c>
      <c r="V42" s="136">
        <f t="shared" si="8"/>
        <v>0</v>
      </c>
      <c r="W42" s="132">
        <f t="shared" si="9"/>
        <v>0</v>
      </c>
      <c r="X42" s="132">
        <f t="shared" si="10"/>
        <v>0</v>
      </c>
      <c r="Y42" s="132">
        <f t="shared" si="11"/>
        <v>0</v>
      </c>
      <c r="Z42" s="137">
        <f t="shared" si="12"/>
        <v>0</v>
      </c>
      <c r="AA42" s="138">
        <f t="shared" si="13"/>
        <v>0</v>
      </c>
    </row>
    <row r="43" ht="15.75" customHeight="1">
      <c r="A43" s="110"/>
      <c r="B43" s="148"/>
      <c r="C43" s="148"/>
      <c r="D43" s="132" t="s">
        <v>24</v>
      </c>
      <c r="E43" s="132" t="str">
        <f t="shared" si="1"/>
        <v>-Capac-</v>
      </c>
      <c r="F43" s="148"/>
      <c r="G43" s="148"/>
      <c r="H43" s="133" t="str">
        <f t="shared" si="2"/>
        <v>A=; B=</v>
      </c>
      <c r="I43" s="132" t="s">
        <v>28</v>
      </c>
      <c r="J43" s="148"/>
      <c r="K43" s="138">
        <f t="shared" si="14"/>
        <v>0.0036</v>
      </c>
      <c r="L43" s="138">
        <f t="shared" si="3"/>
        <v>0</v>
      </c>
      <c r="M43" s="110"/>
      <c r="N43" s="110"/>
      <c r="O43" s="110"/>
      <c r="P43" s="110"/>
      <c r="Q43" s="110"/>
      <c r="R43" s="135" t="str">
        <f t="shared" si="4"/>
        <v>FLANSA20</v>
      </c>
      <c r="S43" s="135" t="str">
        <f t="shared" si="5"/>
        <v>0.6</v>
      </c>
      <c r="T43" s="136">
        <f t="shared" si="6"/>
        <v>0</v>
      </c>
      <c r="U43" s="136">
        <f t="shared" si="7"/>
        <v>0</v>
      </c>
      <c r="V43" s="136">
        <f t="shared" si="8"/>
        <v>0</v>
      </c>
      <c r="W43" s="132">
        <f t="shared" si="9"/>
        <v>0</v>
      </c>
      <c r="X43" s="132">
        <f t="shared" si="10"/>
        <v>0</v>
      </c>
      <c r="Y43" s="132">
        <f t="shared" si="11"/>
        <v>0</v>
      </c>
      <c r="Z43" s="137">
        <f t="shared" si="12"/>
        <v>0</v>
      </c>
      <c r="AA43" s="138">
        <f t="shared" si="13"/>
        <v>0</v>
      </c>
    </row>
    <row r="44" ht="15.75" customHeight="1">
      <c r="A44" s="110"/>
      <c r="B44" s="148"/>
      <c r="C44" s="148"/>
      <c r="D44" s="132" t="s">
        <v>24</v>
      </c>
      <c r="E44" s="132" t="str">
        <f t="shared" si="1"/>
        <v>-Capac-</v>
      </c>
      <c r="F44" s="148"/>
      <c r="G44" s="148"/>
      <c r="H44" s="133" t="str">
        <f t="shared" si="2"/>
        <v>A=; B=</v>
      </c>
      <c r="I44" s="132" t="s">
        <v>28</v>
      </c>
      <c r="J44" s="148"/>
      <c r="K44" s="138">
        <f t="shared" si="14"/>
        <v>0.0036</v>
      </c>
      <c r="L44" s="138">
        <f t="shared" si="3"/>
        <v>0</v>
      </c>
      <c r="M44" s="110"/>
      <c r="N44" s="110"/>
      <c r="O44" s="110"/>
      <c r="P44" s="110"/>
      <c r="Q44" s="110"/>
      <c r="R44" s="135" t="str">
        <f t="shared" si="4"/>
        <v>FLANSA20</v>
      </c>
      <c r="S44" s="135" t="str">
        <f t="shared" si="5"/>
        <v>0.6</v>
      </c>
      <c r="T44" s="136">
        <f t="shared" si="6"/>
        <v>0</v>
      </c>
      <c r="U44" s="136">
        <f t="shared" si="7"/>
        <v>0</v>
      </c>
      <c r="V44" s="136">
        <f t="shared" si="8"/>
        <v>0</v>
      </c>
      <c r="W44" s="132">
        <f t="shared" si="9"/>
        <v>0</v>
      </c>
      <c r="X44" s="132">
        <f t="shared" si="10"/>
        <v>0</v>
      </c>
      <c r="Y44" s="132">
        <f t="shared" si="11"/>
        <v>0</v>
      </c>
      <c r="Z44" s="137">
        <f t="shared" si="12"/>
        <v>0</v>
      </c>
      <c r="AA44" s="138">
        <f t="shared" si="13"/>
        <v>0</v>
      </c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41"/>
      <c r="L45" s="141"/>
      <c r="M45" s="110"/>
      <c r="N45" s="110"/>
      <c r="O45" s="110"/>
      <c r="P45" s="110"/>
      <c r="Q45" s="110"/>
      <c r="R45" s="11"/>
      <c r="S45" s="11"/>
      <c r="T45" s="11"/>
      <c r="U45" s="11"/>
      <c r="V45" s="11"/>
      <c r="W45" s="110"/>
      <c r="X45" s="110"/>
      <c r="Y45" s="110"/>
      <c r="Z45" s="110"/>
      <c r="AA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41"/>
      <c r="L46" s="141"/>
      <c r="M46" s="110"/>
      <c r="N46" s="110"/>
      <c r="O46" s="110"/>
      <c r="P46" s="110"/>
      <c r="Q46" s="110"/>
      <c r="R46" s="11"/>
      <c r="S46" s="11"/>
      <c r="T46" s="11"/>
      <c r="U46" s="11"/>
      <c r="V46" s="11"/>
      <c r="W46" s="110"/>
      <c r="X46" s="110"/>
      <c r="Y46" s="110"/>
      <c r="Z46" s="110"/>
      <c r="AA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41"/>
      <c r="L47" s="141"/>
      <c r="M47" s="110"/>
      <c r="N47" s="110"/>
      <c r="O47" s="110"/>
      <c r="P47" s="110"/>
      <c r="Q47" s="110"/>
      <c r="R47" s="11"/>
      <c r="S47" s="11"/>
      <c r="T47" s="139" t="s">
        <v>146</v>
      </c>
      <c r="U47" s="112"/>
      <c r="V47" s="112"/>
      <c r="W47" s="112"/>
      <c r="X47" s="112"/>
      <c r="Y47" s="112"/>
      <c r="Z47" s="112"/>
      <c r="AA47" s="112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41"/>
      <c r="L48" s="141"/>
      <c r="M48" s="110"/>
      <c r="N48" s="110"/>
      <c r="O48" s="110"/>
      <c r="P48" s="110"/>
      <c r="Q48" s="110"/>
      <c r="R48" s="11"/>
      <c r="S48" s="11"/>
      <c r="T48" s="123" t="s">
        <v>94</v>
      </c>
      <c r="U48" s="123" t="s">
        <v>95</v>
      </c>
      <c r="V48" s="123" t="s">
        <v>96</v>
      </c>
      <c r="W48" s="123" t="s">
        <v>97</v>
      </c>
      <c r="X48" s="123" t="s">
        <v>98</v>
      </c>
      <c r="Y48" s="123" t="s">
        <v>99</v>
      </c>
      <c r="Z48" s="123" t="s">
        <v>100</v>
      </c>
      <c r="AA48" s="123" t="s">
        <v>101</v>
      </c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41"/>
      <c r="L49" s="141"/>
      <c r="M49" s="110"/>
      <c r="N49" s="110"/>
      <c r="O49" s="110"/>
      <c r="P49" s="110"/>
      <c r="Q49" s="110"/>
      <c r="R49" s="11"/>
      <c r="S49" s="11"/>
      <c r="T49" s="124"/>
      <c r="U49" s="124"/>
      <c r="V49" s="124"/>
      <c r="W49" s="124"/>
      <c r="X49" s="124"/>
      <c r="Y49" s="124"/>
      <c r="Z49" s="124"/>
      <c r="AA49" s="124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41"/>
      <c r="L50" s="141"/>
      <c r="M50" s="110"/>
      <c r="N50" s="110"/>
      <c r="O50" s="110"/>
      <c r="P50" s="110"/>
      <c r="Q50" s="110"/>
      <c r="R50" s="11"/>
      <c r="S50" s="11"/>
      <c r="T50" s="126"/>
      <c r="U50" s="126"/>
      <c r="V50" s="126"/>
      <c r="W50" s="126"/>
      <c r="X50" s="126"/>
      <c r="Y50" s="126"/>
      <c r="Z50" s="126"/>
      <c r="AA50" s="126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41"/>
      <c r="L51" s="141"/>
      <c r="M51" s="110"/>
      <c r="N51" s="110"/>
      <c r="O51" s="110"/>
      <c r="P51" s="110"/>
      <c r="Q51" s="110"/>
      <c r="R51" s="11"/>
      <c r="S51" s="11"/>
      <c r="T51" s="11">
        <f t="shared" ref="T51:AA51" si="15">SUM(T6:T44)</f>
        <v>1.84</v>
      </c>
      <c r="U51" s="11">
        <f t="shared" si="15"/>
        <v>8</v>
      </c>
      <c r="V51" s="11">
        <f t="shared" si="15"/>
        <v>0.942</v>
      </c>
      <c r="W51" s="11">
        <f t="shared" si="15"/>
        <v>0.92</v>
      </c>
      <c r="X51" s="11">
        <f t="shared" si="15"/>
        <v>8</v>
      </c>
      <c r="Y51" s="11">
        <f t="shared" si="15"/>
        <v>0</v>
      </c>
      <c r="Z51" s="140">
        <f t="shared" si="15"/>
        <v>2.628571429</v>
      </c>
      <c r="AA51" s="12">
        <f t="shared" si="15"/>
        <v>0.1111111111</v>
      </c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41"/>
      <c r="L52" s="141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41"/>
      <c r="L53" s="141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41"/>
      <c r="L54" s="141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41"/>
      <c r="L55" s="141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41"/>
      <c r="L56" s="141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41"/>
      <c r="L57" s="141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41"/>
      <c r="L58" s="141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41"/>
      <c r="L59" s="141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41"/>
      <c r="L60" s="141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41"/>
      <c r="L61" s="141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41"/>
      <c r="L62" s="141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41"/>
      <c r="L63" s="141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41"/>
      <c r="L64" s="141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41"/>
      <c r="L65" s="141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41"/>
      <c r="L66" s="141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41"/>
      <c r="L67" s="141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41"/>
      <c r="L68" s="141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41"/>
      <c r="L69" s="141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41"/>
      <c r="L70" s="141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41"/>
      <c r="L71" s="141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41"/>
      <c r="L72" s="141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41"/>
      <c r="L73" s="141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41"/>
      <c r="L74" s="141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41"/>
      <c r="L75" s="141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41"/>
      <c r="L76" s="141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41"/>
      <c r="L77" s="141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41"/>
      <c r="L78" s="141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41"/>
      <c r="L79" s="141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41"/>
      <c r="L80" s="141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41"/>
      <c r="L81" s="141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41"/>
      <c r="L82" s="141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41"/>
      <c r="L83" s="141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41"/>
      <c r="L84" s="141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41"/>
      <c r="L85" s="141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41"/>
      <c r="L86" s="141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41"/>
      <c r="L87" s="141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41"/>
      <c r="L88" s="141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41"/>
      <c r="L89" s="141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41"/>
      <c r="L90" s="141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41"/>
      <c r="L91" s="141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41"/>
      <c r="L92" s="141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41"/>
      <c r="L93" s="141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41"/>
      <c r="L94" s="141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41"/>
      <c r="L95" s="141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41"/>
      <c r="L96" s="141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41"/>
      <c r="L97" s="141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41"/>
      <c r="L98" s="141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41"/>
      <c r="L99" s="141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41"/>
      <c r="L100" s="141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41"/>
      <c r="L101" s="141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41"/>
      <c r="L102" s="141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41"/>
      <c r="L103" s="141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41"/>
      <c r="L104" s="141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41"/>
      <c r="L105" s="141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41"/>
      <c r="L106" s="141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41"/>
      <c r="L107" s="141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41"/>
      <c r="L108" s="141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41"/>
      <c r="L109" s="141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41"/>
      <c r="L110" s="141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41"/>
      <c r="L111" s="141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41"/>
      <c r="L112" s="141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41"/>
      <c r="L113" s="141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41"/>
      <c r="L114" s="141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41"/>
      <c r="L115" s="14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41"/>
      <c r="L116" s="141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41"/>
      <c r="L117" s="141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41"/>
      <c r="L118" s="141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41"/>
      <c r="L119" s="141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41"/>
      <c r="L120" s="141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41"/>
      <c r="L121" s="141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41"/>
      <c r="L122" s="141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41"/>
      <c r="L123" s="141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41"/>
      <c r="L124" s="141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41"/>
      <c r="L125" s="141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41"/>
      <c r="L126" s="141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41"/>
      <c r="L127" s="141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41"/>
      <c r="L128" s="141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41"/>
      <c r="L129" s="141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41"/>
      <c r="L130" s="141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41"/>
      <c r="L131" s="141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41"/>
      <c r="L132" s="141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41"/>
      <c r="L133" s="141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41"/>
      <c r="L134" s="141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41"/>
      <c r="L135" s="141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41"/>
      <c r="L136" s="141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41"/>
      <c r="L137" s="141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41"/>
      <c r="L138" s="141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41"/>
      <c r="L139" s="141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41"/>
      <c r="L140" s="141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41"/>
      <c r="L141" s="141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41"/>
      <c r="L142" s="141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41"/>
      <c r="L143" s="141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41"/>
      <c r="L144" s="141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41"/>
      <c r="L145" s="141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41"/>
      <c r="L146" s="141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41"/>
      <c r="L147" s="141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41"/>
      <c r="L148" s="141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41"/>
      <c r="L149" s="141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41"/>
      <c r="L150" s="141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41"/>
      <c r="L151" s="141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41"/>
      <c r="L152" s="141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41"/>
      <c r="L153" s="141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41"/>
      <c r="L154" s="141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41"/>
      <c r="L155" s="141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41"/>
      <c r="L156" s="141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41"/>
      <c r="L157" s="141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41"/>
      <c r="L158" s="141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41"/>
      <c r="L159" s="141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41"/>
      <c r="L160" s="141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41"/>
      <c r="L161" s="141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41"/>
      <c r="L162" s="141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41"/>
      <c r="L163" s="141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41"/>
      <c r="L164" s="141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41"/>
      <c r="L165" s="141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41"/>
      <c r="L166" s="141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41"/>
      <c r="L167" s="141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41"/>
      <c r="L168" s="141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41"/>
      <c r="L169" s="141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41"/>
      <c r="L170" s="141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41"/>
      <c r="L171" s="141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41"/>
      <c r="L172" s="141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41"/>
      <c r="L173" s="141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41"/>
      <c r="L174" s="141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41"/>
      <c r="L175" s="141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41"/>
      <c r="L176" s="141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41"/>
      <c r="L177" s="141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41"/>
      <c r="L178" s="141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41"/>
      <c r="L179" s="141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41"/>
      <c r="L180" s="141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41"/>
      <c r="L181" s="141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41"/>
      <c r="L182" s="141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41"/>
      <c r="L183" s="141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41"/>
      <c r="L184" s="141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41"/>
      <c r="L185" s="141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41"/>
      <c r="L186" s="141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41"/>
      <c r="L187" s="141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41"/>
      <c r="L188" s="141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41"/>
      <c r="L189" s="141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41"/>
      <c r="L190" s="141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41"/>
      <c r="L191" s="141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41"/>
      <c r="L192" s="141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41"/>
      <c r="L193" s="141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41"/>
      <c r="L194" s="141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41"/>
      <c r="L195" s="141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41"/>
      <c r="L196" s="141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41"/>
      <c r="L197" s="141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41"/>
      <c r="L198" s="141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41"/>
      <c r="L199" s="141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41"/>
      <c r="L200" s="141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41"/>
      <c r="L201" s="141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41"/>
      <c r="L202" s="141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41"/>
      <c r="L203" s="141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41"/>
      <c r="L204" s="141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41"/>
      <c r="L205" s="141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41"/>
      <c r="L206" s="141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41"/>
      <c r="L207" s="141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41"/>
      <c r="L208" s="141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41"/>
      <c r="L209" s="141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41"/>
      <c r="L210" s="141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41"/>
      <c r="L211" s="141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41"/>
      <c r="L212" s="141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41"/>
      <c r="L213" s="141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41"/>
      <c r="L214" s="141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41"/>
      <c r="L215" s="141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41"/>
      <c r="L216" s="141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41"/>
      <c r="L217" s="141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41"/>
      <c r="L218" s="141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41"/>
      <c r="L219" s="141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41"/>
      <c r="L220" s="141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41"/>
      <c r="L221" s="141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41"/>
      <c r="L222" s="141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41"/>
      <c r="L223" s="141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41"/>
      <c r="L224" s="141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41"/>
      <c r="L225" s="141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41"/>
      <c r="L226" s="141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41"/>
      <c r="L227" s="141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41"/>
      <c r="L228" s="141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41"/>
      <c r="L229" s="141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41"/>
      <c r="L230" s="141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41"/>
      <c r="L231" s="141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41"/>
      <c r="L232" s="141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41"/>
      <c r="L233" s="141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41"/>
      <c r="L234" s="141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41"/>
      <c r="L235" s="141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41"/>
      <c r="L236" s="141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41"/>
      <c r="L237" s="141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41"/>
      <c r="L238" s="141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41"/>
      <c r="L239" s="141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41"/>
      <c r="L240" s="141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41"/>
      <c r="L241" s="141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41"/>
      <c r="L242" s="141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41"/>
      <c r="L243" s="141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41"/>
      <c r="L244" s="141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41"/>
      <c r="L245" s="141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41"/>
      <c r="L246" s="141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41"/>
      <c r="L247" s="141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41"/>
      <c r="L248" s="141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41"/>
      <c r="L249" s="141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41"/>
      <c r="L250" s="141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41"/>
      <c r="L251" s="141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41"/>
      <c r="L252" s="141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41"/>
      <c r="L253" s="141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41"/>
      <c r="L254" s="141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41"/>
      <c r="L255" s="141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41"/>
      <c r="L256" s="141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41"/>
      <c r="L257" s="141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41"/>
      <c r="L258" s="141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41"/>
      <c r="L259" s="141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41"/>
      <c r="L260" s="141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41"/>
      <c r="L261" s="141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41"/>
      <c r="L262" s="141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41"/>
      <c r="L263" s="141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41"/>
      <c r="L264" s="141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41"/>
      <c r="L265" s="141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41"/>
      <c r="L266" s="141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41"/>
      <c r="L267" s="141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41"/>
      <c r="L268" s="141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41"/>
      <c r="L269" s="141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41"/>
      <c r="L270" s="141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41"/>
      <c r="L271" s="141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41"/>
      <c r="L272" s="141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41"/>
      <c r="L273" s="141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41"/>
      <c r="L274" s="141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41"/>
      <c r="L275" s="141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41"/>
      <c r="L276" s="141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41"/>
      <c r="L277" s="141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41"/>
      <c r="L278" s="141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41"/>
      <c r="L279" s="141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41"/>
      <c r="L280" s="141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41"/>
      <c r="L281" s="141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41"/>
      <c r="L282" s="141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41"/>
      <c r="L283" s="141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41"/>
      <c r="L284" s="141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41"/>
      <c r="L285" s="141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41"/>
      <c r="L286" s="141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41"/>
      <c r="L287" s="141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41"/>
      <c r="L288" s="141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41"/>
      <c r="L289" s="141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41"/>
      <c r="L290" s="141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41"/>
      <c r="L291" s="141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41"/>
      <c r="L292" s="141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41"/>
      <c r="L293" s="141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41"/>
      <c r="L294" s="141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41"/>
      <c r="L295" s="141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41"/>
      <c r="L296" s="141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41"/>
      <c r="L297" s="141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41"/>
      <c r="L298" s="141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41"/>
      <c r="L299" s="141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41"/>
      <c r="L300" s="141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41"/>
      <c r="L301" s="141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41"/>
      <c r="L302" s="141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41"/>
      <c r="L303" s="141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41"/>
      <c r="L304" s="141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41"/>
      <c r="L305" s="141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41"/>
      <c r="L306" s="141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41"/>
      <c r="L307" s="141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41"/>
      <c r="L308" s="141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41"/>
      <c r="L309" s="141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41"/>
      <c r="L310" s="141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41"/>
      <c r="L311" s="141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41"/>
      <c r="L312" s="141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41"/>
      <c r="L313" s="141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41"/>
      <c r="L314" s="141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41"/>
      <c r="L315" s="141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41"/>
      <c r="L316" s="141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41"/>
      <c r="L317" s="141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41"/>
      <c r="L318" s="141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41"/>
      <c r="L319" s="141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41"/>
      <c r="L320" s="141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41"/>
      <c r="L321" s="141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41"/>
      <c r="L322" s="141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41"/>
      <c r="L323" s="141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41"/>
      <c r="L324" s="141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41"/>
      <c r="L325" s="141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41"/>
      <c r="L326" s="141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41"/>
      <c r="L327" s="141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41"/>
      <c r="L328" s="141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41"/>
      <c r="L329" s="14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41"/>
      <c r="L330" s="141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41"/>
      <c r="L331" s="141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41"/>
      <c r="L332" s="141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41"/>
      <c r="L333" s="141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41"/>
      <c r="L334" s="141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41"/>
      <c r="L335" s="141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41"/>
      <c r="L336" s="141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41"/>
      <c r="L337" s="141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41"/>
      <c r="L338" s="141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41"/>
      <c r="L339" s="141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41"/>
      <c r="L340" s="141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41"/>
      <c r="L341" s="141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41"/>
      <c r="L342" s="141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41"/>
      <c r="L343" s="141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41"/>
      <c r="L344" s="141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41"/>
      <c r="L345" s="141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41"/>
      <c r="L346" s="141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41"/>
      <c r="L347" s="141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41"/>
      <c r="L348" s="141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41"/>
      <c r="L349" s="141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41"/>
      <c r="L350" s="141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41"/>
      <c r="L351" s="141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41"/>
      <c r="L352" s="141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41"/>
      <c r="L353" s="141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41"/>
      <c r="L354" s="141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41"/>
      <c r="L355" s="141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41"/>
      <c r="L356" s="141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41"/>
      <c r="L357" s="141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41"/>
      <c r="L358" s="141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41"/>
      <c r="L359" s="141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41"/>
      <c r="L360" s="141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41"/>
      <c r="L361" s="141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41"/>
      <c r="L362" s="141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41"/>
      <c r="L363" s="141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41"/>
      <c r="L364" s="141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41"/>
      <c r="L365" s="141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41"/>
      <c r="L366" s="141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41"/>
      <c r="L367" s="141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41"/>
      <c r="L368" s="141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41"/>
      <c r="L369" s="141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41"/>
      <c r="L370" s="141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41"/>
      <c r="L371" s="141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41"/>
      <c r="L372" s="141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41"/>
      <c r="L373" s="141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41"/>
      <c r="L374" s="141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41"/>
      <c r="L375" s="141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41"/>
      <c r="L376" s="141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41"/>
      <c r="L377" s="141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41"/>
      <c r="L378" s="141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41"/>
      <c r="L379" s="141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41"/>
      <c r="L380" s="141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41"/>
      <c r="L381" s="141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41"/>
      <c r="L382" s="141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41"/>
      <c r="L383" s="141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41"/>
      <c r="L384" s="141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41"/>
      <c r="L385" s="141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41"/>
      <c r="L386" s="141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41"/>
      <c r="L387" s="141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41"/>
      <c r="L388" s="141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41"/>
      <c r="L389" s="141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41"/>
      <c r="L390" s="141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41"/>
      <c r="L391" s="141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41"/>
      <c r="L392" s="141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41"/>
      <c r="L393" s="141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41"/>
      <c r="L394" s="141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41"/>
      <c r="L395" s="141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41"/>
      <c r="L396" s="141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41"/>
      <c r="L397" s="141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41"/>
      <c r="L398" s="141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41"/>
      <c r="L399" s="141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41"/>
      <c r="L400" s="141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41"/>
      <c r="L401" s="141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41"/>
      <c r="L402" s="141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41"/>
      <c r="L403" s="141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41"/>
      <c r="L404" s="141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41"/>
      <c r="L405" s="141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41"/>
      <c r="L406" s="141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41"/>
      <c r="L407" s="141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41"/>
      <c r="L408" s="141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41"/>
      <c r="L409" s="141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41"/>
      <c r="L410" s="141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41"/>
      <c r="L411" s="141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41"/>
      <c r="L412" s="141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41"/>
      <c r="L413" s="141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41"/>
      <c r="L414" s="141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41"/>
      <c r="L415" s="141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41"/>
      <c r="L416" s="141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41"/>
      <c r="L417" s="141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41"/>
      <c r="L418" s="141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41"/>
      <c r="L419" s="141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41"/>
      <c r="L420" s="141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41"/>
      <c r="L421" s="141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41"/>
      <c r="L422" s="141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41"/>
      <c r="L423" s="141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41"/>
      <c r="L424" s="141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41"/>
      <c r="L425" s="141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41"/>
      <c r="L426" s="141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41"/>
      <c r="L427" s="141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41"/>
      <c r="L428" s="141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41"/>
      <c r="L429" s="141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41"/>
      <c r="L430" s="141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41"/>
      <c r="L431" s="141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41"/>
      <c r="L432" s="141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41"/>
      <c r="L433" s="141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41"/>
      <c r="L434" s="141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41"/>
      <c r="L435" s="141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41"/>
      <c r="L436" s="141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41"/>
      <c r="L437" s="141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41"/>
      <c r="L438" s="141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41"/>
      <c r="L439" s="141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41"/>
      <c r="L440" s="141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41"/>
      <c r="L441" s="141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41"/>
      <c r="L442" s="141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41"/>
      <c r="L443" s="141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41"/>
      <c r="L444" s="141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41"/>
      <c r="L445" s="141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41"/>
      <c r="L446" s="141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41"/>
      <c r="L447" s="141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41"/>
      <c r="L448" s="141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41"/>
      <c r="L449" s="141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41"/>
      <c r="L450" s="141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41"/>
      <c r="L451" s="141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41"/>
      <c r="L452" s="141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41"/>
      <c r="L453" s="141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41"/>
      <c r="L454" s="141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41"/>
      <c r="L455" s="141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41"/>
      <c r="L456" s="141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41"/>
      <c r="L457" s="141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41"/>
      <c r="L458" s="141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41"/>
      <c r="L459" s="141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41"/>
      <c r="L460" s="141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41"/>
      <c r="L461" s="141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41"/>
      <c r="L462" s="141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41"/>
      <c r="L463" s="141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41"/>
      <c r="L464" s="141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41"/>
      <c r="L465" s="141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41"/>
      <c r="L466" s="141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41"/>
      <c r="L467" s="141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41"/>
      <c r="L468" s="141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41"/>
      <c r="L469" s="141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41"/>
      <c r="L470" s="141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41"/>
      <c r="L471" s="141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41"/>
      <c r="L472" s="141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41"/>
      <c r="L473" s="141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41"/>
      <c r="L474" s="141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41"/>
      <c r="L475" s="141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41"/>
      <c r="L476" s="141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41"/>
      <c r="L477" s="141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41"/>
      <c r="L478" s="141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41"/>
      <c r="L479" s="141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41"/>
      <c r="L480" s="141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41"/>
      <c r="L481" s="141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41"/>
      <c r="L482" s="141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41"/>
      <c r="L483" s="141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41"/>
      <c r="L484" s="141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41"/>
      <c r="L485" s="141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41"/>
      <c r="L486" s="141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41"/>
      <c r="L487" s="141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41"/>
      <c r="L488" s="141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41"/>
      <c r="L489" s="141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41"/>
      <c r="L490" s="141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41"/>
      <c r="L491" s="141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41"/>
      <c r="L492" s="141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41"/>
      <c r="L493" s="141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41"/>
      <c r="L494" s="141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41"/>
      <c r="L495" s="141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41"/>
      <c r="L496" s="141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41"/>
      <c r="L497" s="141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41"/>
      <c r="L498" s="141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41"/>
      <c r="L499" s="141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41"/>
      <c r="L500" s="141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41"/>
      <c r="L501" s="141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41"/>
      <c r="L502" s="141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41"/>
      <c r="L503" s="141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41"/>
      <c r="L504" s="141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41"/>
      <c r="L505" s="141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41"/>
      <c r="L506" s="141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41"/>
      <c r="L507" s="141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41"/>
      <c r="L508" s="141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41"/>
      <c r="L509" s="141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41"/>
      <c r="L510" s="141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41"/>
      <c r="L511" s="141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41"/>
      <c r="L512" s="141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41"/>
      <c r="L513" s="141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41"/>
      <c r="L514" s="141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41"/>
      <c r="L515" s="141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41"/>
      <c r="L516" s="141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41"/>
      <c r="L517" s="141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41"/>
      <c r="L518" s="141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41"/>
      <c r="L519" s="141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41"/>
      <c r="L520" s="141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41"/>
      <c r="L521" s="141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41"/>
      <c r="L522" s="141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41"/>
      <c r="L523" s="141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41"/>
      <c r="L524" s="141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41"/>
      <c r="L525" s="141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41"/>
      <c r="L526" s="141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41"/>
      <c r="L527" s="141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41"/>
      <c r="L528" s="141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41"/>
      <c r="L529" s="141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41"/>
      <c r="L530" s="141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41"/>
      <c r="L531" s="141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41"/>
      <c r="L532" s="141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41"/>
      <c r="L533" s="141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41"/>
      <c r="L534" s="141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41"/>
      <c r="L535" s="141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41"/>
      <c r="L536" s="141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41"/>
      <c r="L537" s="141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41"/>
      <c r="L538" s="141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41"/>
      <c r="L539" s="141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41"/>
      <c r="L540" s="141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41"/>
      <c r="L541" s="141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41"/>
      <c r="L542" s="141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41"/>
      <c r="L543" s="141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41"/>
      <c r="L544" s="141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41"/>
      <c r="L545" s="141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41"/>
      <c r="L546" s="141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41"/>
      <c r="L547" s="141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41"/>
      <c r="L548" s="141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41"/>
      <c r="L549" s="141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41"/>
      <c r="L550" s="141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41"/>
      <c r="L551" s="141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41"/>
      <c r="L552" s="141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41"/>
      <c r="L553" s="141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41"/>
      <c r="L554" s="141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41"/>
      <c r="L555" s="141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41"/>
      <c r="L556" s="141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41"/>
      <c r="L557" s="141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41"/>
      <c r="L558" s="141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41"/>
      <c r="L559" s="141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41"/>
      <c r="L560" s="141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41"/>
      <c r="L561" s="141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41"/>
      <c r="L562" s="141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41"/>
      <c r="L563" s="141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41"/>
      <c r="L564" s="141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41"/>
      <c r="L565" s="141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41"/>
      <c r="L566" s="141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41"/>
      <c r="L567" s="141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41"/>
      <c r="L568" s="141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41"/>
      <c r="L569" s="141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41"/>
      <c r="L570" s="141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41"/>
      <c r="L571" s="141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41"/>
      <c r="L572" s="141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41"/>
      <c r="L573" s="141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41"/>
      <c r="L574" s="141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41"/>
      <c r="L575" s="141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41"/>
      <c r="L576" s="141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41"/>
      <c r="L577" s="141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41"/>
      <c r="L578" s="141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41"/>
      <c r="L579" s="141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41"/>
      <c r="L580" s="141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41"/>
      <c r="L581" s="141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41"/>
      <c r="L582" s="141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41"/>
      <c r="L583" s="141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41"/>
      <c r="L584" s="141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41"/>
      <c r="L585" s="141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41"/>
      <c r="L586" s="141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41"/>
      <c r="L587" s="141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41"/>
      <c r="L588" s="141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41"/>
      <c r="L589" s="141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41"/>
      <c r="L590" s="141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41"/>
      <c r="L591" s="141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41"/>
      <c r="L592" s="141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41"/>
      <c r="L593" s="141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41"/>
      <c r="L594" s="141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41"/>
      <c r="L595" s="141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41"/>
      <c r="L596" s="141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41"/>
      <c r="L597" s="141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41"/>
      <c r="L598" s="141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41"/>
      <c r="L599" s="141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41"/>
      <c r="L600" s="141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41"/>
      <c r="L601" s="141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41"/>
      <c r="L602" s="141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41"/>
      <c r="L603" s="141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41"/>
      <c r="L604" s="141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41"/>
      <c r="L605" s="141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41"/>
      <c r="L606" s="141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41"/>
      <c r="L607" s="141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41"/>
      <c r="L608" s="141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41"/>
      <c r="L609" s="141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41"/>
      <c r="L610" s="141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41"/>
      <c r="L611" s="141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41"/>
      <c r="L612" s="141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41"/>
      <c r="L613" s="141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41"/>
      <c r="L614" s="141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41"/>
      <c r="L615" s="141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41"/>
      <c r="L616" s="141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41"/>
      <c r="L617" s="141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41"/>
      <c r="L618" s="141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41"/>
      <c r="L619" s="141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41"/>
      <c r="L620" s="141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41"/>
      <c r="L621" s="141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41"/>
      <c r="L622" s="141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41"/>
      <c r="L623" s="141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41"/>
      <c r="L624" s="141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41"/>
      <c r="L625" s="141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41"/>
      <c r="L626" s="141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41"/>
      <c r="L627" s="141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41"/>
      <c r="L628" s="141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41"/>
      <c r="L629" s="141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41"/>
      <c r="L630" s="141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41"/>
      <c r="L631" s="141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41"/>
      <c r="L632" s="141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41"/>
      <c r="L633" s="141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41"/>
      <c r="L634" s="141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41"/>
      <c r="L635" s="141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41"/>
      <c r="L636" s="141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41"/>
      <c r="L637" s="141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41"/>
      <c r="L638" s="141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41"/>
      <c r="L639" s="141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41"/>
      <c r="L640" s="141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41"/>
      <c r="L641" s="141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41"/>
      <c r="L642" s="141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41"/>
      <c r="L643" s="141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41"/>
      <c r="L644" s="141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41"/>
      <c r="L645" s="141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41"/>
      <c r="L646" s="141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41"/>
      <c r="L647" s="141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41"/>
      <c r="L648" s="141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41"/>
      <c r="L649" s="141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41"/>
      <c r="L650" s="141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41"/>
      <c r="L651" s="141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41"/>
      <c r="L652" s="141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41"/>
      <c r="L653" s="141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41"/>
      <c r="L654" s="141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41"/>
      <c r="L655" s="141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41"/>
      <c r="L656" s="141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41"/>
      <c r="L657" s="141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41"/>
      <c r="L658" s="141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41"/>
      <c r="L659" s="141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41"/>
      <c r="L660" s="141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41"/>
      <c r="L661" s="141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41"/>
      <c r="L662" s="141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41"/>
      <c r="L663" s="141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41"/>
      <c r="L664" s="141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41"/>
      <c r="L665" s="141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41"/>
      <c r="L666" s="141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41"/>
      <c r="L667" s="141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41"/>
      <c r="L668" s="141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41"/>
      <c r="L669" s="141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41"/>
      <c r="L670" s="141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41"/>
      <c r="L671" s="141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41"/>
      <c r="L672" s="141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41"/>
      <c r="L673" s="141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41"/>
      <c r="L674" s="141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41"/>
      <c r="L675" s="141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41"/>
      <c r="L676" s="141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41"/>
      <c r="L677" s="141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41"/>
      <c r="L678" s="141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41"/>
      <c r="L679" s="141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41"/>
      <c r="L680" s="141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41"/>
      <c r="L681" s="141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41"/>
      <c r="L682" s="141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41"/>
      <c r="L683" s="141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41"/>
      <c r="L684" s="141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41"/>
      <c r="L685" s="141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41"/>
      <c r="L686" s="141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41"/>
      <c r="L687" s="141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41"/>
      <c r="L688" s="141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41"/>
      <c r="L689" s="141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41"/>
      <c r="L690" s="141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41"/>
      <c r="L691" s="141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41"/>
      <c r="L692" s="141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41"/>
      <c r="L693" s="141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41"/>
      <c r="L694" s="141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41"/>
      <c r="L695" s="141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41"/>
      <c r="L696" s="141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41"/>
      <c r="L697" s="141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41"/>
      <c r="L698" s="141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41"/>
      <c r="L699" s="141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41"/>
      <c r="L700" s="141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41"/>
      <c r="L701" s="141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41"/>
      <c r="L702" s="141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41"/>
      <c r="L703" s="141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41"/>
      <c r="L704" s="141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41"/>
      <c r="L705" s="141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41"/>
      <c r="L706" s="141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41"/>
      <c r="L707" s="141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41"/>
      <c r="L708" s="141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41"/>
      <c r="L709" s="141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41"/>
      <c r="L710" s="141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41"/>
      <c r="L711" s="141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41"/>
      <c r="L712" s="141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41"/>
      <c r="L713" s="141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41"/>
      <c r="L714" s="141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41"/>
      <c r="L715" s="141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41"/>
      <c r="L716" s="141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41"/>
      <c r="L717" s="141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41"/>
      <c r="L718" s="141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41"/>
      <c r="L719" s="141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41"/>
      <c r="L720" s="141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41"/>
      <c r="L721" s="141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41"/>
      <c r="L722" s="141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41"/>
      <c r="L723" s="141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41"/>
      <c r="L724" s="141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41"/>
      <c r="L725" s="141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41"/>
      <c r="L726" s="141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41"/>
      <c r="L727" s="141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41"/>
      <c r="L728" s="141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41"/>
      <c r="L729" s="141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41"/>
      <c r="L730" s="141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41"/>
      <c r="L731" s="141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41"/>
      <c r="L732" s="141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41"/>
      <c r="L733" s="141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41"/>
      <c r="L734" s="141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41"/>
      <c r="L735" s="141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41"/>
      <c r="L736" s="141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41"/>
      <c r="L737" s="141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41"/>
      <c r="L738" s="141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41"/>
      <c r="L739" s="141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41"/>
      <c r="L740" s="141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41"/>
      <c r="L741" s="141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41"/>
      <c r="L742" s="141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41"/>
      <c r="L743" s="141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41"/>
      <c r="L744" s="141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41"/>
      <c r="L745" s="141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41"/>
      <c r="L746" s="141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41"/>
      <c r="L747" s="141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41"/>
      <c r="L748" s="141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41"/>
      <c r="L749" s="141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41"/>
      <c r="L750" s="141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41"/>
      <c r="L751" s="141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41"/>
      <c r="L752" s="141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41"/>
      <c r="L753" s="141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41"/>
      <c r="L754" s="141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41"/>
      <c r="L755" s="141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41"/>
      <c r="L756" s="141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41"/>
      <c r="L757" s="141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41"/>
      <c r="L758" s="141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41"/>
      <c r="L759" s="141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41"/>
      <c r="L760" s="141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41"/>
      <c r="L761" s="141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41"/>
      <c r="L762" s="141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41"/>
      <c r="L763" s="141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41"/>
      <c r="L764" s="141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41"/>
      <c r="L765" s="141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41"/>
      <c r="L766" s="141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41"/>
      <c r="L767" s="141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41"/>
      <c r="L768" s="141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41"/>
      <c r="L769" s="141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41"/>
      <c r="L770" s="141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41"/>
      <c r="L771" s="141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41"/>
      <c r="L772" s="141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41"/>
      <c r="L773" s="141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41"/>
      <c r="L774" s="141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41"/>
      <c r="L775" s="141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41"/>
      <c r="L776" s="141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41"/>
      <c r="L777" s="141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41"/>
      <c r="L778" s="141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41"/>
      <c r="L779" s="141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41"/>
      <c r="L780" s="141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41"/>
      <c r="L781" s="141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41"/>
      <c r="L782" s="141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41"/>
      <c r="L783" s="141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41"/>
      <c r="L784" s="141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41"/>
      <c r="L785" s="141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41"/>
      <c r="L786" s="141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41"/>
      <c r="L787" s="141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41"/>
      <c r="L788" s="141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41"/>
      <c r="L789" s="141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41"/>
      <c r="L790" s="141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41"/>
      <c r="L791" s="141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41"/>
      <c r="L792" s="141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41"/>
      <c r="L793" s="141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41"/>
      <c r="L794" s="141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41"/>
      <c r="L795" s="141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41"/>
      <c r="L796" s="141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41"/>
      <c r="L797" s="141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41"/>
      <c r="L798" s="141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41"/>
      <c r="L799" s="141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41"/>
      <c r="L800" s="141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41"/>
      <c r="L801" s="141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41"/>
      <c r="L802" s="141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41"/>
      <c r="L803" s="141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41"/>
      <c r="L804" s="141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41"/>
      <c r="L805" s="141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41"/>
      <c r="L806" s="141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41"/>
      <c r="L807" s="141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41"/>
      <c r="L808" s="141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41"/>
      <c r="L809" s="141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41"/>
      <c r="L810" s="141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41"/>
      <c r="L811" s="141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41"/>
      <c r="L812" s="141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41"/>
      <c r="L813" s="141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41"/>
      <c r="L814" s="141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41"/>
      <c r="L815" s="141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41"/>
      <c r="L816" s="141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41"/>
      <c r="L817" s="141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41"/>
      <c r="L818" s="141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41"/>
      <c r="L819" s="141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41"/>
      <c r="L820" s="141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41"/>
      <c r="L821" s="141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41"/>
      <c r="L822" s="141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41"/>
      <c r="L823" s="141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41"/>
      <c r="L824" s="141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41"/>
      <c r="L825" s="141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41"/>
      <c r="L826" s="141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41"/>
      <c r="L827" s="141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41"/>
      <c r="L828" s="141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41"/>
      <c r="L829" s="141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41"/>
      <c r="L830" s="141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41"/>
      <c r="L831" s="141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41"/>
      <c r="L832" s="141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41"/>
      <c r="L833" s="141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41"/>
      <c r="L834" s="141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41"/>
      <c r="L835" s="141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41"/>
      <c r="L836" s="141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41"/>
      <c r="L837" s="141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41"/>
      <c r="L838" s="141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41"/>
      <c r="L839" s="141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41"/>
      <c r="L840" s="141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41"/>
      <c r="L841" s="141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41"/>
      <c r="L842" s="141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41"/>
      <c r="L843" s="141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41"/>
      <c r="L844" s="141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41"/>
      <c r="L845" s="141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41"/>
      <c r="L846" s="141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41"/>
      <c r="L847" s="141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41"/>
      <c r="L848" s="141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41"/>
      <c r="L849" s="141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41"/>
      <c r="L850" s="141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41"/>
      <c r="L851" s="141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41"/>
      <c r="L852" s="141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41"/>
      <c r="L853" s="141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41"/>
      <c r="L854" s="141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41"/>
      <c r="L855" s="141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41"/>
      <c r="L856" s="141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41"/>
      <c r="L857" s="141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41"/>
      <c r="L858" s="141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41"/>
      <c r="L859" s="141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41"/>
      <c r="L860" s="141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41"/>
      <c r="L861" s="141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41"/>
      <c r="L862" s="141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41"/>
      <c r="L863" s="141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41"/>
      <c r="L864" s="141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41"/>
      <c r="L865" s="141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41"/>
      <c r="L866" s="141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41"/>
      <c r="L867" s="141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41"/>
      <c r="L868" s="141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41"/>
      <c r="L869" s="141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41"/>
      <c r="L870" s="141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41"/>
      <c r="L871" s="141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41"/>
      <c r="L872" s="141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41"/>
      <c r="L873" s="141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41"/>
      <c r="L874" s="141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41"/>
      <c r="L875" s="141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41"/>
      <c r="L876" s="141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41"/>
      <c r="L877" s="141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41"/>
      <c r="L878" s="141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41"/>
      <c r="L879" s="141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41"/>
      <c r="L880" s="141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41"/>
      <c r="L881" s="141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41"/>
      <c r="L882" s="141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41"/>
      <c r="L883" s="141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41"/>
      <c r="L884" s="141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41"/>
      <c r="L885" s="141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41"/>
      <c r="L886" s="141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41"/>
      <c r="L887" s="141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41"/>
      <c r="L888" s="141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41"/>
      <c r="L889" s="141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41"/>
      <c r="L890" s="141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41"/>
      <c r="L891" s="141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41"/>
      <c r="L892" s="141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41"/>
      <c r="L893" s="141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41"/>
      <c r="L894" s="141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41"/>
      <c r="L895" s="141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41"/>
      <c r="L896" s="141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41"/>
      <c r="L897" s="141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41"/>
      <c r="L898" s="141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41"/>
      <c r="L899" s="141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41"/>
      <c r="L900" s="141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41"/>
      <c r="L901" s="141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41"/>
      <c r="L902" s="141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41"/>
      <c r="L903" s="141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41"/>
      <c r="L904" s="141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41"/>
      <c r="L905" s="141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41"/>
      <c r="L906" s="141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41"/>
      <c r="L907" s="141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41"/>
      <c r="L908" s="141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41"/>
      <c r="L909" s="141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41"/>
      <c r="L910" s="141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41"/>
      <c r="L911" s="141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41"/>
      <c r="L912" s="141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41"/>
      <c r="L913" s="141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41"/>
      <c r="L914" s="141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41"/>
      <c r="L915" s="141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41"/>
      <c r="L916" s="141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41"/>
      <c r="L917" s="141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41"/>
      <c r="L918" s="141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41"/>
      <c r="L919" s="141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41"/>
      <c r="L920" s="141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41"/>
      <c r="L921" s="141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41"/>
      <c r="L922" s="141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41"/>
      <c r="L923" s="141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41"/>
      <c r="L924" s="141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41"/>
      <c r="L925" s="141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41"/>
      <c r="L926" s="141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41"/>
      <c r="L927" s="141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41"/>
      <c r="L928" s="141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41"/>
      <c r="L929" s="141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41"/>
      <c r="L930" s="141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41"/>
      <c r="L931" s="141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41"/>
      <c r="L932" s="141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41"/>
      <c r="L933" s="141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41"/>
      <c r="L934" s="141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41"/>
      <c r="L935" s="141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41"/>
      <c r="L936" s="141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41"/>
      <c r="L937" s="141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41"/>
      <c r="L938" s="141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41"/>
      <c r="L939" s="141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41"/>
      <c r="L940" s="141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41"/>
      <c r="L941" s="141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41"/>
      <c r="L942" s="141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41"/>
      <c r="L943" s="141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41"/>
      <c r="L944" s="141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41"/>
      <c r="L945" s="141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41"/>
      <c r="L946" s="141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41"/>
      <c r="L947" s="141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41"/>
      <c r="L948" s="141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41"/>
      <c r="L949" s="141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41"/>
      <c r="L950" s="141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41"/>
      <c r="L951" s="141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41"/>
      <c r="L952" s="141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41"/>
      <c r="L953" s="141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41"/>
      <c r="L954" s="141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41"/>
      <c r="L955" s="141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41"/>
      <c r="L956" s="141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41"/>
      <c r="L957" s="141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41"/>
      <c r="L958" s="141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41"/>
      <c r="L959" s="141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41"/>
      <c r="L960" s="141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41"/>
      <c r="L961" s="141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41"/>
      <c r="L962" s="141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41"/>
      <c r="L963" s="141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41"/>
      <c r="L964" s="141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41"/>
      <c r="L965" s="141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41"/>
      <c r="L966" s="141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41"/>
      <c r="L967" s="141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41"/>
      <c r="L968" s="141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41"/>
      <c r="L969" s="141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41"/>
      <c r="L970" s="141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41"/>
      <c r="L971" s="141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41"/>
      <c r="L972" s="141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41"/>
      <c r="L973" s="141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41"/>
      <c r="L974" s="141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41"/>
      <c r="L975" s="141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41"/>
      <c r="L976" s="141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41"/>
      <c r="L977" s="141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41"/>
      <c r="L978" s="141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41"/>
      <c r="L979" s="141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41"/>
      <c r="L980" s="141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41"/>
      <c r="L981" s="141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41"/>
      <c r="L982" s="141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41"/>
      <c r="L983" s="141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41"/>
      <c r="L984" s="141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41"/>
      <c r="L985" s="141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41"/>
      <c r="L986" s="141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41"/>
      <c r="L987" s="141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41"/>
      <c r="L988" s="141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41"/>
      <c r="L989" s="141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41"/>
      <c r="L990" s="141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41"/>
      <c r="L991" s="141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41"/>
      <c r="L992" s="141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41"/>
      <c r="L993" s="141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41"/>
      <c r="L994" s="141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41"/>
      <c r="L995" s="141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41"/>
      <c r="L996" s="141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41"/>
      <c r="L997" s="141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41"/>
      <c r="L998" s="141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41"/>
      <c r="L999" s="141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41"/>
      <c r="L1000" s="141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</sheetData>
  <mergeCells count="31">
    <mergeCell ref="H3:H5"/>
    <mergeCell ref="I3:I5"/>
    <mergeCell ref="J3:J5"/>
    <mergeCell ref="K3:K4"/>
    <mergeCell ref="T2:V2"/>
    <mergeCell ref="R3:R5"/>
    <mergeCell ref="S3:S5"/>
    <mergeCell ref="T3:T5"/>
    <mergeCell ref="U3:U5"/>
    <mergeCell ref="V3:V5"/>
    <mergeCell ref="W3:W5"/>
    <mergeCell ref="X3:X5"/>
    <mergeCell ref="W2:AA2"/>
    <mergeCell ref="B3:B5"/>
    <mergeCell ref="C3:C5"/>
    <mergeCell ref="D3:D5"/>
    <mergeCell ref="E3:E5"/>
    <mergeCell ref="F3:G3"/>
    <mergeCell ref="L3:L4"/>
    <mergeCell ref="AA3:AA5"/>
    <mergeCell ref="X48:X50"/>
    <mergeCell ref="Y48:Y50"/>
    <mergeCell ref="Z48:Z50"/>
    <mergeCell ref="AA48:AA50"/>
    <mergeCell ref="Y3:Y5"/>
    <mergeCell ref="Z3:Z5"/>
    <mergeCell ref="T47:AA47"/>
    <mergeCell ref="T48:T50"/>
    <mergeCell ref="U48:U50"/>
    <mergeCell ref="V48:V50"/>
    <mergeCell ref="W48:W50"/>
  </mergeCells>
  <hyperlinks>
    <hyperlink display="'Canal drept'!A1" location="'Canal drept'!A1" ref="N4"/>
    <hyperlink display="'Cot rectangular'!A1" location="'Cot rectangular'!A1" ref="N5"/>
    <hyperlink display="'Cot rectangular drept'!A1" location="'Cot rectangular drept'!A1" ref="N6"/>
    <hyperlink display="'Cot rectangular cu dirijori'!A1" location="'Cot rectangular cu dirijori'!A1" ref="N7"/>
    <hyperlink display="Teu!A1" location="Teu!A1" ref="N8"/>
    <hyperlink display="'Piesa de deviatie (etaj)'!A1" location="'Piesa de deviatie (etaj)'!A1" ref="N9"/>
    <hyperlink display="'Reductie simetrica_asim.'!A1" location="'Reductie simetrica_asim.'!A1" ref="N10"/>
    <hyperlink display="'Reductie asimetrica'!A1" location="null!A1" ref="N11"/>
    <hyperlink display="YAKA!A1" location="YAKA!A1" ref="N12"/>
    <hyperlink display="'Ramif. bilaterala (2 coturi)'!A1" location="'Ramif. bilaterala (2 coturi)'!A1" ref="N13"/>
    <hyperlink display="'Ramif. laterala(cot+canal)'!A1" location="'Ramif. laterala(cot+canal)'!A1" ref="N14"/>
    <hyperlink display="'Ramif. pantalon'!A1" location="'Ramif. pantalon'!A1" ref="N15"/>
    <hyperlink display="Capac!A1" location="Capac!A1" ref="N16"/>
    <hyperlink display="'Tubulatura circulara'!A1" location="null!A1" ref="N17"/>
    <hyperlink display="'Cot BFL90'!A1" location="null!A1" ref="N18"/>
    <hyperlink display="'Cot BFL60'!A1" location="null!A1" ref="N19"/>
    <hyperlink display="'Cot BFL45'!A1" location="null!A1" ref="N20"/>
    <hyperlink display="'Cot BFL30'!A1" location="null!A1" ref="N21"/>
    <hyperlink display="'Cot BFL15'!A1" location="null!A1" ref="N22"/>
    <hyperlink display="'Red. concentrica RCLL'!A1" location="null!A1" ref="N23"/>
    <hyperlink display="'Red. excentrica RLL'!A1" location="null!A1" ref="N24"/>
    <hyperlink display="'Piesa tip sa PSL'!A1" location="null!A1" ref="N25"/>
    <hyperlink display="'Piesa T TCPL'!A1" location="null!A1" ref="N26"/>
    <hyperlink display="'Conector NPL'!A1" location="null!A1" ref="N27"/>
    <hyperlink display="'Capac EPF'!A1" location="null!A1" ref="N28"/>
    <hyperlink display="'Schimbare sec.concentrica'!A1" location="'Schimbare sec.concentrica'!A1" ref="N29"/>
    <hyperlink display="'Schimbare sec.excentrica'!A1" location="'Schimbare sec.excentrica'!A1" ref="N30"/>
  </hyperlinks>
  <printOptions/>
  <pageMargins bottom="0.75" footer="0.0" header="0.0" left="0.7" right="0.7" top="0.75"/>
  <pageSetup orientation="landscape"/>
  <drawing r:id="rId1"/>
  <legacyDrawing r:id="rId2"/>
  <oleObjects>
    <oleObject progId="AutoCAD.Drawing.17" shapeId="6145" r:id="rId3"/>
  </oleObjec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.71"/>
    <col customWidth="1" min="3" max="4" width="8.86"/>
    <col customWidth="1" min="5" max="5" width="23.0"/>
    <col customWidth="1" min="6" max="6" width="17.29"/>
    <col customWidth="1" min="7" max="10" width="15.43"/>
    <col customWidth="1" min="11" max="11" width="30.43"/>
    <col customWidth="1" min="12" max="12" width="8.86"/>
    <col customWidth="1" min="13" max="13" width="10.86"/>
    <col customWidth="1" min="14" max="16" width="8.86"/>
    <col customWidth="1" hidden="1" min="17" max="17" width="61.43"/>
    <col customWidth="1" min="18" max="26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41"/>
      <c r="N1" s="14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11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41"/>
      <c r="N2" s="141"/>
      <c r="O2" s="152"/>
      <c r="P2" s="152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66" t="s">
        <v>87</v>
      </c>
      <c r="G3" s="167"/>
      <c r="H3" s="167"/>
      <c r="I3" s="167"/>
      <c r="J3" s="168"/>
      <c r="K3" s="117" t="s">
        <v>88</v>
      </c>
      <c r="L3" s="113" t="s">
        <v>15</v>
      </c>
      <c r="M3" s="113" t="s">
        <v>16</v>
      </c>
      <c r="N3" s="144" t="s">
        <v>221</v>
      </c>
      <c r="O3" s="144" t="s">
        <v>90</v>
      </c>
      <c r="P3" s="110"/>
      <c r="Q3" s="120" t="s">
        <v>91</v>
      </c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62"/>
      <c r="B4" s="124"/>
      <c r="C4" s="124"/>
      <c r="D4" s="124"/>
      <c r="E4" s="124"/>
      <c r="F4" s="125" t="s">
        <v>222</v>
      </c>
      <c r="G4" s="159" t="s">
        <v>112</v>
      </c>
      <c r="H4" s="159" t="s">
        <v>113</v>
      </c>
      <c r="I4" s="159" t="s">
        <v>114</v>
      </c>
      <c r="J4" s="169" t="s">
        <v>223</v>
      </c>
      <c r="K4" s="124"/>
      <c r="L4" s="124"/>
      <c r="M4" s="124"/>
      <c r="N4" s="126"/>
      <c r="O4" s="126"/>
      <c r="P4" s="62"/>
      <c r="Q4" s="127" t="s">
        <v>115</v>
      </c>
      <c r="R4" s="125" t="s">
        <v>224</v>
      </c>
      <c r="S4" s="159" t="s">
        <v>114</v>
      </c>
      <c r="T4" s="62"/>
      <c r="U4" s="62"/>
      <c r="V4" s="62"/>
      <c r="W4" s="62"/>
      <c r="X4" s="62"/>
      <c r="Y4" s="62"/>
      <c r="Z4" s="62"/>
    </row>
    <row r="5">
      <c r="A5" s="11"/>
      <c r="B5" s="126"/>
      <c r="C5" s="126"/>
      <c r="D5" s="126"/>
      <c r="E5" s="126"/>
      <c r="F5" s="134" t="s">
        <v>116</v>
      </c>
      <c r="G5" s="134" t="s">
        <v>116</v>
      </c>
      <c r="H5" s="134" t="s">
        <v>116</v>
      </c>
      <c r="I5" s="134" t="s">
        <v>116</v>
      </c>
      <c r="J5" s="134" t="s">
        <v>152</v>
      </c>
      <c r="K5" s="126"/>
      <c r="L5" s="126"/>
      <c r="M5" s="126"/>
      <c r="N5" s="146" t="s">
        <v>225</v>
      </c>
      <c r="O5" s="146" t="s">
        <v>226</v>
      </c>
      <c r="P5" s="11"/>
      <c r="Q5" s="127" t="s">
        <v>22</v>
      </c>
      <c r="R5" s="134" t="s">
        <v>116</v>
      </c>
      <c r="S5" s="134" t="s">
        <v>116</v>
      </c>
      <c r="T5" s="11"/>
      <c r="U5" s="11"/>
      <c r="V5" s="11"/>
      <c r="W5" s="11"/>
      <c r="X5" s="11"/>
      <c r="Y5" s="11"/>
      <c r="Z5" s="11"/>
    </row>
    <row r="6" ht="14.25" customHeight="1">
      <c r="A6" s="131"/>
      <c r="B6" s="132">
        <v>1.0</v>
      </c>
      <c r="C6" s="132"/>
      <c r="D6" s="132" t="s">
        <v>227</v>
      </c>
      <c r="E6" s="132" t="str">
        <f t="shared" ref="E6:E26" si="1">CONCATENATE(C6,"-",D6,"-",B6)</f>
        <v>-SSC-1</v>
      </c>
      <c r="F6" s="160"/>
      <c r="G6" s="160"/>
      <c r="H6" s="160"/>
      <c r="I6" s="160">
        <v>600.0</v>
      </c>
      <c r="J6" s="161">
        <f t="shared" ref="J6:J26" si="2">ATAN((2*(G6+H6)/3.14/2-F6/2)/(I6-25))*180/3.14</f>
        <v>0</v>
      </c>
      <c r="K6" s="170" t="str">
        <f t="shared" ref="K6:K26" si="3">F$4&amp;"="&amp;F6&amp;"; "&amp;G$4&amp;"="&amp;G6&amp;"; "&amp;H$4&amp;"="&amp;H6&amp;"; "&amp;I$4&amp;"="&amp;I6&amp;""</f>
        <v>Ød=; A=; B=; L=600</v>
      </c>
      <c r="L6" s="132" t="s">
        <v>28</v>
      </c>
      <c r="M6" s="171"/>
      <c r="N6" s="172" t="str">
        <f t="shared" ref="N6:N26" si="4">3.14*SQRT((((G6+H6)/3.14)-(F6/2))*(((G6+H6)/3.14)-(F6/2))+I6*I6)*(1+0.06*G6/H6+0.09*G6/F6+0.25*500/(4*I6))*((G6+H6)/3.14+F6/2)/1000000</f>
        <v>#DIV/0!</v>
      </c>
      <c r="O6" s="173" t="str">
        <f t="shared" ref="O6:O26" si="5">M6*N6</f>
        <v>#DIV/0!</v>
      </c>
      <c r="P6" s="131"/>
      <c r="Q6" s="127" t="s">
        <v>121</v>
      </c>
      <c r="R6" s="52">
        <v>100.0</v>
      </c>
      <c r="S6" s="52">
        <v>40.0</v>
      </c>
      <c r="T6" s="131"/>
      <c r="U6" s="131"/>
      <c r="V6" s="131"/>
      <c r="W6" s="131"/>
      <c r="X6" s="131"/>
      <c r="Y6" s="131"/>
      <c r="Z6" s="131"/>
    </row>
    <row r="7">
      <c r="A7" s="11"/>
      <c r="B7" s="52"/>
      <c r="C7" s="52"/>
      <c r="D7" s="132" t="s">
        <v>227</v>
      </c>
      <c r="E7" s="132" t="str">
        <f t="shared" si="1"/>
        <v>-SSC-</v>
      </c>
      <c r="F7" s="132"/>
      <c r="G7" s="132"/>
      <c r="H7" s="132"/>
      <c r="I7" s="160">
        <v>600.0</v>
      </c>
      <c r="J7" s="161">
        <f t="shared" si="2"/>
        <v>0</v>
      </c>
      <c r="K7" s="170" t="str">
        <f t="shared" si="3"/>
        <v>Ød=; A=; B=; L=600</v>
      </c>
      <c r="L7" s="132" t="s">
        <v>28</v>
      </c>
      <c r="M7" s="52"/>
      <c r="N7" s="172" t="str">
        <f t="shared" si="4"/>
        <v>#DIV/0!</v>
      </c>
      <c r="O7" s="173" t="str">
        <f t="shared" si="5"/>
        <v>#DIV/0!</v>
      </c>
      <c r="P7" s="11"/>
      <c r="Q7" s="127" t="s">
        <v>122</v>
      </c>
      <c r="R7" s="52">
        <v>125.0</v>
      </c>
      <c r="S7" s="52">
        <v>40.0</v>
      </c>
      <c r="T7" s="11"/>
      <c r="U7" s="11"/>
      <c r="V7" s="11"/>
      <c r="W7" s="11"/>
      <c r="X7" s="11"/>
      <c r="Y7" s="11"/>
      <c r="Z7" s="11"/>
    </row>
    <row r="8">
      <c r="A8" s="11"/>
      <c r="B8" s="52"/>
      <c r="C8" s="52"/>
      <c r="D8" s="132" t="s">
        <v>227</v>
      </c>
      <c r="E8" s="132" t="str">
        <f t="shared" si="1"/>
        <v>-SSC-</v>
      </c>
      <c r="F8" s="132"/>
      <c r="G8" s="132"/>
      <c r="H8" s="132"/>
      <c r="I8" s="160">
        <v>600.0</v>
      </c>
      <c r="J8" s="161">
        <f t="shared" si="2"/>
        <v>0</v>
      </c>
      <c r="K8" s="170" t="str">
        <f t="shared" si="3"/>
        <v>Ød=; A=; B=; L=600</v>
      </c>
      <c r="L8" s="132" t="s">
        <v>28</v>
      </c>
      <c r="M8" s="52"/>
      <c r="N8" s="172" t="str">
        <f t="shared" si="4"/>
        <v>#DIV/0!</v>
      </c>
      <c r="O8" s="173" t="str">
        <f t="shared" si="5"/>
        <v>#DIV/0!</v>
      </c>
      <c r="P8" s="11"/>
      <c r="Q8" s="127" t="s">
        <v>123</v>
      </c>
      <c r="R8" s="52">
        <v>150.0</v>
      </c>
      <c r="S8" s="52">
        <v>40.0</v>
      </c>
      <c r="T8" s="11"/>
      <c r="U8" s="11"/>
      <c r="V8" s="11"/>
      <c r="W8" s="11"/>
      <c r="X8" s="11"/>
      <c r="Y8" s="11"/>
      <c r="Z8" s="11"/>
    </row>
    <row r="9">
      <c r="A9" s="11"/>
      <c r="B9" s="52"/>
      <c r="C9" s="52"/>
      <c r="D9" s="132" t="s">
        <v>227</v>
      </c>
      <c r="E9" s="132" t="str">
        <f t="shared" si="1"/>
        <v>-SSC-</v>
      </c>
      <c r="F9" s="132"/>
      <c r="G9" s="132"/>
      <c r="H9" s="132"/>
      <c r="I9" s="160">
        <v>600.0</v>
      </c>
      <c r="J9" s="161">
        <f t="shared" si="2"/>
        <v>0</v>
      </c>
      <c r="K9" s="170" t="str">
        <f t="shared" si="3"/>
        <v>Ød=; A=; B=; L=600</v>
      </c>
      <c r="L9" s="132" t="s">
        <v>28</v>
      </c>
      <c r="M9" s="52"/>
      <c r="N9" s="172" t="str">
        <f t="shared" si="4"/>
        <v>#DIV/0!</v>
      </c>
      <c r="O9" s="173" t="str">
        <f t="shared" si="5"/>
        <v>#DIV/0!</v>
      </c>
      <c r="P9" s="11"/>
      <c r="Q9" s="127" t="s">
        <v>124</v>
      </c>
      <c r="R9" s="52">
        <v>160.0</v>
      </c>
      <c r="S9" s="52">
        <v>40.0</v>
      </c>
      <c r="T9" s="11"/>
      <c r="U9" s="11"/>
      <c r="V9" s="11"/>
      <c r="W9" s="11"/>
      <c r="X9" s="11"/>
      <c r="Y9" s="11"/>
      <c r="Z9" s="11"/>
    </row>
    <row r="10">
      <c r="A10" s="11"/>
      <c r="B10" s="52"/>
      <c r="C10" s="52"/>
      <c r="D10" s="132" t="s">
        <v>227</v>
      </c>
      <c r="E10" s="132" t="str">
        <f t="shared" si="1"/>
        <v>-SSC-</v>
      </c>
      <c r="F10" s="132"/>
      <c r="G10" s="132"/>
      <c r="H10" s="132"/>
      <c r="I10" s="160">
        <v>600.0</v>
      </c>
      <c r="J10" s="161">
        <f t="shared" si="2"/>
        <v>0</v>
      </c>
      <c r="K10" s="170" t="str">
        <f t="shared" si="3"/>
        <v>Ød=; A=; B=; L=600</v>
      </c>
      <c r="L10" s="132" t="s">
        <v>28</v>
      </c>
      <c r="M10" s="52"/>
      <c r="N10" s="172" t="str">
        <f t="shared" si="4"/>
        <v>#DIV/0!</v>
      </c>
      <c r="O10" s="173" t="str">
        <f t="shared" si="5"/>
        <v>#DIV/0!</v>
      </c>
      <c r="P10" s="11"/>
      <c r="Q10" s="127" t="s">
        <v>125</v>
      </c>
      <c r="R10" s="52">
        <v>180.0</v>
      </c>
      <c r="S10" s="52">
        <v>40.0</v>
      </c>
      <c r="T10" s="11"/>
      <c r="U10" s="11"/>
      <c r="V10" s="11"/>
      <c r="W10" s="11"/>
      <c r="X10" s="11"/>
      <c r="Y10" s="11"/>
      <c r="Z10" s="11"/>
    </row>
    <row r="11">
      <c r="A11" s="11"/>
      <c r="B11" s="52"/>
      <c r="C11" s="52"/>
      <c r="D11" s="132" t="s">
        <v>227</v>
      </c>
      <c r="E11" s="132" t="str">
        <f t="shared" si="1"/>
        <v>-SSC-</v>
      </c>
      <c r="F11" s="132"/>
      <c r="G11" s="52"/>
      <c r="H11" s="52"/>
      <c r="I11" s="160">
        <v>600.0</v>
      </c>
      <c r="J11" s="161">
        <f t="shared" si="2"/>
        <v>0</v>
      </c>
      <c r="K11" s="170" t="str">
        <f t="shared" si="3"/>
        <v>Ød=; A=; B=; L=600</v>
      </c>
      <c r="L11" s="132" t="s">
        <v>28</v>
      </c>
      <c r="M11" s="52"/>
      <c r="N11" s="172" t="str">
        <f t="shared" si="4"/>
        <v>#DIV/0!</v>
      </c>
      <c r="O11" s="173" t="str">
        <f t="shared" si="5"/>
        <v>#DIV/0!</v>
      </c>
      <c r="P11" s="11"/>
      <c r="Q11" s="127" t="s">
        <v>126</v>
      </c>
      <c r="R11" s="52">
        <v>200.0</v>
      </c>
      <c r="S11" s="52">
        <v>40.0</v>
      </c>
      <c r="T11" s="11"/>
      <c r="U11" s="11"/>
      <c r="V11" s="11"/>
      <c r="W11" s="11"/>
      <c r="X11" s="11"/>
      <c r="Y11" s="11"/>
      <c r="Z11" s="11"/>
    </row>
    <row r="12">
      <c r="A12" s="11"/>
      <c r="B12" s="52"/>
      <c r="C12" s="52"/>
      <c r="D12" s="132" t="s">
        <v>227</v>
      </c>
      <c r="E12" s="132" t="str">
        <f t="shared" si="1"/>
        <v>-SSC-</v>
      </c>
      <c r="F12" s="132"/>
      <c r="G12" s="52"/>
      <c r="H12" s="52"/>
      <c r="I12" s="160">
        <v>600.0</v>
      </c>
      <c r="J12" s="161">
        <f t="shared" si="2"/>
        <v>0</v>
      </c>
      <c r="K12" s="170" t="str">
        <f t="shared" si="3"/>
        <v>Ød=; A=; B=; L=600</v>
      </c>
      <c r="L12" s="132" t="s">
        <v>28</v>
      </c>
      <c r="M12" s="52"/>
      <c r="N12" s="172" t="str">
        <f t="shared" si="4"/>
        <v>#DIV/0!</v>
      </c>
      <c r="O12" s="173" t="str">
        <f t="shared" si="5"/>
        <v>#DIV/0!</v>
      </c>
      <c r="P12" s="11"/>
      <c r="Q12" s="127" t="s">
        <v>127</v>
      </c>
      <c r="R12" s="52">
        <v>250.0</v>
      </c>
      <c r="S12" s="52">
        <v>60.0</v>
      </c>
      <c r="T12" s="11"/>
      <c r="U12" s="11"/>
      <c r="V12" s="11"/>
      <c r="W12" s="11"/>
      <c r="X12" s="11"/>
      <c r="Y12" s="11"/>
      <c r="Z12" s="11"/>
    </row>
    <row r="13">
      <c r="A13" s="11"/>
      <c r="B13" s="52"/>
      <c r="C13" s="52"/>
      <c r="D13" s="132" t="s">
        <v>227</v>
      </c>
      <c r="E13" s="132" t="str">
        <f t="shared" si="1"/>
        <v>-SSC-</v>
      </c>
      <c r="F13" s="132"/>
      <c r="G13" s="52"/>
      <c r="H13" s="52"/>
      <c r="I13" s="160">
        <v>600.0</v>
      </c>
      <c r="J13" s="161">
        <f t="shared" si="2"/>
        <v>0</v>
      </c>
      <c r="K13" s="170" t="str">
        <f t="shared" si="3"/>
        <v>Ød=; A=; B=; L=600</v>
      </c>
      <c r="L13" s="132" t="s">
        <v>28</v>
      </c>
      <c r="M13" s="52"/>
      <c r="N13" s="172" t="str">
        <f t="shared" si="4"/>
        <v>#DIV/0!</v>
      </c>
      <c r="O13" s="173" t="str">
        <f t="shared" si="5"/>
        <v>#DIV/0!</v>
      </c>
      <c r="P13" s="11"/>
      <c r="Q13" s="127" t="s">
        <v>128</v>
      </c>
      <c r="R13" s="52">
        <v>300.0</v>
      </c>
      <c r="S13" s="52">
        <v>60.0</v>
      </c>
      <c r="T13" s="11"/>
      <c r="U13" s="11"/>
      <c r="V13" s="11"/>
      <c r="W13" s="11"/>
      <c r="X13" s="11"/>
      <c r="Y13" s="11"/>
      <c r="Z13" s="11"/>
    </row>
    <row r="14">
      <c r="A14" s="11"/>
      <c r="B14" s="52"/>
      <c r="C14" s="52"/>
      <c r="D14" s="132" t="s">
        <v>227</v>
      </c>
      <c r="E14" s="132" t="str">
        <f t="shared" si="1"/>
        <v>-SSC-</v>
      </c>
      <c r="F14" s="132"/>
      <c r="G14" s="52"/>
      <c r="H14" s="52"/>
      <c r="I14" s="160">
        <v>600.0</v>
      </c>
      <c r="J14" s="161">
        <f t="shared" si="2"/>
        <v>0</v>
      </c>
      <c r="K14" s="170" t="str">
        <f t="shared" si="3"/>
        <v>Ød=; A=; B=; L=600</v>
      </c>
      <c r="L14" s="132" t="s">
        <v>28</v>
      </c>
      <c r="M14" s="52"/>
      <c r="N14" s="172" t="str">
        <f t="shared" si="4"/>
        <v>#DIV/0!</v>
      </c>
      <c r="O14" s="173" t="str">
        <f t="shared" si="5"/>
        <v>#DIV/0!</v>
      </c>
      <c r="P14" s="11"/>
      <c r="Q14" s="127" t="s">
        <v>129</v>
      </c>
      <c r="R14" s="52">
        <v>315.0</v>
      </c>
      <c r="S14" s="52">
        <v>60.0</v>
      </c>
      <c r="T14" s="11"/>
      <c r="U14" s="11"/>
      <c r="V14" s="11"/>
      <c r="W14" s="11"/>
      <c r="X14" s="11"/>
      <c r="Y14" s="11"/>
      <c r="Z14" s="11"/>
    </row>
    <row r="15">
      <c r="A15" s="11"/>
      <c r="B15" s="52"/>
      <c r="C15" s="52"/>
      <c r="D15" s="132" t="s">
        <v>227</v>
      </c>
      <c r="E15" s="132" t="str">
        <f t="shared" si="1"/>
        <v>-SSC-</v>
      </c>
      <c r="F15" s="132"/>
      <c r="G15" s="52"/>
      <c r="H15" s="52"/>
      <c r="I15" s="160">
        <v>600.0</v>
      </c>
      <c r="J15" s="161">
        <f t="shared" si="2"/>
        <v>0</v>
      </c>
      <c r="K15" s="170" t="str">
        <f t="shared" si="3"/>
        <v>Ød=; A=; B=; L=600</v>
      </c>
      <c r="L15" s="132" t="s">
        <v>28</v>
      </c>
      <c r="M15" s="52"/>
      <c r="N15" s="172" t="str">
        <f t="shared" si="4"/>
        <v>#DIV/0!</v>
      </c>
      <c r="O15" s="173" t="str">
        <f t="shared" si="5"/>
        <v>#DIV/0!</v>
      </c>
      <c r="P15" s="11"/>
      <c r="Q15" s="127" t="s">
        <v>130</v>
      </c>
      <c r="R15" s="52">
        <v>355.0</v>
      </c>
      <c r="S15" s="52">
        <v>60.0</v>
      </c>
      <c r="T15" s="11"/>
      <c r="U15" s="11"/>
      <c r="V15" s="11"/>
      <c r="W15" s="11"/>
      <c r="X15" s="11"/>
      <c r="Y15" s="11"/>
      <c r="Z15" s="11"/>
    </row>
    <row r="16">
      <c r="A16" s="11"/>
      <c r="B16" s="52"/>
      <c r="C16" s="52"/>
      <c r="D16" s="132" t="s">
        <v>227</v>
      </c>
      <c r="E16" s="132" t="str">
        <f t="shared" si="1"/>
        <v>-SSC-</v>
      </c>
      <c r="F16" s="132"/>
      <c r="G16" s="52"/>
      <c r="H16" s="52"/>
      <c r="I16" s="160">
        <v>601.0</v>
      </c>
      <c r="J16" s="161">
        <f t="shared" si="2"/>
        <v>0</v>
      </c>
      <c r="K16" s="170" t="str">
        <f t="shared" si="3"/>
        <v>Ød=; A=; B=; L=601</v>
      </c>
      <c r="L16" s="132" t="s">
        <v>28</v>
      </c>
      <c r="M16" s="52"/>
      <c r="N16" s="172" t="str">
        <f t="shared" si="4"/>
        <v>#DIV/0!</v>
      </c>
      <c r="O16" s="173" t="str">
        <f t="shared" si="5"/>
        <v>#DIV/0!</v>
      </c>
      <c r="P16" s="11"/>
      <c r="Q16" s="127" t="s">
        <v>131</v>
      </c>
      <c r="R16" s="52">
        <v>400.0</v>
      </c>
      <c r="S16" s="52">
        <v>80.0</v>
      </c>
      <c r="T16" s="11"/>
      <c r="U16" s="11"/>
      <c r="V16" s="11"/>
      <c r="W16" s="11"/>
      <c r="X16" s="11"/>
      <c r="Y16" s="11"/>
      <c r="Z16" s="11"/>
    </row>
    <row r="17">
      <c r="A17" s="11"/>
      <c r="B17" s="52"/>
      <c r="C17" s="52"/>
      <c r="D17" s="132" t="s">
        <v>227</v>
      </c>
      <c r="E17" s="132" t="str">
        <f t="shared" si="1"/>
        <v>-SSC-</v>
      </c>
      <c r="F17" s="132"/>
      <c r="G17" s="52"/>
      <c r="H17" s="52"/>
      <c r="I17" s="160">
        <v>602.0</v>
      </c>
      <c r="J17" s="161">
        <f t="shared" si="2"/>
        <v>0</v>
      </c>
      <c r="K17" s="170" t="str">
        <f t="shared" si="3"/>
        <v>Ød=; A=; B=; L=602</v>
      </c>
      <c r="L17" s="132" t="s">
        <v>28</v>
      </c>
      <c r="M17" s="52"/>
      <c r="N17" s="172" t="str">
        <f t="shared" si="4"/>
        <v>#DIV/0!</v>
      </c>
      <c r="O17" s="173" t="str">
        <f t="shared" si="5"/>
        <v>#DIV/0!</v>
      </c>
      <c r="P17" s="11"/>
      <c r="Q17" s="127" t="s">
        <v>132</v>
      </c>
      <c r="R17" s="52">
        <v>450.0</v>
      </c>
      <c r="S17" s="52">
        <v>80.0</v>
      </c>
      <c r="T17" s="11"/>
      <c r="U17" s="11"/>
      <c r="V17" s="11"/>
      <c r="W17" s="11"/>
      <c r="X17" s="11"/>
      <c r="Y17" s="11"/>
      <c r="Z17" s="11"/>
    </row>
    <row r="18">
      <c r="A18" s="11"/>
      <c r="B18" s="52"/>
      <c r="C18" s="52"/>
      <c r="D18" s="132" t="s">
        <v>227</v>
      </c>
      <c r="E18" s="132" t="str">
        <f t="shared" si="1"/>
        <v>-SSC-</v>
      </c>
      <c r="F18" s="132"/>
      <c r="G18" s="52"/>
      <c r="H18" s="52"/>
      <c r="I18" s="160">
        <v>603.0</v>
      </c>
      <c r="J18" s="161">
        <f t="shared" si="2"/>
        <v>0</v>
      </c>
      <c r="K18" s="170" t="str">
        <f t="shared" si="3"/>
        <v>Ød=; A=; B=; L=603</v>
      </c>
      <c r="L18" s="132" t="s">
        <v>28</v>
      </c>
      <c r="M18" s="52"/>
      <c r="N18" s="172" t="str">
        <f t="shared" si="4"/>
        <v>#DIV/0!</v>
      </c>
      <c r="O18" s="173" t="str">
        <f t="shared" si="5"/>
        <v>#DIV/0!</v>
      </c>
      <c r="P18" s="11"/>
      <c r="Q18" s="127" t="s">
        <v>133</v>
      </c>
      <c r="R18" s="52">
        <v>500.0</v>
      </c>
      <c r="S18" s="52">
        <v>80.0</v>
      </c>
      <c r="T18" s="11"/>
      <c r="U18" s="11"/>
      <c r="V18" s="11"/>
      <c r="W18" s="11"/>
      <c r="X18" s="11"/>
      <c r="Y18" s="11"/>
      <c r="Z18" s="11"/>
    </row>
    <row r="19">
      <c r="A19" s="110"/>
      <c r="B19" s="52"/>
      <c r="C19" s="52"/>
      <c r="D19" s="132" t="s">
        <v>227</v>
      </c>
      <c r="E19" s="132" t="str">
        <f t="shared" si="1"/>
        <v>-SSC-</v>
      </c>
      <c r="F19" s="132"/>
      <c r="G19" s="52"/>
      <c r="H19" s="52"/>
      <c r="I19" s="160">
        <v>604.0</v>
      </c>
      <c r="J19" s="161">
        <f t="shared" si="2"/>
        <v>0</v>
      </c>
      <c r="K19" s="170" t="str">
        <f t="shared" si="3"/>
        <v>Ød=; A=; B=; L=604</v>
      </c>
      <c r="L19" s="132" t="s">
        <v>28</v>
      </c>
      <c r="M19" s="52"/>
      <c r="N19" s="172" t="str">
        <f t="shared" si="4"/>
        <v>#DIV/0!</v>
      </c>
      <c r="O19" s="173" t="str">
        <f t="shared" si="5"/>
        <v>#DIV/0!</v>
      </c>
      <c r="P19" s="110"/>
      <c r="Q19" s="127" t="s">
        <v>134</v>
      </c>
      <c r="R19" s="52">
        <v>560.0</v>
      </c>
      <c r="S19" s="52">
        <v>80.0</v>
      </c>
      <c r="T19" s="110"/>
      <c r="U19" s="110"/>
      <c r="V19" s="110"/>
      <c r="W19" s="110"/>
      <c r="X19" s="110"/>
      <c r="Y19" s="110"/>
      <c r="Z19" s="110"/>
    </row>
    <row r="20">
      <c r="A20" s="110"/>
      <c r="B20" s="52"/>
      <c r="C20" s="52"/>
      <c r="D20" s="132" t="s">
        <v>227</v>
      </c>
      <c r="E20" s="132" t="str">
        <f t="shared" si="1"/>
        <v>-SSC-</v>
      </c>
      <c r="F20" s="132"/>
      <c r="G20" s="52"/>
      <c r="H20" s="52"/>
      <c r="I20" s="160">
        <v>605.0</v>
      </c>
      <c r="J20" s="161">
        <f t="shared" si="2"/>
        <v>0</v>
      </c>
      <c r="K20" s="170" t="str">
        <f t="shared" si="3"/>
        <v>Ød=; A=; B=; L=605</v>
      </c>
      <c r="L20" s="132" t="s">
        <v>28</v>
      </c>
      <c r="M20" s="52"/>
      <c r="N20" s="172" t="str">
        <f t="shared" si="4"/>
        <v>#DIV/0!</v>
      </c>
      <c r="O20" s="173" t="str">
        <f t="shared" si="5"/>
        <v>#DIV/0!</v>
      </c>
      <c r="P20" s="110"/>
      <c r="Q20" s="127" t="s">
        <v>135</v>
      </c>
      <c r="R20" s="52">
        <v>600.0</v>
      </c>
      <c r="S20" s="52">
        <v>80.0</v>
      </c>
      <c r="T20" s="110"/>
      <c r="U20" s="110"/>
      <c r="V20" s="110"/>
      <c r="W20" s="110"/>
      <c r="X20" s="110"/>
      <c r="Y20" s="110"/>
      <c r="Z20" s="110"/>
    </row>
    <row r="21" ht="15.75" customHeight="1">
      <c r="A21" s="110"/>
      <c r="B21" s="52"/>
      <c r="C21" s="52"/>
      <c r="D21" s="132" t="s">
        <v>227</v>
      </c>
      <c r="E21" s="132" t="str">
        <f t="shared" si="1"/>
        <v>-SSC-</v>
      </c>
      <c r="F21" s="132"/>
      <c r="G21" s="52"/>
      <c r="H21" s="52"/>
      <c r="I21" s="160">
        <v>606.0</v>
      </c>
      <c r="J21" s="161">
        <f t="shared" si="2"/>
        <v>0</v>
      </c>
      <c r="K21" s="170" t="str">
        <f t="shared" si="3"/>
        <v>Ød=; A=; B=; L=606</v>
      </c>
      <c r="L21" s="132" t="s">
        <v>28</v>
      </c>
      <c r="M21" s="52"/>
      <c r="N21" s="172" t="str">
        <f t="shared" si="4"/>
        <v>#DIV/0!</v>
      </c>
      <c r="O21" s="173" t="str">
        <f t="shared" si="5"/>
        <v>#DIV/0!</v>
      </c>
      <c r="P21" s="110"/>
      <c r="Q21" s="127" t="s">
        <v>136</v>
      </c>
      <c r="R21" s="52">
        <v>630.0</v>
      </c>
      <c r="S21" s="52">
        <v>80.0</v>
      </c>
      <c r="T21" s="110"/>
      <c r="U21" s="110"/>
      <c r="V21" s="110"/>
      <c r="W21" s="110"/>
      <c r="X21" s="110"/>
      <c r="Y21" s="110"/>
      <c r="Z21" s="110"/>
    </row>
    <row r="22" ht="15.75" customHeight="1">
      <c r="A22" s="110"/>
      <c r="B22" s="52"/>
      <c r="C22" s="52"/>
      <c r="D22" s="132" t="s">
        <v>227</v>
      </c>
      <c r="E22" s="132" t="str">
        <f t="shared" si="1"/>
        <v>-SSC-</v>
      </c>
      <c r="F22" s="132"/>
      <c r="G22" s="52"/>
      <c r="H22" s="52"/>
      <c r="I22" s="160">
        <v>607.0</v>
      </c>
      <c r="J22" s="161">
        <f t="shared" si="2"/>
        <v>0</v>
      </c>
      <c r="K22" s="170" t="str">
        <f t="shared" si="3"/>
        <v>Ød=; A=; B=; L=607</v>
      </c>
      <c r="L22" s="132" t="s">
        <v>28</v>
      </c>
      <c r="M22" s="52"/>
      <c r="N22" s="172" t="str">
        <f t="shared" si="4"/>
        <v>#DIV/0!</v>
      </c>
      <c r="O22" s="173" t="str">
        <f t="shared" si="5"/>
        <v>#DIV/0!</v>
      </c>
      <c r="P22" s="110"/>
      <c r="Q22" s="127" t="s">
        <v>137</v>
      </c>
      <c r="R22" s="52">
        <v>710.0</v>
      </c>
      <c r="S22" s="52">
        <v>100.0</v>
      </c>
      <c r="T22" s="110"/>
      <c r="U22" s="110"/>
      <c r="V22" s="110"/>
      <c r="W22" s="110"/>
      <c r="X22" s="110"/>
      <c r="Y22" s="110"/>
      <c r="Z22" s="110"/>
    </row>
    <row r="23" ht="15.75" customHeight="1">
      <c r="A23" s="110"/>
      <c r="B23" s="52"/>
      <c r="C23" s="52"/>
      <c r="D23" s="132" t="s">
        <v>227</v>
      </c>
      <c r="E23" s="132" t="str">
        <f t="shared" si="1"/>
        <v>-SSC-</v>
      </c>
      <c r="F23" s="132"/>
      <c r="G23" s="52"/>
      <c r="H23" s="52"/>
      <c r="I23" s="160">
        <v>608.0</v>
      </c>
      <c r="J23" s="161">
        <f t="shared" si="2"/>
        <v>0</v>
      </c>
      <c r="K23" s="170" t="str">
        <f t="shared" si="3"/>
        <v>Ød=; A=; B=; L=608</v>
      </c>
      <c r="L23" s="132" t="s">
        <v>28</v>
      </c>
      <c r="M23" s="52"/>
      <c r="N23" s="172" t="str">
        <f t="shared" si="4"/>
        <v>#DIV/0!</v>
      </c>
      <c r="O23" s="173" t="str">
        <f t="shared" si="5"/>
        <v>#DIV/0!</v>
      </c>
      <c r="P23" s="110"/>
      <c r="Q23" s="127" t="s">
        <v>138</v>
      </c>
      <c r="R23" s="52">
        <v>800.0</v>
      </c>
      <c r="S23" s="52">
        <v>100.0</v>
      </c>
      <c r="T23" s="110"/>
      <c r="U23" s="110"/>
      <c r="V23" s="110"/>
      <c r="W23" s="110"/>
      <c r="X23" s="110"/>
      <c r="Y23" s="110"/>
      <c r="Z23" s="110"/>
    </row>
    <row r="24" ht="15.75" customHeight="1">
      <c r="A24" s="110"/>
      <c r="B24" s="52"/>
      <c r="C24" s="52"/>
      <c r="D24" s="132" t="s">
        <v>227</v>
      </c>
      <c r="E24" s="132" t="str">
        <f t="shared" si="1"/>
        <v>-SSC-</v>
      </c>
      <c r="F24" s="132"/>
      <c r="G24" s="52"/>
      <c r="H24" s="52"/>
      <c r="I24" s="160">
        <v>609.0</v>
      </c>
      <c r="J24" s="161">
        <f t="shared" si="2"/>
        <v>0</v>
      </c>
      <c r="K24" s="170" t="str">
        <f t="shared" si="3"/>
        <v>Ød=; A=; B=; L=609</v>
      </c>
      <c r="L24" s="132" t="s">
        <v>28</v>
      </c>
      <c r="M24" s="52"/>
      <c r="N24" s="172" t="str">
        <f t="shared" si="4"/>
        <v>#DIV/0!</v>
      </c>
      <c r="O24" s="173" t="str">
        <f t="shared" si="5"/>
        <v>#DIV/0!</v>
      </c>
      <c r="P24" s="110"/>
      <c r="Q24" s="127" t="s">
        <v>139</v>
      </c>
      <c r="R24" s="52">
        <v>900.0</v>
      </c>
      <c r="S24" s="52">
        <v>125.0</v>
      </c>
      <c r="T24" s="110"/>
      <c r="U24" s="110"/>
      <c r="V24" s="110"/>
      <c r="W24" s="110"/>
      <c r="X24" s="110"/>
      <c r="Y24" s="110"/>
      <c r="Z24" s="110"/>
    </row>
    <row r="25" ht="15.75" customHeight="1">
      <c r="A25" s="110"/>
      <c r="B25" s="52"/>
      <c r="C25" s="52"/>
      <c r="D25" s="132" t="s">
        <v>227</v>
      </c>
      <c r="E25" s="132" t="str">
        <f t="shared" si="1"/>
        <v>-SSC-</v>
      </c>
      <c r="F25" s="132"/>
      <c r="G25" s="52"/>
      <c r="H25" s="52"/>
      <c r="I25" s="160">
        <v>610.0</v>
      </c>
      <c r="J25" s="161">
        <f t="shared" si="2"/>
        <v>0</v>
      </c>
      <c r="K25" s="170" t="str">
        <f t="shared" si="3"/>
        <v>Ød=; A=; B=; L=610</v>
      </c>
      <c r="L25" s="132" t="s">
        <v>28</v>
      </c>
      <c r="M25" s="52"/>
      <c r="N25" s="172" t="str">
        <f t="shared" si="4"/>
        <v>#DIV/0!</v>
      </c>
      <c r="O25" s="173" t="str">
        <f t="shared" si="5"/>
        <v>#DIV/0!</v>
      </c>
      <c r="P25" s="110"/>
      <c r="Q25" s="127" t="s">
        <v>140</v>
      </c>
      <c r="R25" s="52">
        <v>1000.0</v>
      </c>
      <c r="S25" s="52">
        <v>125.0</v>
      </c>
      <c r="T25" s="110"/>
      <c r="U25" s="110"/>
      <c r="V25" s="110"/>
      <c r="W25" s="110"/>
      <c r="X25" s="110"/>
      <c r="Y25" s="110"/>
      <c r="Z25" s="110"/>
    </row>
    <row r="26" ht="15.75" customHeight="1">
      <c r="A26" s="110"/>
      <c r="B26" s="52"/>
      <c r="C26" s="52"/>
      <c r="D26" s="132" t="s">
        <v>227</v>
      </c>
      <c r="E26" s="132" t="str">
        <f t="shared" si="1"/>
        <v>-SSC-</v>
      </c>
      <c r="F26" s="132"/>
      <c r="G26" s="52"/>
      <c r="H26" s="52"/>
      <c r="I26" s="160">
        <v>611.0</v>
      </c>
      <c r="J26" s="161">
        <f t="shared" si="2"/>
        <v>0</v>
      </c>
      <c r="K26" s="170" t="str">
        <f t="shared" si="3"/>
        <v>Ød=; A=; B=; L=611</v>
      </c>
      <c r="L26" s="132" t="s">
        <v>28</v>
      </c>
      <c r="M26" s="52"/>
      <c r="N26" s="172" t="str">
        <f t="shared" si="4"/>
        <v>#DIV/0!</v>
      </c>
      <c r="O26" s="173" t="str">
        <f t="shared" si="5"/>
        <v>#DIV/0!</v>
      </c>
      <c r="P26" s="110"/>
      <c r="Q26" s="127" t="s">
        <v>141</v>
      </c>
      <c r="R26" s="52">
        <v>1250.0</v>
      </c>
      <c r="S26" s="52">
        <v>160.0</v>
      </c>
      <c r="T26" s="110"/>
      <c r="U26" s="110"/>
      <c r="V26" s="110"/>
      <c r="W26" s="110"/>
      <c r="X26" s="110"/>
      <c r="Y26" s="110"/>
      <c r="Z26" s="110"/>
    </row>
    <row r="27" ht="15.7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41"/>
      <c r="N27" s="141"/>
      <c r="O27" s="110"/>
      <c r="P27" s="110"/>
      <c r="Q27" s="127" t="s">
        <v>142</v>
      </c>
      <c r="R27" s="110"/>
      <c r="S27" s="110"/>
      <c r="T27" s="110"/>
      <c r="U27" s="110"/>
      <c r="V27" s="110"/>
      <c r="W27" s="110"/>
      <c r="X27" s="110"/>
      <c r="Y27" s="110"/>
      <c r="Z27" s="110"/>
    </row>
    <row r="28" ht="15.7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41"/>
      <c r="N28" s="141"/>
      <c r="O28" s="110"/>
      <c r="P28" s="110"/>
      <c r="Q28" s="127" t="s">
        <v>143</v>
      </c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41"/>
      <c r="N29" s="141"/>
      <c r="O29" s="110"/>
      <c r="P29" s="110"/>
      <c r="Q29" s="127" t="s">
        <v>144</v>
      </c>
      <c r="R29" s="110"/>
      <c r="S29" s="110"/>
      <c r="T29" s="110"/>
      <c r="U29" s="110"/>
      <c r="V29" s="110"/>
      <c r="W29" s="110"/>
      <c r="X29" s="110"/>
      <c r="Y29" s="110"/>
      <c r="Z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41"/>
      <c r="N30" s="141"/>
      <c r="O30" s="110"/>
      <c r="P30" s="110"/>
      <c r="Q30" s="127" t="s">
        <v>145</v>
      </c>
      <c r="R30" s="110"/>
      <c r="S30" s="110"/>
      <c r="T30" s="110"/>
      <c r="U30" s="110"/>
      <c r="V30" s="110"/>
      <c r="W30" s="110"/>
      <c r="X30" s="110"/>
      <c r="Y30" s="110"/>
      <c r="Z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41"/>
      <c r="N31" s="141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41"/>
      <c r="N32" s="141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41"/>
      <c r="N33" s="141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41"/>
      <c r="N34" s="141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41"/>
      <c r="N35" s="141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41"/>
      <c r="N36" s="141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41"/>
      <c r="N37" s="141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41"/>
      <c r="N38" s="141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41"/>
      <c r="N39" s="141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41"/>
      <c r="N40" s="141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41"/>
      <c r="N41" s="141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41"/>
      <c r="N42" s="141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41"/>
      <c r="N43" s="141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41"/>
      <c r="N44" s="141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41"/>
      <c r="N45" s="141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41"/>
      <c r="N46" s="141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41"/>
      <c r="N47" s="141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41"/>
      <c r="N48" s="141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41"/>
      <c r="N49" s="141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41"/>
      <c r="N50" s="141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41"/>
      <c r="N51" s="141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41"/>
      <c r="N52" s="141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41"/>
      <c r="N53" s="141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41"/>
      <c r="N54" s="141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41"/>
      <c r="N55" s="141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41"/>
      <c r="N56" s="141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41"/>
      <c r="N57" s="141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41"/>
      <c r="N58" s="141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41"/>
      <c r="N59" s="141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41"/>
      <c r="N60" s="141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41"/>
      <c r="N61" s="141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41"/>
      <c r="N62" s="141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41"/>
      <c r="N63" s="141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41"/>
      <c r="N64" s="141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41"/>
      <c r="N65" s="141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41"/>
      <c r="N66" s="141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41"/>
      <c r="N67" s="141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41"/>
      <c r="N68" s="141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41"/>
      <c r="N69" s="141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41"/>
      <c r="N70" s="141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41"/>
      <c r="N71" s="141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41"/>
      <c r="N72" s="141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41"/>
      <c r="N73" s="141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41"/>
      <c r="N74" s="141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41"/>
      <c r="N75" s="141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41"/>
      <c r="N76" s="141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41"/>
      <c r="N77" s="141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41"/>
      <c r="N78" s="141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41"/>
      <c r="N79" s="141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41"/>
      <c r="N80" s="141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41"/>
      <c r="N81" s="141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41"/>
      <c r="N82" s="141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41"/>
      <c r="N83" s="141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41"/>
      <c r="N84" s="141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41"/>
      <c r="N85" s="141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41"/>
      <c r="N86" s="141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41"/>
      <c r="N87" s="141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41"/>
      <c r="N88" s="141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41"/>
      <c r="N89" s="141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41"/>
      <c r="N90" s="141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41"/>
      <c r="N91" s="141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41"/>
      <c r="N92" s="141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41"/>
      <c r="N93" s="141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41"/>
      <c r="N94" s="141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41"/>
      <c r="N95" s="141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41"/>
      <c r="N96" s="141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41"/>
      <c r="N97" s="141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41"/>
      <c r="N98" s="141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41"/>
      <c r="N99" s="141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41"/>
      <c r="N100" s="141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41"/>
      <c r="N101" s="141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41"/>
      <c r="N102" s="141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41"/>
      <c r="N103" s="141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41"/>
      <c r="N104" s="141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41"/>
      <c r="N105" s="141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41"/>
      <c r="N106" s="141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41"/>
      <c r="N107" s="141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41"/>
      <c r="N108" s="141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41"/>
      <c r="N109" s="141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41"/>
      <c r="N110" s="141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41"/>
      <c r="N111" s="141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41"/>
      <c r="N112" s="141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41"/>
      <c r="N113" s="141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41"/>
      <c r="N114" s="141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41"/>
      <c r="N115" s="141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41"/>
      <c r="N116" s="141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41"/>
      <c r="N117" s="141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41"/>
      <c r="N118" s="141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41"/>
      <c r="N119" s="141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41"/>
      <c r="N120" s="141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41"/>
      <c r="N121" s="141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41"/>
      <c r="N122" s="141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41"/>
      <c r="N123" s="141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41"/>
      <c r="N124" s="141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41"/>
      <c r="N125" s="141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41"/>
      <c r="N126" s="141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41"/>
      <c r="N127" s="141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41"/>
      <c r="N128" s="141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41"/>
      <c r="N129" s="141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41"/>
      <c r="N130" s="141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41"/>
      <c r="N131" s="141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41"/>
      <c r="N132" s="141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41"/>
      <c r="N133" s="141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41"/>
      <c r="N134" s="141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41"/>
      <c r="N135" s="141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41"/>
      <c r="N136" s="141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41"/>
      <c r="N137" s="141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41"/>
      <c r="N138" s="141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41"/>
      <c r="N139" s="141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41"/>
      <c r="N140" s="141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41"/>
      <c r="N141" s="141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41"/>
      <c r="N142" s="141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41"/>
      <c r="N143" s="141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41"/>
      <c r="N144" s="141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41"/>
      <c r="N145" s="141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41"/>
      <c r="N146" s="141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41"/>
      <c r="N147" s="141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41"/>
      <c r="N148" s="141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41"/>
      <c r="N149" s="141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41"/>
      <c r="N150" s="141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41"/>
      <c r="N151" s="141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41"/>
      <c r="N152" s="141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41"/>
      <c r="N153" s="141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41"/>
      <c r="N154" s="141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41"/>
      <c r="N155" s="141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41"/>
      <c r="N156" s="141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41"/>
      <c r="N157" s="141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41"/>
      <c r="N158" s="141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41"/>
      <c r="N159" s="141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41"/>
      <c r="N160" s="141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41"/>
      <c r="N161" s="141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41"/>
      <c r="N162" s="141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41"/>
      <c r="N163" s="141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41"/>
      <c r="N164" s="141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41"/>
      <c r="N165" s="141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41"/>
      <c r="N166" s="141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41"/>
      <c r="N167" s="141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41"/>
      <c r="N168" s="141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41"/>
      <c r="N169" s="141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41"/>
      <c r="N170" s="141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41"/>
      <c r="N171" s="141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41"/>
      <c r="N172" s="141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41"/>
      <c r="N173" s="141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41"/>
      <c r="N174" s="141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41"/>
      <c r="N175" s="141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41"/>
      <c r="N176" s="141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41"/>
      <c r="N177" s="141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41"/>
      <c r="N178" s="141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41"/>
      <c r="N179" s="141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41"/>
      <c r="N180" s="141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41"/>
      <c r="N181" s="141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41"/>
      <c r="N182" s="141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41"/>
      <c r="N183" s="141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41"/>
      <c r="N184" s="141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41"/>
      <c r="N185" s="141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41"/>
      <c r="N186" s="141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41"/>
      <c r="N187" s="141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41"/>
      <c r="N188" s="141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41"/>
      <c r="N189" s="141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41"/>
      <c r="N190" s="141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41"/>
      <c r="N191" s="141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41"/>
      <c r="N192" s="141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41"/>
      <c r="N193" s="141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41"/>
      <c r="N194" s="141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41"/>
      <c r="N195" s="141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41"/>
      <c r="N196" s="141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41"/>
      <c r="N197" s="141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41"/>
      <c r="N198" s="141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41"/>
      <c r="N199" s="141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41"/>
      <c r="N200" s="141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41"/>
      <c r="N201" s="141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41"/>
      <c r="N202" s="141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41"/>
      <c r="N203" s="141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41"/>
      <c r="N204" s="141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41"/>
      <c r="N205" s="141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41"/>
      <c r="N206" s="141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41"/>
      <c r="N207" s="141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41"/>
      <c r="N208" s="141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41"/>
      <c r="N209" s="141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41"/>
      <c r="N210" s="141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41"/>
      <c r="N211" s="141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41"/>
      <c r="N212" s="141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41"/>
      <c r="N213" s="141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41"/>
      <c r="N214" s="141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41"/>
      <c r="N215" s="141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41"/>
      <c r="N216" s="141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41"/>
      <c r="N217" s="141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41"/>
      <c r="N218" s="141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41"/>
      <c r="N219" s="141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41"/>
      <c r="N220" s="141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41"/>
      <c r="N221" s="141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41"/>
      <c r="N222" s="141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41"/>
      <c r="N223" s="141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41"/>
      <c r="N224" s="141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41"/>
      <c r="N225" s="141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41"/>
      <c r="N226" s="141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41"/>
      <c r="N227" s="141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41"/>
      <c r="N228" s="141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41"/>
      <c r="N229" s="141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41"/>
      <c r="N230" s="141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41"/>
      <c r="N231" s="141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41"/>
      <c r="N232" s="141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41"/>
      <c r="N233" s="141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41"/>
      <c r="N234" s="141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41"/>
      <c r="N235" s="141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41"/>
      <c r="N236" s="141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41"/>
      <c r="N237" s="141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41"/>
      <c r="N238" s="141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41"/>
      <c r="N239" s="141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41"/>
      <c r="N240" s="141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41"/>
      <c r="N241" s="141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41"/>
      <c r="N242" s="141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41"/>
      <c r="N243" s="141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41"/>
      <c r="N244" s="141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41"/>
      <c r="N245" s="141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41"/>
      <c r="N246" s="141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41"/>
      <c r="N247" s="141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41"/>
      <c r="N248" s="141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41"/>
      <c r="N249" s="141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41"/>
      <c r="N250" s="141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41"/>
      <c r="N251" s="141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41"/>
      <c r="N252" s="141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41"/>
      <c r="N253" s="141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41"/>
      <c r="N254" s="141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41"/>
      <c r="N255" s="141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41"/>
      <c r="N256" s="141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41"/>
      <c r="N257" s="141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41"/>
      <c r="N258" s="141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41"/>
      <c r="N259" s="141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41"/>
      <c r="N260" s="141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41"/>
      <c r="N261" s="141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41"/>
      <c r="N262" s="141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41"/>
      <c r="N263" s="141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41"/>
      <c r="N264" s="141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41"/>
      <c r="N265" s="141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41"/>
      <c r="N266" s="141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41"/>
      <c r="N267" s="141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41"/>
      <c r="N268" s="141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41"/>
      <c r="N269" s="141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41"/>
      <c r="N270" s="141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41"/>
      <c r="N271" s="141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41"/>
      <c r="N272" s="141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41"/>
      <c r="N273" s="141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41"/>
      <c r="N274" s="141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41"/>
      <c r="N275" s="141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41"/>
      <c r="N276" s="141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41"/>
      <c r="N277" s="141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41"/>
      <c r="N278" s="141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41"/>
      <c r="N279" s="141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41"/>
      <c r="N280" s="141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41"/>
      <c r="N281" s="141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41"/>
      <c r="N282" s="141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41"/>
      <c r="N283" s="141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41"/>
      <c r="N284" s="141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41"/>
      <c r="N285" s="141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41"/>
      <c r="N286" s="141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41"/>
      <c r="N287" s="141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41"/>
      <c r="N288" s="141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41"/>
      <c r="N289" s="141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41"/>
      <c r="N290" s="141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41"/>
      <c r="N291" s="141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41"/>
      <c r="N292" s="141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41"/>
      <c r="N293" s="141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41"/>
      <c r="N294" s="141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41"/>
      <c r="N295" s="141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41"/>
      <c r="N296" s="141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41"/>
      <c r="N297" s="141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41"/>
      <c r="N298" s="141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41"/>
      <c r="N299" s="141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41"/>
      <c r="N300" s="141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41"/>
      <c r="N301" s="141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41"/>
      <c r="N302" s="141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41"/>
      <c r="N303" s="141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41"/>
      <c r="N304" s="141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41"/>
      <c r="N305" s="141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41"/>
      <c r="N306" s="141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41"/>
      <c r="N307" s="141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41"/>
      <c r="N308" s="141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41"/>
      <c r="N309" s="141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41"/>
      <c r="N310" s="141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41"/>
      <c r="N311" s="141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41"/>
      <c r="N312" s="141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41"/>
      <c r="N313" s="141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41"/>
      <c r="N314" s="141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41"/>
      <c r="N315" s="141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41"/>
      <c r="N316" s="141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41"/>
      <c r="N317" s="141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41"/>
      <c r="N318" s="141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41"/>
      <c r="N319" s="141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41"/>
      <c r="N320" s="141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41"/>
      <c r="N321" s="141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41"/>
      <c r="N322" s="141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41"/>
      <c r="N323" s="141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41"/>
      <c r="N324" s="141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41"/>
      <c r="N325" s="141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41"/>
      <c r="N326" s="141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41"/>
      <c r="N327" s="141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41"/>
      <c r="N328" s="141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41"/>
      <c r="N329" s="141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41"/>
      <c r="N330" s="141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41"/>
      <c r="N331" s="141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41"/>
      <c r="N332" s="141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41"/>
      <c r="N333" s="141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41"/>
      <c r="N334" s="141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41"/>
      <c r="N335" s="141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41"/>
      <c r="N336" s="141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41"/>
      <c r="N337" s="141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41"/>
      <c r="N338" s="141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41"/>
      <c r="N339" s="141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41"/>
      <c r="N340" s="141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41"/>
      <c r="N341" s="141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41"/>
      <c r="N342" s="141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41"/>
      <c r="N343" s="141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41"/>
      <c r="N344" s="141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41"/>
      <c r="N345" s="141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41"/>
      <c r="N346" s="141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41"/>
      <c r="N347" s="141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41"/>
      <c r="N348" s="141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41"/>
      <c r="N349" s="141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41"/>
      <c r="N350" s="141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41"/>
      <c r="N351" s="141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41"/>
      <c r="N352" s="141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41"/>
      <c r="N353" s="141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41"/>
      <c r="N354" s="141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41"/>
      <c r="N355" s="141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41"/>
      <c r="N356" s="141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41"/>
      <c r="N357" s="141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41"/>
      <c r="N358" s="141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41"/>
      <c r="N359" s="141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41"/>
      <c r="N360" s="141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41"/>
      <c r="N361" s="141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41"/>
      <c r="N362" s="141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41"/>
      <c r="N363" s="141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41"/>
      <c r="N364" s="141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41"/>
      <c r="N365" s="141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41"/>
      <c r="N366" s="141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41"/>
      <c r="N367" s="141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41"/>
      <c r="N368" s="141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41"/>
      <c r="N369" s="141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41"/>
      <c r="N370" s="141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41"/>
      <c r="N371" s="141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41"/>
      <c r="N372" s="141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41"/>
      <c r="N373" s="141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41"/>
      <c r="N374" s="141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41"/>
      <c r="N375" s="141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41"/>
      <c r="N376" s="141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41"/>
      <c r="N377" s="141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41"/>
      <c r="N378" s="141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41"/>
      <c r="N379" s="141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41"/>
      <c r="N380" s="141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41"/>
      <c r="N381" s="141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41"/>
      <c r="N382" s="141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41"/>
      <c r="N383" s="141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41"/>
      <c r="N384" s="141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41"/>
      <c r="N385" s="141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41"/>
      <c r="N386" s="141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41"/>
      <c r="N387" s="141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41"/>
      <c r="N388" s="141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41"/>
      <c r="N389" s="141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41"/>
      <c r="N390" s="141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41"/>
      <c r="N391" s="141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41"/>
      <c r="N392" s="141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41"/>
      <c r="N393" s="141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41"/>
      <c r="N394" s="141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41"/>
      <c r="N395" s="141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41"/>
      <c r="N396" s="141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41"/>
      <c r="N397" s="141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41"/>
      <c r="N398" s="141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41"/>
      <c r="N399" s="141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41"/>
      <c r="N400" s="141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41"/>
      <c r="N401" s="141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41"/>
      <c r="N402" s="141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41"/>
      <c r="N403" s="141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41"/>
      <c r="N404" s="141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41"/>
      <c r="N405" s="141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41"/>
      <c r="N406" s="141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41"/>
      <c r="N407" s="141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41"/>
      <c r="N408" s="141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41"/>
      <c r="N409" s="141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41"/>
      <c r="N410" s="141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41"/>
      <c r="N411" s="141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41"/>
      <c r="N412" s="141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41"/>
      <c r="N413" s="141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41"/>
      <c r="N414" s="141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41"/>
      <c r="N415" s="141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41"/>
      <c r="N416" s="141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41"/>
      <c r="N417" s="141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41"/>
      <c r="N418" s="141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41"/>
      <c r="N419" s="141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41"/>
      <c r="N420" s="141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41"/>
      <c r="N421" s="141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41"/>
      <c r="N422" s="141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41"/>
      <c r="N423" s="141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41"/>
      <c r="N424" s="141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41"/>
      <c r="N425" s="141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41"/>
      <c r="N426" s="141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41"/>
      <c r="N427" s="141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41"/>
      <c r="N428" s="141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41"/>
      <c r="N429" s="141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41"/>
      <c r="N430" s="141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41"/>
      <c r="N431" s="141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41"/>
      <c r="N432" s="141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41"/>
      <c r="N433" s="141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41"/>
      <c r="N434" s="141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41"/>
      <c r="N435" s="141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41"/>
      <c r="N436" s="141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41"/>
      <c r="N437" s="141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41"/>
      <c r="N438" s="141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41"/>
      <c r="N439" s="141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41"/>
      <c r="N440" s="141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41"/>
      <c r="N441" s="141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41"/>
      <c r="N442" s="141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41"/>
      <c r="N443" s="141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41"/>
      <c r="N444" s="141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41"/>
      <c r="N445" s="141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41"/>
      <c r="N446" s="141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41"/>
      <c r="N447" s="141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41"/>
      <c r="N448" s="141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41"/>
      <c r="N449" s="141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41"/>
      <c r="N450" s="141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41"/>
      <c r="N451" s="141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41"/>
      <c r="N452" s="141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41"/>
      <c r="N453" s="141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41"/>
      <c r="N454" s="141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41"/>
      <c r="N455" s="141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41"/>
      <c r="N456" s="141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41"/>
      <c r="N457" s="141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41"/>
      <c r="N458" s="141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41"/>
      <c r="N459" s="141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41"/>
      <c r="N460" s="141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41"/>
      <c r="N461" s="141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41"/>
      <c r="N462" s="141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41"/>
      <c r="N463" s="141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41"/>
      <c r="N464" s="141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41"/>
      <c r="N465" s="141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41"/>
      <c r="N466" s="141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41"/>
      <c r="N467" s="141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41"/>
      <c r="N468" s="141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41"/>
      <c r="N469" s="141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41"/>
      <c r="N470" s="141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41"/>
      <c r="N471" s="141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41"/>
      <c r="N472" s="141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41"/>
      <c r="N473" s="141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41"/>
      <c r="N474" s="141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41"/>
      <c r="N475" s="141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41"/>
      <c r="N476" s="141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41"/>
      <c r="N477" s="141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41"/>
      <c r="N478" s="141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41"/>
      <c r="N479" s="141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41"/>
      <c r="N480" s="141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41"/>
      <c r="N481" s="141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41"/>
      <c r="N482" s="141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41"/>
      <c r="N483" s="141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41"/>
      <c r="N484" s="141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41"/>
      <c r="N485" s="141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41"/>
      <c r="N486" s="141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41"/>
      <c r="N487" s="141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41"/>
      <c r="N488" s="141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41"/>
      <c r="N489" s="141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41"/>
      <c r="N490" s="141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41"/>
      <c r="N491" s="141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41"/>
      <c r="N492" s="141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41"/>
      <c r="N493" s="141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41"/>
      <c r="N494" s="141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41"/>
      <c r="N495" s="141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41"/>
      <c r="N496" s="141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41"/>
      <c r="N497" s="141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41"/>
      <c r="N498" s="141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41"/>
      <c r="N499" s="141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41"/>
      <c r="N500" s="141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41"/>
      <c r="N501" s="141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41"/>
      <c r="N502" s="141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41"/>
      <c r="N503" s="141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41"/>
      <c r="N504" s="141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41"/>
      <c r="N505" s="141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41"/>
      <c r="N506" s="141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41"/>
      <c r="N507" s="141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41"/>
      <c r="N508" s="141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41"/>
      <c r="N509" s="141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41"/>
      <c r="N510" s="141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41"/>
      <c r="N511" s="141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41"/>
      <c r="N512" s="141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41"/>
      <c r="N513" s="141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41"/>
      <c r="N514" s="141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41"/>
      <c r="N515" s="141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41"/>
      <c r="N516" s="141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41"/>
      <c r="N517" s="141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41"/>
      <c r="N518" s="141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41"/>
      <c r="N519" s="141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41"/>
      <c r="N520" s="141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41"/>
      <c r="N521" s="141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41"/>
      <c r="N522" s="141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41"/>
      <c r="N523" s="141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41"/>
      <c r="N524" s="141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41"/>
      <c r="N525" s="141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41"/>
      <c r="N526" s="141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41"/>
      <c r="N527" s="141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41"/>
      <c r="N528" s="141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41"/>
      <c r="N529" s="141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41"/>
      <c r="N530" s="141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41"/>
      <c r="N531" s="141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41"/>
      <c r="N532" s="141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41"/>
      <c r="N533" s="141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41"/>
      <c r="N534" s="141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41"/>
      <c r="N535" s="141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41"/>
      <c r="N536" s="141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41"/>
      <c r="N537" s="141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41"/>
      <c r="N538" s="141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41"/>
      <c r="N539" s="141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41"/>
      <c r="N540" s="141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41"/>
      <c r="N541" s="141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41"/>
      <c r="N542" s="141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41"/>
      <c r="N543" s="141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41"/>
      <c r="N544" s="141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41"/>
      <c r="N545" s="141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41"/>
      <c r="N546" s="141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41"/>
      <c r="N547" s="141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41"/>
      <c r="N548" s="141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41"/>
      <c r="N549" s="141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41"/>
      <c r="N550" s="141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41"/>
      <c r="N551" s="141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41"/>
      <c r="N552" s="141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41"/>
      <c r="N553" s="141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41"/>
      <c r="N554" s="141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41"/>
      <c r="N555" s="141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41"/>
      <c r="N556" s="141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41"/>
      <c r="N557" s="141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41"/>
      <c r="N558" s="141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41"/>
      <c r="N559" s="141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41"/>
      <c r="N560" s="141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41"/>
      <c r="N561" s="141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41"/>
      <c r="N562" s="141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41"/>
      <c r="N563" s="141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41"/>
      <c r="N564" s="141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41"/>
      <c r="N565" s="141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41"/>
      <c r="N566" s="141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41"/>
      <c r="N567" s="141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41"/>
      <c r="N568" s="141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41"/>
      <c r="N569" s="141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41"/>
      <c r="N570" s="141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41"/>
      <c r="N571" s="141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41"/>
      <c r="N572" s="141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41"/>
      <c r="N573" s="141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41"/>
      <c r="N574" s="141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41"/>
      <c r="N575" s="141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41"/>
      <c r="N576" s="141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41"/>
      <c r="N577" s="141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41"/>
      <c r="N578" s="141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41"/>
      <c r="N579" s="141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41"/>
      <c r="N580" s="141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41"/>
      <c r="N581" s="141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41"/>
      <c r="N582" s="141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41"/>
      <c r="N583" s="141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41"/>
      <c r="N584" s="141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41"/>
      <c r="N585" s="141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41"/>
      <c r="N586" s="141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41"/>
      <c r="N587" s="141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41"/>
      <c r="N588" s="141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41"/>
      <c r="N589" s="141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41"/>
      <c r="N590" s="141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41"/>
      <c r="N591" s="141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41"/>
      <c r="N592" s="141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41"/>
      <c r="N593" s="141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41"/>
      <c r="N594" s="141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41"/>
      <c r="N595" s="141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41"/>
      <c r="N596" s="141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41"/>
      <c r="N597" s="141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41"/>
      <c r="N598" s="141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41"/>
      <c r="N599" s="141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41"/>
      <c r="N600" s="141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41"/>
      <c r="N601" s="141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41"/>
      <c r="N602" s="141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41"/>
      <c r="N603" s="141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41"/>
      <c r="N604" s="141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41"/>
      <c r="N605" s="141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41"/>
      <c r="N606" s="141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41"/>
      <c r="N607" s="141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41"/>
      <c r="N608" s="141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41"/>
      <c r="N609" s="141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41"/>
      <c r="N610" s="141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41"/>
      <c r="N611" s="141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41"/>
      <c r="N612" s="141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41"/>
      <c r="N613" s="141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41"/>
      <c r="N614" s="141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41"/>
      <c r="N615" s="141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41"/>
      <c r="N616" s="141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41"/>
      <c r="N617" s="141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41"/>
      <c r="N618" s="141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41"/>
      <c r="N619" s="141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41"/>
      <c r="N620" s="141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41"/>
      <c r="N621" s="141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41"/>
      <c r="N622" s="141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41"/>
      <c r="N623" s="141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41"/>
      <c r="N624" s="141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41"/>
      <c r="N625" s="141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41"/>
      <c r="N626" s="141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41"/>
      <c r="N627" s="141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41"/>
      <c r="N628" s="141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41"/>
      <c r="N629" s="141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41"/>
      <c r="N630" s="141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41"/>
      <c r="N631" s="141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41"/>
      <c r="N632" s="141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41"/>
      <c r="N633" s="141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41"/>
      <c r="N634" s="141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41"/>
      <c r="N635" s="141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41"/>
      <c r="N636" s="141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41"/>
      <c r="N637" s="141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41"/>
      <c r="N638" s="141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41"/>
      <c r="N639" s="141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41"/>
      <c r="N640" s="141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41"/>
      <c r="N641" s="141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41"/>
      <c r="N642" s="141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41"/>
      <c r="N643" s="141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41"/>
      <c r="N644" s="141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41"/>
      <c r="N645" s="141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41"/>
      <c r="N646" s="141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41"/>
      <c r="N647" s="141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41"/>
      <c r="N648" s="141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41"/>
      <c r="N649" s="141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41"/>
      <c r="N650" s="141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41"/>
      <c r="N651" s="141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41"/>
      <c r="N652" s="141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41"/>
      <c r="N653" s="141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41"/>
      <c r="N654" s="141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41"/>
      <c r="N655" s="141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41"/>
      <c r="N656" s="141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41"/>
      <c r="N657" s="141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41"/>
      <c r="N658" s="141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41"/>
      <c r="N659" s="141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41"/>
      <c r="N660" s="141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41"/>
      <c r="N661" s="141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41"/>
      <c r="N662" s="141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41"/>
      <c r="N663" s="141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41"/>
      <c r="N664" s="141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41"/>
      <c r="N665" s="141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41"/>
      <c r="N666" s="141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41"/>
      <c r="N667" s="141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41"/>
      <c r="N668" s="141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41"/>
      <c r="N669" s="141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41"/>
      <c r="N670" s="141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41"/>
      <c r="N671" s="141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41"/>
      <c r="N672" s="141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41"/>
      <c r="N673" s="141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41"/>
      <c r="N674" s="141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41"/>
      <c r="N675" s="141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41"/>
      <c r="N676" s="141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41"/>
      <c r="N677" s="141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41"/>
      <c r="N678" s="141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41"/>
      <c r="N679" s="141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41"/>
      <c r="N680" s="141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41"/>
      <c r="N681" s="141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41"/>
      <c r="N682" s="141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41"/>
      <c r="N683" s="141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41"/>
      <c r="N684" s="141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41"/>
      <c r="N685" s="141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41"/>
      <c r="N686" s="141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41"/>
      <c r="N687" s="141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41"/>
      <c r="N688" s="141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41"/>
      <c r="N689" s="141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41"/>
      <c r="N690" s="141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41"/>
      <c r="N691" s="141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41"/>
      <c r="N692" s="141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41"/>
      <c r="N693" s="141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41"/>
      <c r="N694" s="141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41"/>
      <c r="N695" s="141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41"/>
      <c r="N696" s="141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41"/>
      <c r="N697" s="141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41"/>
      <c r="N698" s="141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41"/>
      <c r="N699" s="141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41"/>
      <c r="N700" s="141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41"/>
      <c r="N701" s="141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41"/>
      <c r="N702" s="141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41"/>
      <c r="N703" s="141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41"/>
      <c r="N704" s="141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41"/>
      <c r="N705" s="141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41"/>
      <c r="N706" s="141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41"/>
      <c r="N707" s="141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41"/>
      <c r="N708" s="141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41"/>
      <c r="N709" s="141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41"/>
      <c r="N710" s="141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41"/>
      <c r="N711" s="141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41"/>
      <c r="N712" s="141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41"/>
      <c r="N713" s="141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41"/>
      <c r="N714" s="141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41"/>
      <c r="N715" s="141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41"/>
      <c r="N716" s="141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41"/>
      <c r="N717" s="141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41"/>
      <c r="N718" s="141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41"/>
      <c r="N719" s="141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41"/>
      <c r="N720" s="141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41"/>
      <c r="N721" s="141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41"/>
      <c r="N722" s="141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41"/>
      <c r="N723" s="141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41"/>
      <c r="N724" s="141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41"/>
      <c r="N725" s="141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41"/>
      <c r="N726" s="141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41"/>
      <c r="N727" s="141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41"/>
      <c r="N728" s="141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41"/>
      <c r="N729" s="141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41"/>
      <c r="N730" s="141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41"/>
      <c r="N731" s="141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41"/>
      <c r="N732" s="141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41"/>
      <c r="N733" s="141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41"/>
      <c r="N734" s="141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41"/>
      <c r="N735" s="141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41"/>
      <c r="N736" s="141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41"/>
      <c r="N737" s="141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41"/>
      <c r="N738" s="141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41"/>
      <c r="N739" s="141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41"/>
      <c r="N740" s="141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41"/>
      <c r="N741" s="141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41"/>
      <c r="N742" s="141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41"/>
      <c r="N743" s="141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41"/>
      <c r="N744" s="141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41"/>
      <c r="N745" s="141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41"/>
      <c r="N746" s="141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41"/>
      <c r="N747" s="141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41"/>
      <c r="N748" s="141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41"/>
      <c r="N749" s="141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41"/>
      <c r="N750" s="141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41"/>
      <c r="N751" s="141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41"/>
      <c r="N752" s="141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41"/>
      <c r="N753" s="141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41"/>
      <c r="N754" s="141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41"/>
      <c r="N755" s="141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41"/>
      <c r="N756" s="141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41"/>
      <c r="N757" s="141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41"/>
      <c r="N758" s="141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41"/>
      <c r="N759" s="141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41"/>
      <c r="N760" s="141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41"/>
      <c r="N761" s="141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41"/>
      <c r="N762" s="141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41"/>
      <c r="N763" s="141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41"/>
      <c r="N764" s="141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41"/>
      <c r="N765" s="141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41"/>
      <c r="N766" s="141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41"/>
      <c r="N767" s="141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41"/>
      <c r="N768" s="141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41"/>
      <c r="N769" s="141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41"/>
      <c r="N770" s="141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41"/>
      <c r="N771" s="141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41"/>
      <c r="N772" s="141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41"/>
      <c r="N773" s="141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41"/>
      <c r="N774" s="141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41"/>
      <c r="N775" s="141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41"/>
      <c r="N776" s="141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41"/>
      <c r="N777" s="141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41"/>
      <c r="N778" s="141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41"/>
      <c r="N779" s="141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41"/>
      <c r="N780" s="141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41"/>
      <c r="N781" s="141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41"/>
      <c r="N782" s="141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41"/>
      <c r="N783" s="141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41"/>
      <c r="N784" s="141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41"/>
      <c r="N785" s="141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41"/>
      <c r="N786" s="141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41"/>
      <c r="N787" s="141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41"/>
      <c r="N788" s="141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41"/>
      <c r="N789" s="141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41"/>
      <c r="N790" s="141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41"/>
      <c r="N791" s="141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41"/>
      <c r="N792" s="141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41"/>
      <c r="N793" s="141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41"/>
      <c r="N794" s="141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41"/>
      <c r="N795" s="141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41"/>
      <c r="N796" s="141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41"/>
      <c r="N797" s="141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41"/>
      <c r="N798" s="141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41"/>
      <c r="N799" s="141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41"/>
      <c r="N800" s="141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41"/>
      <c r="N801" s="141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41"/>
      <c r="N802" s="141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41"/>
      <c r="N803" s="141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41"/>
      <c r="N804" s="141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41"/>
      <c r="N805" s="141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41"/>
      <c r="N806" s="141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41"/>
      <c r="N807" s="141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41"/>
      <c r="N808" s="141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41"/>
      <c r="N809" s="141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41"/>
      <c r="N810" s="141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41"/>
      <c r="N811" s="141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41"/>
      <c r="N812" s="141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41"/>
      <c r="N813" s="141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41"/>
      <c r="N814" s="141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41"/>
      <c r="N815" s="141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41"/>
      <c r="N816" s="141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41"/>
      <c r="N817" s="141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41"/>
      <c r="N818" s="141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41"/>
      <c r="N819" s="141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41"/>
      <c r="N820" s="141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41"/>
      <c r="N821" s="141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41"/>
      <c r="N822" s="141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41"/>
      <c r="N823" s="141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41"/>
      <c r="N824" s="141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41"/>
      <c r="N825" s="141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41"/>
      <c r="N826" s="141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41"/>
      <c r="N827" s="141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41"/>
      <c r="N828" s="141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41"/>
      <c r="N829" s="141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41"/>
      <c r="N830" s="141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41"/>
      <c r="N831" s="141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41"/>
      <c r="N832" s="141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41"/>
      <c r="N833" s="141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41"/>
      <c r="N834" s="141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41"/>
      <c r="N835" s="141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41"/>
      <c r="N836" s="141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41"/>
      <c r="N837" s="141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41"/>
      <c r="N838" s="141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41"/>
      <c r="N839" s="141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41"/>
      <c r="N840" s="141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41"/>
      <c r="N841" s="141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41"/>
      <c r="N842" s="141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41"/>
      <c r="N843" s="141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41"/>
      <c r="N844" s="141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41"/>
      <c r="N845" s="141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41"/>
      <c r="N846" s="141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41"/>
      <c r="N847" s="141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41"/>
      <c r="N848" s="141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41"/>
      <c r="N849" s="141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41"/>
      <c r="N850" s="141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41"/>
      <c r="N851" s="141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41"/>
      <c r="N852" s="141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41"/>
      <c r="N853" s="141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41"/>
      <c r="N854" s="141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41"/>
      <c r="N855" s="141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41"/>
      <c r="N856" s="141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41"/>
      <c r="N857" s="141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41"/>
      <c r="N858" s="141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41"/>
      <c r="N859" s="141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41"/>
      <c r="N860" s="141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41"/>
      <c r="N861" s="141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41"/>
      <c r="N862" s="141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41"/>
      <c r="N863" s="141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41"/>
      <c r="N864" s="141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41"/>
      <c r="N865" s="141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41"/>
      <c r="N866" s="141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41"/>
      <c r="N867" s="141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41"/>
      <c r="N868" s="141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41"/>
      <c r="N869" s="141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41"/>
      <c r="N870" s="141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41"/>
      <c r="N871" s="141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41"/>
      <c r="N872" s="141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41"/>
      <c r="N873" s="141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41"/>
      <c r="N874" s="141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41"/>
      <c r="N875" s="141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41"/>
      <c r="N876" s="141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41"/>
      <c r="N877" s="141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41"/>
      <c r="N878" s="141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41"/>
      <c r="N879" s="141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41"/>
      <c r="N880" s="141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41"/>
      <c r="N881" s="141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41"/>
      <c r="N882" s="141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41"/>
      <c r="N883" s="141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41"/>
      <c r="N884" s="141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41"/>
      <c r="N885" s="141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41"/>
      <c r="N886" s="141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41"/>
      <c r="N887" s="141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41"/>
      <c r="N888" s="141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41"/>
      <c r="N889" s="141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41"/>
      <c r="N890" s="141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41"/>
      <c r="N891" s="141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41"/>
      <c r="N892" s="141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41"/>
      <c r="N893" s="141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41"/>
      <c r="N894" s="141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41"/>
      <c r="N895" s="141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41"/>
      <c r="N896" s="141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41"/>
      <c r="N897" s="141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41"/>
      <c r="N898" s="141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41"/>
      <c r="N899" s="141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41"/>
      <c r="N900" s="141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41"/>
      <c r="N901" s="141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41"/>
      <c r="N902" s="141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41"/>
      <c r="N903" s="141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41"/>
      <c r="N904" s="141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41"/>
      <c r="N905" s="141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41"/>
      <c r="N906" s="141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41"/>
      <c r="N907" s="141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41"/>
      <c r="N908" s="141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41"/>
      <c r="N909" s="141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41"/>
      <c r="N910" s="141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41"/>
      <c r="N911" s="141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41"/>
      <c r="N912" s="141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41"/>
      <c r="N913" s="141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41"/>
      <c r="N914" s="141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41"/>
      <c r="N915" s="141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41"/>
      <c r="N916" s="141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41"/>
      <c r="N917" s="141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41"/>
      <c r="N918" s="141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41"/>
      <c r="N919" s="141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41"/>
      <c r="N920" s="141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41"/>
      <c r="N921" s="141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41"/>
      <c r="N922" s="141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41"/>
      <c r="N923" s="141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41"/>
      <c r="N924" s="141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41"/>
      <c r="N925" s="141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41"/>
      <c r="N926" s="141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41"/>
      <c r="N927" s="141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41"/>
      <c r="N928" s="141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41"/>
      <c r="N929" s="141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41"/>
      <c r="N930" s="141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41"/>
      <c r="N931" s="141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41"/>
      <c r="N932" s="141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41"/>
      <c r="N933" s="141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41"/>
      <c r="N934" s="141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41"/>
      <c r="N935" s="141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41"/>
      <c r="N936" s="141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41"/>
      <c r="N937" s="141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41"/>
      <c r="N938" s="141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41"/>
      <c r="N939" s="141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41"/>
      <c r="N940" s="141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41"/>
      <c r="N941" s="141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41"/>
      <c r="N942" s="141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41"/>
      <c r="N943" s="141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41"/>
      <c r="N944" s="141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41"/>
      <c r="N945" s="141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41"/>
      <c r="N946" s="141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41"/>
      <c r="N947" s="141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41"/>
      <c r="N948" s="141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41"/>
      <c r="N949" s="141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41"/>
      <c r="N950" s="141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41"/>
      <c r="N951" s="141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41"/>
      <c r="N952" s="141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41"/>
      <c r="N953" s="141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41"/>
      <c r="N954" s="141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41"/>
      <c r="N955" s="141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41"/>
      <c r="N956" s="141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41"/>
      <c r="N957" s="141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41"/>
      <c r="N958" s="141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41"/>
      <c r="N959" s="141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41"/>
      <c r="N960" s="141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41"/>
      <c r="N961" s="141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41"/>
      <c r="N962" s="141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41"/>
      <c r="N963" s="141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41"/>
      <c r="N964" s="141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41"/>
      <c r="N965" s="141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41"/>
      <c r="N966" s="141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41"/>
      <c r="N967" s="141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41"/>
      <c r="N968" s="141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41"/>
      <c r="N969" s="141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41"/>
      <c r="N970" s="141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41"/>
      <c r="N971" s="141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41"/>
      <c r="N972" s="141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41"/>
      <c r="N973" s="141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41"/>
      <c r="N974" s="141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41"/>
      <c r="N975" s="141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41"/>
      <c r="N976" s="141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41"/>
      <c r="N977" s="141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41"/>
      <c r="N978" s="141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41"/>
      <c r="N979" s="141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41"/>
      <c r="N980" s="141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41"/>
      <c r="N981" s="141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41"/>
      <c r="N982" s="141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41"/>
      <c r="N983" s="141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41"/>
      <c r="N984" s="141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41"/>
      <c r="N985" s="141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41"/>
      <c r="N986" s="141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41"/>
      <c r="N987" s="141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41"/>
      <c r="N988" s="141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41"/>
      <c r="N989" s="141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41"/>
      <c r="N990" s="141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41"/>
      <c r="N991" s="141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41"/>
      <c r="N992" s="141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41"/>
      <c r="N993" s="141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41"/>
      <c r="N994" s="141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41"/>
      <c r="N995" s="141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41"/>
      <c r="N996" s="141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41"/>
      <c r="N997" s="141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41"/>
      <c r="N998" s="141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41"/>
      <c r="N999" s="141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41"/>
      <c r="N1000" s="141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0">
    <mergeCell ref="M3:M5"/>
    <mergeCell ref="N3:N4"/>
    <mergeCell ref="O3:O4"/>
    <mergeCell ref="B3:B5"/>
    <mergeCell ref="C3:C5"/>
    <mergeCell ref="D3:D5"/>
    <mergeCell ref="E3:E5"/>
    <mergeCell ref="F3:J3"/>
    <mergeCell ref="K3:K5"/>
    <mergeCell ref="L3:L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.71"/>
    <col customWidth="1" min="3" max="4" width="8.86"/>
    <col customWidth="1" min="5" max="5" width="23.0"/>
    <col customWidth="1" min="6" max="6" width="17.29"/>
    <col customWidth="1" min="7" max="10" width="15.43"/>
    <col customWidth="1" min="11" max="11" width="30.43"/>
    <col customWidth="1" min="12" max="12" width="8.86"/>
    <col customWidth="1" min="13" max="13" width="10.86"/>
    <col customWidth="1" min="14" max="16" width="8.86"/>
    <col customWidth="1" hidden="1" min="17" max="17" width="61.43"/>
    <col customWidth="1" min="18" max="26" width="8.86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41"/>
      <c r="N1" s="141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11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41"/>
      <c r="N2" s="141"/>
      <c r="O2" s="152"/>
      <c r="P2" s="152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42" t="s">
        <v>86</v>
      </c>
      <c r="C3" s="113" t="s">
        <v>12</v>
      </c>
      <c r="D3" s="113" t="s">
        <v>13</v>
      </c>
      <c r="E3" s="113" t="s">
        <v>11</v>
      </c>
      <c r="F3" s="166" t="s">
        <v>87</v>
      </c>
      <c r="G3" s="167"/>
      <c r="H3" s="167"/>
      <c r="I3" s="167"/>
      <c r="J3" s="168"/>
      <c r="K3" s="117" t="s">
        <v>88</v>
      </c>
      <c r="L3" s="113" t="s">
        <v>15</v>
      </c>
      <c r="M3" s="113" t="s">
        <v>16</v>
      </c>
      <c r="N3" s="144" t="s">
        <v>228</v>
      </c>
      <c r="O3" s="144" t="s">
        <v>90</v>
      </c>
      <c r="P3" s="110"/>
      <c r="Q3" s="120" t="s">
        <v>91</v>
      </c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62"/>
      <c r="B4" s="124"/>
      <c r="C4" s="124"/>
      <c r="D4" s="124"/>
      <c r="E4" s="124"/>
      <c r="F4" s="125" t="s">
        <v>229</v>
      </c>
      <c r="G4" s="159" t="s">
        <v>112</v>
      </c>
      <c r="H4" s="159" t="s">
        <v>113</v>
      </c>
      <c r="I4" s="159" t="s">
        <v>114</v>
      </c>
      <c r="J4" s="169" t="s">
        <v>223</v>
      </c>
      <c r="K4" s="124"/>
      <c r="L4" s="124"/>
      <c r="M4" s="124"/>
      <c r="N4" s="126"/>
      <c r="O4" s="126"/>
      <c r="P4" s="62"/>
      <c r="Q4" s="127" t="s">
        <v>115</v>
      </c>
      <c r="R4" s="125" t="s">
        <v>230</v>
      </c>
      <c r="S4" s="159" t="s">
        <v>114</v>
      </c>
      <c r="T4" s="62"/>
      <c r="U4" s="62"/>
      <c r="V4" s="62"/>
      <c r="W4" s="62"/>
      <c r="X4" s="62"/>
      <c r="Y4" s="62"/>
      <c r="Z4" s="62"/>
    </row>
    <row r="5">
      <c r="A5" s="11"/>
      <c r="B5" s="126"/>
      <c r="C5" s="126"/>
      <c r="D5" s="126"/>
      <c r="E5" s="126"/>
      <c r="F5" s="134" t="s">
        <v>116</v>
      </c>
      <c r="G5" s="134" t="s">
        <v>116</v>
      </c>
      <c r="H5" s="134" t="s">
        <v>116</v>
      </c>
      <c r="I5" s="134" t="s">
        <v>116</v>
      </c>
      <c r="J5" s="134" t="s">
        <v>152</v>
      </c>
      <c r="K5" s="126"/>
      <c r="L5" s="126"/>
      <c r="M5" s="126"/>
      <c r="N5" s="146" t="s">
        <v>231</v>
      </c>
      <c r="O5" s="146" t="s">
        <v>232</v>
      </c>
      <c r="P5" s="11"/>
      <c r="Q5" s="127" t="s">
        <v>22</v>
      </c>
      <c r="R5" s="134" t="s">
        <v>116</v>
      </c>
      <c r="S5" s="134" t="s">
        <v>116</v>
      </c>
      <c r="T5" s="11"/>
      <c r="U5" s="11"/>
      <c r="V5" s="11"/>
      <c r="W5" s="11"/>
      <c r="X5" s="11"/>
      <c r="Y5" s="11"/>
      <c r="Z5" s="11"/>
    </row>
    <row r="6" ht="14.25" customHeight="1">
      <c r="A6" s="131"/>
      <c r="B6" s="132"/>
      <c r="C6" s="132"/>
      <c r="D6" s="132" t="s">
        <v>233</v>
      </c>
      <c r="E6" s="132" t="str">
        <f t="shared" ref="E6:E26" si="1">CONCATENATE(C6,"-",D6,"-",B6)</f>
        <v>-SSE-</v>
      </c>
      <c r="F6" s="160"/>
      <c r="G6" s="160"/>
      <c r="H6" s="160"/>
      <c r="I6" s="160">
        <v>600.0</v>
      </c>
      <c r="J6" s="161">
        <f t="shared" ref="J6:J26" si="2">ATAN((2*(G6+H6)/3.14/2-F6/2)/(I6-25))*180/3.14</f>
        <v>0</v>
      </c>
      <c r="K6" s="170" t="str">
        <f t="shared" ref="K6:K26" si="3">F$4&amp;"="&amp;F6&amp;"; "&amp;G$4&amp;"="&amp;G6&amp;"; "&amp;H$4&amp;"="&amp;H6&amp;"; "&amp;I$4&amp;"="&amp;I6&amp;""</f>
        <v>Ød=; A=; B=; L=600</v>
      </c>
      <c r="L6" s="132" t="s">
        <v>28</v>
      </c>
      <c r="M6" s="171"/>
      <c r="N6" s="172" t="str">
        <f t="shared" ref="N6:N26" si="4">3.14*SQRT((((G6+H6)/3.14)-(F6/2))*(((G6+H6)/3.14)-(F6/2))+I6*I6)*(1+0.06*G6/H6+0.09*G6/F6+0.25*500/(4*I6))*((G6+H6)/3.14+F6/2)/1000000</f>
        <v>#DIV/0!</v>
      </c>
      <c r="O6" s="173" t="str">
        <f t="shared" ref="O6:O26" si="5">M6*N6</f>
        <v>#DIV/0!</v>
      </c>
      <c r="P6" s="131"/>
      <c r="Q6" s="127" t="s">
        <v>121</v>
      </c>
      <c r="R6" s="52">
        <v>100.0</v>
      </c>
      <c r="S6" s="52">
        <v>40.0</v>
      </c>
      <c r="T6" s="131"/>
      <c r="U6" s="131"/>
      <c r="V6" s="131"/>
      <c r="W6" s="131"/>
      <c r="X6" s="131"/>
      <c r="Y6" s="131"/>
      <c r="Z6" s="131"/>
    </row>
    <row r="7">
      <c r="A7" s="11"/>
      <c r="B7" s="52"/>
      <c r="C7" s="132"/>
      <c r="D7" s="132" t="s">
        <v>233</v>
      </c>
      <c r="E7" s="132" t="str">
        <f t="shared" si="1"/>
        <v>-SSE-</v>
      </c>
      <c r="F7" s="132"/>
      <c r="G7" s="52"/>
      <c r="H7" s="52"/>
      <c r="I7" s="160">
        <v>600.0</v>
      </c>
      <c r="J7" s="161">
        <f t="shared" si="2"/>
        <v>0</v>
      </c>
      <c r="K7" s="170" t="str">
        <f t="shared" si="3"/>
        <v>Ød=; A=; B=; L=600</v>
      </c>
      <c r="L7" s="132" t="s">
        <v>28</v>
      </c>
      <c r="M7" s="132"/>
      <c r="N7" s="172" t="str">
        <f t="shared" si="4"/>
        <v>#DIV/0!</v>
      </c>
      <c r="O7" s="173" t="str">
        <f t="shared" si="5"/>
        <v>#DIV/0!</v>
      </c>
      <c r="P7" s="11"/>
      <c r="Q7" s="127" t="s">
        <v>122</v>
      </c>
      <c r="R7" s="52">
        <v>125.0</v>
      </c>
      <c r="S7" s="52">
        <v>40.0</v>
      </c>
      <c r="T7" s="11"/>
      <c r="U7" s="11"/>
      <c r="V7" s="11"/>
      <c r="W7" s="11"/>
      <c r="X7" s="11"/>
      <c r="Y7" s="11"/>
      <c r="Z7" s="11"/>
    </row>
    <row r="8">
      <c r="A8" s="11"/>
      <c r="B8" s="52"/>
      <c r="C8" s="132"/>
      <c r="D8" s="132" t="s">
        <v>233</v>
      </c>
      <c r="E8" s="132" t="str">
        <f t="shared" si="1"/>
        <v>-SSE-</v>
      </c>
      <c r="F8" s="132"/>
      <c r="G8" s="52"/>
      <c r="H8" s="52"/>
      <c r="I8" s="160">
        <v>600.0</v>
      </c>
      <c r="J8" s="161">
        <f t="shared" si="2"/>
        <v>0</v>
      </c>
      <c r="K8" s="170" t="str">
        <f t="shared" si="3"/>
        <v>Ød=; A=; B=; L=600</v>
      </c>
      <c r="L8" s="132" t="s">
        <v>28</v>
      </c>
      <c r="M8" s="132"/>
      <c r="N8" s="172" t="str">
        <f t="shared" si="4"/>
        <v>#DIV/0!</v>
      </c>
      <c r="O8" s="173" t="str">
        <f t="shared" si="5"/>
        <v>#DIV/0!</v>
      </c>
      <c r="P8" s="11"/>
      <c r="Q8" s="127" t="s">
        <v>123</v>
      </c>
      <c r="R8" s="52">
        <v>150.0</v>
      </c>
      <c r="S8" s="52">
        <v>40.0</v>
      </c>
      <c r="T8" s="11"/>
      <c r="U8" s="11"/>
      <c r="V8" s="11"/>
      <c r="W8" s="11"/>
      <c r="X8" s="11"/>
      <c r="Y8" s="11"/>
      <c r="Z8" s="11"/>
    </row>
    <row r="9">
      <c r="A9" s="11"/>
      <c r="B9" s="52"/>
      <c r="C9" s="52"/>
      <c r="D9" s="132" t="s">
        <v>233</v>
      </c>
      <c r="E9" s="132" t="str">
        <f t="shared" si="1"/>
        <v>-SSE-</v>
      </c>
      <c r="F9" s="132"/>
      <c r="G9" s="52"/>
      <c r="H9" s="52"/>
      <c r="I9" s="160">
        <v>600.0</v>
      </c>
      <c r="J9" s="161">
        <f t="shared" si="2"/>
        <v>0</v>
      </c>
      <c r="K9" s="170" t="str">
        <f t="shared" si="3"/>
        <v>Ød=; A=; B=; L=600</v>
      </c>
      <c r="L9" s="132" t="s">
        <v>28</v>
      </c>
      <c r="M9" s="52"/>
      <c r="N9" s="172" t="str">
        <f t="shared" si="4"/>
        <v>#DIV/0!</v>
      </c>
      <c r="O9" s="173" t="str">
        <f t="shared" si="5"/>
        <v>#DIV/0!</v>
      </c>
      <c r="P9" s="11"/>
      <c r="Q9" s="127" t="s">
        <v>124</v>
      </c>
      <c r="R9" s="52">
        <v>160.0</v>
      </c>
      <c r="S9" s="52">
        <v>40.0</v>
      </c>
      <c r="T9" s="11"/>
      <c r="U9" s="11"/>
      <c r="V9" s="11"/>
      <c r="W9" s="11"/>
      <c r="X9" s="11"/>
      <c r="Y9" s="11"/>
      <c r="Z9" s="11"/>
    </row>
    <row r="10">
      <c r="A10" s="11"/>
      <c r="B10" s="52"/>
      <c r="C10" s="52"/>
      <c r="D10" s="132" t="s">
        <v>233</v>
      </c>
      <c r="E10" s="132" t="str">
        <f t="shared" si="1"/>
        <v>-SSE-</v>
      </c>
      <c r="F10" s="132"/>
      <c r="G10" s="52"/>
      <c r="H10" s="52"/>
      <c r="I10" s="160">
        <v>600.0</v>
      </c>
      <c r="J10" s="161">
        <f t="shared" si="2"/>
        <v>0</v>
      </c>
      <c r="K10" s="170" t="str">
        <f t="shared" si="3"/>
        <v>Ød=; A=; B=; L=600</v>
      </c>
      <c r="L10" s="132" t="s">
        <v>28</v>
      </c>
      <c r="M10" s="52"/>
      <c r="N10" s="172" t="str">
        <f t="shared" si="4"/>
        <v>#DIV/0!</v>
      </c>
      <c r="O10" s="173" t="str">
        <f t="shared" si="5"/>
        <v>#DIV/0!</v>
      </c>
      <c r="P10" s="11"/>
      <c r="Q10" s="127" t="s">
        <v>125</v>
      </c>
      <c r="R10" s="52">
        <v>180.0</v>
      </c>
      <c r="S10" s="52">
        <v>40.0</v>
      </c>
      <c r="T10" s="11"/>
      <c r="U10" s="11"/>
      <c r="V10" s="11"/>
      <c r="W10" s="11"/>
      <c r="X10" s="11"/>
      <c r="Y10" s="11"/>
      <c r="Z10" s="11"/>
    </row>
    <row r="11">
      <c r="A11" s="11"/>
      <c r="B11" s="52"/>
      <c r="C11" s="52"/>
      <c r="D11" s="132" t="s">
        <v>233</v>
      </c>
      <c r="E11" s="132" t="str">
        <f t="shared" si="1"/>
        <v>-SSE-</v>
      </c>
      <c r="F11" s="132"/>
      <c r="G11" s="52"/>
      <c r="H11" s="52"/>
      <c r="I11" s="160">
        <v>600.0</v>
      </c>
      <c r="J11" s="161">
        <f t="shared" si="2"/>
        <v>0</v>
      </c>
      <c r="K11" s="170" t="str">
        <f t="shared" si="3"/>
        <v>Ød=; A=; B=; L=600</v>
      </c>
      <c r="L11" s="132" t="s">
        <v>28</v>
      </c>
      <c r="M11" s="52"/>
      <c r="N11" s="172" t="str">
        <f t="shared" si="4"/>
        <v>#DIV/0!</v>
      </c>
      <c r="O11" s="173" t="str">
        <f t="shared" si="5"/>
        <v>#DIV/0!</v>
      </c>
      <c r="P11" s="11"/>
      <c r="Q11" s="127" t="s">
        <v>126</v>
      </c>
      <c r="R11" s="52">
        <v>200.0</v>
      </c>
      <c r="S11" s="52">
        <v>40.0</v>
      </c>
      <c r="T11" s="11"/>
      <c r="U11" s="11"/>
      <c r="V11" s="11"/>
      <c r="W11" s="11"/>
      <c r="X11" s="11"/>
      <c r="Y11" s="11"/>
      <c r="Z11" s="11"/>
    </row>
    <row r="12">
      <c r="A12" s="11"/>
      <c r="B12" s="52"/>
      <c r="C12" s="52"/>
      <c r="D12" s="132" t="s">
        <v>233</v>
      </c>
      <c r="E12" s="132" t="str">
        <f t="shared" si="1"/>
        <v>-SSE-</v>
      </c>
      <c r="F12" s="132"/>
      <c r="G12" s="52"/>
      <c r="H12" s="52"/>
      <c r="I12" s="160">
        <v>600.0</v>
      </c>
      <c r="J12" s="161">
        <f t="shared" si="2"/>
        <v>0</v>
      </c>
      <c r="K12" s="170" t="str">
        <f t="shared" si="3"/>
        <v>Ød=; A=; B=; L=600</v>
      </c>
      <c r="L12" s="132" t="s">
        <v>28</v>
      </c>
      <c r="M12" s="52"/>
      <c r="N12" s="172" t="str">
        <f t="shared" si="4"/>
        <v>#DIV/0!</v>
      </c>
      <c r="O12" s="173" t="str">
        <f t="shared" si="5"/>
        <v>#DIV/0!</v>
      </c>
      <c r="P12" s="11"/>
      <c r="Q12" s="127" t="s">
        <v>127</v>
      </c>
      <c r="R12" s="52">
        <v>250.0</v>
      </c>
      <c r="S12" s="52">
        <v>60.0</v>
      </c>
      <c r="T12" s="11"/>
      <c r="U12" s="11"/>
      <c r="V12" s="11"/>
      <c r="W12" s="11"/>
      <c r="X12" s="11"/>
      <c r="Y12" s="11"/>
      <c r="Z12" s="11"/>
    </row>
    <row r="13">
      <c r="A13" s="11"/>
      <c r="B13" s="52"/>
      <c r="C13" s="52"/>
      <c r="D13" s="132" t="s">
        <v>233</v>
      </c>
      <c r="E13" s="132" t="str">
        <f t="shared" si="1"/>
        <v>-SSE-</v>
      </c>
      <c r="F13" s="132"/>
      <c r="G13" s="52"/>
      <c r="H13" s="52"/>
      <c r="I13" s="160">
        <v>600.0</v>
      </c>
      <c r="J13" s="161">
        <f t="shared" si="2"/>
        <v>0</v>
      </c>
      <c r="K13" s="170" t="str">
        <f t="shared" si="3"/>
        <v>Ød=; A=; B=; L=600</v>
      </c>
      <c r="L13" s="132" t="s">
        <v>28</v>
      </c>
      <c r="M13" s="52"/>
      <c r="N13" s="172" t="str">
        <f t="shared" si="4"/>
        <v>#DIV/0!</v>
      </c>
      <c r="O13" s="173" t="str">
        <f t="shared" si="5"/>
        <v>#DIV/0!</v>
      </c>
      <c r="P13" s="11"/>
      <c r="Q13" s="127" t="s">
        <v>128</v>
      </c>
      <c r="R13" s="52">
        <v>300.0</v>
      </c>
      <c r="S13" s="52">
        <v>60.0</v>
      </c>
      <c r="T13" s="11"/>
      <c r="U13" s="11"/>
      <c r="V13" s="11"/>
      <c r="W13" s="11"/>
      <c r="X13" s="11"/>
      <c r="Y13" s="11"/>
      <c r="Z13" s="11"/>
    </row>
    <row r="14">
      <c r="A14" s="11"/>
      <c r="B14" s="52"/>
      <c r="C14" s="52"/>
      <c r="D14" s="132" t="s">
        <v>233</v>
      </c>
      <c r="E14" s="132" t="str">
        <f t="shared" si="1"/>
        <v>-SSE-</v>
      </c>
      <c r="F14" s="132"/>
      <c r="G14" s="52"/>
      <c r="H14" s="52"/>
      <c r="I14" s="160">
        <v>600.0</v>
      </c>
      <c r="J14" s="161">
        <f t="shared" si="2"/>
        <v>0</v>
      </c>
      <c r="K14" s="170" t="str">
        <f t="shared" si="3"/>
        <v>Ød=; A=; B=; L=600</v>
      </c>
      <c r="L14" s="132" t="s">
        <v>28</v>
      </c>
      <c r="M14" s="52"/>
      <c r="N14" s="172" t="str">
        <f t="shared" si="4"/>
        <v>#DIV/0!</v>
      </c>
      <c r="O14" s="173" t="str">
        <f t="shared" si="5"/>
        <v>#DIV/0!</v>
      </c>
      <c r="P14" s="11"/>
      <c r="Q14" s="127" t="s">
        <v>129</v>
      </c>
      <c r="R14" s="52">
        <v>315.0</v>
      </c>
      <c r="S14" s="52">
        <v>60.0</v>
      </c>
      <c r="T14" s="11"/>
      <c r="U14" s="11"/>
      <c r="V14" s="11"/>
      <c r="W14" s="11"/>
      <c r="X14" s="11"/>
      <c r="Y14" s="11"/>
      <c r="Z14" s="11"/>
    </row>
    <row r="15">
      <c r="A15" s="11"/>
      <c r="B15" s="52"/>
      <c r="C15" s="52"/>
      <c r="D15" s="132" t="s">
        <v>233</v>
      </c>
      <c r="E15" s="132" t="str">
        <f t="shared" si="1"/>
        <v>-SSE-</v>
      </c>
      <c r="F15" s="132"/>
      <c r="G15" s="52"/>
      <c r="H15" s="52"/>
      <c r="I15" s="160">
        <v>600.0</v>
      </c>
      <c r="J15" s="161">
        <f t="shared" si="2"/>
        <v>0</v>
      </c>
      <c r="K15" s="170" t="str">
        <f t="shared" si="3"/>
        <v>Ød=; A=; B=; L=600</v>
      </c>
      <c r="L15" s="132" t="s">
        <v>28</v>
      </c>
      <c r="M15" s="52"/>
      <c r="N15" s="172" t="str">
        <f t="shared" si="4"/>
        <v>#DIV/0!</v>
      </c>
      <c r="O15" s="173" t="str">
        <f t="shared" si="5"/>
        <v>#DIV/0!</v>
      </c>
      <c r="P15" s="11"/>
      <c r="Q15" s="127" t="s">
        <v>130</v>
      </c>
      <c r="R15" s="52">
        <v>355.0</v>
      </c>
      <c r="S15" s="52">
        <v>60.0</v>
      </c>
      <c r="T15" s="11"/>
      <c r="U15" s="11"/>
      <c r="V15" s="11"/>
      <c r="W15" s="11"/>
      <c r="X15" s="11"/>
      <c r="Y15" s="11"/>
      <c r="Z15" s="11"/>
    </row>
    <row r="16">
      <c r="A16" s="11"/>
      <c r="B16" s="52"/>
      <c r="C16" s="52"/>
      <c r="D16" s="132" t="s">
        <v>233</v>
      </c>
      <c r="E16" s="132" t="str">
        <f t="shared" si="1"/>
        <v>-SSE-</v>
      </c>
      <c r="F16" s="132"/>
      <c r="G16" s="52"/>
      <c r="H16" s="52"/>
      <c r="I16" s="160">
        <v>600.0</v>
      </c>
      <c r="J16" s="161">
        <f t="shared" si="2"/>
        <v>0</v>
      </c>
      <c r="K16" s="170" t="str">
        <f t="shared" si="3"/>
        <v>Ød=; A=; B=; L=600</v>
      </c>
      <c r="L16" s="132" t="s">
        <v>28</v>
      </c>
      <c r="M16" s="52"/>
      <c r="N16" s="172" t="str">
        <f t="shared" si="4"/>
        <v>#DIV/0!</v>
      </c>
      <c r="O16" s="173" t="str">
        <f t="shared" si="5"/>
        <v>#DIV/0!</v>
      </c>
      <c r="P16" s="11"/>
      <c r="Q16" s="127" t="s">
        <v>131</v>
      </c>
      <c r="R16" s="52">
        <v>400.0</v>
      </c>
      <c r="S16" s="52">
        <v>80.0</v>
      </c>
      <c r="T16" s="11"/>
      <c r="U16" s="11"/>
      <c r="V16" s="11"/>
      <c r="W16" s="11"/>
      <c r="X16" s="11"/>
      <c r="Y16" s="11"/>
      <c r="Z16" s="11"/>
    </row>
    <row r="17">
      <c r="A17" s="11"/>
      <c r="B17" s="52"/>
      <c r="C17" s="52"/>
      <c r="D17" s="132" t="s">
        <v>233</v>
      </c>
      <c r="E17" s="132" t="str">
        <f t="shared" si="1"/>
        <v>-SSE-</v>
      </c>
      <c r="F17" s="132"/>
      <c r="G17" s="52"/>
      <c r="H17" s="52"/>
      <c r="I17" s="160">
        <v>600.0</v>
      </c>
      <c r="J17" s="161">
        <f t="shared" si="2"/>
        <v>0</v>
      </c>
      <c r="K17" s="170" t="str">
        <f t="shared" si="3"/>
        <v>Ød=; A=; B=; L=600</v>
      </c>
      <c r="L17" s="132" t="s">
        <v>28</v>
      </c>
      <c r="M17" s="52"/>
      <c r="N17" s="172" t="str">
        <f t="shared" si="4"/>
        <v>#DIV/0!</v>
      </c>
      <c r="O17" s="173" t="str">
        <f t="shared" si="5"/>
        <v>#DIV/0!</v>
      </c>
      <c r="P17" s="11"/>
      <c r="Q17" s="127" t="s">
        <v>132</v>
      </c>
      <c r="R17" s="52">
        <v>450.0</v>
      </c>
      <c r="S17" s="52">
        <v>80.0</v>
      </c>
      <c r="T17" s="11"/>
      <c r="U17" s="11"/>
      <c r="V17" s="11"/>
      <c r="W17" s="11"/>
      <c r="X17" s="11"/>
      <c r="Y17" s="11"/>
      <c r="Z17" s="11"/>
    </row>
    <row r="18">
      <c r="A18" s="11"/>
      <c r="B18" s="52"/>
      <c r="C18" s="52"/>
      <c r="D18" s="132" t="s">
        <v>233</v>
      </c>
      <c r="E18" s="132" t="str">
        <f t="shared" si="1"/>
        <v>-SSE-</v>
      </c>
      <c r="F18" s="132"/>
      <c r="G18" s="52"/>
      <c r="H18" s="52"/>
      <c r="I18" s="160">
        <v>600.0</v>
      </c>
      <c r="J18" s="161">
        <f t="shared" si="2"/>
        <v>0</v>
      </c>
      <c r="K18" s="170" t="str">
        <f t="shared" si="3"/>
        <v>Ød=; A=; B=; L=600</v>
      </c>
      <c r="L18" s="132" t="s">
        <v>28</v>
      </c>
      <c r="M18" s="52"/>
      <c r="N18" s="172" t="str">
        <f t="shared" si="4"/>
        <v>#DIV/0!</v>
      </c>
      <c r="O18" s="173" t="str">
        <f t="shared" si="5"/>
        <v>#DIV/0!</v>
      </c>
      <c r="P18" s="11"/>
      <c r="Q18" s="127" t="s">
        <v>133</v>
      </c>
      <c r="R18" s="52">
        <v>500.0</v>
      </c>
      <c r="S18" s="52">
        <v>80.0</v>
      </c>
      <c r="T18" s="11"/>
      <c r="U18" s="11"/>
      <c r="V18" s="11"/>
      <c r="W18" s="11"/>
      <c r="X18" s="11"/>
      <c r="Y18" s="11"/>
      <c r="Z18" s="11"/>
    </row>
    <row r="19">
      <c r="A19" s="110"/>
      <c r="B19" s="52"/>
      <c r="C19" s="52"/>
      <c r="D19" s="132" t="s">
        <v>233</v>
      </c>
      <c r="E19" s="132" t="str">
        <f t="shared" si="1"/>
        <v>-SSE-</v>
      </c>
      <c r="F19" s="132"/>
      <c r="G19" s="52"/>
      <c r="H19" s="52"/>
      <c r="I19" s="160">
        <v>601.0</v>
      </c>
      <c r="J19" s="161">
        <f t="shared" si="2"/>
        <v>0</v>
      </c>
      <c r="K19" s="170" t="str">
        <f t="shared" si="3"/>
        <v>Ød=; A=; B=; L=601</v>
      </c>
      <c r="L19" s="132" t="s">
        <v>28</v>
      </c>
      <c r="M19" s="52"/>
      <c r="N19" s="172" t="str">
        <f t="shared" si="4"/>
        <v>#DIV/0!</v>
      </c>
      <c r="O19" s="173" t="str">
        <f t="shared" si="5"/>
        <v>#DIV/0!</v>
      </c>
      <c r="P19" s="110"/>
      <c r="Q19" s="127" t="s">
        <v>134</v>
      </c>
      <c r="R19" s="52">
        <v>560.0</v>
      </c>
      <c r="S19" s="52">
        <v>80.0</v>
      </c>
      <c r="T19" s="110"/>
      <c r="U19" s="110"/>
      <c r="V19" s="110"/>
      <c r="W19" s="110"/>
      <c r="X19" s="110"/>
      <c r="Y19" s="110"/>
      <c r="Z19" s="110"/>
    </row>
    <row r="20">
      <c r="A20" s="110"/>
      <c r="B20" s="52"/>
      <c r="C20" s="52"/>
      <c r="D20" s="132" t="s">
        <v>233</v>
      </c>
      <c r="E20" s="132" t="str">
        <f t="shared" si="1"/>
        <v>-SSE-</v>
      </c>
      <c r="F20" s="132"/>
      <c r="G20" s="52"/>
      <c r="H20" s="52"/>
      <c r="I20" s="160">
        <v>602.0</v>
      </c>
      <c r="J20" s="161">
        <f t="shared" si="2"/>
        <v>0</v>
      </c>
      <c r="K20" s="170" t="str">
        <f t="shared" si="3"/>
        <v>Ød=; A=; B=; L=602</v>
      </c>
      <c r="L20" s="132" t="s">
        <v>28</v>
      </c>
      <c r="M20" s="52"/>
      <c r="N20" s="172" t="str">
        <f t="shared" si="4"/>
        <v>#DIV/0!</v>
      </c>
      <c r="O20" s="173" t="str">
        <f t="shared" si="5"/>
        <v>#DIV/0!</v>
      </c>
      <c r="P20" s="110"/>
      <c r="Q20" s="127" t="s">
        <v>135</v>
      </c>
      <c r="R20" s="52">
        <v>600.0</v>
      </c>
      <c r="S20" s="52">
        <v>80.0</v>
      </c>
      <c r="T20" s="110"/>
      <c r="U20" s="110"/>
      <c r="V20" s="110"/>
      <c r="W20" s="110"/>
      <c r="X20" s="110"/>
      <c r="Y20" s="110"/>
      <c r="Z20" s="110"/>
    </row>
    <row r="21" ht="15.75" customHeight="1">
      <c r="A21" s="110"/>
      <c r="B21" s="52"/>
      <c r="C21" s="52"/>
      <c r="D21" s="132" t="s">
        <v>233</v>
      </c>
      <c r="E21" s="132" t="str">
        <f t="shared" si="1"/>
        <v>-SSE-</v>
      </c>
      <c r="F21" s="132"/>
      <c r="G21" s="52"/>
      <c r="H21" s="52"/>
      <c r="I21" s="160">
        <v>603.0</v>
      </c>
      <c r="J21" s="161">
        <f t="shared" si="2"/>
        <v>0</v>
      </c>
      <c r="K21" s="170" t="str">
        <f t="shared" si="3"/>
        <v>Ød=; A=; B=; L=603</v>
      </c>
      <c r="L21" s="132" t="s">
        <v>28</v>
      </c>
      <c r="M21" s="52"/>
      <c r="N21" s="172" t="str">
        <f t="shared" si="4"/>
        <v>#DIV/0!</v>
      </c>
      <c r="O21" s="173" t="str">
        <f t="shared" si="5"/>
        <v>#DIV/0!</v>
      </c>
      <c r="P21" s="110"/>
      <c r="Q21" s="127" t="s">
        <v>136</v>
      </c>
      <c r="R21" s="52">
        <v>630.0</v>
      </c>
      <c r="S21" s="52">
        <v>80.0</v>
      </c>
      <c r="T21" s="110"/>
      <c r="U21" s="110"/>
      <c r="V21" s="110"/>
      <c r="W21" s="110"/>
      <c r="X21" s="110"/>
      <c r="Y21" s="110"/>
      <c r="Z21" s="110"/>
    </row>
    <row r="22" ht="15.75" customHeight="1">
      <c r="A22" s="110"/>
      <c r="B22" s="52"/>
      <c r="C22" s="52"/>
      <c r="D22" s="132" t="s">
        <v>233</v>
      </c>
      <c r="E22" s="132" t="str">
        <f t="shared" si="1"/>
        <v>-SSE-</v>
      </c>
      <c r="F22" s="132"/>
      <c r="G22" s="52"/>
      <c r="H22" s="52"/>
      <c r="I22" s="160">
        <v>604.0</v>
      </c>
      <c r="J22" s="161">
        <f t="shared" si="2"/>
        <v>0</v>
      </c>
      <c r="K22" s="170" t="str">
        <f t="shared" si="3"/>
        <v>Ød=; A=; B=; L=604</v>
      </c>
      <c r="L22" s="132" t="s">
        <v>28</v>
      </c>
      <c r="M22" s="52"/>
      <c r="N22" s="172" t="str">
        <f t="shared" si="4"/>
        <v>#DIV/0!</v>
      </c>
      <c r="O22" s="173" t="str">
        <f t="shared" si="5"/>
        <v>#DIV/0!</v>
      </c>
      <c r="P22" s="110"/>
      <c r="Q22" s="127" t="s">
        <v>137</v>
      </c>
      <c r="R22" s="52">
        <v>710.0</v>
      </c>
      <c r="S22" s="52">
        <v>100.0</v>
      </c>
      <c r="T22" s="110"/>
      <c r="U22" s="110"/>
      <c r="V22" s="110"/>
      <c r="W22" s="110"/>
      <c r="X22" s="110"/>
      <c r="Y22" s="110"/>
      <c r="Z22" s="110"/>
    </row>
    <row r="23" ht="15.75" customHeight="1">
      <c r="A23" s="110"/>
      <c r="B23" s="52"/>
      <c r="C23" s="52"/>
      <c r="D23" s="132" t="s">
        <v>233</v>
      </c>
      <c r="E23" s="132" t="str">
        <f t="shared" si="1"/>
        <v>-SSE-</v>
      </c>
      <c r="F23" s="132"/>
      <c r="G23" s="52"/>
      <c r="H23" s="52"/>
      <c r="I23" s="160">
        <v>605.0</v>
      </c>
      <c r="J23" s="161">
        <f t="shared" si="2"/>
        <v>0</v>
      </c>
      <c r="K23" s="170" t="str">
        <f t="shared" si="3"/>
        <v>Ød=; A=; B=; L=605</v>
      </c>
      <c r="L23" s="132" t="s">
        <v>28</v>
      </c>
      <c r="M23" s="52"/>
      <c r="N23" s="172" t="str">
        <f t="shared" si="4"/>
        <v>#DIV/0!</v>
      </c>
      <c r="O23" s="173" t="str">
        <f t="shared" si="5"/>
        <v>#DIV/0!</v>
      </c>
      <c r="P23" s="110"/>
      <c r="Q23" s="127" t="s">
        <v>138</v>
      </c>
      <c r="R23" s="52">
        <v>800.0</v>
      </c>
      <c r="S23" s="52">
        <v>100.0</v>
      </c>
      <c r="T23" s="110"/>
      <c r="U23" s="110"/>
      <c r="V23" s="110"/>
      <c r="W23" s="110"/>
      <c r="X23" s="110"/>
      <c r="Y23" s="110"/>
      <c r="Z23" s="110"/>
    </row>
    <row r="24" ht="15.75" customHeight="1">
      <c r="A24" s="110"/>
      <c r="B24" s="52"/>
      <c r="C24" s="52"/>
      <c r="D24" s="132" t="s">
        <v>233</v>
      </c>
      <c r="E24" s="132" t="str">
        <f t="shared" si="1"/>
        <v>-SSE-</v>
      </c>
      <c r="F24" s="132"/>
      <c r="G24" s="52"/>
      <c r="H24" s="52"/>
      <c r="I24" s="160">
        <v>606.0</v>
      </c>
      <c r="J24" s="161">
        <f t="shared" si="2"/>
        <v>0</v>
      </c>
      <c r="K24" s="170" t="str">
        <f t="shared" si="3"/>
        <v>Ød=; A=; B=; L=606</v>
      </c>
      <c r="L24" s="132" t="s">
        <v>28</v>
      </c>
      <c r="M24" s="52"/>
      <c r="N24" s="172" t="str">
        <f t="shared" si="4"/>
        <v>#DIV/0!</v>
      </c>
      <c r="O24" s="173" t="str">
        <f t="shared" si="5"/>
        <v>#DIV/0!</v>
      </c>
      <c r="P24" s="110"/>
      <c r="Q24" s="127" t="s">
        <v>139</v>
      </c>
      <c r="R24" s="52">
        <v>900.0</v>
      </c>
      <c r="S24" s="52">
        <v>125.0</v>
      </c>
      <c r="T24" s="110"/>
      <c r="U24" s="110"/>
      <c r="V24" s="110"/>
      <c r="W24" s="110"/>
      <c r="X24" s="110"/>
      <c r="Y24" s="110"/>
      <c r="Z24" s="110"/>
    </row>
    <row r="25" ht="15.75" customHeight="1">
      <c r="A25" s="110"/>
      <c r="B25" s="52"/>
      <c r="C25" s="52"/>
      <c r="D25" s="132" t="s">
        <v>233</v>
      </c>
      <c r="E25" s="132" t="str">
        <f t="shared" si="1"/>
        <v>-SSE-</v>
      </c>
      <c r="F25" s="132"/>
      <c r="G25" s="52"/>
      <c r="H25" s="52"/>
      <c r="I25" s="160">
        <v>607.0</v>
      </c>
      <c r="J25" s="161">
        <f t="shared" si="2"/>
        <v>0</v>
      </c>
      <c r="K25" s="170" t="str">
        <f t="shared" si="3"/>
        <v>Ød=; A=; B=; L=607</v>
      </c>
      <c r="L25" s="132" t="s">
        <v>28</v>
      </c>
      <c r="M25" s="52"/>
      <c r="N25" s="172" t="str">
        <f t="shared" si="4"/>
        <v>#DIV/0!</v>
      </c>
      <c r="O25" s="173" t="str">
        <f t="shared" si="5"/>
        <v>#DIV/0!</v>
      </c>
      <c r="P25" s="110"/>
      <c r="Q25" s="127" t="s">
        <v>140</v>
      </c>
      <c r="R25" s="52">
        <v>1000.0</v>
      </c>
      <c r="S25" s="52">
        <v>125.0</v>
      </c>
      <c r="T25" s="110"/>
      <c r="U25" s="110"/>
      <c r="V25" s="110"/>
      <c r="W25" s="110"/>
      <c r="X25" s="110"/>
      <c r="Y25" s="110"/>
      <c r="Z25" s="110"/>
    </row>
    <row r="26" ht="15.75" customHeight="1">
      <c r="A26" s="110"/>
      <c r="B26" s="52"/>
      <c r="C26" s="52"/>
      <c r="D26" s="132" t="s">
        <v>233</v>
      </c>
      <c r="E26" s="132" t="str">
        <f t="shared" si="1"/>
        <v>-SSE-</v>
      </c>
      <c r="F26" s="132"/>
      <c r="G26" s="52"/>
      <c r="H26" s="52"/>
      <c r="I26" s="160">
        <v>608.0</v>
      </c>
      <c r="J26" s="161">
        <f t="shared" si="2"/>
        <v>0</v>
      </c>
      <c r="K26" s="170" t="str">
        <f t="shared" si="3"/>
        <v>Ød=; A=; B=; L=608</v>
      </c>
      <c r="L26" s="132" t="s">
        <v>28</v>
      </c>
      <c r="M26" s="52"/>
      <c r="N26" s="172" t="str">
        <f t="shared" si="4"/>
        <v>#DIV/0!</v>
      </c>
      <c r="O26" s="173" t="str">
        <f t="shared" si="5"/>
        <v>#DIV/0!</v>
      </c>
      <c r="P26" s="110"/>
      <c r="Q26" s="127" t="s">
        <v>141</v>
      </c>
      <c r="R26" s="52">
        <v>1250.0</v>
      </c>
      <c r="S26" s="52">
        <v>160.0</v>
      </c>
      <c r="T26" s="110"/>
      <c r="U26" s="110"/>
      <c r="V26" s="110"/>
      <c r="W26" s="110"/>
      <c r="X26" s="110"/>
      <c r="Y26" s="110"/>
      <c r="Z26" s="110"/>
    </row>
    <row r="27" ht="15.7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41"/>
      <c r="N27" s="141"/>
      <c r="O27" s="110"/>
      <c r="P27" s="110"/>
      <c r="Q27" s="127" t="s">
        <v>142</v>
      </c>
      <c r="R27" s="110"/>
      <c r="S27" s="110"/>
      <c r="T27" s="110"/>
      <c r="U27" s="110"/>
      <c r="V27" s="110"/>
      <c r="W27" s="110"/>
      <c r="X27" s="110"/>
      <c r="Y27" s="110"/>
      <c r="Z27" s="110"/>
    </row>
    <row r="28" ht="15.7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41"/>
      <c r="N28" s="141"/>
      <c r="O28" s="110"/>
      <c r="P28" s="110"/>
      <c r="Q28" s="127" t="s">
        <v>143</v>
      </c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41"/>
      <c r="N29" s="141"/>
      <c r="O29" s="110"/>
      <c r="P29" s="110"/>
      <c r="Q29" s="127" t="s">
        <v>144</v>
      </c>
      <c r="R29" s="110"/>
      <c r="S29" s="110"/>
      <c r="T29" s="110"/>
      <c r="U29" s="110"/>
      <c r="V29" s="110"/>
      <c r="W29" s="110"/>
      <c r="X29" s="110"/>
      <c r="Y29" s="110"/>
      <c r="Z29" s="110"/>
    </row>
    <row r="30" ht="15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41"/>
      <c r="N30" s="141"/>
      <c r="O30" s="110"/>
      <c r="P30" s="110"/>
      <c r="Q30" s="127" t="s">
        <v>145</v>
      </c>
      <c r="R30" s="110"/>
      <c r="S30" s="110"/>
      <c r="T30" s="110"/>
      <c r="U30" s="110"/>
      <c r="V30" s="110"/>
      <c r="W30" s="110"/>
      <c r="X30" s="110"/>
      <c r="Y30" s="110"/>
      <c r="Z30" s="110"/>
    </row>
    <row r="31" ht="15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41"/>
      <c r="N31" s="141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41"/>
      <c r="N32" s="141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41"/>
      <c r="N33" s="141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41"/>
      <c r="N34" s="141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41"/>
      <c r="N35" s="141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41"/>
      <c r="N36" s="141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41"/>
      <c r="N37" s="141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41"/>
      <c r="N38" s="141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41"/>
      <c r="N39" s="141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41"/>
      <c r="N40" s="141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41"/>
      <c r="N41" s="141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41"/>
      <c r="N42" s="141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41"/>
      <c r="N43" s="141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41"/>
      <c r="N44" s="141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41"/>
      <c r="N45" s="141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41"/>
      <c r="N46" s="141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41"/>
      <c r="N47" s="141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41"/>
      <c r="N48" s="141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41"/>
      <c r="N49" s="141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41"/>
      <c r="N50" s="141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41"/>
      <c r="N51" s="141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41"/>
      <c r="N52" s="141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41"/>
      <c r="N53" s="141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41"/>
      <c r="N54" s="141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41"/>
      <c r="N55" s="141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41"/>
      <c r="N56" s="141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41"/>
      <c r="N57" s="141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41"/>
      <c r="N58" s="141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41"/>
      <c r="N59" s="141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41"/>
      <c r="N60" s="141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41"/>
      <c r="N61" s="141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41"/>
      <c r="N62" s="141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41"/>
      <c r="N63" s="141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41"/>
      <c r="N64" s="141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41"/>
      <c r="N65" s="141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41"/>
      <c r="N66" s="141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41"/>
      <c r="N67" s="141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41"/>
      <c r="N68" s="141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41"/>
      <c r="N69" s="141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41"/>
      <c r="N70" s="141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41"/>
      <c r="N71" s="141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41"/>
      <c r="N72" s="141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41"/>
      <c r="N73" s="141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41"/>
      <c r="N74" s="141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41"/>
      <c r="N75" s="141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41"/>
      <c r="N76" s="141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41"/>
      <c r="N77" s="141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41"/>
      <c r="N78" s="141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41"/>
      <c r="N79" s="141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41"/>
      <c r="N80" s="141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41"/>
      <c r="N81" s="141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41"/>
      <c r="N82" s="141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41"/>
      <c r="N83" s="141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41"/>
      <c r="N84" s="141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41"/>
      <c r="N85" s="141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41"/>
      <c r="N86" s="141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41"/>
      <c r="N87" s="141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41"/>
      <c r="N88" s="141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41"/>
      <c r="N89" s="141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41"/>
      <c r="N90" s="141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41"/>
      <c r="N91" s="141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41"/>
      <c r="N92" s="141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41"/>
      <c r="N93" s="141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41"/>
      <c r="N94" s="141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41"/>
      <c r="N95" s="141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41"/>
      <c r="N96" s="141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41"/>
      <c r="N97" s="141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41"/>
      <c r="N98" s="141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41"/>
      <c r="N99" s="141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41"/>
      <c r="N100" s="141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41"/>
      <c r="N101" s="141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41"/>
      <c r="N102" s="141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41"/>
      <c r="N103" s="141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41"/>
      <c r="N104" s="141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41"/>
      <c r="N105" s="141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41"/>
      <c r="N106" s="141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41"/>
      <c r="N107" s="141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41"/>
      <c r="N108" s="141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41"/>
      <c r="N109" s="141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41"/>
      <c r="N110" s="141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41"/>
      <c r="N111" s="141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41"/>
      <c r="N112" s="141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41"/>
      <c r="N113" s="141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41"/>
      <c r="N114" s="141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41"/>
      <c r="N115" s="141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41"/>
      <c r="N116" s="141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41"/>
      <c r="N117" s="141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41"/>
      <c r="N118" s="141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41"/>
      <c r="N119" s="141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41"/>
      <c r="N120" s="141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41"/>
      <c r="N121" s="141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41"/>
      <c r="N122" s="141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41"/>
      <c r="N123" s="141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41"/>
      <c r="N124" s="141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41"/>
      <c r="N125" s="141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41"/>
      <c r="N126" s="141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41"/>
      <c r="N127" s="141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41"/>
      <c r="N128" s="141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41"/>
      <c r="N129" s="141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41"/>
      <c r="N130" s="141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41"/>
      <c r="N131" s="141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41"/>
      <c r="N132" s="141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41"/>
      <c r="N133" s="141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41"/>
      <c r="N134" s="141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41"/>
      <c r="N135" s="141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41"/>
      <c r="N136" s="141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41"/>
      <c r="N137" s="141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41"/>
      <c r="N138" s="141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41"/>
      <c r="N139" s="141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41"/>
      <c r="N140" s="141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41"/>
      <c r="N141" s="141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41"/>
      <c r="N142" s="141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41"/>
      <c r="N143" s="141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41"/>
      <c r="N144" s="141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41"/>
      <c r="N145" s="141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41"/>
      <c r="N146" s="141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41"/>
      <c r="N147" s="141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41"/>
      <c r="N148" s="141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41"/>
      <c r="N149" s="141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41"/>
      <c r="N150" s="141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41"/>
      <c r="N151" s="141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41"/>
      <c r="N152" s="141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41"/>
      <c r="N153" s="141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41"/>
      <c r="N154" s="141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41"/>
      <c r="N155" s="141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41"/>
      <c r="N156" s="141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41"/>
      <c r="N157" s="141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41"/>
      <c r="N158" s="141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41"/>
      <c r="N159" s="141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41"/>
      <c r="N160" s="141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41"/>
      <c r="N161" s="141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41"/>
      <c r="N162" s="141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41"/>
      <c r="N163" s="141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41"/>
      <c r="N164" s="141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41"/>
      <c r="N165" s="141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41"/>
      <c r="N166" s="141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41"/>
      <c r="N167" s="141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41"/>
      <c r="N168" s="141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41"/>
      <c r="N169" s="141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41"/>
      <c r="N170" s="141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41"/>
      <c r="N171" s="141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41"/>
      <c r="N172" s="141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41"/>
      <c r="N173" s="141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41"/>
      <c r="N174" s="141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41"/>
      <c r="N175" s="141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41"/>
      <c r="N176" s="141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41"/>
      <c r="N177" s="141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41"/>
      <c r="N178" s="141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41"/>
      <c r="N179" s="141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41"/>
      <c r="N180" s="141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41"/>
      <c r="N181" s="141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41"/>
      <c r="N182" s="141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41"/>
      <c r="N183" s="141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41"/>
      <c r="N184" s="141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41"/>
      <c r="N185" s="141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41"/>
      <c r="N186" s="141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41"/>
      <c r="N187" s="141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41"/>
      <c r="N188" s="141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41"/>
      <c r="N189" s="141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41"/>
      <c r="N190" s="141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41"/>
      <c r="N191" s="141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41"/>
      <c r="N192" s="141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41"/>
      <c r="N193" s="141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41"/>
      <c r="N194" s="141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41"/>
      <c r="N195" s="141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41"/>
      <c r="N196" s="141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41"/>
      <c r="N197" s="141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41"/>
      <c r="N198" s="141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41"/>
      <c r="N199" s="141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41"/>
      <c r="N200" s="141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41"/>
      <c r="N201" s="141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41"/>
      <c r="N202" s="141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41"/>
      <c r="N203" s="141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41"/>
      <c r="N204" s="141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41"/>
      <c r="N205" s="141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41"/>
      <c r="N206" s="141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41"/>
      <c r="N207" s="141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41"/>
      <c r="N208" s="141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41"/>
      <c r="N209" s="141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41"/>
      <c r="N210" s="141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41"/>
      <c r="N211" s="141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41"/>
      <c r="N212" s="141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41"/>
      <c r="N213" s="141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41"/>
      <c r="N214" s="141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41"/>
      <c r="N215" s="141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41"/>
      <c r="N216" s="141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41"/>
      <c r="N217" s="141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41"/>
      <c r="N218" s="141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41"/>
      <c r="N219" s="141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41"/>
      <c r="N220" s="141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41"/>
      <c r="N221" s="141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41"/>
      <c r="N222" s="141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41"/>
      <c r="N223" s="141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41"/>
      <c r="N224" s="141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41"/>
      <c r="N225" s="141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41"/>
      <c r="N226" s="141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41"/>
      <c r="N227" s="141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41"/>
      <c r="N228" s="141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41"/>
      <c r="N229" s="141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41"/>
      <c r="N230" s="141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41"/>
      <c r="N231" s="141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41"/>
      <c r="N232" s="141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41"/>
      <c r="N233" s="141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41"/>
      <c r="N234" s="141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41"/>
      <c r="N235" s="141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41"/>
      <c r="N236" s="141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41"/>
      <c r="N237" s="141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41"/>
      <c r="N238" s="141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41"/>
      <c r="N239" s="141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41"/>
      <c r="N240" s="141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41"/>
      <c r="N241" s="141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41"/>
      <c r="N242" s="141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41"/>
      <c r="N243" s="141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41"/>
      <c r="N244" s="141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41"/>
      <c r="N245" s="141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41"/>
      <c r="N246" s="141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41"/>
      <c r="N247" s="141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41"/>
      <c r="N248" s="141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41"/>
      <c r="N249" s="141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41"/>
      <c r="N250" s="141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41"/>
      <c r="N251" s="141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41"/>
      <c r="N252" s="141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41"/>
      <c r="N253" s="141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41"/>
      <c r="N254" s="141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41"/>
      <c r="N255" s="141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41"/>
      <c r="N256" s="141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41"/>
      <c r="N257" s="141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41"/>
      <c r="N258" s="141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41"/>
      <c r="N259" s="141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41"/>
      <c r="N260" s="141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41"/>
      <c r="N261" s="141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41"/>
      <c r="N262" s="141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41"/>
      <c r="N263" s="141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41"/>
      <c r="N264" s="141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41"/>
      <c r="N265" s="141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41"/>
      <c r="N266" s="141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41"/>
      <c r="N267" s="141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41"/>
      <c r="N268" s="141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41"/>
      <c r="N269" s="141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41"/>
      <c r="N270" s="141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41"/>
      <c r="N271" s="141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41"/>
      <c r="N272" s="141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41"/>
      <c r="N273" s="141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41"/>
      <c r="N274" s="141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41"/>
      <c r="N275" s="141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41"/>
      <c r="N276" s="141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41"/>
      <c r="N277" s="141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41"/>
      <c r="N278" s="141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41"/>
      <c r="N279" s="141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41"/>
      <c r="N280" s="141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41"/>
      <c r="N281" s="141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41"/>
      <c r="N282" s="141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41"/>
      <c r="N283" s="141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41"/>
      <c r="N284" s="141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41"/>
      <c r="N285" s="141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41"/>
      <c r="N286" s="141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41"/>
      <c r="N287" s="141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41"/>
      <c r="N288" s="141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41"/>
      <c r="N289" s="141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41"/>
      <c r="N290" s="141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41"/>
      <c r="N291" s="141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41"/>
      <c r="N292" s="141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41"/>
      <c r="N293" s="141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41"/>
      <c r="N294" s="141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41"/>
      <c r="N295" s="141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41"/>
      <c r="N296" s="141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41"/>
      <c r="N297" s="141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41"/>
      <c r="N298" s="141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41"/>
      <c r="N299" s="141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41"/>
      <c r="N300" s="141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41"/>
      <c r="N301" s="141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41"/>
      <c r="N302" s="141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41"/>
      <c r="N303" s="141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41"/>
      <c r="N304" s="141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41"/>
      <c r="N305" s="141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41"/>
      <c r="N306" s="141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41"/>
      <c r="N307" s="141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41"/>
      <c r="N308" s="141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41"/>
      <c r="N309" s="141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41"/>
      <c r="N310" s="141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41"/>
      <c r="N311" s="141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41"/>
      <c r="N312" s="141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41"/>
      <c r="N313" s="141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41"/>
      <c r="N314" s="141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41"/>
      <c r="N315" s="141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41"/>
      <c r="N316" s="141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41"/>
      <c r="N317" s="141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41"/>
      <c r="N318" s="141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41"/>
      <c r="N319" s="141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41"/>
      <c r="N320" s="141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41"/>
      <c r="N321" s="141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41"/>
      <c r="N322" s="141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41"/>
      <c r="N323" s="141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41"/>
      <c r="N324" s="141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41"/>
      <c r="N325" s="141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41"/>
      <c r="N326" s="141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41"/>
      <c r="N327" s="141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41"/>
      <c r="N328" s="141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41"/>
      <c r="N329" s="141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41"/>
      <c r="N330" s="141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41"/>
      <c r="N331" s="141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41"/>
      <c r="N332" s="141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41"/>
      <c r="N333" s="141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41"/>
      <c r="N334" s="141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41"/>
      <c r="N335" s="141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41"/>
      <c r="N336" s="141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41"/>
      <c r="N337" s="141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41"/>
      <c r="N338" s="141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41"/>
      <c r="N339" s="141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41"/>
      <c r="N340" s="141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41"/>
      <c r="N341" s="141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41"/>
      <c r="N342" s="141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41"/>
      <c r="N343" s="141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41"/>
      <c r="N344" s="141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41"/>
      <c r="N345" s="141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41"/>
      <c r="N346" s="141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41"/>
      <c r="N347" s="141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41"/>
      <c r="N348" s="141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41"/>
      <c r="N349" s="141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41"/>
      <c r="N350" s="141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41"/>
      <c r="N351" s="141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41"/>
      <c r="N352" s="141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41"/>
      <c r="N353" s="141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41"/>
      <c r="N354" s="141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41"/>
      <c r="N355" s="141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41"/>
      <c r="N356" s="141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41"/>
      <c r="N357" s="141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41"/>
      <c r="N358" s="141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41"/>
      <c r="N359" s="141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41"/>
      <c r="N360" s="141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41"/>
      <c r="N361" s="141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41"/>
      <c r="N362" s="141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41"/>
      <c r="N363" s="141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41"/>
      <c r="N364" s="141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41"/>
      <c r="N365" s="141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41"/>
      <c r="N366" s="141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41"/>
      <c r="N367" s="141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41"/>
      <c r="N368" s="141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41"/>
      <c r="N369" s="141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41"/>
      <c r="N370" s="141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41"/>
      <c r="N371" s="141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41"/>
      <c r="N372" s="141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41"/>
      <c r="N373" s="141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41"/>
      <c r="N374" s="141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41"/>
      <c r="N375" s="141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41"/>
      <c r="N376" s="141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41"/>
      <c r="N377" s="141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41"/>
      <c r="N378" s="141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41"/>
      <c r="N379" s="141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41"/>
      <c r="N380" s="141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41"/>
      <c r="N381" s="141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41"/>
      <c r="N382" s="141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41"/>
      <c r="N383" s="141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41"/>
      <c r="N384" s="141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41"/>
      <c r="N385" s="141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41"/>
      <c r="N386" s="141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41"/>
      <c r="N387" s="141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41"/>
      <c r="N388" s="141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41"/>
      <c r="N389" s="141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41"/>
      <c r="N390" s="141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41"/>
      <c r="N391" s="141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41"/>
      <c r="N392" s="141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41"/>
      <c r="N393" s="141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41"/>
      <c r="N394" s="141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41"/>
      <c r="N395" s="141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41"/>
      <c r="N396" s="141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41"/>
      <c r="N397" s="141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41"/>
      <c r="N398" s="141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41"/>
      <c r="N399" s="141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41"/>
      <c r="N400" s="141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41"/>
      <c r="N401" s="141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41"/>
      <c r="N402" s="141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41"/>
      <c r="N403" s="141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41"/>
      <c r="N404" s="141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41"/>
      <c r="N405" s="141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41"/>
      <c r="N406" s="141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41"/>
      <c r="N407" s="141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41"/>
      <c r="N408" s="141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41"/>
      <c r="N409" s="141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41"/>
      <c r="N410" s="141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41"/>
      <c r="N411" s="141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41"/>
      <c r="N412" s="141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41"/>
      <c r="N413" s="141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41"/>
      <c r="N414" s="141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41"/>
      <c r="N415" s="141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41"/>
      <c r="N416" s="141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41"/>
      <c r="N417" s="141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41"/>
      <c r="N418" s="141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41"/>
      <c r="N419" s="141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41"/>
      <c r="N420" s="141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41"/>
      <c r="N421" s="141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41"/>
      <c r="N422" s="141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41"/>
      <c r="N423" s="141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41"/>
      <c r="N424" s="141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41"/>
      <c r="N425" s="141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41"/>
      <c r="N426" s="141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41"/>
      <c r="N427" s="141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41"/>
      <c r="N428" s="141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41"/>
      <c r="N429" s="141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41"/>
      <c r="N430" s="141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41"/>
      <c r="N431" s="141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41"/>
      <c r="N432" s="141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41"/>
      <c r="N433" s="141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41"/>
      <c r="N434" s="141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41"/>
      <c r="N435" s="141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41"/>
      <c r="N436" s="141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41"/>
      <c r="N437" s="141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41"/>
      <c r="N438" s="141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41"/>
      <c r="N439" s="141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41"/>
      <c r="N440" s="141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41"/>
      <c r="N441" s="141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41"/>
      <c r="N442" s="141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41"/>
      <c r="N443" s="141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41"/>
      <c r="N444" s="141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41"/>
      <c r="N445" s="141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41"/>
      <c r="N446" s="141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41"/>
      <c r="N447" s="141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41"/>
      <c r="N448" s="141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41"/>
      <c r="N449" s="141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41"/>
      <c r="N450" s="141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41"/>
      <c r="N451" s="141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41"/>
      <c r="N452" s="141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41"/>
      <c r="N453" s="141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41"/>
      <c r="N454" s="141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41"/>
      <c r="N455" s="141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41"/>
      <c r="N456" s="141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41"/>
      <c r="N457" s="141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41"/>
      <c r="N458" s="141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41"/>
      <c r="N459" s="141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41"/>
      <c r="N460" s="141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41"/>
      <c r="N461" s="141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41"/>
      <c r="N462" s="141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41"/>
      <c r="N463" s="141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41"/>
      <c r="N464" s="141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41"/>
      <c r="N465" s="141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41"/>
      <c r="N466" s="141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41"/>
      <c r="N467" s="141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41"/>
      <c r="N468" s="141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41"/>
      <c r="N469" s="141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41"/>
      <c r="N470" s="141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41"/>
      <c r="N471" s="141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41"/>
      <c r="N472" s="141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41"/>
      <c r="N473" s="141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41"/>
      <c r="N474" s="141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41"/>
      <c r="N475" s="141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41"/>
      <c r="N476" s="141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41"/>
      <c r="N477" s="141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41"/>
      <c r="N478" s="141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41"/>
      <c r="N479" s="141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41"/>
      <c r="N480" s="141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41"/>
      <c r="N481" s="141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41"/>
      <c r="N482" s="141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41"/>
      <c r="N483" s="141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41"/>
      <c r="N484" s="141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41"/>
      <c r="N485" s="141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41"/>
      <c r="N486" s="141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41"/>
      <c r="N487" s="141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41"/>
      <c r="N488" s="141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41"/>
      <c r="N489" s="141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41"/>
      <c r="N490" s="141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41"/>
      <c r="N491" s="141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41"/>
      <c r="N492" s="141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41"/>
      <c r="N493" s="141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41"/>
      <c r="N494" s="141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41"/>
      <c r="N495" s="141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41"/>
      <c r="N496" s="141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41"/>
      <c r="N497" s="141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41"/>
      <c r="N498" s="141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41"/>
      <c r="N499" s="141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41"/>
      <c r="N500" s="141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41"/>
      <c r="N501" s="141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41"/>
      <c r="N502" s="141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41"/>
      <c r="N503" s="141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41"/>
      <c r="N504" s="141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41"/>
      <c r="N505" s="141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41"/>
      <c r="N506" s="141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41"/>
      <c r="N507" s="141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41"/>
      <c r="N508" s="141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41"/>
      <c r="N509" s="141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41"/>
      <c r="N510" s="141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41"/>
      <c r="N511" s="141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41"/>
      <c r="N512" s="141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41"/>
      <c r="N513" s="141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41"/>
      <c r="N514" s="141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41"/>
      <c r="N515" s="141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41"/>
      <c r="N516" s="141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41"/>
      <c r="N517" s="141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41"/>
      <c r="N518" s="141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41"/>
      <c r="N519" s="141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41"/>
      <c r="N520" s="141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41"/>
      <c r="N521" s="141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41"/>
      <c r="N522" s="141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41"/>
      <c r="N523" s="141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41"/>
      <c r="N524" s="141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41"/>
      <c r="N525" s="141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41"/>
      <c r="N526" s="141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41"/>
      <c r="N527" s="141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41"/>
      <c r="N528" s="141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41"/>
      <c r="N529" s="141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41"/>
      <c r="N530" s="141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41"/>
      <c r="N531" s="141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41"/>
      <c r="N532" s="141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41"/>
      <c r="N533" s="141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41"/>
      <c r="N534" s="141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41"/>
      <c r="N535" s="141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41"/>
      <c r="N536" s="141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41"/>
      <c r="N537" s="141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41"/>
      <c r="N538" s="141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41"/>
      <c r="N539" s="141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41"/>
      <c r="N540" s="141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41"/>
      <c r="N541" s="141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41"/>
      <c r="N542" s="141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41"/>
      <c r="N543" s="141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41"/>
      <c r="N544" s="141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41"/>
      <c r="N545" s="141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41"/>
      <c r="N546" s="141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41"/>
      <c r="N547" s="141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41"/>
      <c r="N548" s="141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41"/>
      <c r="N549" s="141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41"/>
      <c r="N550" s="141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41"/>
      <c r="N551" s="141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41"/>
      <c r="N552" s="141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41"/>
      <c r="N553" s="141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41"/>
      <c r="N554" s="141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41"/>
      <c r="N555" s="141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41"/>
      <c r="N556" s="141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41"/>
      <c r="N557" s="141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41"/>
      <c r="N558" s="141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41"/>
      <c r="N559" s="141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41"/>
      <c r="N560" s="141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41"/>
      <c r="N561" s="141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41"/>
      <c r="N562" s="141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41"/>
      <c r="N563" s="141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41"/>
      <c r="N564" s="141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41"/>
      <c r="N565" s="141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41"/>
      <c r="N566" s="141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41"/>
      <c r="N567" s="141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41"/>
      <c r="N568" s="141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41"/>
      <c r="N569" s="141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41"/>
      <c r="N570" s="141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41"/>
      <c r="N571" s="141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41"/>
      <c r="N572" s="141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41"/>
      <c r="N573" s="141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41"/>
      <c r="N574" s="141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41"/>
      <c r="N575" s="141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41"/>
      <c r="N576" s="141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41"/>
      <c r="N577" s="141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41"/>
      <c r="N578" s="141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41"/>
      <c r="N579" s="141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41"/>
      <c r="N580" s="141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41"/>
      <c r="N581" s="141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41"/>
      <c r="N582" s="141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41"/>
      <c r="N583" s="141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41"/>
      <c r="N584" s="141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41"/>
      <c r="N585" s="141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41"/>
      <c r="N586" s="141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41"/>
      <c r="N587" s="141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41"/>
      <c r="N588" s="141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41"/>
      <c r="N589" s="141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41"/>
      <c r="N590" s="141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41"/>
      <c r="N591" s="141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41"/>
      <c r="N592" s="141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41"/>
      <c r="N593" s="141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41"/>
      <c r="N594" s="141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41"/>
      <c r="N595" s="141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41"/>
      <c r="N596" s="141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41"/>
      <c r="N597" s="141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41"/>
      <c r="N598" s="141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41"/>
      <c r="N599" s="141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41"/>
      <c r="N600" s="141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41"/>
      <c r="N601" s="141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41"/>
      <c r="N602" s="141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41"/>
      <c r="N603" s="141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41"/>
      <c r="N604" s="141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41"/>
      <c r="N605" s="141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41"/>
      <c r="N606" s="141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41"/>
      <c r="N607" s="141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41"/>
      <c r="N608" s="141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41"/>
      <c r="N609" s="141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41"/>
      <c r="N610" s="141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41"/>
      <c r="N611" s="141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41"/>
      <c r="N612" s="141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41"/>
      <c r="N613" s="141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41"/>
      <c r="N614" s="141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41"/>
      <c r="N615" s="141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41"/>
      <c r="N616" s="141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41"/>
      <c r="N617" s="141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41"/>
      <c r="N618" s="141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41"/>
      <c r="N619" s="141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41"/>
      <c r="N620" s="141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41"/>
      <c r="N621" s="141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41"/>
      <c r="N622" s="141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41"/>
      <c r="N623" s="141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41"/>
      <c r="N624" s="141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41"/>
      <c r="N625" s="141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41"/>
      <c r="N626" s="141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41"/>
      <c r="N627" s="141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41"/>
      <c r="N628" s="141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41"/>
      <c r="N629" s="141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41"/>
      <c r="N630" s="141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41"/>
      <c r="N631" s="141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41"/>
      <c r="N632" s="141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41"/>
      <c r="N633" s="141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41"/>
      <c r="N634" s="141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41"/>
      <c r="N635" s="141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41"/>
      <c r="N636" s="141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41"/>
      <c r="N637" s="141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41"/>
      <c r="N638" s="141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41"/>
      <c r="N639" s="141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41"/>
      <c r="N640" s="141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41"/>
      <c r="N641" s="141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41"/>
      <c r="N642" s="141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41"/>
      <c r="N643" s="141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41"/>
      <c r="N644" s="141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41"/>
      <c r="N645" s="141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41"/>
      <c r="N646" s="141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41"/>
      <c r="N647" s="141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41"/>
      <c r="N648" s="141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41"/>
      <c r="N649" s="141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41"/>
      <c r="N650" s="141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41"/>
      <c r="N651" s="141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41"/>
      <c r="N652" s="141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41"/>
      <c r="N653" s="141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41"/>
      <c r="N654" s="141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41"/>
      <c r="N655" s="141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41"/>
      <c r="N656" s="141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41"/>
      <c r="N657" s="141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41"/>
      <c r="N658" s="141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41"/>
      <c r="N659" s="141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41"/>
      <c r="N660" s="141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41"/>
      <c r="N661" s="141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41"/>
      <c r="N662" s="141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41"/>
      <c r="N663" s="141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41"/>
      <c r="N664" s="141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41"/>
      <c r="N665" s="141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41"/>
      <c r="N666" s="141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41"/>
      <c r="N667" s="141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41"/>
      <c r="N668" s="141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41"/>
      <c r="N669" s="141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41"/>
      <c r="N670" s="141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41"/>
      <c r="N671" s="141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41"/>
      <c r="N672" s="141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41"/>
      <c r="N673" s="141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41"/>
      <c r="N674" s="141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41"/>
      <c r="N675" s="141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41"/>
      <c r="N676" s="141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41"/>
      <c r="N677" s="141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41"/>
      <c r="N678" s="141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41"/>
      <c r="N679" s="141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41"/>
      <c r="N680" s="141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41"/>
      <c r="N681" s="141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41"/>
      <c r="N682" s="141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41"/>
      <c r="N683" s="141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41"/>
      <c r="N684" s="141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41"/>
      <c r="N685" s="141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41"/>
      <c r="N686" s="141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41"/>
      <c r="N687" s="141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41"/>
      <c r="N688" s="141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41"/>
      <c r="N689" s="141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41"/>
      <c r="N690" s="141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41"/>
      <c r="N691" s="141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41"/>
      <c r="N692" s="141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41"/>
      <c r="N693" s="141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41"/>
      <c r="N694" s="141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41"/>
      <c r="N695" s="141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41"/>
      <c r="N696" s="141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41"/>
      <c r="N697" s="141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41"/>
      <c r="N698" s="141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41"/>
      <c r="N699" s="141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41"/>
      <c r="N700" s="141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41"/>
      <c r="N701" s="141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41"/>
      <c r="N702" s="141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41"/>
      <c r="N703" s="141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41"/>
      <c r="N704" s="141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41"/>
      <c r="N705" s="141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41"/>
      <c r="N706" s="141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41"/>
      <c r="N707" s="141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41"/>
      <c r="N708" s="141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41"/>
      <c r="N709" s="141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41"/>
      <c r="N710" s="141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41"/>
      <c r="N711" s="141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41"/>
      <c r="N712" s="141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41"/>
      <c r="N713" s="141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41"/>
      <c r="N714" s="141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41"/>
      <c r="N715" s="141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41"/>
      <c r="N716" s="141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41"/>
      <c r="N717" s="141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41"/>
      <c r="N718" s="141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41"/>
      <c r="N719" s="141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41"/>
      <c r="N720" s="141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41"/>
      <c r="N721" s="141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41"/>
      <c r="N722" s="141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41"/>
      <c r="N723" s="141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41"/>
      <c r="N724" s="141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41"/>
      <c r="N725" s="141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41"/>
      <c r="N726" s="141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41"/>
      <c r="N727" s="141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41"/>
      <c r="N728" s="141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41"/>
      <c r="N729" s="141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41"/>
      <c r="N730" s="141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41"/>
      <c r="N731" s="141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41"/>
      <c r="N732" s="141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41"/>
      <c r="N733" s="141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41"/>
      <c r="N734" s="141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41"/>
      <c r="N735" s="141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41"/>
      <c r="N736" s="141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41"/>
      <c r="N737" s="141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41"/>
      <c r="N738" s="141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41"/>
      <c r="N739" s="141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41"/>
      <c r="N740" s="141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41"/>
      <c r="N741" s="141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41"/>
      <c r="N742" s="141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41"/>
      <c r="N743" s="141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41"/>
      <c r="N744" s="141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41"/>
      <c r="N745" s="141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41"/>
      <c r="N746" s="141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41"/>
      <c r="N747" s="141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41"/>
      <c r="N748" s="141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41"/>
      <c r="N749" s="141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41"/>
      <c r="N750" s="141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41"/>
      <c r="N751" s="141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41"/>
      <c r="N752" s="141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41"/>
      <c r="N753" s="141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41"/>
      <c r="N754" s="141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41"/>
      <c r="N755" s="141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41"/>
      <c r="N756" s="141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41"/>
      <c r="N757" s="141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41"/>
      <c r="N758" s="141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41"/>
      <c r="N759" s="141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41"/>
      <c r="N760" s="141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41"/>
      <c r="N761" s="141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41"/>
      <c r="N762" s="141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41"/>
      <c r="N763" s="141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41"/>
      <c r="N764" s="141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41"/>
      <c r="N765" s="141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41"/>
      <c r="N766" s="141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41"/>
      <c r="N767" s="141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41"/>
      <c r="N768" s="141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41"/>
      <c r="N769" s="141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41"/>
      <c r="N770" s="141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41"/>
      <c r="N771" s="141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41"/>
      <c r="N772" s="141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41"/>
      <c r="N773" s="141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41"/>
      <c r="N774" s="141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41"/>
      <c r="N775" s="141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41"/>
      <c r="N776" s="141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41"/>
      <c r="N777" s="141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41"/>
      <c r="N778" s="141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41"/>
      <c r="N779" s="141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41"/>
      <c r="N780" s="141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41"/>
      <c r="N781" s="141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41"/>
      <c r="N782" s="141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41"/>
      <c r="N783" s="141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41"/>
      <c r="N784" s="141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41"/>
      <c r="N785" s="141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41"/>
      <c r="N786" s="141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41"/>
      <c r="N787" s="141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41"/>
      <c r="N788" s="141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41"/>
      <c r="N789" s="141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41"/>
      <c r="N790" s="141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41"/>
      <c r="N791" s="141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41"/>
      <c r="N792" s="141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41"/>
      <c r="N793" s="141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41"/>
      <c r="N794" s="141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41"/>
      <c r="N795" s="141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41"/>
      <c r="N796" s="141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41"/>
      <c r="N797" s="141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41"/>
      <c r="N798" s="141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41"/>
      <c r="N799" s="141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41"/>
      <c r="N800" s="141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41"/>
      <c r="N801" s="141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41"/>
      <c r="N802" s="141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41"/>
      <c r="N803" s="141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41"/>
      <c r="N804" s="141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41"/>
      <c r="N805" s="141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41"/>
      <c r="N806" s="141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41"/>
      <c r="N807" s="141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41"/>
      <c r="N808" s="141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41"/>
      <c r="N809" s="141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41"/>
      <c r="N810" s="141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41"/>
      <c r="N811" s="141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41"/>
      <c r="N812" s="141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41"/>
      <c r="N813" s="141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41"/>
      <c r="N814" s="141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41"/>
      <c r="N815" s="141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41"/>
      <c r="N816" s="141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41"/>
      <c r="N817" s="141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41"/>
      <c r="N818" s="141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41"/>
      <c r="N819" s="141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41"/>
      <c r="N820" s="141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41"/>
      <c r="N821" s="141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41"/>
      <c r="N822" s="141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41"/>
      <c r="N823" s="141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41"/>
      <c r="N824" s="141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41"/>
      <c r="N825" s="141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41"/>
      <c r="N826" s="141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41"/>
      <c r="N827" s="141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41"/>
      <c r="N828" s="141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41"/>
      <c r="N829" s="141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41"/>
      <c r="N830" s="141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41"/>
      <c r="N831" s="141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41"/>
      <c r="N832" s="141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41"/>
      <c r="N833" s="141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41"/>
      <c r="N834" s="141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41"/>
      <c r="N835" s="141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41"/>
      <c r="N836" s="141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41"/>
      <c r="N837" s="141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41"/>
      <c r="N838" s="141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41"/>
      <c r="N839" s="141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41"/>
      <c r="N840" s="141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41"/>
      <c r="N841" s="141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41"/>
      <c r="N842" s="141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41"/>
      <c r="N843" s="141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41"/>
      <c r="N844" s="141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41"/>
      <c r="N845" s="141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41"/>
      <c r="N846" s="141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41"/>
      <c r="N847" s="141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41"/>
      <c r="N848" s="141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41"/>
      <c r="N849" s="141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41"/>
      <c r="N850" s="141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41"/>
      <c r="N851" s="141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41"/>
      <c r="N852" s="141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41"/>
      <c r="N853" s="141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41"/>
      <c r="N854" s="141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41"/>
      <c r="N855" s="141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41"/>
      <c r="N856" s="141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41"/>
      <c r="N857" s="141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41"/>
      <c r="N858" s="141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41"/>
      <c r="N859" s="141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41"/>
      <c r="N860" s="141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41"/>
      <c r="N861" s="141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41"/>
      <c r="N862" s="141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41"/>
      <c r="N863" s="141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41"/>
      <c r="N864" s="141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41"/>
      <c r="N865" s="141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41"/>
      <c r="N866" s="141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41"/>
      <c r="N867" s="141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41"/>
      <c r="N868" s="141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41"/>
      <c r="N869" s="141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41"/>
      <c r="N870" s="141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41"/>
      <c r="N871" s="141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41"/>
      <c r="N872" s="141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41"/>
      <c r="N873" s="141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41"/>
      <c r="N874" s="141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41"/>
      <c r="N875" s="141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41"/>
      <c r="N876" s="141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41"/>
      <c r="N877" s="141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41"/>
      <c r="N878" s="141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41"/>
      <c r="N879" s="141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41"/>
      <c r="N880" s="141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41"/>
      <c r="N881" s="141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41"/>
      <c r="N882" s="141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41"/>
      <c r="N883" s="141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41"/>
      <c r="N884" s="141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41"/>
      <c r="N885" s="141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41"/>
      <c r="N886" s="141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41"/>
      <c r="N887" s="141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41"/>
      <c r="N888" s="141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41"/>
      <c r="N889" s="141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41"/>
      <c r="N890" s="141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41"/>
      <c r="N891" s="141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41"/>
      <c r="N892" s="141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41"/>
      <c r="N893" s="141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41"/>
      <c r="N894" s="141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41"/>
      <c r="N895" s="141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41"/>
      <c r="N896" s="141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41"/>
      <c r="N897" s="141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41"/>
      <c r="N898" s="141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41"/>
      <c r="N899" s="141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41"/>
      <c r="N900" s="141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41"/>
      <c r="N901" s="141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41"/>
      <c r="N902" s="141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41"/>
      <c r="N903" s="141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41"/>
      <c r="N904" s="141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41"/>
      <c r="N905" s="141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41"/>
      <c r="N906" s="141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41"/>
      <c r="N907" s="141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41"/>
      <c r="N908" s="141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41"/>
      <c r="N909" s="141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41"/>
      <c r="N910" s="141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41"/>
      <c r="N911" s="141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41"/>
      <c r="N912" s="141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41"/>
      <c r="N913" s="141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41"/>
      <c r="N914" s="141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41"/>
      <c r="N915" s="141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41"/>
      <c r="N916" s="141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41"/>
      <c r="N917" s="141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41"/>
      <c r="N918" s="141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41"/>
      <c r="N919" s="141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41"/>
      <c r="N920" s="141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41"/>
      <c r="N921" s="141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41"/>
      <c r="N922" s="141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41"/>
      <c r="N923" s="141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41"/>
      <c r="N924" s="141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41"/>
      <c r="N925" s="141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41"/>
      <c r="N926" s="141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41"/>
      <c r="N927" s="141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41"/>
      <c r="N928" s="141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41"/>
      <c r="N929" s="141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41"/>
      <c r="N930" s="141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41"/>
      <c r="N931" s="141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41"/>
      <c r="N932" s="141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41"/>
      <c r="N933" s="141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41"/>
      <c r="N934" s="141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41"/>
      <c r="N935" s="141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41"/>
      <c r="N936" s="141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41"/>
      <c r="N937" s="141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41"/>
      <c r="N938" s="141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41"/>
      <c r="N939" s="141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41"/>
      <c r="N940" s="141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41"/>
      <c r="N941" s="141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41"/>
      <c r="N942" s="141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41"/>
      <c r="N943" s="141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41"/>
      <c r="N944" s="141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41"/>
      <c r="N945" s="141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41"/>
      <c r="N946" s="141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41"/>
      <c r="N947" s="141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41"/>
      <c r="N948" s="141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41"/>
      <c r="N949" s="141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41"/>
      <c r="N950" s="141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41"/>
      <c r="N951" s="141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41"/>
      <c r="N952" s="141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41"/>
      <c r="N953" s="141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41"/>
      <c r="N954" s="141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41"/>
      <c r="N955" s="141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41"/>
      <c r="N956" s="141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41"/>
      <c r="N957" s="141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41"/>
      <c r="N958" s="141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41"/>
      <c r="N959" s="141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41"/>
      <c r="N960" s="141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41"/>
      <c r="N961" s="141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41"/>
      <c r="N962" s="141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41"/>
      <c r="N963" s="141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41"/>
      <c r="N964" s="141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41"/>
      <c r="N965" s="141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41"/>
      <c r="N966" s="141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41"/>
      <c r="N967" s="141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41"/>
      <c r="N968" s="141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41"/>
      <c r="N969" s="141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41"/>
      <c r="N970" s="141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41"/>
      <c r="N971" s="141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41"/>
      <c r="N972" s="141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41"/>
      <c r="N973" s="141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41"/>
      <c r="N974" s="141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41"/>
      <c r="N975" s="141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41"/>
      <c r="N976" s="141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41"/>
      <c r="N977" s="141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41"/>
      <c r="N978" s="141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41"/>
      <c r="N979" s="141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41"/>
      <c r="N980" s="141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41"/>
      <c r="N981" s="141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41"/>
      <c r="N982" s="141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41"/>
      <c r="N983" s="141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41"/>
      <c r="N984" s="141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41"/>
      <c r="N985" s="141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41"/>
      <c r="N986" s="141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41"/>
      <c r="N987" s="141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41"/>
      <c r="N988" s="141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41"/>
      <c r="N989" s="141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41"/>
      <c r="N990" s="141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41"/>
      <c r="N991" s="141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41"/>
      <c r="N992" s="141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41"/>
      <c r="N993" s="141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41"/>
      <c r="N994" s="141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41"/>
      <c r="N995" s="141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41"/>
      <c r="N996" s="141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41"/>
      <c r="N997" s="141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41"/>
      <c r="N998" s="141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41"/>
      <c r="N999" s="141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41"/>
      <c r="N1000" s="141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0">
    <mergeCell ref="M3:M5"/>
    <mergeCell ref="N3:N4"/>
    <mergeCell ref="O3:O4"/>
    <mergeCell ref="B3:B5"/>
    <mergeCell ref="C3:C5"/>
    <mergeCell ref="D3:D5"/>
    <mergeCell ref="E3:E5"/>
    <mergeCell ref="F3:J3"/>
    <mergeCell ref="K3:K5"/>
    <mergeCell ref="L3:L5"/>
  </mergeCells>
  <hyperlinks>
    <hyperlink display="'Canal drept'!A1" location="'Canal drept'!A1" ref="Q4"/>
    <hyperlink display="'Cot rectangular'!A1" location="'Cot rectangular'!A1" ref="Q5"/>
    <hyperlink display="'Cot rectangular drept'!A1" location="'Cot rectangular drept'!A1" ref="Q6"/>
    <hyperlink display="'Cot rectangular cu dirijori'!A1" location="'Cot rectangular cu dirijori'!A1" ref="Q7"/>
    <hyperlink display="Teu!A1" location="Teu!A1" ref="Q8"/>
    <hyperlink display="'Piesa de deviatie (etaj)'!A1" location="'Piesa de deviatie (etaj)'!A1" ref="Q9"/>
    <hyperlink display="'Reductie simetrica_asim.'!A1" location="'Reductie simetrica_asim.'!A1" ref="Q10"/>
    <hyperlink display="'Reductie asimetrica'!A1" location="null!A1" ref="Q11"/>
    <hyperlink display="YAKA!A1" location="YAKA!A1" ref="Q12"/>
    <hyperlink display="'Ramif. bilaterala (2 coturi)'!A1" location="'Ramif. bilaterala (2 coturi)'!A1" ref="Q13"/>
    <hyperlink display="'Ramif. laterala(cot+canal)'!A1" location="'Ramif. laterala(cot+canal)'!A1" ref="Q14"/>
    <hyperlink display="'Ramif. pantalon'!A1" location="'Ramif. pantalon'!A1" ref="Q15"/>
    <hyperlink display="Capac!A1" location="Capac!A1" ref="Q16"/>
    <hyperlink display="'Tubulatura circulara'!A1" location="null!A1" ref="Q17"/>
    <hyperlink display="'Cot BFL90'!A1" location="null!A1" ref="Q18"/>
    <hyperlink display="'Cot BFL60'!A1" location="null!A1" ref="Q19"/>
    <hyperlink display="'Cot BFL45'!A1" location="null!A1" ref="Q20"/>
    <hyperlink display="'Cot BFL30'!A1" location="null!A1" ref="Q21"/>
    <hyperlink display="'Cot BFL15'!A1" location="null!A1" ref="Q22"/>
    <hyperlink display="'Red. concentrica RCLL'!A1" location="null!A1" ref="Q23"/>
    <hyperlink display="'Red. excentrica RLL'!A1" location="null!A1" ref="Q24"/>
    <hyperlink display="'Piesa tip sa PSL'!A1" location="null!A1" ref="Q25"/>
    <hyperlink display="'Piesa T TCPL'!A1" location="null!A1" ref="Q26"/>
    <hyperlink display="'Conector NPL'!A1" location="null!A1" ref="Q27"/>
    <hyperlink display="'Capac EPF'!A1" location="null!A1" ref="Q28"/>
    <hyperlink display="'Schimbare sec.concentrica'!A1" location="'Schimbare sec.concentrica'!A1" ref="Q29"/>
    <hyperlink display="'Schimbare sec.excentrica'!A1" location="'Schimbare sec.excentrica'!A1" ref="Q30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14"/>
    <col customWidth="1" min="3" max="3" width="8.29"/>
    <col customWidth="1" min="4" max="9" width="8.86"/>
    <col customWidth="1" min="10" max="10" width="30.71"/>
    <col customWidth="1" min="11" max="26" width="8.86"/>
  </cols>
  <sheetData>
    <row r="1">
      <c r="A1" s="149"/>
      <c r="B1" s="174" t="s">
        <v>234</v>
      </c>
      <c r="C1" s="175" t="s">
        <v>235</v>
      </c>
      <c r="D1" s="176">
        <v>0.31</v>
      </c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>
      <c r="A2" s="149"/>
      <c r="B2" s="174" t="s">
        <v>236</v>
      </c>
      <c r="C2" s="178" t="s">
        <v>237</v>
      </c>
      <c r="D2" s="179">
        <v>0.31</v>
      </c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>
      <c r="A3" s="149"/>
      <c r="B3" s="174" t="s">
        <v>238</v>
      </c>
      <c r="C3" s="178" t="s">
        <v>239</v>
      </c>
      <c r="D3" s="179">
        <v>0.3</v>
      </c>
      <c r="E3" s="180" t="s">
        <v>240</v>
      </c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>
      <c r="A4" s="149"/>
      <c r="B4" s="174" t="s">
        <v>241</v>
      </c>
      <c r="C4" s="178" t="s">
        <v>242</v>
      </c>
      <c r="D4" s="179">
        <v>0.2</v>
      </c>
      <c r="E4" s="181">
        <v>1.0</v>
      </c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>
      <c r="A5" s="149"/>
      <c r="B5" s="174"/>
      <c r="C5" s="182">
        <f>SUM(((((D1*2)+(D2*2))*D3)+(D1*D2)+(E4*(D4*3.14*0.1))*1))</f>
        <v>0.5309</v>
      </c>
      <c r="D5" s="38"/>
      <c r="E5" s="183" t="s">
        <v>243</v>
      </c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>
      <c r="A6" s="174" t="s">
        <v>244</v>
      </c>
      <c r="B6" s="174"/>
      <c r="C6" s="184">
        <f>SQRT(D1^2+D3^2)*D2</f>
        <v>0.1337318586</v>
      </c>
      <c r="D6" s="38"/>
      <c r="E6" s="183" t="s">
        <v>245</v>
      </c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>
      <c r="A7" s="174" t="s">
        <v>246</v>
      </c>
      <c r="B7" s="174"/>
      <c r="C7" s="184">
        <f>D2*(D1+0.04)</f>
        <v>0.1085</v>
      </c>
      <c r="D7" s="38"/>
      <c r="E7" s="183" t="s">
        <v>247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>
      <c r="A13" s="113" t="s">
        <v>86</v>
      </c>
      <c r="B13" s="113" t="s">
        <v>12</v>
      </c>
      <c r="C13" s="113" t="s">
        <v>13</v>
      </c>
      <c r="D13" s="113" t="s">
        <v>11</v>
      </c>
      <c r="E13" s="114" t="s">
        <v>87</v>
      </c>
      <c r="F13" s="115"/>
      <c r="G13" s="115"/>
      <c r="H13" s="115"/>
      <c r="I13" s="116"/>
      <c r="J13" s="117" t="s">
        <v>88</v>
      </c>
      <c r="K13" s="118" t="s">
        <v>15</v>
      </c>
      <c r="L13" s="118" t="s">
        <v>16</v>
      </c>
      <c r="M13" s="119" t="s">
        <v>248</v>
      </c>
      <c r="N13" s="119" t="s">
        <v>90</v>
      </c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>
      <c r="A14" s="124"/>
      <c r="B14" s="124"/>
      <c r="C14" s="124"/>
      <c r="D14" s="124"/>
      <c r="E14" s="125" t="s">
        <v>112</v>
      </c>
      <c r="F14" s="125" t="s">
        <v>113</v>
      </c>
      <c r="G14" s="125" t="s">
        <v>213</v>
      </c>
      <c r="H14" s="159" t="s">
        <v>249</v>
      </c>
      <c r="I14" s="159" t="s">
        <v>250</v>
      </c>
      <c r="J14" s="124"/>
      <c r="K14" s="124"/>
      <c r="L14" s="124"/>
      <c r="M14" s="126"/>
      <c r="N14" s="126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>
      <c r="A15" s="126"/>
      <c r="B15" s="126"/>
      <c r="C15" s="126"/>
      <c r="D15" s="126"/>
      <c r="E15" s="129" t="s">
        <v>116</v>
      </c>
      <c r="F15" s="129" t="s">
        <v>116</v>
      </c>
      <c r="G15" s="129" t="s">
        <v>116</v>
      </c>
      <c r="H15" s="185" t="s">
        <v>116</v>
      </c>
      <c r="I15" s="185" t="s">
        <v>28</v>
      </c>
      <c r="J15" s="126"/>
      <c r="K15" s="126"/>
      <c r="L15" s="126"/>
      <c r="M15" s="130" t="s">
        <v>251</v>
      </c>
      <c r="N15" s="130" t="s">
        <v>252</v>
      </c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>
      <c r="A16" s="186">
        <v>1.0</v>
      </c>
      <c r="B16" s="186"/>
      <c r="C16" s="186" t="s">
        <v>253</v>
      </c>
      <c r="D16" s="186" t="str">
        <f t="shared" ref="D16:D42" si="1">B16&amp;"-"&amp;C16&amp;"-"&amp;A16</f>
        <v>-PL-1</v>
      </c>
      <c r="E16" s="186"/>
      <c r="F16" s="186"/>
      <c r="G16" s="186"/>
      <c r="H16" s="186"/>
      <c r="I16" s="186"/>
      <c r="J16" s="186" t="str">
        <f t="shared" ref="J16:J42" si="2">CONCATENATE(E$14,"=",E16,";",F$14,"=",F16,";",G$14,"=",G16,";",H$14,"=",H16,";",I$14,"=",I16)</f>
        <v>A=;B=;H=;Ø=;Nr Stut=</v>
      </c>
      <c r="K16" s="186" t="s">
        <v>28</v>
      </c>
      <c r="L16" s="186"/>
      <c r="M16" s="186">
        <f t="shared" ref="M16:M42" si="3">SUM(((((E16*2)/1000+(F16*2)/1000)*G16/1000)+(E16/1000*F16/1000)+(I16*(H16/1000*3.14*0.1))*1))</f>
        <v>0</v>
      </c>
      <c r="N16" s="186">
        <f t="shared" ref="N16:N42" si="4">M16*L16</f>
        <v>0</v>
      </c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>
      <c r="A17" s="186">
        <v>2.0</v>
      </c>
      <c r="B17" s="186"/>
      <c r="C17" s="186" t="s">
        <v>253</v>
      </c>
      <c r="D17" s="186" t="str">
        <f t="shared" si="1"/>
        <v>-PL-2</v>
      </c>
      <c r="E17" s="186"/>
      <c r="F17" s="186"/>
      <c r="G17" s="186"/>
      <c r="H17" s="186"/>
      <c r="I17" s="186"/>
      <c r="J17" s="186" t="str">
        <f t="shared" si="2"/>
        <v>A=;B=;H=;Ø=;Nr Stut=</v>
      </c>
      <c r="K17" s="186" t="s">
        <v>28</v>
      </c>
      <c r="L17" s="186"/>
      <c r="M17" s="186">
        <f t="shared" si="3"/>
        <v>0</v>
      </c>
      <c r="N17" s="186">
        <f t="shared" si="4"/>
        <v>0</v>
      </c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>
      <c r="A18" s="186">
        <v>3.0</v>
      </c>
      <c r="B18" s="186"/>
      <c r="C18" s="186" t="s">
        <v>253</v>
      </c>
      <c r="D18" s="186" t="str">
        <f t="shared" si="1"/>
        <v>-PL-3</v>
      </c>
      <c r="E18" s="186"/>
      <c r="F18" s="186"/>
      <c r="G18" s="186"/>
      <c r="H18" s="186"/>
      <c r="I18" s="186"/>
      <c r="J18" s="186" t="str">
        <f t="shared" si="2"/>
        <v>A=;B=;H=;Ø=;Nr Stut=</v>
      </c>
      <c r="K18" s="186" t="s">
        <v>28</v>
      </c>
      <c r="L18" s="186"/>
      <c r="M18" s="186">
        <f t="shared" si="3"/>
        <v>0</v>
      </c>
      <c r="N18" s="186">
        <f t="shared" si="4"/>
        <v>0</v>
      </c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>
      <c r="A19" s="186">
        <v>4.0</v>
      </c>
      <c r="B19" s="186"/>
      <c r="C19" s="186" t="s">
        <v>253</v>
      </c>
      <c r="D19" s="186" t="str">
        <f t="shared" si="1"/>
        <v>-PL-4</v>
      </c>
      <c r="E19" s="186"/>
      <c r="F19" s="186"/>
      <c r="G19" s="186"/>
      <c r="H19" s="186"/>
      <c r="I19" s="186"/>
      <c r="J19" s="186" t="str">
        <f t="shared" si="2"/>
        <v>A=;B=;H=;Ø=;Nr Stut=</v>
      </c>
      <c r="K19" s="186" t="s">
        <v>28</v>
      </c>
      <c r="L19" s="186"/>
      <c r="M19" s="186">
        <f t="shared" si="3"/>
        <v>0</v>
      </c>
      <c r="N19" s="186">
        <f t="shared" si="4"/>
        <v>0</v>
      </c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>
      <c r="A20" s="186">
        <v>5.0</v>
      </c>
      <c r="B20" s="186"/>
      <c r="C20" s="186" t="s">
        <v>253</v>
      </c>
      <c r="D20" s="186" t="str">
        <f t="shared" si="1"/>
        <v>-PL-5</v>
      </c>
      <c r="E20" s="186"/>
      <c r="F20" s="186"/>
      <c r="G20" s="186"/>
      <c r="H20" s="186"/>
      <c r="I20" s="186"/>
      <c r="J20" s="186" t="str">
        <f t="shared" si="2"/>
        <v>A=;B=;H=;Ø=;Nr Stut=</v>
      </c>
      <c r="K20" s="186" t="s">
        <v>28</v>
      </c>
      <c r="L20" s="186"/>
      <c r="M20" s="186">
        <f t="shared" si="3"/>
        <v>0</v>
      </c>
      <c r="N20" s="186">
        <f t="shared" si="4"/>
        <v>0</v>
      </c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15.75" customHeight="1">
      <c r="A21" s="186">
        <v>6.0</v>
      </c>
      <c r="B21" s="186"/>
      <c r="C21" s="186" t="s">
        <v>253</v>
      </c>
      <c r="D21" s="186" t="str">
        <f t="shared" si="1"/>
        <v>-PL-6</v>
      </c>
      <c r="E21" s="186"/>
      <c r="F21" s="186"/>
      <c r="G21" s="186"/>
      <c r="H21" s="186"/>
      <c r="I21" s="186"/>
      <c r="J21" s="186" t="str">
        <f t="shared" si="2"/>
        <v>A=;B=;H=;Ø=;Nr Stut=</v>
      </c>
      <c r="K21" s="186" t="s">
        <v>28</v>
      </c>
      <c r="L21" s="186"/>
      <c r="M21" s="186">
        <f t="shared" si="3"/>
        <v>0</v>
      </c>
      <c r="N21" s="186">
        <f t="shared" si="4"/>
        <v>0</v>
      </c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15.75" customHeight="1">
      <c r="A22" s="186">
        <v>7.0</v>
      </c>
      <c r="B22" s="186"/>
      <c r="C22" s="186" t="s">
        <v>253</v>
      </c>
      <c r="D22" s="186" t="str">
        <f t="shared" si="1"/>
        <v>-PL-7</v>
      </c>
      <c r="E22" s="186"/>
      <c r="F22" s="186"/>
      <c r="G22" s="186"/>
      <c r="H22" s="186"/>
      <c r="I22" s="186"/>
      <c r="J22" s="186" t="str">
        <f t="shared" si="2"/>
        <v>A=;B=;H=;Ø=;Nr Stut=</v>
      </c>
      <c r="K22" s="186" t="s">
        <v>28</v>
      </c>
      <c r="L22" s="186"/>
      <c r="M22" s="186">
        <f t="shared" si="3"/>
        <v>0</v>
      </c>
      <c r="N22" s="186">
        <f t="shared" si="4"/>
        <v>0</v>
      </c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15.75" customHeight="1">
      <c r="A23" s="186">
        <v>8.0</v>
      </c>
      <c r="B23" s="186"/>
      <c r="C23" s="186" t="s">
        <v>253</v>
      </c>
      <c r="D23" s="186" t="str">
        <f t="shared" si="1"/>
        <v>-PL-8</v>
      </c>
      <c r="E23" s="186"/>
      <c r="F23" s="186"/>
      <c r="G23" s="186"/>
      <c r="H23" s="186"/>
      <c r="I23" s="186"/>
      <c r="J23" s="186" t="str">
        <f t="shared" si="2"/>
        <v>A=;B=;H=;Ø=;Nr Stut=</v>
      </c>
      <c r="K23" s="186" t="s">
        <v>28</v>
      </c>
      <c r="L23" s="186"/>
      <c r="M23" s="186">
        <f t="shared" si="3"/>
        <v>0</v>
      </c>
      <c r="N23" s="186">
        <f t="shared" si="4"/>
        <v>0</v>
      </c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15.75" customHeight="1">
      <c r="A24" s="186">
        <v>9.0</v>
      </c>
      <c r="B24" s="186"/>
      <c r="C24" s="186" t="s">
        <v>253</v>
      </c>
      <c r="D24" s="186" t="str">
        <f t="shared" si="1"/>
        <v>-PL-9</v>
      </c>
      <c r="E24" s="186"/>
      <c r="F24" s="186"/>
      <c r="G24" s="186"/>
      <c r="H24" s="186"/>
      <c r="I24" s="186"/>
      <c r="J24" s="186" t="str">
        <f t="shared" si="2"/>
        <v>A=;B=;H=;Ø=;Nr Stut=</v>
      </c>
      <c r="K24" s="186" t="s">
        <v>28</v>
      </c>
      <c r="L24" s="186"/>
      <c r="M24" s="186">
        <f t="shared" si="3"/>
        <v>0</v>
      </c>
      <c r="N24" s="186">
        <f t="shared" si="4"/>
        <v>0</v>
      </c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5.75" customHeight="1">
      <c r="A25" s="186">
        <v>10.0</v>
      </c>
      <c r="B25" s="186"/>
      <c r="C25" s="186" t="s">
        <v>253</v>
      </c>
      <c r="D25" s="186" t="str">
        <f t="shared" si="1"/>
        <v>-PL-10</v>
      </c>
      <c r="E25" s="186"/>
      <c r="F25" s="186"/>
      <c r="G25" s="186"/>
      <c r="H25" s="186"/>
      <c r="I25" s="186"/>
      <c r="J25" s="186" t="str">
        <f t="shared" si="2"/>
        <v>A=;B=;H=;Ø=;Nr Stut=</v>
      </c>
      <c r="K25" s="186" t="s">
        <v>28</v>
      </c>
      <c r="L25" s="186"/>
      <c r="M25" s="186">
        <f t="shared" si="3"/>
        <v>0</v>
      </c>
      <c r="N25" s="186">
        <f t="shared" si="4"/>
        <v>0</v>
      </c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5.75" customHeight="1">
      <c r="A26" s="186">
        <v>11.0</v>
      </c>
      <c r="B26" s="186"/>
      <c r="C26" s="186" t="s">
        <v>253</v>
      </c>
      <c r="D26" s="186" t="str">
        <f t="shared" si="1"/>
        <v>-PL-11</v>
      </c>
      <c r="E26" s="186"/>
      <c r="F26" s="186"/>
      <c r="G26" s="186"/>
      <c r="H26" s="186"/>
      <c r="I26" s="186"/>
      <c r="J26" s="186" t="str">
        <f t="shared" si="2"/>
        <v>A=;B=;H=;Ø=;Nr Stut=</v>
      </c>
      <c r="K26" s="186" t="s">
        <v>28</v>
      </c>
      <c r="L26" s="186"/>
      <c r="M26" s="186">
        <f t="shared" si="3"/>
        <v>0</v>
      </c>
      <c r="N26" s="186">
        <f t="shared" si="4"/>
        <v>0</v>
      </c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15.75" customHeight="1">
      <c r="A27" s="186">
        <v>12.0</v>
      </c>
      <c r="B27" s="186"/>
      <c r="C27" s="186" t="s">
        <v>253</v>
      </c>
      <c r="D27" s="186" t="str">
        <f t="shared" si="1"/>
        <v>-PL-12</v>
      </c>
      <c r="E27" s="186"/>
      <c r="F27" s="186"/>
      <c r="G27" s="186"/>
      <c r="H27" s="186"/>
      <c r="I27" s="186"/>
      <c r="J27" s="186" t="str">
        <f t="shared" si="2"/>
        <v>A=;B=;H=;Ø=;Nr Stut=</v>
      </c>
      <c r="K27" s="186" t="s">
        <v>28</v>
      </c>
      <c r="L27" s="186"/>
      <c r="M27" s="186">
        <f t="shared" si="3"/>
        <v>0</v>
      </c>
      <c r="N27" s="186">
        <f t="shared" si="4"/>
        <v>0</v>
      </c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15.75" customHeight="1">
      <c r="A28" s="186">
        <v>13.0</v>
      </c>
      <c r="B28" s="186"/>
      <c r="C28" s="186" t="s">
        <v>253</v>
      </c>
      <c r="D28" s="186" t="str">
        <f t="shared" si="1"/>
        <v>-PL-13</v>
      </c>
      <c r="E28" s="186"/>
      <c r="F28" s="186"/>
      <c r="G28" s="186"/>
      <c r="H28" s="186"/>
      <c r="I28" s="186"/>
      <c r="J28" s="186" t="str">
        <f t="shared" si="2"/>
        <v>A=;B=;H=;Ø=;Nr Stut=</v>
      </c>
      <c r="K28" s="186" t="s">
        <v>28</v>
      </c>
      <c r="L28" s="186"/>
      <c r="M28" s="186">
        <f t="shared" si="3"/>
        <v>0</v>
      </c>
      <c r="N28" s="186">
        <f t="shared" si="4"/>
        <v>0</v>
      </c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15.75" customHeight="1">
      <c r="A29" s="186">
        <v>14.0</v>
      </c>
      <c r="B29" s="186"/>
      <c r="C29" s="186" t="s">
        <v>253</v>
      </c>
      <c r="D29" s="186" t="str">
        <f t="shared" si="1"/>
        <v>-PL-14</v>
      </c>
      <c r="E29" s="186"/>
      <c r="F29" s="186"/>
      <c r="G29" s="186"/>
      <c r="H29" s="186"/>
      <c r="I29" s="186"/>
      <c r="J29" s="186" t="str">
        <f t="shared" si="2"/>
        <v>A=;B=;H=;Ø=;Nr Stut=</v>
      </c>
      <c r="K29" s="186" t="s">
        <v>28</v>
      </c>
      <c r="L29" s="186"/>
      <c r="M29" s="186">
        <f t="shared" si="3"/>
        <v>0</v>
      </c>
      <c r="N29" s="186">
        <f t="shared" si="4"/>
        <v>0</v>
      </c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15.75" customHeight="1">
      <c r="A30" s="186">
        <v>15.0</v>
      </c>
      <c r="B30" s="186"/>
      <c r="C30" s="186" t="s">
        <v>253</v>
      </c>
      <c r="D30" s="186" t="str">
        <f t="shared" si="1"/>
        <v>-PL-15</v>
      </c>
      <c r="E30" s="186"/>
      <c r="F30" s="186"/>
      <c r="G30" s="186"/>
      <c r="H30" s="186"/>
      <c r="I30" s="186"/>
      <c r="J30" s="186" t="str">
        <f t="shared" si="2"/>
        <v>A=;B=;H=;Ø=;Nr Stut=</v>
      </c>
      <c r="K30" s="186" t="s">
        <v>28</v>
      </c>
      <c r="L30" s="186"/>
      <c r="M30" s="186">
        <f t="shared" si="3"/>
        <v>0</v>
      </c>
      <c r="N30" s="186">
        <f t="shared" si="4"/>
        <v>0</v>
      </c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15.75" customHeight="1">
      <c r="A31" s="186">
        <v>16.0</v>
      </c>
      <c r="B31" s="186"/>
      <c r="C31" s="186" t="s">
        <v>253</v>
      </c>
      <c r="D31" s="186" t="str">
        <f t="shared" si="1"/>
        <v>-PL-16</v>
      </c>
      <c r="E31" s="186"/>
      <c r="F31" s="186"/>
      <c r="G31" s="186"/>
      <c r="H31" s="186"/>
      <c r="I31" s="186"/>
      <c r="J31" s="186" t="str">
        <f t="shared" si="2"/>
        <v>A=;B=;H=;Ø=;Nr Stut=</v>
      </c>
      <c r="K31" s="186" t="s">
        <v>28</v>
      </c>
      <c r="L31" s="186"/>
      <c r="M31" s="186">
        <f t="shared" si="3"/>
        <v>0</v>
      </c>
      <c r="N31" s="186">
        <f t="shared" si="4"/>
        <v>0</v>
      </c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15.75" customHeight="1">
      <c r="A32" s="186">
        <v>17.0</v>
      </c>
      <c r="B32" s="186"/>
      <c r="C32" s="186" t="s">
        <v>253</v>
      </c>
      <c r="D32" s="186" t="str">
        <f t="shared" si="1"/>
        <v>-PL-17</v>
      </c>
      <c r="E32" s="186"/>
      <c r="F32" s="186"/>
      <c r="G32" s="186"/>
      <c r="H32" s="186"/>
      <c r="I32" s="186"/>
      <c r="J32" s="186" t="str">
        <f t="shared" si="2"/>
        <v>A=;B=;H=;Ø=;Nr Stut=</v>
      </c>
      <c r="K32" s="186" t="s">
        <v>28</v>
      </c>
      <c r="L32" s="186"/>
      <c r="M32" s="186">
        <f t="shared" si="3"/>
        <v>0</v>
      </c>
      <c r="N32" s="186">
        <f t="shared" si="4"/>
        <v>0</v>
      </c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15.75" customHeight="1">
      <c r="A33" s="186">
        <v>18.0</v>
      </c>
      <c r="B33" s="186"/>
      <c r="C33" s="186" t="s">
        <v>253</v>
      </c>
      <c r="D33" s="186" t="str">
        <f t="shared" si="1"/>
        <v>-PL-18</v>
      </c>
      <c r="E33" s="186"/>
      <c r="F33" s="186"/>
      <c r="G33" s="186"/>
      <c r="H33" s="186"/>
      <c r="I33" s="186"/>
      <c r="J33" s="186" t="str">
        <f t="shared" si="2"/>
        <v>A=;B=;H=;Ø=;Nr Stut=</v>
      </c>
      <c r="K33" s="186" t="s">
        <v>28</v>
      </c>
      <c r="L33" s="186"/>
      <c r="M33" s="186">
        <f t="shared" si="3"/>
        <v>0</v>
      </c>
      <c r="N33" s="186">
        <f t="shared" si="4"/>
        <v>0</v>
      </c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15.75" customHeight="1">
      <c r="A34" s="186">
        <v>19.0</v>
      </c>
      <c r="B34" s="186"/>
      <c r="C34" s="186" t="s">
        <v>253</v>
      </c>
      <c r="D34" s="186" t="str">
        <f t="shared" si="1"/>
        <v>-PL-19</v>
      </c>
      <c r="E34" s="186"/>
      <c r="F34" s="186"/>
      <c r="G34" s="186"/>
      <c r="H34" s="186"/>
      <c r="I34" s="186"/>
      <c r="J34" s="186" t="str">
        <f t="shared" si="2"/>
        <v>A=;B=;H=;Ø=;Nr Stut=</v>
      </c>
      <c r="K34" s="186" t="s">
        <v>28</v>
      </c>
      <c r="L34" s="186"/>
      <c r="M34" s="186">
        <f t="shared" si="3"/>
        <v>0</v>
      </c>
      <c r="N34" s="186">
        <f t="shared" si="4"/>
        <v>0</v>
      </c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15.75" customHeight="1">
      <c r="A35" s="186">
        <v>20.0</v>
      </c>
      <c r="B35" s="186"/>
      <c r="C35" s="186" t="s">
        <v>253</v>
      </c>
      <c r="D35" s="186" t="str">
        <f t="shared" si="1"/>
        <v>-PL-20</v>
      </c>
      <c r="E35" s="186"/>
      <c r="F35" s="186"/>
      <c r="G35" s="186"/>
      <c r="H35" s="186"/>
      <c r="I35" s="186"/>
      <c r="J35" s="186" t="str">
        <f t="shared" si="2"/>
        <v>A=;B=;H=;Ø=;Nr Stut=</v>
      </c>
      <c r="K35" s="186" t="s">
        <v>28</v>
      </c>
      <c r="L35" s="186"/>
      <c r="M35" s="186">
        <f t="shared" si="3"/>
        <v>0</v>
      </c>
      <c r="N35" s="186">
        <f t="shared" si="4"/>
        <v>0</v>
      </c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15.75" customHeight="1">
      <c r="A36" s="186">
        <v>21.0</v>
      </c>
      <c r="B36" s="186"/>
      <c r="C36" s="186" t="s">
        <v>253</v>
      </c>
      <c r="D36" s="186" t="str">
        <f t="shared" si="1"/>
        <v>-PL-21</v>
      </c>
      <c r="E36" s="186"/>
      <c r="F36" s="186"/>
      <c r="G36" s="186"/>
      <c r="H36" s="186"/>
      <c r="I36" s="186"/>
      <c r="J36" s="186" t="str">
        <f t="shared" si="2"/>
        <v>A=;B=;H=;Ø=;Nr Stut=</v>
      </c>
      <c r="K36" s="186" t="s">
        <v>28</v>
      </c>
      <c r="L36" s="186"/>
      <c r="M36" s="186">
        <f t="shared" si="3"/>
        <v>0</v>
      </c>
      <c r="N36" s="186">
        <f t="shared" si="4"/>
        <v>0</v>
      </c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15.75" customHeight="1">
      <c r="A37" s="186">
        <v>22.0</v>
      </c>
      <c r="B37" s="186"/>
      <c r="C37" s="186" t="s">
        <v>253</v>
      </c>
      <c r="D37" s="186" t="str">
        <f t="shared" si="1"/>
        <v>-PL-22</v>
      </c>
      <c r="E37" s="186"/>
      <c r="F37" s="186"/>
      <c r="G37" s="186"/>
      <c r="H37" s="186"/>
      <c r="I37" s="186"/>
      <c r="J37" s="186" t="str">
        <f t="shared" si="2"/>
        <v>A=;B=;H=;Ø=;Nr Stut=</v>
      </c>
      <c r="K37" s="186" t="s">
        <v>28</v>
      </c>
      <c r="L37" s="186"/>
      <c r="M37" s="186">
        <f t="shared" si="3"/>
        <v>0</v>
      </c>
      <c r="N37" s="186">
        <f t="shared" si="4"/>
        <v>0</v>
      </c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15.75" customHeight="1">
      <c r="A38" s="186">
        <v>23.0</v>
      </c>
      <c r="B38" s="186"/>
      <c r="C38" s="186" t="s">
        <v>253</v>
      </c>
      <c r="D38" s="186" t="str">
        <f t="shared" si="1"/>
        <v>-PL-23</v>
      </c>
      <c r="E38" s="186"/>
      <c r="F38" s="186"/>
      <c r="G38" s="186"/>
      <c r="H38" s="186"/>
      <c r="I38" s="186"/>
      <c r="J38" s="186" t="str">
        <f t="shared" si="2"/>
        <v>A=;B=;H=;Ø=;Nr Stut=</v>
      </c>
      <c r="K38" s="186" t="s">
        <v>28</v>
      </c>
      <c r="L38" s="186"/>
      <c r="M38" s="186">
        <f t="shared" si="3"/>
        <v>0</v>
      </c>
      <c r="N38" s="186">
        <f t="shared" si="4"/>
        <v>0</v>
      </c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15.75" customHeight="1">
      <c r="A39" s="186">
        <v>24.0</v>
      </c>
      <c r="B39" s="186"/>
      <c r="C39" s="186" t="s">
        <v>253</v>
      </c>
      <c r="D39" s="186" t="str">
        <f t="shared" si="1"/>
        <v>-PL-24</v>
      </c>
      <c r="E39" s="186"/>
      <c r="F39" s="186"/>
      <c r="G39" s="186"/>
      <c r="H39" s="186"/>
      <c r="I39" s="186"/>
      <c r="J39" s="186" t="str">
        <f t="shared" si="2"/>
        <v>A=;B=;H=;Ø=;Nr Stut=</v>
      </c>
      <c r="K39" s="186" t="s">
        <v>28</v>
      </c>
      <c r="L39" s="186"/>
      <c r="M39" s="186">
        <f t="shared" si="3"/>
        <v>0</v>
      </c>
      <c r="N39" s="186">
        <f t="shared" si="4"/>
        <v>0</v>
      </c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15.75" customHeight="1">
      <c r="A40" s="186">
        <v>25.0</v>
      </c>
      <c r="B40" s="186"/>
      <c r="C40" s="186" t="s">
        <v>253</v>
      </c>
      <c r="D40" s="186" t="str">
        <f t="shared" si="1"/>
        <v>-PL-25</v>
      </c>
      <c r="E40" s="186"/>
      <c r="F40" s="186"/>
      <c r="G40" s="186"/>
      <c r="H40" s="186"/>
      <c r="I40" s="186"/>
      <c r="J40" s="186" t="str">
        <f t="shared" si="2"/>
        <v>A=;B=;H=;Ø=;Nr Stut=</v>
      </c>
      <c r="K40" s="186" t="s">
        <v>28</v>
      </c>
      <c r="L40" s="186"/>
      <c r="M40" s="186">
        <f t="shared" si="3"/>
        <v>0</v>
      </c>
      <c r="N40" s="186">
        <f t="shared" si="4"/>
        <v>0</v>
      </c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15.75" customHeight="1">
      <c r="A41" s="186">
        <v>26.0</v>
      </c>
      <c r="B41" s="186"/>
      <c r="C41" s="186" t="s">
        <v>253</v>
      </c>
      <c r="D41" s="186" t="str">
        <f t="shared" si="1"/>
        <v>-PL-26</v>
      </c>
      <c r="E41" s="186"/>
      <c r="F41" s="186"/>
      <c r="G41" s="186"/>
      <c r="H41" s="186"/>
      <c r="I41" s="186"/>
      <c r="J41" s="186" t="str">
        <f t="shared" si="2"/>
        <v>A=;B=;H=;Ø=;Nr Stut=</v>
      </c>
      <c r="K41" s="186" t="s">
        <v>28</v>
      </c>
      <c r="L41" s="186"/>
      <c r="M41" s="186">
        <f t="shared" si="3"/>
        <v>0</v>
      </c>
      <c r="N41" s="186">
        <f t="shared" si="4"/>
        <v>0</v>
      </c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15.75" customHeight="1">
      <c r="A42" s="186">
        <v>27.0</v>
      </c>
      <c r="B42" s="186"/>
      <c r="C42" s="186" t="s">
        <v>253</v>
      </c>
      <c r="D42" s="186" t="str">
        <f t="shared" si="1"/>
        <v>-PL-27</v>
      </c>
      <c r="E42" s="186"/>
      <c r="F42" s="186"/>
      <c r="G42" s="186"/>
      <c r="H42" s="186"/>
      <c r="I42" s="186"/>
      <c r="J42" s="186" t="str">
        <f t="shared" si="2"/>
        <v>A=;B=;H=;Ø=;Nr Stut=</v>
      </c>
      <c r="K42" s="186" t="s">
        <v>28</v>
      </c>
      <c r="L42" s="186"/>
      <c r="M42" s="186">
        <f t="shared" si="3"/>
        <v>0</v>
      </c>
      <c r="N42" s="186">
        <f t="shared" si="4"/>
        <v>0</v>
      </c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15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15.7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15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15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15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15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15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15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15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15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15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15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15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15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15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15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15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15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ht="15.75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ht="15.75" customHeight="1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ht="15.75" customHeight="1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ht="15.75" customHeight="1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ht="15.75" customHeight="1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ht="15.75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ht="15.75" customHeight="1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ht="15.75" customHeight="1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ht="15.75" customHeight="1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ht="15.75" customHeight="1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ht="15.75" customHeight="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ht="15.75" customHeight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ht="15.75" customHeight="1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ht="15.75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ht="15.75" customHeigh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ht="15.75" customHeight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ht="15.7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ht="15.7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ht="15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ht="15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ht="15.7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ht="15.7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ht="15.7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ht="15.75" customHeight="1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ht="15.75" customHeight="1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ht="15.75" customHeight="1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ht="15.75" customHeight="1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ht="15.75" customHeight="1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ht="15.75" customHeight="1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ht="15.75" customHeight="1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ht="15.75" customHeight="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ht="15.75" customHeight="1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ht="15.75" customHeight="1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ht="15.75" customHeight="1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ht="15.7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ht="15.75" customHeight="1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ht="15.75" customHeight="1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ht="15.75" customHeight="1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ht="15.75" customHeight="1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ht="15.75" customHeight="1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ht="15.75" customHeight="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ht="15.75" customHeight="1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ht="15.7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ht="15.7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ht="15.7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ht="15.7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ht="15.75" customHeight="1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ht="15.7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ht="15.7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ht="15.7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ht="15.7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ht="15.75" customHeight="1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ht="15.75" customHeight="1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ht="15.75" customHeight="1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ht="15.75" customHeight="1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ht="15.75" customHeight="1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ht="15.75" customHeight="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ht="15.75" customHeight="1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ht="15.75" customHeight="1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ht="15.75" customHeight="1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ht="15.75" customHeight="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ht="15.75" customHeight="1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ht="15.75" customHeight="1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ht="15.75" customHeight="1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ht="15.75" customHeight="1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ht="15.75" customHeight="1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ht="15.75" customHeigh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ht="15.75" customHeight="1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ht="15.75" customHeight="1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ht="15.75" customHeight="1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ht="15.75" customHeight="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ht="15.75" customHeight="1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ht="15.75" customHeight="1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ht="15.75" customHeight="1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ht="15.75" customHeight="1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ht="15.7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ht="15.7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ht="15.7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ht="15.7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ht="15.7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ht="15.7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ht="15.7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ht="15.7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ht="15.7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ht="15.7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ht="15.7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ht="15.7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ht="15.7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ht="15.7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ht="15.7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ht="15.7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ht="15.7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ht="15.7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ht="15.7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ht="15.7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ht="15.7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ht="15.7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ht="15.7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ht="15.7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ht="15.7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ht="15.7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ht="15.7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ht="15.7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ht="15.7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ht="15.7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ht="15.7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ht="15.7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ht="15.7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ht="15.7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ht="15.7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ht="15.7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ht="15.7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ht="15.7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ht="15.7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ht="15.7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15.7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ht="15.7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ht="15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ht="15.7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ht="15.7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ht="15.7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ht="15.7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ht="15.7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ht="15.7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ht="15.7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ht="15.7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ht="15.7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ht="15.7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ht="15.7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ht="15.7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ht="15.7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ht="15.7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ht="15.7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ht="15.7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ht="15.7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ht="15.7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ht="15.7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ht="15.7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ht="15.7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ht="15.7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ht="15.7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ht="15.7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ht="15.7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ht="15.7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ht="15.7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ht="15.7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ht="15.7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ht="15.7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ht="15.7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ht="15.7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ht="15.7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ht="15.7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ht="15.7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ht="15.7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ht="15.7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ht="15.7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ht="15.7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ht="15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ht="15.7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ht="15.7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ht="15.7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ht="15.7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ht="15.7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ht="15.7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ht="15.7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ht="15.7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ht="15.7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ht="15.7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ht="15.7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ht="15.7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ht="15.7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ht="15.7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ht="15.7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ht="15.7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ht="15.7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ht="15.7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ht="15.7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ht="15.7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ht="15.7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ht="15.7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ht="15.7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ht="15.7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ht="15.7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ht="15.7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ht="15.7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ht="15.7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ht="15.7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ht="15.7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ht="15.7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ht="15.7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ht="15.7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ht="15.7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ht="15.7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ht="15.7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ht="15.7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ht="15.7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ht="15.7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ht="15.7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ht="15.7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ht="15.7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ht="15.7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ht="15.7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ht="15.7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ht="15.7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ht="15.7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ht="15.7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ht="15.7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ht="15.7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ht="15.7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ht="15.7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ht="15.7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ht="15.7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ht="15.7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ht="15.7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ht="15.7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ht="15.7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ht="15.7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ht="15.7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ht="15.7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ht="15.7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ht="15.7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ht="15.7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ht="15.7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ht="15.7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ht="15.7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ht="15.7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ht="15.7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ht="15.7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ht="15.7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ht="15.7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ht="15.7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ht="15.7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ht="15.7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ht="15.7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ht="15.7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ht="15.7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ht="15.7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ht="15.7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ht="15.7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ht="15.7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ht="15.7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ht="15.7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ht="15.7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ht="15.7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ht="15.7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ht="15.7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ht="15.7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ht="15.7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ht="15.7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ht="15.7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ht="15.7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ht="15.7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ht="15.7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ht="15.7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ht="15.7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ht="15.7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ht="15.7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ht="15.7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ht="15.7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ht="15.7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ht="15.7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ht="15.7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ht="15.7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ht="15.7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ht="15.7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ht="15.7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ht="15.7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ht="15.7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ht="15.7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ht="15.7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ht="15.7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ht="15.7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ht="15.7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ht="15.7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ht="15.7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ht="15.7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ht="15.7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ht="15.7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ht="15.7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ht="15.7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ht="15.7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ht="15.7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ht="15.7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ht="15.7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ht="15.7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ht="15.7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ht="15.7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ht="15.7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ht="15.7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ht="15.7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ht="15.7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ht="15.7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ht="15.7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ht="15.7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ht="15.7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ht="15.7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ht="15.7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ht="15.7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ht="15.7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ht="15.7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ht="15.7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ht="15.7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ht="15.7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ht="15.7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ht="15.7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ht="15.7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ht="15.7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ht="15.7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ht="15.7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ht="15.7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ht="15.7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ht="15.7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ht="15.7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ht="15.7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ht="15.7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ht="15.7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ht="15.7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ht="15.7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ht="15.7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ht="15.7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ht="15.7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ht="15.7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ht="15.7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ht="15.7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ht="15.7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ht="15.7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ht="15.7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ht="15.7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ht="15.7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ht="15.7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ht="15.7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ht="15.7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ht="15.7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ht="15.7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ht="15.7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ht="15.7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ht="15.7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ht="15.7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ht="15.7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ht="15.7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ht="15.7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ht="15.7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ht="15.7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ht="15.7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ht="15.7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ht="15.7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ht="15.7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ht="15.7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ht="15.7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ht="15.7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ht="15.7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ht="15.7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ht="15.7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ht="15.7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ht="15.7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ht="15.7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ht="15.7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ht="15.7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ht="15.7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ht="15.7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ht="15.7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ht="15.7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ht="15.7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ht="15.7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ht="15.7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ht="15.7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ht="15.7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ht="15.7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ht="15.7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ht="15.7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ht="15.7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ht="15.7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ht="15.7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ht="15.7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ht="15.7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ht="15.7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ht="15.7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ht="15.7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ht="15.7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ht="15.7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ht="15.7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ht="15.7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ht="15.7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ht="15.7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ht="15.7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ht="15.7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ht="15.7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ht="15.7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ht="15.7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ht="15.7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ht="15.7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ht="15.7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ht="15.7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ht="15.7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ht="15.7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ht="15.7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ht="15.7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ht="15.7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ht="15.7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ht="15.7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ht="15.7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ht="15.7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ht="15.7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ht="15.7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ht="15.7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ht="15.7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ht="15.7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ht="15.7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ht="15.7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ht="15.7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ht="15.7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ht="15.7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ht="15.7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ht="15.7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ht="15.7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ht="15.7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ht="15.7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ht="15.7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ht="15.7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ht="15.7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ht="15.7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ht="15.7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ht="15.7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ht="15.7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ht="15.7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ht="15.7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ht="15.7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ht="15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ht="15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ht="15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ht="15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ht="15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ht="15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ht="15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ht="15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ht="15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ht="15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ht="15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ht="15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ht="15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ht="15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ht="15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ht="15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ht="15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ht="15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ht="15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ht="15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ht="15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ht="15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ht="15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ht="15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ht="15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ht="15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ht="15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ht="15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ht="15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ht="15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ht="15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ht="15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ht="15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ht="15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ht="15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ht="15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ht="15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ht="15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ht="15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ht="15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ht="15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ht="15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ht="15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ht="15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ht="15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ht="15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ht="15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ht="15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ht="15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ht="15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ht="15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ht="15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ht="15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ht="15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ht="15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ht="15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ht="15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ht="15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ht="15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ht="15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ht="15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ht="15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ht="15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ht="15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ht="15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ht="15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ht="15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ht="15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ht="15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ht="15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ht="15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ht="15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ht="15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ht="15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ht="15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ht="15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ht="15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ht="15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ht="15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ht="15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ht="15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ht="15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ht="15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ht="15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ht="15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ht="15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ht="15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ht="15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ht="15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ht="15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ht="15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ht="15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ht="15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ht="15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ht="15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ht="15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ht="15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ht="15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ht="15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ht="15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ht="15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ht="15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ht="15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ht="15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ht="15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ht="15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ht="15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ht="15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ht="15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ht="15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ht="15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ht="15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ht="15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ht="15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ht="15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ht="15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ht="15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ht="15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ht="15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ht="15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ht="15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ht="15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ht="15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ht="15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ht="15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ht="15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ht="15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ht="15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ht="15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ht="15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ht="15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ht="15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ht="15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ht="15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ht="15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ht="15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ht="15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ht="15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ht="15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ht="15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ht="15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ht="15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ht="15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ht="15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ht="15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ht="15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ht="15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ht="15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ht="15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ht="15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ht="15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ht="15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ht="15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ht="15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ht="15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ht="15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ht="15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ht="15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ht="15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ht="15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ht="15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ht="15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ht="15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ht="15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ht="15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ht="15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ht="15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ht="15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ht="15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ht="15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ht="15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ht="15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ht="15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ht="15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ht="15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ht="15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ht="15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ht="15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ht="15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ht="15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ht="15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ht="15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ht="15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ht="15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ht="15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ht="15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ht="15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ht="15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ht="15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ht="15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ht="15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ht="15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ht="15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ht="15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ht="15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ht="15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ht="15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ht="15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ht="15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ht="15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ht="15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ht="15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ht="15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ht="15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ht="15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ht="15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ht="15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ht="15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ht="15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ht="15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ht="15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ht="15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ht="15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ht="15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ht="15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ht="15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ht="15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ht="15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ht="15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ht="15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ht="15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ht="15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ht="15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ht="15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ht="15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ht="15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ht="15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ht="15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ht="15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ht="15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ht="15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ht="15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ht="15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ht="15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ht="15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ht="15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ht="15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ht="15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ht="15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ht="15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ht="15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ht="15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ht="15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ht="15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ht="15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ht="15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ht="15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ht="15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ht="15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ht="15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ht="15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ht="15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ht="15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ht="15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ht="15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ht="15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ht="15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ht="15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ht="15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ht="15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ht="15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ht="15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ht="15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ht="15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ht="15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ht="15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ht="15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ht="15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ht="15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ht="15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ht="15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ht="15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ht="15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ht="15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ht="15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ht="15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ht="15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ht="15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ht="15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ht="15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ht="15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ht="15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ht="15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ht="15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ht="15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ht="15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ht="15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ht="15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ht="15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ht="15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ht="15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ht="15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ht="15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ht="15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ht="15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ht="15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ht="15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ht="15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ht="15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ht="15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ht="15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ht="15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ht="15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ht="15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ht="15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ht="15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ht="15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ht="15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ht="15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ht="15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ht="15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ht="15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ht="15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ht="15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ht="15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ht="15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ht="15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ht="15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ht="15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ht="15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ht="15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ht="15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ht="15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ht="15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ht="15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ht="15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ht="15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ht="15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ht="15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ht="15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ht="15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ht="15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ht="15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ht="15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ht="15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ht="15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ht="15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ht="15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ht="15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ht="15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ht="15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ht="15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ht="15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ht="15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ht="15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ht="15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ht="15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ht="15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ht="15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ht="15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ht="15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ht="15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ht="15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ht="15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ht="15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ht="15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ht="15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ht="15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ht="15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ht="15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ht="15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ht="15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ht="15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ht="15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ht="15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ht="15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ht="15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ht="15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ht="15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ht="15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ht="15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ht="15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ht="15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ht="15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ht="15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ht="15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ht="15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ht="15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ht="15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ht="15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ht="15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ht="15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ht="15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ht="15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ht="15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ht="15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ht="15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ht="15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ht="15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ht="15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ht="15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ht="15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ht="15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ht="15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ht="15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ht="15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ht="15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ht="15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ht="15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ht="15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ht="15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ht="15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ht="15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ht="15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ht="15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ht="15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ht="15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ht="15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ht="15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ht="15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ht="15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ht="15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ht="15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ht="15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ht="15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ht="15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ht="15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ht="15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ht="15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ht="15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ht="15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ht="15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ht="15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ht="15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ht="15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ht="15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ht="15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ht="15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ht="15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ht="15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ht="15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ht="15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ht="15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ht="15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ht="15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ht="15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ht="15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ht="15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ht="15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ht="15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ht="15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ht="15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ht="15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ht="15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ht="15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ht="15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ht="15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ht="15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ht="15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ht="15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ht="15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ht="15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ht="15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ht="15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ht="15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ht="15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ht="15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ht="15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ht="15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ht="15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ht="15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ht="15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ht="15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ht="15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ht="15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ht="15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ht="15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ht="15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ht="15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ht="15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ht="15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ht="15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ht="15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ht="15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ht="15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ht="15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ht="15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ht="15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ht="15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ht="15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ht="15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ht="15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ht="15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ht="15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ht="15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ht="15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ht="15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ht="15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ht="15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ht="15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ht="15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ht="15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ht="15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ht="15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ht="15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ht="15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ht="15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ht="15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ht="15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ht="15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ht="15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ht="15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ht="15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ht="15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ht="15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 ht="15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 ht="15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 ht="15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 ht="15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 ht="15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 ht="15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 ht="15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 ht="15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mergeCells count="13">
    <mergeCell ref="E13:I13"/>
    <mergeCell ref="J13:J15"/>
    <mergeCell ref="K13:K15"/>
    <mergeCell ref="L13:L15"/>
    <mergeCell ref="M13:M14"/>
    <mergeCell ref="N13:N14"/>
    <mergeCell ref="C5:D5"/>
    <mergeCell ref="C6:D6"/>
    <mergeCell ref="C7:D7"/>
    <mergeCell ref="A13:A15"/>
    <mergeCell ref="B13:B15"/>
    <mergeCell ref="C13:C15"/>
    <mergeCell ref="D13:D1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22.71"/>
    <col customWidth="1" min="3" max="26" width="8.86"/>
  </cols>
  <sheetData>
    <row r="1">
      <c r="A1" s="110"/>
      <c r="B1" s="11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0"/>
      <c r="B2" s="11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1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87" t="s">
        <v>20</v>
      </c>
      <c r="B4" s="132" t="s">
        <v>120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87" t="s">
        <v>254</v>
      </c>
      <c r="B5" s="132" t="s">
        <v>155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87" t="s">
        <v>255</v>
      </c>
      <c r="B6" s="132" t="s">
        <v>160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88" t="s">
        <v>256</v>
      </c>
      <c r="B7" s="132" t="s">
        <v>164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88" t="s">
        <v>257</v>
      </c>
      <c r="B8" s="132" t="s">
        <v>171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88" t="s">
        <v>258</v>
      </c>
      <c r="B9" s="132" t="s">
        <v>172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87" t="s">
        <v>259</v>
      </c>
      <c r="B10" s="132" t="s">
        <v>178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87" t="s">
        <v>260</v>
      </c>
      <c r="B11" s="132" t="s">
        <v>183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87" t="s">
        <v>23</v>
      </c>
      <c r="B12" s="132" t="s">
        <v>190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87" t="s">
        <v>261</v>
      </c>
      <c r="B13" s="132" t="s">
        <v>195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87" t="s">
        <v>262</v>
      </c>
      <c r="B14" s="132" t="s">
        <v>205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87" t="s">
        <v>263</v>
      </c>
      <c r="B15" s="132" t="s">
        <v>209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87" t="s">
        <v>264</v>
      </c>
      <c r="B16" s="132" t="s">
        <v>216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87" t="s">
        <v>24</v>
      </c>
      <c r="B17" s="132" t="s">
        <v>24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15.75" customHeight="1">
      <c r="A21" s="110"/>
      <c r="B21" s="11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110"/>
      <c r="B22" s="11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15.75" customHeight="1">
      <c r="A23" s="110"/>
      <c r="B23" s="11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5.75" customHeight="1">
      <c r="A24" s="110"/>
      <c r="B24" s="11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15.75" customHeight="1">
      <c r="A25" s="110"/>
      <c r="B25" s="11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5.75" customHeight="1">
      <c r="A26" s="110"/>
      <c r="B26" s="11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5.75" customHeight="1">
      <c r="A27" s="110"/>
      <c r="B27" s="11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5.75" customHeight="1">
      <c r="A28" s="110"/>
      <c r="B28" s="11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1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5.75" customHeight="1">
      <c r="A30" s="110"/>
      <c r="B30" s="11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5.75" customHeight="1">
      <c r="A31" s="110"/>
      <c r="B31" s="11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110"/>
      <c r="B32" s="11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110"/>
      <c r="B33" s="11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110"/>
      <c r="B34" s="11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110"/>
      <c r="B35" s="11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11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11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11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1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1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1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1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11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1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1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1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1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1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11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1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1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11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1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1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1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110"/>
      <c r="B62" s="11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0"/>
      <c r="B63" s="11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110"/>
      <c r="B392" s="11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5.75" customHeight="1">
      <c r="A393" s="110"/>
      <c r="B393" s="11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5.75" customHeight="1">
      <c r="A394" s="110"/>
      <c r="B394" s="11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5.75" customHeight="1">
      <c r="A395" s="110"/>
      <c r="B395" s="11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5.75" customHeight="1">
      <c r="A396" s="110"/>
      <c r="B396" s="11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5.75" customHeight="1">
      <c r="A397" s="110"/>
      <c r="B397" s="11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5.75" customHeight="1">
      <c r="A398" s="110"/>
      <c r="B398" s="11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5.75" customHeight="1">
      <c r="A399" s="110"/>
      <c r="B399" s="11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5.75" customHeight="1">
      <c r="A400" s="110"/>
      <c r="B400" s="11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5.75" customHeight="1">
      <c r="A401" s="110"/>
      <c r="B401" s="11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5.75" customHeight="1">
      <c r="A402" s="110"/>
      <c r="B402" s="11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5.75" customHeight="1">
      <c r="A403" s="110"/>
      <c r="B403" s="11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5.75" customHeight="1">
      <c r="A404" s="110"/>
      <c r="B404" s="11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5.75" customHeight="1">
      <c r="A405" s="110"/>
      <c r="B405" s="11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5.75" customHeight="1">
      <c r="A406" s="110"/>
      <c r="B406" s="11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5.75" customHeight="1">
      <c r="A407" s="110"/>
      <c r="B407" s="11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5.75" customHeight="1">
      <c r="A408" s="110"/>
      <c r="B408" s="11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5.75" customHeight="1">
      <c r="A409" s="110"/>
      <c r="B409" s="11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5.75" customHeight="1">
      <c r="A410" s="110"/>
      <c r="B410" s="11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5.75" customHeight="1">
      <c r="A411" s="110"/>
      <c r="B411" s="11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5.75" customHeight="1">
      <c r="A412" s="110"/>
      <c r="B412" s="11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5.75" customHeight="1">
      <c r="A413" s="110"/>
      <c r="B413" s="11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5.75" customHeight="1">
      <c r="A414" s="110"/>
      <c r="B414" s="11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5.75" customHeight="1">
      <c r="A415" s="110"/>
      <c r="B415" s="11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5.75" customHeight="1">
      <c r="A416" s="110"/>
      <c r="B416" s="11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5.75" customHeight="1">
      <c r="A417" s="110"/>
      <c r="B417" s="11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5.75" customHeight="1">
      <c r="A418" s="110"/>
      <c r="B418" s="11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5.75" customHeight="1">
      <c r="A419" s="110"/>
      <c r="B419" s="11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5.75" customHeight="1">
      <c r="A420" s="110"/>
      <c r="B420" s="11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5.75" customHeight="1">
      <c r="A421" s="110"/>
      <c r="B421" s="11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5.75" customHeight="1">
      <c r="A422" s="110"/>
      <c r="B422" s="11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5.75" customHeight="1">
      <c r="A423" s="110"/>
      <c r="B423" s="11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/>
      <c r="B424" s="11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110"/>
      <c r="B425" s="11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5.75" customHeight="1">
      <c r="A426" s="110"/>
      <c r="B426" s="11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5.75" customHeight="1">
      <c r="A427" s="110"/>
      <c r="B427" s="11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5.75" customHeight="1">
      <c r="A428" s="110"/>
      <c r="B428" s="11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5.75" customHeight="1">
      <c r="A429" s="110"/>
      <c r="B429" s="11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5.75" customHeight="1">
      <c r="A430" s="110"/>
      <c r="B430" s="11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5.75" customHeight="1">
      <c r="A431" s="110"/>
      <c r="B431" s="11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5.75" customHeight="1">
      <c r="A432" s="110"/>
      <c r="B432" s="11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5.75" customHeight="1">
      <c r="A433" s="110"/>
      <c r="B433" s="11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5.75" customHeight="1">
      <c r="A434" s="110"/>
      <c r="B434" s="11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5.75" customHeight="1">
      <c r="A435" s="110"/>
      <c r="B435" s="11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5.75" customHeight="1">
      <c r="A436" s="110"/>
      <c r="B436" s="11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5.75" customHeight="1">
      <c r="A437" s="110"/>
      <c r="B437" s="11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5.75" customHeight="1">
      <c r="A438" s="110"/>
      <c r="B438" s="11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5.75" customHeight="1">
      <c r="A439" s="110"/>
      <c r="B439" s="11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5.75" customHeight="1">
      <c r="A440" s="110"/>
      <c r="B440" s="11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5.75" customHeight="1">
      <c r="A441" s="110"/>
      <c r="B441" s="11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5.75" customHeight="1">
      <c r="A442" s="110"/>
      <c r="B442" s="11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5.75" customHeight="1">
      <c r="A443" s="110"/>
      <c r="B443" s="11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5.75" customHeight="1">
      <c r="A444" s="110"/>
      <c r="B444" s="11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5.75" customHeight="1">
      <c r="A445" s="110"/>
      <c r="B445" s="11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5.75" customHeight="1">
      <c r="A446" s="110"/>
      <c r="B446" s="11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5.75" customHeight="1">
      <c r="A447" s="110"/>
      <c r="B447" s="11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5.75" customHeight="1">
      <c r="A448" s="110"/>
      <c r="B448" s="11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5.75" customHeight="1">
      <c r="A449" s="110"/>
      <c r="B449" s="11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5.75" customHeight="1">
      <c r="A450" s="110"/>
      <c r="B450" s="11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5.75" customHeight="1">
      <c r="A451" s="110"/>
      <c r="B451" s="11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5.75" customHeight="1">
      <c r="A452" s="110"/>
      <c r="B452" s="11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5.75" customHeight="1">
      <c r="A453" s="110"/>
      <c r="B453" s="11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5.75" customHeight="1">
      <c r="A454" s="110"/>
      <c r="B454" s="11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5.75" customHeight="1">
      <c r="A455" s="110"/>
      <c r="B455" s="11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5.75" customHeight="1">
      <c r="A456" s="110"/>
      <c r="B456" s="11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5.75" customHeight="1">
      <c r="A457" s="110"/>
      <c r="B457" s="11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5.75" customHeight="1">
      <c r="A458" s="110"/>
      <c r="B458" s="11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5.75" customHeight="1">
      <c r="A459" s="110"/>
      <c r="B459" s="11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5.75" customHeight="1">
      <c r="A460" s="110"/>
      <c r="B460" s="11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5.75" customHeight="1">
      <c r="A461" s="110"/>
      <c r="B461" s="11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5.75" customHeight="1">
      <c r="A462" s="110"/>
      <c r="B462" s="11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5.75" customHeight="1">
      <c r="A463" s="110"/>
      <c r="B463" s="11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5.75" customHeight="1">
      <c r="A464" s="110"/>
      <c r="B464" s="11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5.75" customHeight="1">
      <c r="A465" s="110"/>
      <c r="B465" s="11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5.75" customHeight="1">
      <c r="A466" s="110"/>
      <c r="B466" s="11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5.75" customHeight="1">
      <c r="A467" s="110"/>
      <c r="B467" s="11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5.75" customHeight="1">
      <c r="A468" s="110"/>
      <c r="B468" s="11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5.75" customHeight="1">
      <c r="A469" s="110"/>
      <c r="B469" s="11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5.75" customHeight="1">
      <c r="A470" s="110"/>
      <c r="B470" s="11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5.75" customHeight="1">
      <c r="A471" s="110"/>
      <c r="B471" s="11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5.75" customHeight="1">
      <c r="A472" s="110"/>
      <c r="B472" s="11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5.75" customHeight="1">
      <c r="A473" s="110"/>
      <c r="B473" s="11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5.75" customHeight="1">
      <c r="A474" s="110"/>
      <c r="B474" s="11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5.75" customHeight="1">
      <c r="A475" s="110"/>
      <c r="B475" s="11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5.75" customHeight="1">
      <c r="A476" s="110"/>
      <c r="B476" s="11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5.75" customHeight="1">
      <c r="A477" s="110"/>
      <c r="B477" s="11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5.75" customHeight="1">
      <c r="A478" s="110"/>
      <c r="B478" s="11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5.75" customHeight="1">
      <c r="A479" s="110"/>
      <c r="B479" s="11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5.75" customHeight="1">
      <c r="A480" s="110"/>
      <c r="B480" s="11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5.75" customHeight="1">
      <c r="A481" s="110"/>
      <c r="B481" s="11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5.75" customHeight="1">
      <c r="A482" s="110"/>
      <c r="B482" s="11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5.75" customHeight="1">
      <c r="A483" s="110"/>
      <c r="B483" s="11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5.75" customHeight="1">
      <c r="A484" s="110"/>
      <c r="B484" s="11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5.75" customHeight="1">
      <c r="A485" s="110"/>
      <c r="B485" s="11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5.75" customHeight="1">
      <c r="A486" s="110"/>
      <c r="B486" s="11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5.75" customHeight="1">
      <c r="A487" s="110"/>
      <c r="B487" s="11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5.75" customHeight="1">
      <c r="A488" s="110"/>
      <c r="B488" s="11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5.75" customHeight="1">
      <c r="A489" s="110"/>
      <c r="B489" s="11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5.75" customHeight="1">
      <c r="A490" s="110"/>
      <c r="B490" s="11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5.75" customHeight="1">
      <c r="A491" s="110"/>
      <c r="B491" s="11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5.75" customHeight="1">
      <c r="A492" s="110"/>
      <c r="B492" s="1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5.75" customHeight="1">
      <c r="A493" s="110"/>
      <c r="B493" s="11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5.75" customHeight="1">
      <c r="A494" s="110"/>
      <c r="B494" s="11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5.75" customHeight="1">
      <c r="A495" s="110"/>
      <c r="B495" s="1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5.75" customHeight="1">
      <c r="A496" s="110"/>
      <c r="B496" s="11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5.75" customHeight="1">
      <c r="A497" s="110"/>
      <c r="B497" s="11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5.75" customHeight="1">
      <c r="A498" s="110"/>
      <c r="B498" s="11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5.75" customHeight="1">
      <c r="A499" s="110"/>
      <c r="B499" s="11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5.75" customHeight="1">
      <c r="A500" s="110"/>
      <c r="B500" s="11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5.75" customHeight="1">
      <c r="A501" s="110"/>
      <c r="B501" s="11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5.75" customHeight="1">
      <c r="A502" s="110"/>
      <c r="B502" s="11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5.75" customHeight="1">
      <c r="A503" s="110"/>
      <c r="B503" s="11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5.75" customHeight="1">
      <c r="A504" s="110"/>
      <c r="B504" s="11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5.75" customHeight="1">
      <c r="A505" s="110"/>
      <c r="B505" s="11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5.75" customHeight="1">
      <c r="A506" s="110"/>
      <c r="B506" s="11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5.75" customHeight="1">
      <c r="A507" s="110"/>
      <c r="B507" s="11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5.75" customHeight="1">
      <c r="A508" s="110"/>
      <c r="B508" s="11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5.75" customHeight="1">
      <c r="A509" s="110"/>
      <c r="B509" s="11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5.75" customHeight="1">
      <c r="A510" s="110"/>
      <c r="B510" s="11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5.75" customHeight="1">
      <c r="A511" s="110"/>
      <c r="B511" s="11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5.75" customHeight="1">
      <c r="A512" s="110"/>
      <c r="B512" s="11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5.75" customHeight="1">
      <c r="A513" s="110"/>
      <c r="B513" s="11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5.75" customHeight="1">
      <c r="A514" s="110"/>
      <c r="B514" s="11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5.75" customHeight="1">
      <c r="A515" s="110"/>
      <c r="B515" s="11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5.75" customHeight="1">
      <c r="A516" s="110"/>
      <c r="B516" s="11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5.75" customHeight="1">
      <c r="A517" s="110"/>
      <c r="B517" s="11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5.75" customHeight="1">
      <c r="A518" s="110"/>
      <c r="B518" s="11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5.75" customHeight="1">
      <c r="A519" s="110"/>
      <c r="B519" s="11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5.75" customHeight="1">
      <c r="A520" s="110"/>
      <c r="B520" s="11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5.75" customHeight="1">
      <c r="A521" s="110"/>
      <c r="B521" s="11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5.75" customHeight="1">
      <c r="A522" s="110"/>
      <c r="B522" s="11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5.75" customHeight="1">
      <c r="A523" s="110"/>
      <c r="B523" s="11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5.75" customHeight="1">
      <c r="A524" s="110"/>
      <c r="B524" s="11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5.75" customHeight="1">
      <c r="A525" s="110"/>
      <c r="B525" s="11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5.75" customHeight="1">
      <c r="A526" s="110"/>
      <c r="B526" s="11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5.75" customHeight="1">
      <c r="A527" s="110"/>
      <c r="B527" s="11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5.75" customHeight="1">
      <c r="A528" s="110"/>
      <c r="B528" s="11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5.75" customHeight="1">
      <c r="A529" s="110"/>
      <c r="B529" s="11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5.75" customHeight="1">
      <c r="A530" s="110"/>
      <c r="B530" s="11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5.75" customHeight="1">
      <c r="A531" s="110"/>
      <c r="B531" s="11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5.75" customHeight="1">
      <c r="A532" s="110"/>
      <c r="B532" s="11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5.75" customHeight="1">
      <c r="A533" s="110"/>
      <c r="B533" s="11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5.75" customHeight="1">
      <c r="A534" s="110"/>
      <c r="B534" s="11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5.75" customHeight="1">
      <c r="A535" s="110"/>
      <c r="B535" s="11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5.75" customHeight="1">
      <c r="A536" s="110"/>
      <c r="B536" s="11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5.75" customHeight="1">
      <c r="A537" s="110"/>
      <c r="B537" s="11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5.75" customHeight="1">
      <c r="A538" s="110"/>
      <c r="B538" s="11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5.75" customHeight="1">
      <c r="A539" s="110"/>
      <c r="B539" s="11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5.75" customHeight="1">
      <c r="A540" s="110"/>
      <c r="B540" s="11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5.75" customHeight="1">
      <c r="A541" s="110"/>
      <c r="B541" s="11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5.75" customHeight="1">
      <c r="A542" s="110"/>
      <c r="B542" s="11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5.75" customHeight="1">
      <c r="A543" s="110"/>
      <c r="B543" s="11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5.75" customHeight="1">
      <c r="A544" s="110"/>
      <c r="B544" s="11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5.75" customHeight="1">
      <c r="A545" s="110"/>
      <c r="B545" s="11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5.75" customHeight="1">
      <c r="A546" s="110"/>
      <c r="B546" s="11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5.75" customHeight="1">
      <c r="A547" s="110"/>
      <c r="B547" s="11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5.75" customHeight="1">
      <c r="A548" s="110"/>
      <c r="B548" s="11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5.75" customHeight="1">
      <c r="A549" s="110"/>
      <c r="B549" s="11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5.75" customHeight="1">
      <c r="A550" s="110"/>
      <c r="B550" s="11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5.75" customHeight="1">
      <c r="A551" s="110"/>
      <c r="B551" s="11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5.75" customHeight="1">
      <c r="A552" s="110"/>
      <c r="B552" s="11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5.75" customHeight="1">
      <c r="A553" s="110"/>
      <c r="B553" s="11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5.75" customHeight="1">
      <c r="A554" s="110"/>
      <c r="B554" s="11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5.75" customHeight="1">
      <c r="A555" s="110"/>
      <c r="B555" s="11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5.75" customHeight="1">
      <c r="A556" s="110"/>
      <c r="B556" s="11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5.75" customHeight="1">
      <c r="A557" s="110"/>
      <c r="B557" s="11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5.75" customHeight="1">
      <c r="A558" s="110"/>
      <c r="B558" s="11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5.75" customHeight="1">
      <c r="A559" s="110"/>
      <c r="B559" s="11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5.75" customHeight="1">
      <c r="A560" s="110"/>
      <c r="B560" s="11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5.75" customHeight="1">
      <c r="A561" s="110"/>
      <c r="B561" s="11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5.75" customHeight="1">
      <c r="A562" s="110"/>
      <c r="B562" s="11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5.75" customHeight="1">
      <c r="A563" s="110"/>
      <c r="B563" s="11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5.75" customHeight="1">
      <c r="A564" s="110"/>
      <c r="B564" s="11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5.75" customHeight="1">
      <c r="A565" s="110"/>
      <c r="B565" s="11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5.75" customHeight="1">
      <c r="A566" s="110"/>
      <c r="B566" s="11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5.75" customHeight="1">
      <c r="A567" s="110"/>
      <c r="B567" s="11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5.75" customHeight="1">
      <c r="A568" s="110"/>
      <c r="B568" s="11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5.75" customHeight="1">
      <c r="A569" s="110"/>
      <c r="B569" s="11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5.75" customHeight="1">
      <c r="A570" s="110"/>
      <c r="B570" s="11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5.75" customHeight="1">
      <c r="A571" s="110"/>
      <c r="B571" s="11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5.75" customHeight="1">
      <c r="A572" s="110"/>
      <c r="B572" s="11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5.75" customHeight="1">
      <c r="A573" s="110"/>
      <c r="B573" s="11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5.75" customHeight="1">
      <c r="A574" s="110"/>
      <c r="B574" s="11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5.75" customHeight="1">
      <c r="A575" s="110"/>
      <c r="B575" s="11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5.75" customHeight="1">
      <c r="A576" s="110"/>
      <c r="B576" s="11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5.75" customHeight="1">
      <c r="A577" s="110"/>
      <c r="B577" s="11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5.75" customHeight="1">
      <c r="A578" s="110"/>
      <c r="B578" s="11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5.75" customHeight="1">
      <c r="A579" s="110"/>
      <c r="B579" s="11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5.75" customHeight="1">
      <c r="A580" s="110"/>
      <c r="B580" s="11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5.75" customHeight="1">
      <c r="A581" s="110"/>
      <c r="B581" s="11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5.75" customHeight="1">
      <c r="A582" s="110"/>
      <c r="B582" s="11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5.75" customHeight="1">
      <c r="A583" s="110"/>
      <c r="B583" s="11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5.75" customHeight="1">
      <c r="A584" s="110"/>
      <c r="B584" s="11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5.75" customHeight="1">
      <c r="A585" s="110"/>
      <c r="B585" s="11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5.75" customHeight="1">
      <c r="A586" s="110"/>
      <c r="B586" s="11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5.75" customHeight="1">
      <c r="A587" s="110"/>
      <c r="B587" s="11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5.75" customHeight="1">
      <c r="A588" s="110"/>
      <c r="B588" s="11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5.75" customHeight="1">
      <c r="A589" s="110"/>
      <c r="B589" s="11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110"/>
      <c r="B590" s="11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110"/>
      <c r="B591" s="11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110"/>
      <c r="B592" s="11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110"/>
      <c r="B593" s="11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110"/>
      <c r="B594" s="11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110"/>
      <c r="B595" s="11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110"/>
      <c r="B596" s="11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110"/>
      <c r="B597" s="11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110"/>
      <c r="B598" s="11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110"/>
      <c r="B599" s="11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110"/>
      <c r="B600" s="11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110"/>
      <c r="B601" s="11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5.75" customHeight="1">
      <c r="A602" s="110"/>
      <c r="B602" s="11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5.75" customHeight="1">
      <c r="A603" s="110"/>
      <c r="B603" s="11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5.75" customHeight="1">
      <c r="A604" s="110"/>
      <c r="B604" s="11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5.75" customHeight="1">
      <c r="A605" s="110"/>
      <c r="B605" s="11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5.75" customHeight="1">
      <c r="A606" s="110"/>
      <c r="B606" s="11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5.75" customHeight="1">
      <c r="A607" s="110"/>
      <c r="B607" s="11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5.75" customHeight="1">
      <c r="A608" s="110"/>
      <c r="B608" s="11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5.75" customHeight="1">
      <c r="A609" s="110"/>
      <c r="B609" s="11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5.75" customHeight="1">
      <c r="A610" s="110"/>
      <c r="B610" s="11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5.75" customHeight="1">
      <c r="A611" s="110"/>
      <c r="B611" s="11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5.75" customHeight="1">
      <c r="A612" s="110"/>
      <c r="B612" s="11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5.75" customHeight="1">
      <c r="A613" s="110"/>
      <c r="B613" s="11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5.75" customHeight="1">
      <c r="A614" s="110"/>
      <c r="B614" s="11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5.75" customHeight="1">
      <c r="A615" s="110"/>
      <c r="B615" s="11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5.75" customHeight="1">
      <c r="A616" s="110"/>
      <c r="B616" s="11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5.75" customHeight="1">
      <c r="A617" s="110"/>
      <c r="B617" s="11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5.75" customHeight="1">
      <c r="A618" s="110"/>
      <c r="B618" s="11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5.75" customHeight="1">
      <c r="A619" s="110"/>
      <c r="B619" s="11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5.75" customHeight="1">
      <c r="A620" s="110"/>
      <c r="B620" s="11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5.75" customHeight="1">
      <c r="A621" s="110"/>
      <c r="B621" s="11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5.75" customHeight="1">
      <c r="A622" s="110"/>
      <c r="B622" s="11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5.75" customHeight="1">
      <c r="A623" s="110"/>
      <c r="B623" s="11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5.75" customHeight="1">
      <c r="A624" s="110"/>
      <c r="B624" s="11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5.75" customHeight="1">
      <c r="A625" s="110"/>
      <c r="B625" s="11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5.75" customHeight="1">
      <c r="A626" s="110"/>
      <c r="B626" s="11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5.75" customHeight="1">
      <c r="A627" s="110"/>
      <c r="B627" s="11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5.75" customHeight="1">
      <c r="A628" s="110"/>
      <c r="B628" s="11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5.75" customHeight="1">
      <c r="A629" s="110"/>
      <c r="B629" s="11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5.75" customHeight="1">
      <c r="A630" s="110"/>
      <c r="B630" s="11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5.75" customHeight="1">
      <c r="A631" s="110"/>
      <c r="B631" s="11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5.75" customHeight="1">
      <c r="A632" s="110"/>
      <c r="B632" s="11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5.75" customHeight="1">
      <c r="A633" s="110"/>
      <c r="B633" s="11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5.75" customHeight="1">
      <c r="A634" s="110"/>
      <c r="B634" s="11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5.75" customHeight="1">
      <c r="A635" s="110"/>
      <c r="B635" s="11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5.75" customHeight="1">
      <c r="A636" s="110"/>
      <c r="B636" s="11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5.75" customHeight="1">
      <c r="A637" s="110"/>
      <c r="B637" s="11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5.75" customHeight="1">
      <c r="A638" s="110"/>
      <c r="B638" s="11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5.75" customHeight="1">
      <c r="A639" s="110"/>
      <c r="B639" s="11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5.75" customHeight="1">
      <c r="A640" s="110"/>
      <c r="B640" s="11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5.75" customHeight="1">
      <c r="A641" s="110"/>
      <c r="B641" s="11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5.75" customHeight="1">
      <c r="A642" s="110"/>
      <c r="B642" s="11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5.75" customHeight="1">
      <c r="A643" s="110"/>
      <c r="B643" s="11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5.75" customHeight="1">
      <c r="A644" s="110"/>
      <c r="B644" s="11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5.75" customHeight="1">
      <c r="A645" s="110"/>
      <c r="B645" s="11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5.75" customHeight="1">
      <c r="A646" s="110"/>
      <c r="B646" s="11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5.75" customHeight="1">
      <c r="A647" s="110"/>
      <c r="B647" s="11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5.75" customHeight="1">
      <c r="A648" s="110"/>
      <c r="B648" s="11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5.75" customHeight="1">
      <c r="A649" s="110"/>
      <c r="B649" s="11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5.75" customHeight="1">
      <c r="A650" s="110"/>
      <c r="B650" s="11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5.75" customHeight="1">
      <c r="A651" s="110"/>
      <c r="B651" s="11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5.75" customHeight="1">
      <c r="A652" s="110"/>
      <c r="B652" s="11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5.75" customHeight="1">
      <c r="A653" s="110"/>
      <c r="B653" s="11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5.75" customHeight="1">
      <c r="A654" s="110"/>
      <c r="B654" s="11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5.75" customHeight="1">
      <c r="A655" s="110"/>
      <c r="B655" s="11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5.75" customHeight="1">
      <c r="A656" s="110"/>
      <c r="B656" s="11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5.75" customHeight="1">
      <c r="A657" s="110"/>
      <c r="B657" s="11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5.75" customHeight="1">
      <c r="A658" s="110"/>
      <c r="B658" s="11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5.75" customHeight="1">
      <c r="A659" s="110"/>
      <c r="B659" s="11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5.75" customHeight="1">
      <c r="A660" s="110"/>
      <c r="B660" s="11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5.75" customHeight="1">
      <c r="A661" s="110"/>
      <c r="B661" s="11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5.75" customHeight="1">
      <c r="A662" s="110"/>
      <c r="B662" s="11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5.75" customHeight="1">
      <c r="A663" s="110"/>
      <c r="B663" s="11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5.75" customHeight="1">
      <c r="A664" s="110"/>
      <c r="B664" s="11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5.75" customHeight="1">
      <c r="A665" s="110"/>
      <c r="B665" s="11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5.75" customHeight="1">
      <c r="A666" s="110"/>
      <c r="B666" s="11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5.75" customHeight="1">
      <c r="A667" s="110"/>
      <c r="B667" s="11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5.75" customHeight="1">
      <c r="A668" s="110"/>
      <c r="B668" s="11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5.75" customHeight="1">
      <c r="A669" s="110"/>
      <c r="B669" s="11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5.75" customHeight="1">
      <c r="A670" s="110"/>
      <c r="B670" s="11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5.75" customHeight="1">
      <c r="A671" s="110"/>
      <c r="B671" s="11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5.75" customHeight="1">
      <c r="A672" s="110"/>
      <c r="B672" s="11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5.75" customHeight="1">
      <c r="A673" s="110"/>
      <c r="B673" s="11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5.75" customHeight="1">
      <c r="A674" s="110"/>
      <c r="B674" s="11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5.75" customHeight="1">
      <c r="A675" s="110"/>
      <c r="B675" s="11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5.75" customHeight="1">
      <c r="A676" s="110"/>
      <c r="B676" s="11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5.75" customHeight="1">
      <c r="A677" s="110"/>
      <c r="B677" s="11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5.75" customHeight="1">
      <c r="A678" s="110"/>
      <c r="B678" s="11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5.75" customHeight="1">
      <c r="A679" s="110"/>
      <c r="B679" s="11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5.75" customHeight="1">
      <c r="A680" s="110"/>
      <c r="B680" s="11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5.75" customHeight="1">
      <c r="A681" s="110"/>
      <c r="B681" s="11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5.75" customHeight="1">
      <c r="A682" s="110"/>
      <c r="B682" s="11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5.75" customHeight="1">
      <c r="A683" s="110"/>
      <c r="B683" s="11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5.75" customHeight="1">
      <c r="A684" s="110"/>
      <c r="B684" s="11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5.75" customHeight="1">
      <c r="A685" s="110"/>
      <c r="B685" s="11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5.75" customHeight="1">
      <c r="A686" s="110"/>
      <c r="B686" s="11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5.75" customHeight="1">
      <c r="A687" s="110"/>
      <c r="B687" s="11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5.75" customHeight="1">
      <c r="A688" s="110"/>
      <c r="B688" s="11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5.75" customHeight="1">
      <c r="A689" s="110"/>
      <c r="B689" s="11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5.75" customHeight="1">
      <c r="A690" s="110"/>
      <c r="B690" s="11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5.75" customHeight="1">
      <c r="A691" s="110"/>
      <c r="B691" s="11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5.75" customHeight="1">
      <c r="A692" s="110"/>
      <c r="B692" s="11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5.75" customHeight="1">
      <c r="A693" s="110"/>
      <c r="B693" s="11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5.75" customHeight="1">
      <c r="A694" s="110"/>
      <c r="B694" s="11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5.75" customHeight="1">
      <c r="A695" s="110"/>
      <c r="B695" s="11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5.75" customHeight="1">
      <c r="A696" s="110"/>
      <c r="B696" s="11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5.75" customHeight="1">
      <c r="A697" s="110"/>
      <c r="B697" s="11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5.75" customHeight="1">
      <c r="A698" s="110"/>
      <c r="B698" s="11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5.75" customHeight="1">
      <c r="A699" s="110"/>
      <c r="B699" s="11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5.75" customHeight="1">
      <c r="A700" s="110"/>
      <c r="B700" s="11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5.75" customHeight="1">
      <c r="A701" s="110"/>
      <c r="B701" s="11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5.75" customHeight="1">
      <c r="A702" s="110"/>
      <c r="B702" s="11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5.75" customHeight="1">
      <c r="A703" s="110"/>
      <c r="B703" s="11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5.75" customHeight="1">
      <c r="A704" s="110"/>
      <c r="B704" s="11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5.75" customHeight="1">
      <c r="A705" s="110"/>
      <c r="B705" s="11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5.75" customHeight="1">
      <c r="A706" s="110"/>
      <c r="B706" s="11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5.75" customHeight="1">
      <c r="A707" s="110"/>
      <c r="B707" s="11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5.75" customHeight="1">
      <c r="A708" s="110"/>
      <c r="B708" s="11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5.75" customHeight="1">
      <c r="A709" s="110"/>
      <c r="B709" s="11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5.75" customHeight="1">
      <c r="A710" s="110"/>
      <c r="B710" s="11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5.75" customHeight="1">
      <c r="A711" s="110"/>
      <c r="B711" s="11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5.75" customHeight="1">
      <c r="A712" s="110"/>
      <c r="B712" s="11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5.75" customHeight="1">
      <c r="A713" s="110"/>
      <c r="B713" s="11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5.75" customHeight="1">
      <c r="A714" s="110"/>
      <c r="B714" s="11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5.75" customHeight="1">
      <c r="A715" s="110"/>
      <c r="B715" s="11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5.75" customHeight="1">
      <c r="A716" s="110"/>
      <c r="B716" s="11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5.75" customHeight="1">
      <c r="A717" s="110"/>
      <c r="B717" s="11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5.75" customHeight="1">
      <c r="A718" s="110"/>
      <c r="B718" s="11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5.75" customHeight="1">
      <c r="A719" s="110"/>
      <c r="B719" s="11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5.75" customHeight="1">
      <c r="A720" s="110"/>
      <c r="B720" s="11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5.75" customHeight="1">
      <c r="A721" s="110"/>
      <c r="B721" s="11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5.75" customHeight="1">
      <c r="A722" s="110"/>
      <c r="B722" s="11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5.75" customHeight="1">
      <c r="A723" s="110"/>
      <c r="B723" s="11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5.75" customHeight="1">
      <c r="A724" s="110"/>
      <c r="B724" s="11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5.75" customHeight="1">
      <c r="A725" s="110"/>
      <c r="B725" s="11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5.75" customHeight="1">
      <c r="A726" s="110"/>
      <c r="B726" s="11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5.75" customHeight="1">
      <c r="A727" s="110"/>
      <c r="B727" s="11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5.75" customHeight="1">
      <c r="A728" s="110"/>
      <c r="B728" s="11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5.75" customHeight="1">
      <c r="A729" s="110"/>
      <c r="B729" s="11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5.75" customHeight="1">
      <c r="A730" s="110"/>
      <c r="B730" s="11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5.75" customHeight="1">
      <c r="A731" s="110"/>
      <c r="B731" s="11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5.75" customHeight="1">
      <c r="A732" s="110"/>
      <c r="B732" s="11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5.75" customHeight="1">
      <c r="A733" s="110"/>
      <c r="B733" s="11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5.75" customHeight="1">
      <c r="A734" s="110"/>
      <c r="B734" s="11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5.75" customHeight="1">
      <c r="A735" s="110"/>
      <c r="B735" s="11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5.75" customHeight="1">
      <c r="A736" s="110"/>
      <c r="B736" s="11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5.75" customHeight="1">
      <c r="A737" s="110"/>
      <c r="B737" s="11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5.75" customHeight="1">
      <c r="A738" s="110"/>
      <c r="B738" s="11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5.75" customHeight="1">
      <c r="A739" s="110"/>
      <c r="B739" s="11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5.75" customHeight="1">
      <c r="A740" s="110"/>
      <c r="B740" s="11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5.75" customHeight="1">
      <c r="A741" s="110"/>
      <c r="B741" s="11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5.75" customHeight="1">
      <c r="A742" s="110"/>
      <c r="B742" s="11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5.75" customHeight="1">
      <c r="A743" s="110"/>
      <c r="B743" s="11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5.75" customHeight="1">
      <c r="A744" s="110"/>
      <c r="B744" s="11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5.75" customHeight="1">
      <c r="A745" s="110"/>
      <c r="B745" s="11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5.75" customHeight="1">
      <c r="A746" s="110"/>
      <c r="B746" s="11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5.75" customHeight="1">
      <c r="A747" s="110"/>
      <c r="B747" s="11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5.75" customHeight="1">
      <c r="A748" s="110"/>
      <c r="B748" s="11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5.75" customHeight="1">
      <c r="A749" s="110"/>
      <c r="B749" s="11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5.75" customHeight="1">
      <c r="A750" s="110"/>
      <c r="B750" s="11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5.75" customHeight="1">
      <c r="A751" s="110"/>
      <c r="B751" s="11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5.75" customHeight="1">
      <c r="A752" s="110"/>
      <c r="B752" s="11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5.75" customHeight="1">
      <c r="A753" s="110"/>
      <c r="B753" s="11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5.75" customHeight="1">
      <c r="A754" s="110"/>
      <c r="B754" s="11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5.75" customHeight="1">
      <c r="A755" s="110"/>
      <c r="B755" s="11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5.75" customHeight="1">
      <c r="A756" s="110"/>
      <c r="B756" s="11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5.75" customHeight="1">
      <c r="A757" s="110"/>
      <c r="B757" s="11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5.75" customHeight="1">
      <c r="A758" s="110"/>
      <c r="B758" s="11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5.75" customHeight="1">
      <c r="A759" s="110"/>
      <c r="B759" s="11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5.75" customHeight="1">
      <c r="A760" s="110"/>
      <c r="B760" s="11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5.75" customHeight="1">
      <c r="A761" s="110"/>
      <c r="B761" s="11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5.75" customHeight="1">
      <c r="A762" s="110"/>
      <c r="B762" s="11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5.75" customHeight="1">
      <c r="A763" s="110"/>
      <c r="B763" s="11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5.75" customHeight="1">
      <c r="A764" s="110"/>
      <c r="B764" s="11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5.75" customHeight="1">
      <c r="A765" s="110"/>
      <c r="B765" s="11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5.75" customHeight="1">
      <c r="A766" s="110"/>
      <c r="B766" s="11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5.75" customHeight="1">
      <c r="A767" s="110"/>
      <c r="B767" s="11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5.75" customHeight="1">
      <c r="A768" s="110"/>
      <c r="B768" s="11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5.75" customHeight="1">
      <c r="A769" s="110"/>
      <c r="B769" s="11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5.75" customHeight="1">
      <c r="A770" s="110"/>
      <c r="B770" s="11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5.75" customHeight="1">
      <c r="A771" s="110"/>
      <c r="B771" s="11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5.75" customHeight="1">
      <c r="A772" s="110"/>
      <c r="B772" s="11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5.75" customHeight="1">
      <c r="A773" s="110"/>
      <c r="B773" s="11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5.75" customHeight="1">
      <c r="A774" s="110"/>
      <c r="B774" s="11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5.75" customHeight="1">
      <c r="A775" s="110"/>
      <c r="B775" s="11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5.75" customHeight="1">
      <c r="A776" s="110"/>
      <c r="B776" s="11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5.75" customHeight="1">
      <c r="A777" s="110"/>
      <c r="B777" s="11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5.75" customHeight="1">
      <c r="A778" s="110"/>
      <c r="B778" s="11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5.75" customHeight="1">
      <c r="A779" s="110"/>
      <c r="B779" s="11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5.75" customHeight="1">
      <c r="A780" s="110"/>
      <c r="B780" s="11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5.75" customHeight="1">
      <c r="A781" s="110"/>
      <c r="B781" s="11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5.75" customHeight="1">
      <c r="A782" s="110"/>
      <c r="B782" s="11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5.75" customHeight="1">
      <c r="A783" s="110"/>
      <c r="B783" s="11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5.75" customHeight="1">
      <c r="A784" s="110"/>
      <c r="B784" s="11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5.75" customHeight="1">
      <c r="A785" s="110"/>
      <c r="B785" s="11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5.75" customHeight="1">
      <c r="A786" s="110"/>
      <c r="B786" s="11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5.75" customHeight="1">
      <c r="A787" s="110"/>
      <c r="B787" s="11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5.75" customHeight="1">
      <c r="A788" s="110"/>
      <c r="B788" s="11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5.75" customHeight="1">
      <c r="A789" s="110"/>
      <c r="B789" s="11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5.75" customHeight="1">
      <c r="A790" s="110"/>
      <c r="B790" s="11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5.75" customHeight="1">
      <c r="A791" s="110"/>
      <c r="B791" s="11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5.75" customHeight="1">
      <c r="A792" s="110"/>
      <c r="B792" s="11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5.75" customHeight="1">
      <c r="A793" s="110"/>
      <c r="B793" s="11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5.75" customHeight="1">
      <c r="A794" s="110"/>
      <c r="B794" s="11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5.75" customHeight="1">
      <c r="A795" s="110"/>
      <c r="B795" s="11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5.75" customHeight="1">
      <c r="A796" s="110"/>
      <c r="B796" s="11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5.75" customHeight="1">
      <c r="A797" s="110"/>
      <c r="B797" s="11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5.75" customHeight="1">
      <c r="A798" s="110"/>
      <c r="B798" s="11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5.75" customHeight="1">
      <c r="A799" s="110"/>
      <c r="B799" s="11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5.75" customHeight="1">
      <c r="A800" s="110"/>
      <c r="B800" s="11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5.75" customHeight="1">
      <c r="A801" s="110"/>
      <c r="B801" s="11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5.75" customHeight="1">
      <c r="A802" s="110"/>
      <c r="B802" s="11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5.75" customHeight="1">
      <c r="A803" s="110"/>
      <c r="B803" s="11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5.75" customHeight="1">
      <c r="A804" s="110"/>
      <c r="B804" s="11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5.75" customHeight="1">
      <c r="A805" s="110"/>
      <c r="B805" s="11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5.75" customHeight="1">
      <c r="A806" s="110"/>
      <c r="B806" s="11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5.75" customHeight="1">
      <c r="A807" s="110"/>
      <c r="B807" s="11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5.75" customHeight="1">
      <c r="A808" s="110"/>
      <c r="B808" s="11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5.75" customHeight="1">
      <c r="A809" s="110"/>
      <c r="B809" s="11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5.75" customHeight="1">
      <c r="A810" s="110"/>
      <c r="B810" s="11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5.75" customHeight="1">
      <c r="A811" s="110"/>
      <c r="B811" s="11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5.75" customHeight="1">
      <c r="A812" s="110"/>
      <c r="B812" s="11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5.75" customHeight="1">
      <c r="A813" s="110"/>
      <c r="B813" s="11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5.75" customHeight="1">
      <c r="A814" s="110"/>
      <c r="B814" s="11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5.75" customHeight="1">
      <c r="A815" s="110"/>
      <c r="B815" s="11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5.75" customHeight="1">
      <c r="A816" s="110"/>
      <c r="B816" s="11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5.75" customHeight="1">
      <c r="A817" s="110"/>
      <c r="B817" s="11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5.75" customHeight="1">
      <c r="A818" s="110"/>
      <c r="B818" s="11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5.75" customHeight="1">
      <c r="A819" s="110"/>
      <c r="B819" s="11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5.75" customHeight="1">
      <c r="A820" s="110"/>
      <c r="B820" s="11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5.75" customHeight="1">
      <c r="A821" s="110"/>
      <c r="B821" s="11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5.75" customHeight="1">
      <c r="A822" s="110"/>
      <c r="B822" s="11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5.75" customHeight="1">
      <c r="A823" s="110"/>
      <c r="B823" s="11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5.75" customHeight="1">
      <c r="A824" s="110"/>
      <c r="B824" s="11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5.75" customHeight="1">
      <c r="A825" s="110"/>
      <c r="B825" s="11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5.75" customHeight="1">
      <c r="A826" s="110"/>
      <c r="B826" s="11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5.75" customHeight="1">
      <c r="A827" s="110"/>
      <c r="B827" s="11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5.75" customHeight="1">
      <c r="A828" s="110"/>
      <c r="B828" s="11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5.75" customHeight="1">
      <c r="A829" s="110"/>
      <c r="B829" s="11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5.75" customHeight="1">
      <c r="A830" s="110"/>
      <c r="B830" s="11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5.75" customHeight="1">
      <c r="A831" s="110"/>
      <c r="B831" s="11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5.75" customHeight="1">
      <c r="A832" s="110"/>
      <c r="B832" s="11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5.75" customHeight="1">
      <c r="A833" s="110"/>
      <c r="B833" s="11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5.75" customHeight="1">
      <c r="A834" s="110"/>
      <c r="B834" s="11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5.75" customHeight="1">
      <c r="A835" s="110"/>
      <c r="B835" s="11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5.75" customHeight="1">
      <c r="A836" s="110"/>
      <c r="B836" s="11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5.75" customHeight="1">
      <c r="A837" s="110"/>
      <c r="B837" s="11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5.75" customHeight="1">
      <c r="A838" s="110"/>
      <c r="B838" s="11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5.75" customHeight="1">
      <c r="A839" s="110"/>
      <c r="B839" s="11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5.75" customHeight="1">
      <c r="A840" s="110"/>
      <c r="B840" s="11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5.75" customHeight="1">
      <c r="A841" s="110"/>
      <c r="B841" s="11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5.75" customHeight="1">
      <c r="A842" s="110"/>
      <c r="B842" s="11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5.75" customHeight="1">
      <c r="A843" s="110"/>
      <c r="B843" s="11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5.75" customHeight="1">
      <c r="A844" s="110"/>
      <c r="B844" s="11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5.75" customHeight="1">
      <c r="A845" s="110"/>
      <c r="B845" s="11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5.75" customHeight="1">
      <c r="A846" s="110"/>
      <c r="B846" s="11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5.75" customHeight="1">
      <c r="A847" s="110"/>
      <c r="B847" s="11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5.75" customHeight="1">
      <c r="A848" s="110"/>
      <c r="B848" s="11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5.75" customHeight="1">
      <c r="A849" s="110"/>
      <c r="B849" s="11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5.75" customHeight="1">
      <c r="A850" s="110"/>
      <c r="B850" s="11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5.75" customHeight="1">
      <c r="A851" s="110"/>
      <c r="B851" s="11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5.75" customHeight="1">
      <c r="A852" s="110"/>
      <c r="B852" s="11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5.75" customHeight="1">
      <c r="A853" s="110"/>
      <c r="B853" s="11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5.75" customHeight="1">
      <c r="A854" s="110"/>
      <c r="B854" s="11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5.75" customHeight="1">
      <c r="A855" s="110"/>
      <c r="B855" s="11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5.75" customHeight="1">
      <c r="A856" s="110"/>
      <c r="B856" s="11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5.75" customHeight="1">
      <c r="A857" s="110"/>
      <c r="B857" s="11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5.75" customHeight="1">
      <c r="A858" s="110"/>
      <c r="B858" s="11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5.75" customHeight="1">
      <c r="A859" s="110"/>
      <c r="B859" s="11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5.75" customHeight="1">
      <c r="A860" s="110"/>
      <c r="B860" s="11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5.75" customHeight="1">
      <c r="A861" s="110"/>
      <c r="B861" s="11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5.75" customHeight="1">
      <c r="A862" s="110"/>
      <c r="B862" s="11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5.75" customHeight="1">
      <c r="A863" s="110"/>
      <c r="B863" s="11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5.75" customHeight="1">
      <c r="A864" s="110"/>
      <c r="B864" s="11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5.75" customHeight="1">
      <c r="A865" s="110"/>
      <c r="B865" s="11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5.75" customHeight="1">
      <c r="A866" s="110"/>
      <c r="B866" s="11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5.75" customHeight="1">
      <c r="A867" s="110"/>
      <c r="B867" s="11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110"/>
      <c r="B868" s="11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110"/>
      <c r="B869" s="11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110"/>
      <c r="B870" s="11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110"/>
      <c r="B871" s="11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5.75" customHeight="1">
      <c r="A872" s="110"/>
      <c r="B872" s="11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5.75" customHeight="1">
      <c r="A873" s="110"/>
      <c r="B873" s="11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5.75" customHeight="1">
      <c r="A874" s="110"/>
      <c r="B874" s="11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5.75" customHeight="1">
      <c r="A875" s="110"/>
      <c r="B875" s="11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5.75" customHeight="1">
      <c r="A876" s="110"/>
      <c r="B876" s="11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5.75" customHeight="1">
      <c r="A877" s="110"/>
      <c r="B877" s="11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5.75" customHeight="1">
      <c r="A878" s="110"/>
      <c r="B878" s="11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5.75" customHeight="1">
      <c r="A879" s="110"/>
      <c r="B879" s="11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5.75" customHeight="1">
      <c r="A880" s="110"/>
      <c r="B880" s="11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5.75" customHeight="1">
      <c r="A881" s="110"/>
      <c r="B881" s="11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5.75" customHeight="1">
      <c r="A882" s="110"/>
      <c r="B882" s="11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5.75" customHeight="1">
      <c r="A883" s="110"/>
      <c r="B883" s="11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5.75" customHeight="1">
      <c r="A884" s="110"/>
      <c r="B884" s="11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5.75" customHeight="1">
      <c r="A885" s="110"/>
      <c r="B885" s="11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5.75" customHeight="1">
      <c r="A886" s="110"/>
      <c r="B886" s="11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5.75" customHeight="1">
      <c r="A887" s="110"/>
      <c r="B887" s="11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5.75" customHeight="1">
      <c r="A888" s="110"/>
      <c r="B888" s="11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5.75" customHeight="1">
      <c r="A889" s="110"/>
      <c r="B889" s="11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5.75" customHeight="1">
      <c r="A890" s="110"/>
      <c r="B890" s="11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5.75" customHeight="1">
      <c r="A891" s="110"/>
      <c r="B891" s="11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5.75" customHeight="1">
      <c r="A892" s="110"/>
      <c r="B892" s="11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5.75" customHeight="1">
      <c r="A893" s="110"/>
      <c r="B893" s="11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5.75" customHeight="1">
      <c r="A894" s="110"/>
      <c r="B894" s="11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5.75" customHeight="1">
      <c r="A895" s="110"/>
      <c r="B895" s="11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5.75" customHeight="1">
      <c r="A896" s="110"/>
      <c r="B896" s="11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5.75" customHeight="1">
      <c r="A897" s="110"/>
      <c r="B897" s="11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5.75" customHeight="1">
      <c r="A898" s="110"/>
      <c r="B898" s="11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5.75" customHeight="1">
      <c r="A899" s="110"/>
      <c r="B899" s="11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5.75" customHeight="1">
      <c r="A900" s="110"/>
      <c r="B900" s="11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5.75" customHeight="1">
      <c r="A901" s="110"/>
      <c r="B901" s="11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5.75" customHeight="1">
      <c r="A902" s="110"/>
      <c r="B902" s="11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5.75" customHeight="1">
      <c r="A903" s="110"/>
      <c r="B903" s="11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5.75" customHeight="1">
      <c r="A904" s="110"/>
      <c r="B904" s="11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5.75" customHeight="1">
      <c r="A905" s="110"/>
      <c r="B905" s="11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5.75" customHeight="1">
      <c r="A906" s="110"/>
      <c r="B906" s="11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5.75" customHeight="1">
      <c r="A907" s="110"/>
      <c r="B907" s="11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5.75" customHeight="1">
      <c r="A908" s="110"/>
      <c r="B908" s="11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5.75" customHeight="1">
      <c r="A909" s="110"/>
      <c r="B909" s="11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5.75" customHeight="1">
      <c r="A910" s="110"/>
      <c r="B910" s="11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5.75" customHeight="1">
      <c r="A911" s="110"/>
      <c r="B911" s="11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5.75" customHeight="1">
      <c r="A912" s="110"/>
      <c r="B912" s="11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5.75" customHeight="1">
      <c r="A913" s="110"/>
      <c r="B913" s="11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5.75" customHeight="1">
      <c r="A914" s="110"/>
      <c r="B914" s="11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5.75" customHeight="1">
      <c r="A915" s="110"/>
      <c r="B915" s="11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5.75" customHeight="1">
      <c r="A916" s="110"/>
      <c r="B916" s="11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5.75" customHeight="1">
      <c r="A917" s="110"/>
      <c r="B917" s="11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5.75" customHeight="1">
      <c r="A918" s="110"/>
      <c r="B918" s="11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5.75" customHeight="1">
      <c r="A919" s="110"/>
      <c r="B919" s="11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5.75" customHeight="1">
      <c r="A920" s="110"/>
      <c r="B920" s="11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5.75" customHeight="1">
      <c r="A921" s="110"/>
      <c r="B921" s="11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5.75" customHeight="1">
      <c r="A922" s="110"/>
      <c r="B922" s="11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5.75" customHeight="1">
      <c r="A923" s="110"/>
      <c r="B923" s="11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5.75" customHeight="1">
      <c r="A924" s="110"/>
      <c r="B924" s="11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5.75" customHeight="1">
      <c r="A925" s="110"/>
      <c r="B925" s="11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5.75" customHeight="1">
      <c r="A926" s="110"/>
      <c r="B926" s="11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5.75" customHeight="1">
      <c r="A927" s="110"/>
      <c r="B927" s="11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5.75" customHeight="1">
      <c r="A928" s="110"/>
      <c r="B928" s="11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5.75" customHeight="1">
      <c r="A929" s="110"/>
      <c r="B929" s="11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5.75" customHeight="1">
      <c r="A930" s="110"/>
      <c r="B930" s="11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5.75" customHeight="1">
      <c r="A931" s="110"/>
      <c r="B931" s="11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5.75" customHeight="1">
      <c r="A932" s="110"/>
      <c r="B932" s="11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5.75" customHeight="1">
      <c r="A933" s="110"/>
      <c r="B933" s="11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5.75" customHeight="1">
      <c r="A934" s="110"/>
      <c r="B934" s="11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5.75" customHeight="1">
      <c r="A935" s="110"/>
      <c r="B935" s="11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5.75" customHeight="1">
      <c r="A936" s="110"/>
      <c r="B936" s="11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5.75" customHeight="1">
      <c r="A937" s="110"/>
      <c r="B937" s="11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5.75" customHeight="1">
      <c r="A938" s="110"/>
      <c r="B938" s="11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5.75" customHeight="1">
      <c r="A939" s="110"/>
      <c r="B939" s="11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5.75" customHeight="1">
      <c r="A940" s="110"/>
      <c r="B940" s="11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5.75" customHeight="1">
      <c r="A941" s="110"/>
      <c r="B941" s="11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5.75" customHeight="1">
      <c r="A942" s="110"/>
      <c r="B942" s="11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5.75" customHeight="1">
      <c r="A943" s="110"/>
      <c r="B943" s="11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5.75" customHeight="1">
      <c r="A944" s="110"/>
      <c r="B944" s="11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5.75" customHeight="1">
      <c r="A945" s="110"/>
      <c r="B945" s="11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5.75" customHeight="1">
      <c r="A946" s="110"/>
      <c r="B946" s="11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5.75" customHeight="1">
      <c r="A947" s="110"/>
      <c r="B947" s="11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5.75" customHeight="1">
      <c r="A948" s="110"/>
      <c r="B948" s="11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5.75" customHeight="1">
      <c r="A949" s="110"/>
      <c r="B949" s="11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5.75" customHeight="1">
      <c r="A950" s="110"/>
      <c r="B950" s="11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5.75" customHeight="1">
      <c r="A951" s="110"/>
      <c r="B951" s="11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5.75" customHeight="1">
      <c r="A952" s="110"/>
      <c r="B952" s="11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5.75" customHeight="1">
      <c r="A953" s="110"/>
      <c r="B953" s="11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5.75" customHeight="1">
      <c r="A954" s="110"/>
      <c r="B954" s="11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5.75" customHeight="1">
      <c r="A955" s="110"/>
      <c r="B955" s="11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5.75" customHeight="1">
      <c r="A956" s="110"/>
      <c r="B956" s="11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5.75" customHeight="1">
      <c r="A957" s="110"/>
      <c r="B957" s="11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5.75" customHeight="1">
      <c r="A958" s="110"/>
      <c r="B958" s="11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5.75" customHeight="1">
      <c r="A959" s="110"/>
      <c r="B959" s="11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5.75" customHeight="1">
      <c r="A960" s="110"/>
      <c r="B960" s="11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5.75" customHeight="1">
      <c r="A961" s="110"/>
      <c r="B961" s="11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5.75" customHeight="1">
      <c r="A962" s="110"/>
      <c r="B962" s="11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5.75" customHeight="1">
      <c r="A963" s="110"/>
      <c r="B963" s="11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5.75" customHeight="1">
      <c r="A964" s="110"/>
      <c r="B964" s="11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5.75" customHeight="1">
      <c r="A965" s="110"/>
      <c r="B965" s="11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5.75" customHeight="1">
      <c r="A966" s="110"/>
      <c r="B966" s="11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5.75" customHeight="1">
      <c r="A967" s="110"/>
      <c r="B967" s="11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5.75" customHeight="1">
      <c r="A968" s="110"/>
      <c r="B968" s="11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5.75" customHeight="1">
      <c r="A969" s="110"/>
      <c r="B969" s="11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5.75" customHeight="1">
      <c r="A970" s="110"/>
      <c r="B970" s="11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5.75" customHeight="1">
      <c r="A971" s="110"/>
      <c r="B971" s="11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5.75" customHeight="1">
      <c r="A972" s="110"/>
      <c r="B972" s="11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5.75" customHeight="1">
      <c r="A973" s="110"/>
      <c r="B973" s="11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5.75" customHeight="1">
      <c r="A974" s="110"/>
      <c r="B974" s="11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5.75" customHeight="1">
      <c r="A975" s="110"/>
      <c r="B975" s="11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5.75" customHeight="1">
      <c r="A976" s="110"/>
      <c r="B976" s="11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5.75" customHeight="1">
      <c r="A977" s="110"/>
      <c r="B977" s="11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5.75" customHeight="1">
      <c r="A978" s="110"/>
      <c r="B978" s="11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5.75" customHeight="1">
      <c r="A979" s="110"/>
      <c r="B979" s="11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5.75" customHeight="1">
      <c r="A980" s="110"/>
      <c r="B980" s="11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5.75" customHeight="1">
      <c r="A981" s="110"/>
      <c r="B981" s="11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5.75" customHeight="1">
      <c r="A982" s="110"/>
      <c r="B982" s="11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5.75" customHeight="1">
      <c r="A983" s="110"/>
      <c r="B983" s="11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5.75" customHeight="1">
      <c r="A984" s="110"/>
      <c r="B984" s="11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5.75" customHeight="1">
      <c r="A985" s="110"/>
      <c r="B985" s="11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5.75" customHeight="1">
      <c r="A986" s="110"/>
      <c r="B986" s="11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5.75" customHeight="1">
      <c r="A987" s="110"/>
      <c r="B987" s="11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5.75" customHeight="1">
      <c r="A988" s="110"/>
      <c r="B988" s="11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5.75" customHeight="1">
      <c r="A989" s="110"/>
      <c r="B989" s="11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5.75" customHeight="1">
      <c r="A990" s="110"/>
      <c r="B990" s="11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5.75" customHeight="1">
      <c r="A991" s="110"/>
      <c r="B991" s="11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5.75" customHeight="1">
      <c r="A992" s="110"/>
      <c r="B992" s="11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5.75" customHeight="1">
      <c r="A993" s="110"/>
      <c r="B993" s="11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5.75" customHeight="1">
      <c r="A994" s="110"/>
      <c r="B994" s="11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5.75" customHeight="1">
      <c r="A995" s="110"/>
      <c r="B995" s="11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5.75" customHeight="1">
      <c r="A996" s="110"/>
      <c r="B996" s="11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5.75" customHeight="1">
      <c r="A997" s="110"/>
      <c r="B997" s="11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5.75" customHeight="1">
      <c r="A998" s="110"/>
      <c r="B998" s="11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5.75" customHeight="1">
      <c r="A999" s="110"/>
      <c r="B999" s="11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5.75" customHeight="1">
      <c r="A1000" s="110"/>
      <c r="B1000" s="11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2015-01-27T09:08:56Z</dcterms:created>
  <dc:creator>Ioana Stoica</dc:creator>
</cp:coreProperties>
</file>