
<file path=[Content_Types].xml><?xml version="1.0" encoding="utf-8"?>
<Types xmlns="http://schemas.openxmlformats.org/package/2006/content-types"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.jones/Documents/code/gctaa_website/source/sections/ite140/goals/data/"/>
    </mc:Choice>
  </mc:AlternateContent>
  <xr:revisionPtr revIDLastSave="0" documentId="13_ncr:1_{0993EB7B-DD2A-D147-8685-D8D4B49722DC}" xr6:coauthVersionLast="47" xr6:coauthVersionMax="47" xr10:uidLastSave="{00000000-0000-0000-0000-000000000000}"/>
  <bookViews>
    <workbookView xWindow="29480" yWindow="360" windowWidth="34880" windowHeight="16280" activeTab="1" xr2:uid="{DF04ADF1-1843-D340-BFC3-C90B9EF3C228}"/>
  </bookViews>
  <sheets>
    <sheet name="Explanation" sheetId="9" r:id="rId1"/>
    <sheet name="Summary" sheetId="5" r:id="rId2"/>
    <sheet name="Q1" sheetId="1" r:id="rId3"/>
    <sheet name="Q2" sheetId="10" r:id="rId4"/>
    <sheet name="Q3" sheetId="11" r:id="rId5"/>
    <sheet name="Q4" sheetId="12" r:id="rId6"/>
    <sheet name="GradeTable" sheetId="6" r:id="rId7"/>
  </sheets>
  <definedNames>
    <definedName name="Letter">GradeTable!$B$2:$E$10</definedName>
    <definedName name="Letter_to_QP">GradeTable!$D$2:$E$10</definedName>
    <definedName name="Q1_final">'Q1'!$K$6</definedName>
    <definedName name="Q2_final">'Q2'!$K$6</definedName>
    <definedName name="Q3_final">'Q3'!$K$6</definedName>
    <definedName name="Q4_final">'Q4'!$K$6</definedName>
    <definedName name="QP">GradeTable!$H$2:$I$10</definedName>
    <definedName name="Semester_1">Summary!$C$9</definedName>
    <definedName name="Semester_2">Summary!$C$10</definedName>
    <definedName name="Year">Summary!$C$11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5" l="1"/>
  <c r="D12" i="5"/>
  <c r="C12" i="5"/>
  <c r="C7" i="5"/>
  <c r="C6" i="5"/>
  <c r="C4" i="5"/>
  <c r="C3" i="5"/>
  <c r="D3" i="5" s="1"/>
  <c r="E3" i="5" s="1"/>
  <c r="D5" i="5"/>
  <c r="E5" i="5" s="1"/>
  <c r="D8" i="5"/>
  <c r="E8" i="5" s="1"/>
  <c r="H7" i="12"/>
  <c r="H6" i="12"/>
  <c r="K4" i="12" s="1"/>
  <c r="H5" i="12"/>
  <c r="H4" i="12"/>
  <c r="H7" i="11"/>
  <c r="H6" i="11"/>
  <c r="H5" i="11"/>
  <c r="K4" i="11"/>
  <c r="H4" i="11"/>
  <c r="H7" i="10"/>
  <c r="H6" i="10"/>
  <c r="H5" i="10"/>
  <c r="K4" i="10"/>
  <c r="H4" i="10"/>
  <c r="M2" i="1"/>
  <c r="K3" i="1" s="1"/>
  <c r="K6" i="1" s="1"/>
  <c r="M3" i="1"/>
  <c r="M4" i="1"/>
  <c r="M5" i="1"/>
  <c r="M6" i="1"/>
  <c r="K4" i="1"/>
  <c r="H5" i="1"/>
  <c r="H6" i="1"/>
  <c r="H7" i="1"/>
  <c r="H4" i="1"/>
  <c r="M2" i="12" l="1"/>
  <c r="M4" i="12"/>
  <c r="M3" i="12"/>
  <c r="M6" i="12"/>
  <c r="M5" i="12"/>
  <c r="M4" i="11"/>
  <c r="M5" i="11"/>
  <c r="M6" i="11"/>
  <c r="M2" i="11"/>
  <c r="M3" i="11"/>
  <c r="M4" i="10"/>
  <c r="M2" i="10"/>
  <c r="M5" i="10"/>
  <c r="M6" i="10"/>
  <c r="M3" i="10"/>
  <c r="K3" i="12" l="1"/>
  <c r="K6" i="12" s="1"/>
  <c r="D7" i="5" s="1"/>
  <c r="E7" i="5" s="1"/>
  <c r="K3" i="11"/>
  <c r="K6" i="11" s="1"/>
  <c r="K3" i="10"/>
  <c r="K6" i="10" s="1"/>
  <c r="C10" i="5" l="1"/>
  <c r="D10" i="5" s="1"/>
  <c r="D6" i="5"/>
  <c r="E6" i="5" s="1"/>
  <c r="C9" i="5"/>
  <c r="D4" i="5"/>
  <c r="E4" i="5" s="1"/>
  <c r="C11" i="5" l="1"/>
  <c r="D11" i="5" s="1"/>
  <c r="D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tc={906044AC-A2F4-2D40-B6C1-EA4F4052757D}</author>
  </authors>
  <commentList>
    <comment ref="C13" authorId="0" shapeId="0" xr:uid="{906044AC-A2F4-2D40-B6C1-EA4F4052757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just whatever is better from the two rows above. I used vlookups into the grade table to turn the letter grades into numeric values and compare them.</t>
      </text>
    </comment>
  </commentList>
</comments>
</file>

<file path=xl/sharedStrings.xml><?xml version="1.0" encoding="utf-8"?>
<sst xmlns="http://schemas.openxmlformats.org/spreadsheetml/2006/main" count="190" uniqueCount="66">
  <si>
    <t>Assignment Name</t>
  </si>
  <si>
    <t>Grade you got</t>
  </si>
  <si>
    <t>Points</t>
  </si>
  <si>
    <t>Points Earned</t>
  </si>
  <si>
    <t>Q1</t>
  </si>
  <si>
    <t>Q2</t>
  </si>
  <si>
    <t>Q3</t>
  </si>
  <si>
    <t>Q4</t>
  </si>
  <si>
    <t>Total</t>
  </si>
  <si>
    <t>Letter Grade</t>
  </si>
  <si>
    <t>Quality Points</t>
  </si>
  <si>
    <t>Begin Grade</t>
  </si>
  <si>
    <t>End Grade</t>
  </si>
  <si>
    <t>Letter</t>
  </si>
  <si>
    <t>E</t>
  </si>
  <si>
    <t>D</t>
  </si>
  <si>
    <t>D+</t>
  </si>
  <si>
    <t>C</t>
  </si>
  <si>
    <t>C+</t>
  </si>
  <si>
    <t>B</t>
  </si>
  <si>
    <t>B+</t>
  </si>
  <si>
    <t>A</t>
  </si>
  <si>
    <t>QP Average</t>
  </si>
  <si>
    <t>Formative</t>
  </si>
  <si>
    <t>Summative</t>
  </si>
  <si>
    <t>Formative Grades</t>
  </si>
  <si>
    <t>Summative Grades</t>
  </si>
  <si>
    <t>Calculated Totals</t>
  </si>
  <si>
    <t>Reading quiz 1</t>
  </si>
  <si>
    <t>Reading quiz 2</t>
  </si>
  <si>
    <t>Reading quiz 3</t>
  </si>
  <si>
    <t>Reading quiz 4</t>
  </si>
  <si>
    <t>Reading quiz 5</t>
  </si>
  <si>
    <t>Reading quiz 6</t>
  </si>
  <si>
    <t>Reading quiz 7</t>
  </si>
  <si>
    <t>Reading quiz 8</t>
  </si>
  <si>
    <t>Reading quiz 9</t>
  </si>
  <si>
    <t>Reading quiz 10</t>
  </si>
  <si>
    <t>Reading quiz 11</t>
  </si>
  <si>
    <t>Reading quiz 12</t>
  </si>
  <si>
    <t>Reading quiz 13</t>
  </si>
  <si>
    <t>Reading quiz 14</t>
  </si>
  <si>
    <t>Reading quiz 15</t>
  </si>
  <si>
    <t>Reading quiz 16</t>
  </si>
  <si>
    <t>Reading quiz 17</t>
  </si>
  <si>
    <t>Reading quiz 18</t>
  </si>
  <si>
    <t>Reading quiz 19</t>
  </si>
  <si>
    <t>Reading quiz 20</t>
  </si>
  <si>
    <t>Unit 1 Test</t>
  </si>
  <si>
    <t>Unit 2 Test</t>
  </si>
  <si>
    <t>Project 1</t>
  </si>
  <si>
    <t>Project 2</t>
  </si>
  <si>
    <t>Five Lowest Formative Grades (Used for calculation)</t>
  </si>
  <si>
    <t>Sem1 Exam</t>
  </si>
  <si>
    <t>Sem2 Exam</t>
  </si>
  <si>
    <t>Weights For Semester</t>
  </si>
  <si>
    <t>Exam</t>
  </si>
  <si>
    <t>Weights For Final</t>
  </si>
  <si>
    <t>Each Quarter</t>
  </si>
  <si>
    <t>Each Semester</t>
  </si>
  <si>
    <t>Final Grades</t>
  </si>
  <si>
    <t>Semester 1 Final</t>
  </si>
  <si>
    <t>Semeser 2 Final</t>
  </si>
  <si>
    <t>Year Final - QP</t>
  </si>
  <si>
    <t>Year Final - Numeric</t>
  </si>
  <si>
    <t>Official 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</si>
</sst>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3" borderId="8" xfId="0" applyFill="1" applyBorder="1" applyAlignment="1">
      <alignment horizontal="left"/>
    </xf>
    <xf numFmtId="0" fontId="2" fillId="0" borderId="0" xfId="0" applyFont="1"/>
    <xf numFmtId="9" fontId="0" fillId="0" borderId="0" xfId="2" applyFont="1"/>
    <xf numFmtId="0" fontId="2" fillId="3" borderId="8" xfId="0" applyFont="1" applyFill="1" applyBorder="1"/>
    <xf numFmtId="0" fontId="2" fillId="3" borderId="3" xfId="0" applyFont="1" applyFill="1" applyBorder="1"/>
    <xf numFmtId="0" fontId="1" fillId="2" borderId="4" xfId="1" applyBorder="1"/>
    <xf numFmtId="9" fontId="0" fillId="0" borderId="0" xfId="2" applyFont="1" applyBorder="1"/>
    <xf numFmtId="0" fontId="0" fillId="0" borderId="5" xfId="0" applyBorder="1"/>
    <xf numFmtId="0" fontId="1" fillId="2" borderId="6" xfId="1" applyBorder="1"/>
    <xf numFmtId="0" fontId="0" fillId="0" borderId="7" xfId="0" applyBorder="1"/>
    <xf numFmtId="0" fontId="1" fillId="2" borderId="9" xfId="1" applyBorder="1"/>
    <xf numFmtId="0" fontId="0" fillId="0" borderId="10" xfId="0" applyBorder="1"/>
    <xf numFmtId="9" fontId="0" fillId="0" borderId="10" xfId="2" applyFont="1" applyBorder="1"/>
    <xf numFmtId="0" fontId="0" fillId="0" borderId="11" xfId="0" applyBorder="1"/>
    <xf numFmtId="0" fontId="2" fillId="3" borderId="2" xfId="0" applyFont="1" applyFill="1" applyBorder="1"/>
    <xf numFmtId="9" fontId="0" fillId="0" borderId="3" xfId="2" applyFont="1" applyBorder="1"/>
    <xf numFmtId="0" fontId="0" fillId="0" borderId="4" xfId="0" applyBorder="1"/>
    <xf numFmtId="9" fontId="0" fillId="0" borderId="5" xfId="2" applyFont="1" applyBorder="1"/>
    <xf numFmtId="0" fontId="0" fillId="0" borderId="6" xfId="0" applyBorder="1"/>
    <xf numFmtId="9" fontId="0" fillId="0" borderId="7" xfId="2" applyFont="1" applyBorder="1"/>
    <xf numFmtId="0" fontId="0" fillId="0" borderId="0" xfId="0" applyBorder="1"/>
  </cellXfs>
  <cellStyles count="3">
    <cellStyle name="Good" xfId="1" builtinId="26"/>
    <cellStyle name="Normal" xfId="0" builtinId="0"/>
    <cellStyle name="Percent" xfId="2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8</xdr:col>
          <xdr:colOff>165100</xdr:colOff>
          <xdr:row>29</xdr:row>
          <xdr:rowOff>139700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nes, Christopher" id="{EFCAD197-AF9F-5546-B0A0-9329CFFCBBC4}" userId="Jones, Christopher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3" dT="2024-09-10T19:37:27.25" personId="{EFCAD197-AF9F-5546-B0A0-9329CFFCBBC4}" id="{906044AC-A2F4-2D40-B6C1-EA4F4052757D}">
    <text>This is just whatever is better from the two rows above. I used vlookups into the grade table to turn the letter grades into numeric values and compare them.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9A3D-4790-054A-B773-8A652CC11E40}">
  <dimension ref="A1"/>
  <sheetViews>
    <sheetView workbookViewId="0">
      <selection activeCell="I24" sqref="I24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8194" r:id="rId3">
          <object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8</xdr:col>
                <xdr:colOff>165100</xdr:colOff>
                <xdr:row>29</xdr:row>
                <xdr:rowOff>139700</xdr:rowOff>
              </to>
            </anchor>
          </objectPr>
        </oleObject>
      </mc:Choice>
      <mc:Fallback>
        <oleObject progId="Word.Document.12" shapeId="8194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14B9B-8AD1-3442-BDFB-62FDB7C39312}">
  <dimension ref="B1:H13"/>
  <sheetViews>
    <sheetView tabSelected="1" zoomScale="232" zoomScaleNormal="232" workbookViewId="0">
      <selection activeCell="C13" sqref="C13"/>
    </sheetView>
  </sheetViews>
  <sheetFormatPr baseColWidth="10" defaultRowHeight="16" x14ac:dyDescent="0.2"/>
  <cols>
    <col min="1" max="1" width="3.83203125" customWidth="1"/>
    <col min="2" max="2" width="18.1640625" bestFit="1" customWidth="1"/>
    <col min="4" max="4" width="17" bestFit="1" customWidth="1"/>
    <col min="5" max="5" width="17" customWidth="1"/>
    <col min="6" max="6" width="6.6640625" customWidth="1"/>
    <col min="7" max="7" width="19.6640625" bestFit="1" customWidth="1"/>
    <col min="8" max="8" width="10.83203125" style="12"/>
  </cols>
  <sheetData>
    <row r="1" spans="2:8" ht="13" customHeight="1" x14ac:dyDescent="0.2"/>
    <row r="2" spans="2:8" x14ac:dyDescent="0.2">
      <c r="B2" s="24" t="s">
        <v>60</v>
      </c>
      <c r="C2" s="13" t="s">
        <v>8</v>
      </c>
      <c r="D2" s="13" t="s">
        <v>9</v>
      </c>
      <c r="E2" s="14" t="s">
        <v>10</v>
      </c>
      <c r="G2" s="24" t="s">
        <v>55</v>
      </c>
      <c r="H2" s="25"/>
    </row>
    <row r="3" spans="2:8" x14ac:dyDescent="0.2">
      <c r="B3" s="15" t="s">
        <v>4</v>
      </c>
      <c r="C3" s="16">
        <f>Q1_final</f>
        <v>0.92726666666666668</v>
      </c>
      <c r="D3" s="30" t="str">
        <f t="shared" ref="D3:D11" si="0">VLOOKUP(C3*100,Letter,3)</f>
        <v>A</v>
      </c>
      <c r="E3" s="17">
        <f>VLOOKUP(D3,Letter_to_QP,2,FALSE)</f>
        <v>4</v>
      </c>
      <c r="G3" s="26" t="s">
        <v>58</v>
      </c>
      <c r="H3" s="27">
        <v>0.4</v>
      </c>
    </row>
    <row r="4" spans="2:8" x14ac:dyDescent="0.2">
      <c r="B4" s="15" t="s">
        <v>5</v>
      </c>
      <c r="C4" s="16">
        <f>Q2_final</f>
        <v>0.90966666666666662</v>
      </c>
      <c r="D4" s="30" t="str">
        <f t="shared" si="0"/>
        <v>A</v>
      </c>
      <c r="E4" s="17">
        <f>VLOOKUP(D4,Letter_to_QP,2,FALSE)</f>
        <v>4</v>
      </c>
      <c r="G4" s="28" t="s">
        <v>56</v>
      </c>
      <c r="H4" s="29">
        <v>0.2</v>
      </c>
    </row>
    <row r="5" spans="2:8" x14ac:dyDescent="0.2">
      <c r="B5" s="15" t="s">
        <v>53</v>
      </c>
      <c r="C5" s="16">
        <v>0.85</v>
      </c>
      <c r="D5" s="30" t="str">
        <f t="shared" si="0"/>
        <v>B</v>
      </c>
      <c r="E5" s="17">
        <f>VLOOKUP(D5,Letter_to_QP,2,FALSE)</f>
        <v>3</v>
      </c>
    </row>
    <row r="6" spans="2:8" x14ac:dyDescent="0.2">
      <c r="B6" s="15" t="s">
        <v>6</v>
      </c>
      <c r="C6" s="16">
        <f>Q3_final</f>
        <v>0.9127333333333334</v>
      </c>
      <c r="D6" s="30" t="str">
        <f t="shared" si="0"/>
        <v>A</v>
      </c>
      <c r="E6" s="17">
        <f>VLOOKUP(D6,Letter_to_QP,2,FALSE)</f>
        <v>4</v>
      </c>
      <c r="G6" s="24" t="s">
        <v>57</v>
      </c>
      <c r="H6" s="25"/>
    </row>
    <row r="7" spans="2:8" x14ac:dyDescent="0.2">
      <c r="B7" s="15" t="s">
        <v>7</v>
      </c>
      <c r="C7" s="16">
        <f>Q4_final</f>
        <v>0.9207333333333334</v>
      </c>
      <c r="D7" s="30" t="str">
        <f t="shared" si="0"/>
        <v>A</v>
      </c>
      <c r="E7" s="17">
        <f>VLOOKUP(D7,Letter_to_QP,2,FALSE)</f>
        <v>4</v>
      </c>
      <c r="G7" s="28" t="s">
        <v>59</v>
      </c>
      <c r="H7" s="29">
        <v>0.5</v>
      </c>
    </row>
    <row r="8" spans="2:8" ht="17" thickBot="1" x14ac:dyDescent="0.25">
      <c r="B8" s="20" t="s">
        <v>54</v>
      </c>
      <c r="C8" s="22">
        <v>0</v>
      </c>
      <c r="D8" s="21" t="str">
        <f t="shared" si="0"/>
        <v>E</v>
      </c>
      <c r="E8" s="23">
        <f>VLOOKUP(D8,Letter_to_QP,2,FALSE)</f>
        <v>0</v>
      </c>
    </row>
    <row r="9" spans="2:8" ht="17" thickTop="1" x14ac:dyDescent="0.2">
      <c r="B9" s="15" t="s">
        <v>61</v>
      </c>
      <c r="C9" s="16">
        <f>C3*H3+C4*H3+C5*H4</f>
        <v>0.90477333333333343</v>
      </c>
      <c r="D9" s="17" t="str">
        <f t="shared" si="0"/>
        <v>A</v>
      </c>
      <c r="E9" s="30"/>
    </row>
    <row r="10" spans="2:8" x14ac:dyDescent="0.2">
      <c r="B10" s="15" t="s">
        <v>62</v>
      </c>
      <c r="C10" s="16">
        <f>C6*H3+C7*H3+C8*H4</f>
        <v>0.73338666666666674</v>
      </c>
      <c r="D10" s="17" t="str">
        <f t="shared" si="0"/>
        <v>C</v>
      </c>
      <c r="E10" s="30"/>
    </row>
    <row r="11" spans="2:8" x14ac:dyDescent="0.2">
      <c r="B11" s="15" t="s">
        <v>64</v>
      </c>
      <c r="C11" s="16">
        <f>C9*H7+C10*H7</f>
        <v>0.81908000000000003</v>
      </c>
      <c r="D11" s="17" t="str">
        <f t="shared" si="0"/>
        <v>B</v>
      </c>
      <c r="E11" s="30"/>
    </row>
    <row r="12" spans="2:8" ht="17" thickBot="1" x14ac:dyDescent="0.25">
      <c r="B12" s="20" t="s">
        <v>63</v>
      </c>
      <c r="C12" s="21">
        <f>(E3*H3+E4*H3+E5*H4)*H7+(E6*H3+E7*H3+E8*H4)*H7</f>
        <v>3.5</v>
      </c>
      <c r="D12" s="23" t="str">
        <f>VLOOKUP(C12,QP,2)</f>
        <v>B+</v>
      </c>
      <c r="E12" s="30"/>
    </row>
    <row r="13" spans="2:8" ht="17" thickTop="1" x14ac:dyDescent="0.2">
      <c r="B13" s="18" t="s">
        <v>65</v>
      </c>
      <c r="C13" s="19" t="str">
        <f>IF(VLOOKUP(D11,Letter_to_QP,2,FALSE)&gt;VLOOKUP(D12,Letter_to_QP,2,FALSE),D11,D12)</f>
        <v>B+</v>
      </c>
    </row>
  </sheetData>
  <conditionalFormatting sqref="D11:D12">
    <cfRule type="top10" dxfId="0" priority="1" rank="1"/>
  </conditionalFormatting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EA07-1277-AE47-813F-D8D2A78F4BA8}">
  <dimension ref="B1:M23"/>
  <sheetViews>
    <sheetView zoomScale="123" zoomScaleNormal="123" workbookViewId="0">
      <selection activeCell="E14" sqref="E14"/>
    </sheetView>
  </sheetViews>
  <sheetFormatPr baseColWidth="10" defaultColWidth="16.6640625" defaultRowHeight="16" x14ac:dyDescent="0.2"/>
  <cols>
    <col min="1" max="1" width="8.33203125" customWidth="1"/>
    <col min="2" max="2" width="16.5" bestFit="1" customWidth="1"/>
    <col min="3" max="3" width="12.83203125" bestFit="1" customWidth="1"/>
    <col min="4" max="4" width="7.5" customWidth="1"/>
    <col min="5" max="5" width="17.1640625" bestFit="1" customWidth="1"/>
    <col min="6" max="6" width="12.83203125" bestFit="1" customWidth="1"/>
    <col min="7" max="7" width="6.33203125" bestFit="1" customWidth="1"/>
    <col min="8" max="8" width="12.5" bestFit="1" customWidth="1"/>
    <col min="9" max="9" width="10.5" customWidth="1"/>
    <col min="10" max="10" width="15.1640625" bestFit="1" customWidth="1"/>
    <col min="11" max="11" width="4.6640625" bestFit="1" customWidth="1"/>
    <col min="13" max="13" width="45.1640625" bestFit="1" customWidth="1"/>
  </cols>
  <sheetData>
    <row r="1" spans="2:13" x14ac:dyDescent="0.2">
      <c r="M1" t="s">
        <v>52</v>
      </c>
    </row>
    <row r="2" spans="2:13" x14ac:dyDescent="0.2">
      <c r="B2" s="11" t="s">
        <v>25</v>
      </c>
      <c r="E2" s="11" t="s">
        <v>26</v>
      </c>
      <c r="J2" t="s">
        <v>27</v>
      </c>
      <c r="M2">
        <f>SMALL(C:C,1)</f>
        <v>63</v>
      </c>
    </row>
    <row r="3" spans="2:13" x14ac:dyDescent="0.2">
      <c r="B3" s="1" t="s">
        <v>0</v>
      </c>
      <c r="C3" s="1" t="s">
        <v>1</v>
      </c>
      <c r="E3" s="1" t="s">
        <v>0</v>
      </c>
      <c r="F3" s="1" t="s">
        <v>1</v>
      </c>
      <c r="G3" s="1" t="s">
        <v>2</v>
      </c>
      <c r="H3" s="1" t="s">
        <v>3</v>
      </c>
      <c r="J3" s="1" t="s">
        <v>23</v>
      </c>
      <c r="K3" s="12">
        <f>(SUM(C:C)-SUM(M:M))/(100*(COUNT(C:C)-5))</f>
        <v>0.87133333333333329</v>
      </c>
      <c r="M3">
        <f>SMALL(C:C,2)</f>
        <v>63</v>
      </c>
    </row>
    <row r="4" spans="2:13" x14ac:dyDescent="0.2">
      <c r="B4" t="s">
        <v>28</v>
      </c>
      <c r="C4">
        <v>79</v>
      </c>
      <c r="E4" t="s">
        <v>48</v>
      </c>
      <c r="F4">
        <v>88</v>
      </c>
      <c r="G4">
        <v>10</v>
      </c>
      <c r="H4">
        <f>F4/100*G4</f>
        <v>8.8000000000000007</v>
      </c>
      <c r="J4" s="1" t="s">
        <v>24</v>
      </c>
      <c r="K4" s="12">
        <f>SUM(H4:H7)/SUM(G4:G7)</f>
        <v>0.94124999999999992</v>
      </c>
      <c r="M4">
        <f>SMALL(C:C,3)</f>
        <v>69</v>
      </c>
    </row>
    <row r="5" spans="2:13" x14ac:dyDescent="0.2">
      <c r="B5" t="s">
        <v>29</v>
      </c>
      <c r="C5">
        <v>79</v>
      </c>
      <c r="E5" t="s">
        <v>49</v>
      </c>
      <c r="F5">
        <v>100</v>
      </c>
      <c r="G5">
        <v>10</v>
      </c>
      <c r="H5">
        <f>F5/100*G5</f>
        <v>10</v>
      </c>
      <c r="M5">
        <f>SMALL(C:C,4)</f>
        <v>71</v>
      </c>
    </row>
    <row r="6" spans="2:13" x14ac:dyDescent="0.2">
      <c r="B6" t="s">
        <v>30</v>
      </c>
      <c r="C6">
        <v>89</v>
      </c>
      <c r="E6" t="s">
        <v>50</v>
      </c>
      <c r="F6">
        <v>83</v>
      </c>
      <c r="G6">
        <v>5</v>
      </c>
      <c r="H6">
        <f>F6/100*G6</f>
        <v>4.1499999999999995</v>
      </c>
      <c r="J6" t="s">
        <v>8</v>
      </c>
      <c r="K6" s="12">
        <f>0.8*K4+0.2*K3</f>
        <v>0.92726666666666668</v>
      </c>
      <c r="M6">
        <f>SMALL(C:C,5)</f>
        <v>71</v>
      </c>
    </row>
    <row r="7" spans="2:13" x14ac:dyDescent="0.2">
      <c r="B7" t="s">
        <v>31</v>
      </c>
      <c r="C7">
        <v>94</v>
      </c>
      <c r="E7" t="s">
        <v>51</v>
      </c>
      <c r="F7">
        <v>98</v>
      </c>
      <c r="G7">
        <v>15</v>
      </c>
      <c r="H7">
        <f>F7/100*G7</f>
        <v>14.7</v>
      </c>
    </row>
    <row r="8" spans="2:13" x14ac:dyDescent="0.2">
      <c r="B8" t="s">
        <v>32</v>
      </c>
      <c r="C8">
        <v>86</v>
      </c>
    </row>
    <row r="9" spans="2:13" x14ac:dyDescent="0.2">
      <c r="B9" t="s">
        <v>33</v>
      </c>
      <c r="C9">
        <v>71</v>
      </c>
    </row>
    <row r="10" spans="2:13" x14ac:dyDescent="0.2">
      <c r="B10" t="s">
        <v>34</v>
      </c>
      <c r="C10">
        <v>77</v>
      </c>
    </row>
    <row r="11" spans="2:13" x14ac:dyDescent="0.2">
      <c r="B11" t="s">
        <v>35</v>
      </c>
      <c r="C11">
        <v>97</v>
      </c>
    </row>
    <row r="12" spans="2:13" x14ac:dyDescent="0.2">
      <c r="B12" t="s">
        <v>36</v>
      </c>
      <c r="C12">
        <v>81</v>
      </c>
    </row>
    <row r="13" spans="2:13" x14ac:dyDescent="0.2">
      <c r="B13" t="s">
        <v>37</v>
      </c>
      <c r="C13">
        <v>69</v>
      </c>
    </row>
    <row r="14" spans="2:13" x14ac:dyDescent="0.2">
      <c r="B14" t="s">
        <v>38</v>
      </c>
      <c r="C14">
        <v>84</v>
      </c>
    </row>
    <row r="15" spans="2:13" x14ac:dyDescent="0.2">
      <c r="B15" t="s">
        <v>39</v>
      </c>
      <c r="C15">
        <v>71</v>
      </c>
    </row>
    <row r="16" spans="2:13" x14ac:dyDescent="0.2">
      <c r="B16" t="s">
        <v>40</v>
      </c>
      <c r="C16">
        <v>75</v>
      </c>
    </row>
    <row r="17" spans="2:3" x14ac:dyDescent="0.2">
      <c r="B17" t="s">
        <v>41</v>
      </c>
      <c r="C17">
        <v>63</v>
      </c>
    </row>
    <row r="18" spans="2:3" x14ac:dyDescent="0.2">
      <c r="B18" t="s">
        <v>42</v>
      </c>
      <c r="C18">
        <v>63</v>
      </c>
    </row>
    <row r="19" spans="2:3" x14ac:dyDescent="0.2">
      <c r="B19" t="s">
        <v>43</v>
      </c>
      <c r="C19">
        <v>94</v>
      </c>
    </row>
    <row r="20" spans="2:3" x14ac:dyDescent="0.2">
      <c r="B20" t="s">
        <v>44</v>
      </c>
      <c r="C20">
        <v>98</v>
      </c>
    </row>
    <row r="21" spans="2:3" x14ac:dyDescent="0.2">
      <c r="B21" t="s">
        <v>45</v>
      </c>
      <c r="C21">
        <v>91</v>
      </c>
    </row>
    <row r="22" spans="2:3" x14ac:dyDescent="0.2">
      <c r="B22" t="s">
        <v>46</v>
      </c>
      <c r="C22">
        <v>91</v>
      </c>
    </row>
    <row r="23" spans="2:3" x14ac:dyDescent="0.2">
      <c r="B23" t="s">
        <v>47</v>
      </c>
      <c r="C23">
        <v>92</v>
      </c>
    </row>
  </sheetData>
  <phoneticPr fontId="4" type="noConversion"/>
  <conditionalFormatting sqref="C4:C23">
    <cfRule type="top10" dxfId="4" priority="1" bottom="1" rank="5"/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B810-7F95-4B42-910A-B605527DC144}">
  <dimension ref="B1:M23"/>
  <sheetViews>
    <sheetView zoomScale="123" zoomScaleNormal="123" workbookViewId="0">
      <selection activeCell="C4" sqref="C4:C23"/>
    </sheetView>
  </sheetViews>
  <sheetFormatPr baseColWidth="10" defaultColWidth="16.6640625" defaultRowHeight="16" x14ac:dyDescent="0.2"/>
  <cols>
    <col min="1" max="1" width="8.33203125" customWidth="1"/>
    <col min="2" max="2" width="16.5" bestFit="1" customWidth="1"/>
    <col min="3" max="3" width="12.6640625" bestFit="1" customWidth="1"/>
    <col min="4" max="4" width="7.5" customWidth="1"/>
    <col min="6" max="6" width="12.6640625" bestFit="1" customWidth="1"/>
    <col min="7" max="7" width="6.1640625" bestFit="1" customWidth="1"/>
    <col min="8" max="8" width="12.33203125" bestFit="1" customWidth="1"/>
    <col min="9" max="9" width="10.5" customWidth="1"/>
  </cols>
  <sheetData>
    <row r="1" spans="2:13" x14ac:dyDescent="0.2">
      <c r="M1" t="s">
        <v>52</v>
      </c>
    </row>
    <row r="2" spans="2:13" x14ac:dyDescent="0.2">
      <c r="B2" s="11" t="s">
        <v>25</v>
      </c>
      <c r="E2" s="11" t="s">
        <v>26</v>
      </c>
      <c r="J2" t="s">
        <v>27</v>
      </c>
      <c r="M2">
        <f>SMALL(C:C,1)</f>
        <v>61</v>
      </c>
    </row>
    <row r="3" spans="2:13" x14ac:dyDescent="0.2">
      <c r="B3" s="1" t="s">
        <v>0</v>
      </c>
      <c r="C3" s="1" t="s">
        <v>1</v>
      </c>
      <c r="E3" s="1" t="s">
        <v>0</v>
      </c>
      <c r="F3" s="1" t="s">
        <v>1</v>
      </c>
      <c r="G3" s="1" t="s">
        <v>2</v>
      </c>
      <c r="H3" s="1" t="s">
        <v>3</v>
      </c>
      <c r="J3" s="1" t="s">
        <v>23</v>
      </c>
      <c r="K3" s="12">
        <f>(SUM(C:C)-SUM(M:M))/(100*(COUNT(C:C)-5))</f>
        <v>0.78333333333333333</v>
      </c>
      <c r="M3">
        <f>SMALL(C:C,2)</f>
        <v>62</v>
      </c>
    </row>
    <row r="4" spans="2:13" x14ac:dyDescent="0.2">
      <c r="B4" t="s">
        <v>28</v>
      </c>
      <c r="C4">
        <v>99</v>
      </c>
      <c r="E4" t="s">
        <v>48</v>
      </c>
      <c r="F4">
        <v>88</v>
      </c>
      <c r="G4">
        <v>10</v>
      </c>
      <c r="H4">
        <f>F4/100*G4</f>
        <v>8.8000000000000007</v>
      </c>
      <c r="J4" s="1" t="s">
        <v>24</v>
      </c>
      <c r="K4" s="12">
        <f>SUM(H4:H7)/SUM(G4:G7)</f>
        <v>0.94124999999999992</v>
      </c>
      <c r="M4">
        <f>SMALL(C:C,3)</f>
        <v>63</v>
      </c>
    </row>
    <row r="5" spans="2:13" x14ac:dyDescent="0.2">
      <c r="B5" t="s">
        <v>29</v>
      </c>
      <c r="C5">
        <v>67</v>
      </c>
      <c r="E5" t="s">
        <v>49</v>
      </c>
      <c r="F5">
        <v>100</v>
      </c>
      <c r="G5">
        <v>10</v>
      </c>
      <c r="H5">
        <f>F5/100*G5</f>
        <v>10</v>
      </c>
      <c r="M5">
        <f>SMALL(C:C,4)</f>
        <v>63</v>
      </c>
    </row>
    <row r="6" spans="2:13" x14ac:dyDescent="0.2">
      <c r="B6" t="s">
        <v>30</v>
      </c>
      <c r="C6">
        <v>81</v>
      </c>
      <c r="E6" t="s">
        <v>50</v>
      </c>
      <c r="F6">
        <v>83</v>
      </c>
      <c r="G6">
        <v>5</v>
      </c>
      <c r="H6">
        <f>F6/100*G6</f>
        <v>4.1499999999999995</v>
      </c>
      <c r="J6" t="s">
        <v>8</v>
      </c>
      <c r="K6" s="12">
        <f>0.8*K4+0.2*K3</f>
        <v>0.90966666666666662</v>
      </c>
      <c r="M6">
        <f>SMALL(C:C,5)</f>
        <v>63</v>
      </c>
    </row>
    <row r="7" spans="2:13" x14ac:dyDescent="0.2">
      <c r="B7" t="s">
        <v>31</v>
      </c>
      <c r="C7">
        <v>100</v>
      </c>
      <c r="E7" t="s">
        <v>51</v>
      </c>
      <c r="F7">
        <v>98</v>
      </c>
      <c r="G7">
        <v>15</v>
      </c>
      <c r="H7">
        <f>F7/100*G7</f>
        <v>14.7</v>
      </c>
    </row>
    <row r="8" spans="2:13" x14ac:dyDescent="0.2">
      <c r="B8" t="s">
        <v>32</v>
      </c>
      <c r="C8">
        <v>67</v>
      </c>
    </row>
    <row r="9" spans="2:13" x14ac:dyDescent="0.2">
      <c r="B9" t="s">
        <v>33</v>
      </c>
      <c r="C9">
        <v>63</v>
      </c>
    </row>
    <row r="10" spans="2:13" x14ac:dyDescent="0.2">
      <c r="B10" t="s">
        <v>34</v>
      </c>
      <c r="C10">
        <v>81</v>
      </c>
    </row>
    <row r="11" spans="2:13" x14ac:dyDescent="0.2">
      <c r="B11" t="s">
        <v>35</v>
      </c>
      <c r="C11">
        <v>93</v>
      </c>
    </row>
    <row r="12" spans="2:13" x14ac:dyDescent="0.2">
      <c r="B12" t="s">
        <v>36</v>
      </c>
      <c r="C12">
        <v>63</v>
      </c>
    </row>
    <row r="13" spans="2:13" x14ac:dyDescent="0.2">
      <c r="B13" t="s">
        <v>37</v>
      </c>
      <c r="C13">
        <v>61</v>
      </c>
    </row>
    <row r="14" spans="2:13" x14ac:dyDescent="0.2">
      <c r="B14" t="s">
        <v>38</v>
      </c>
      <c r="C14">
        <v>70</v>
      </c>
    </row>
    <row r="15" spans="2:13" x14ac:dyDescent="0.2">
      <c r="B15" t="s">
        <v>39</v>
      </c>
      <c r="C15">
        <v>62</v>
      </c>
    </row>
    <row r="16" spans="2:13" x14ac:dyDescent="0.2">
      <c r="B16" t="s">
        <v>40</v>
      </c>
      <c r="C16">
        <v>65</v>
      </c>
    </row>
    <row r="17" spans="2:3" x14ac:dyDescent="0.2">
      <c r="B17" t="s">
        <v>41</v>
      </c>
      <c r="C17">
        <v>63</v>
      </c>
    </row>
    <row r="18" spans="2:3" x14ac:dyDescent="0.2">
      <c r="B18" t="s">
        <v>42</v>
      </c>
      <c r="C18">
        <v>79</v>
      </c>
    </row>
    <row r="19" spans="2:3" x14ac:dyDescent="0.2">
      <c r="B19" t="s">
        <v>43</v>
      </c>
      <c r="C19">
        <v>68</v>
      </c>
    </row>
    <row r="20" spans="2:3" x14ac:dyDescent="0.2">
      <c r="B20" t="s">
        <v>44</v>
      </c>
      <c r="C20">
        <v>91</v>
      </c>
    </row>
    <row r="21" spans="2:3" x14ac:dyDescent="0.2">
      <c r="B21" t="s">
        <v>45</v>
      </c>
      <c r="C21">
        <v>68</v>
      </c>
    </row>
    <row r="22" spans="2:3" x14ac:dyDescent="0.2">
      <c r="B22" t="s">
        <v>46</v>
      </c>
      <c r="C22">
        <v>79</v>
      </c>
    </row>
    <row r="23" spans="2:3" x14ac:dyDescent="0.2">
      <c r="B23" t="s">
        <v>47</v>
      </c>
      <c r="C23">
        <v>67</v>
      </c>
    </row>
  </sheetData>
  <conditionalFormatting sqref="C4:C23">
    <cfRule type="top10" dxfId="3" priority="1" bottom="1" rank="5"/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E34-58F8-9E4D-A1D1-8B931F370FAD}">
  <dimension ref="B1:M23"/>
  <sheetViews>
    <sheetView workbookViewId="0">
      <selection activeCell="C4" sqref="C4:C23"/>
    </sheetView>
  </sheetViews>
  <sheetFormatPr baseColWidth="10" defaultRowHeight="16" x14ac:dyDescent="0.2"/>
  <cols>
    <col min="2" max="2" width="16.5" bestFit="1" customWidth="1"/>
    <col min="3" max="3" width="12.83203125" bestFit="1" customWidth="1"/>
    <col min="5" max="5" width="17.1640625" bestFit="1" customWidth="1"/>
    <col min="6" max="6" width="12.83203125" bestFit="1" customWidth="1"/>
    <col min="7" max="7" width="6.1640625" bestFit="1" customWidth="1"/>
    <col min="8" max="8" width="12.33203125" bestFit="1" customWidth="1"/>
    <col min="10" max="10" width="15.1640625" bestFit="1" customWidth="1"/>
    <col min="11" max="11" width="4.6640625" bestFit="1" customWidth="1"/>
    <col min="13" max="13" width="45.1640625" bestFit="1" customWidth="1"/>
  </cols>
  <sheetData>
    <row r="1" spans="2:13" x14ac:dyDescent="0.2">
      <c r="M1" t="s">
        <v>52</v>
      </c>
    </row>
    <row r="2" spans="2:13" x14ac:dyDescent="0.2">
      <c r="B2" s="11" t="s">
        <v>25</v>
      </c>
      <c r="E2" s="11" t="s">
        <v>26</v>
      </c>
      <c r="J2" t="s">
        <v>27</v>
      </c>
      <c r="M2">
        <f>SMALL(C:C,1)</f>
        <v>63</v>
      </c>
    </row>
    <row r="3" spans="2:13" x14ac:dyDescent="0.2">
      <c r="B3" s="1" t="s">
        <v>0</v>
      </c>
      <c r="C3" s="1" t="s">
        <v>1</v>
      </c>
      <c r="E3" s="1" t="s">
        <v>0</v>
      </c>
      <c r="F3" s="1" t="s">
        <v>1</v>
      </c>
      <c r="G3" s="1" t="s">
        <v>2</v>
      </c>
      <c r="H3" s="1" t="s">
        <v>3</v>
      </c>
      <c r="J3" s="1" t="s">
        <v>23</v>
      </c>
      <c r="K3" s="12">
        <f>(SUM(C:C)-SUM(M:M))/(100*(COUNT(C:C)-5))</f>
        <v>0.79866666666666664</v>
      </c>
      <c r="M3">
        <f>SMALL(C:C,2)</f>
        <v>64</v>
      </c>
    </row>
    <row r="4" spans="2:13" x14ac:dyDescent="0.2">
      <c r="B4" t="s">
        <v>28</v>
      </c>
      <c r="C4">
        <v>85</v>
      </c>
      <c r="E4" t="s">
        <v>48</v>
      </c>
      <c r="F4">
        <v>88</v>
      </c>
      <c r="G4">
        <v>10</v>
      </c>
      <c r="H4">
        <f>F4/100*G4</f>
        <v>8.8000000000000007</v>
      </c>
      <c r="J4" s="1" t="s">
        <v>24</v>
      </c>
      <c r="K4" s="12">
        <f>SUM(H4:H7)/SUM(G4:G7)</f>
        <v>0.94124999999999992</v>
      </c>
      <c r="M4">
        <f>SMALL(C:C,3)</f>
        <v>65</v>
      </c>
    </row>
    <row r="5" spans="2:13" x14ac:dyDescent="0.2">
      <c r="B5" t="s">
        <v>29</v>
      </c>
      <c r="C5">
        <v>65</v>
      </c>
      <c r="E5" t="s">
        <v>49</v>
      </c>
      <c r="F5">
        <v>100</v>
      </c>
      <c r="G5">
        <v>10</v>
      </c>
      <c r="H5">
        <f>F5/100*G5</f>
        <v>10</v>
      </c>
      <c r="M5">
        <f>SMALL(C:C,4)</f>
        <v>65</v>
      </c>
    </row>
    <row r="6" spans="2:13" x14ac:dyDescent="0.2">
      <c r="B6" t="s">
        <v>30</v>
      </c>
      <c r="C6">
        <v>96</v>
      </c>
      <c r="E6" t="s">
        <v>50</v>
      </c>
      <c r="F6">
        <v>83</v>
      </c>
      <c r="G6">
        <v>5</v>
      </c>
      <c r="H6">
        <f>F6/100*G6</f>
        <v>4.1499999999999995</v>
      </c>
      <c r="J6" t="s">
        <v>8</v>
      </c>
      <c r="K6" s="12">
        <f>0.8*K4+0.2*K3</f>
        <v>0.9127333333333334</v>
      </c>
      <c r="M6">
        <f>SMALL(C:C,5)</f>
        <v>66</v>
      </c>
    </row>
    <row r="7" spans="2:13" x14ac:dyDescent="0.2">
      <c r="B7" t="s">
        <v>31</v>
      </c>
      <c r="C7">
        <v>68</v>
      </c>
      <c r="E7" t="s">
        <v>51</v>
      </c>
      <c r="F7">
        <v>98</v>
      </c>
      <c r="G7">
        <v>15</v>
      </c>
      <c r="H7">
        <f>F7/100*G7</f>
        <v>14.7</v>
      </c>
    </row>
    <row r="8" spans="2:13" x14ac:dyDescent="0.2">
      <c r="B8" t="s">
        <v>32</v>
      </c>
      <c r="C8">
        <v>64</v>
      </c>
    </row>
    <row r="9" spans="2:13" x14ac:dyDescent="0.2">
      <c r="B9" t="s">
        <v>33</v>
      </c>
      <c r="C9">
        <v>83</v>
      </c>
    </row>
    <row r="10" spans="2:13" x14ac:dyDescent="0.2">
      <c r="B10" t="s">
        <v>34</v>
      </c>
      <c r="C10">
        <v>76</v>
      </c>
    </row>
    <row r="11" spans="2:13" x14ac:dyDescent="0.2">
      <c r="B11" t="s">
        <v>35</v>
      </c>
      <c r="C11">
        <v>69</v>
      </c>
    </row>
    <row r="12" spans="2:13" x14ac:dyDescent="0.2">
      <c r="B12" t="s">
        <v>36</v>
      </c>
      <c r="C12">
        <v>77</v>
      </c>
    </row>
    <row r="13" spans="2:13" x14ac:dyDescent="0.2">
      <c r="B13" t="s">
        <v>37</v>
      </c>
      <c r="C13">
        <v>66</v>
      </c>
    </row>
    <row r="14" spans="2:13" x14ac:dyDescent="0.2">
      <c r="B14" t="s">
        <v>38</v>
      </c>
      <c r="C14">
        <v>63</v>
      </c>
    </row>
    <row r="15" spans="2:13" x14ac:dyDescent="0.2">
      <c r="B15" t="s">
        <v>39</v>
      </c>
      <c r="C15">
        <v>67</v>
      </c>
    </row>
    <row r="16" spans="2:13" x14ac:dyDescent="0.2">
      <c r="B16" t="s">
        <v>40</v>
      </c>
      <c r="C16">
        <v>79</v>
      </c>
    </row>
    <row r="17" spans="2:3" x14ac:dyDescent="0.2">
      <c r="B17" t="s">
        <v>41</v>
      </c>
      <c r="C17">
        <v>92</v>
      </c>
    </row>
    <row r="18" spans="2:3" x14ac:dyDescent="0.2">
      <c r="B18" t="s">
        <v>42</v>
      </c>
      <c r="C18">
        <v>68</v>
      </c>
    </row>
    <row r="19" spans="2:3" x14ac:dyDescent="0.2">
      <c r="B19" t="s">
        <v>43</v>
      </c>
      <c r="C19">
        <v>84</v>
      </c>
    </row>
    <row r="20" spans="2:3" x14ac:dyDescent="0.2">
      <c r="B20" t="s">
        <v>44</v>
      </c>
      <c r="C20">
        <v>65</v>
      </c>
    </row>
    <row r="21" spans="2:3" x14ac:dyDescent="0.2">
      <c r="B21" t="s">
        <v>45</v>
      </c>
      <c r="C21">
        <v>84</v>
      </c>
    </row>
    <row r="22" spans="2:3" x14ac:dyDescent="0.2">
      <c r="B22" t="s">
        <v>46</v>
      </c>
      <c r="C22">
        <v>94</v>
      </c>
    </row>
    <row r="23" spans="2:3" x14ac:dyDescent="0.2">
      <c r="B23" t="s">
        <v>47</v>
      </c>
      <c r="C23">
        <v>76</v>
      </c>
    </row>
  </sheetData>
  <conditionalFormatting sqref="C4:C23">
    <cfRule type="top10" dxfId="2" priority="1" bottom="1" rank="5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4245-F872-DB42-BA68-3F76D351130B}">
  <dimension ref="B1:M23"/>
  <sheetViews>
    <sheetView workbookViewId="0">
      <selection activeCell="I15" sqref="I15"/>
    </sheetView>
  </sheetViews>
  <sheetFormatPr baseColWidth="10" defaultColWidth="22.1640625" defaultRowHeight="16" x14ac:dyDescent="0.2"/>
  <cols>
    <col min="2" max="2" width="16.5" bestFit="1" customWidth="1"/>
    <col min="3" max="3" width="12.83203125" bestFit="1" customWidth="1"/>
    <col min="5" max="5" width="17.1640625" bestFit="1" customWidth="1"/>
    <col min="6" max="6" width="12.83203125" bestFit="1" customWidth="1"/>
    <col min="7" max="7" width="6.1640625" bestFit="1" customWidth="1"/>
    <col min="8" max="8" width="12.33203125" bestFit="1" customWidth="1"/>
    <col min="10" max="10" width="15.1640625" bestFit="1" customWidth="1"/>
    <col min="11" max="11" width="4.6640625" bestFit="1" customWidth="1"/>
    <col min="13" max="13" width="45.1640625" bestFit="1" customWidth="1"/>
  </cols>
  <sheetData>
    <row r="1" spans="2:13" x14ac:dyDescent="0.2">
      <c r="M1" t="s">
        <v>52</v>
      </c>
    </row>
    <row r="2" spans="2:13" x14ac:dyDescent="0.2">
      <c r="B2" s="11" t="s">
        <v>25</v>
      </c>
      <c r="E2" s="11" t="s">
        <v>26</v>
      </c>
      <c r="J2" t="s">
        <v>27</v>
      </c>
      <c r="M2">
        <f>SMALL(C:C,1)</f>
        <v>61</v>
      </c>
    </row>
    <row r="3" spans="2:13" x14ac:dyDescent="0.2">
      <c r="B3" s="1" t="s">
        <v>0</v>
      </c>
      <c r="C3" s="1" t="s">
        <v>1</v>
      </c>
      <c r="E3" s="1" t="s">
        <v>0</v>
      </c>
      <c r="F3" s="1" t="s">
        <v>1</v>
      </c>
      <c r="G3" s="1" t="s">
        <v>2</v>
      </c>
      <c r="H3" s="1" t="s">
        <v>3</v>
      </c>
      <c r="J3" s="1" t="s">
        <v>23</v>
      </c>
      <c r="K3" s="12">
        <f>(SUM(C:C)-SUM(M:M))/(100*(COUNT(C:C)-5))</f>
        <v>0.83866666666666667</v>
      </c>
      <c r="M3">
        <f>SMALL(C:C,2)</f>
        <v>61</v>
      </c>
    </row>
    <row r="4" spans="2:13" x14ac:dyDescent="0.2">
      <c r="B4" t="s">
        <v>28</v>
      </c>
      <c r="C4">
        <v>100</v>
      </c>
      <c r="E4" t="s">
        <v>48</v>
      </c>
      <c r="F4">
        <v>88</v>
      </c>
      <c r="G4">
        <v>10</v>
      </c>
      <c r="H4">
        <f>F4/100*G4</f>
        <v>8.8000000000000007</v>
      </c>
      <c r="J4" s="1" t="s">
        <v>24</v>
      </c>
      <c r="K4" s="12">
        <f>SUM(H4:H7)/SUM(G4:G7)</f>
        <v>0.94124999999999992</v>
      </c>
      <c r="M4">
        <f>SMALL(C:C,3)</f>
        <v>61</v>
      </c>
    </row>
    <row r="5" spans="2:13" x14ac:dyDescent="0.2">
      <c r="B5" t="s">
        <v>29</v>
      </c>
      <c r="C5">
        <v>61</v>
      </c>
      <c r="E5" t="s">
        <v>49</v>
      </c>
      <c r="F5">
        <v>100</v>
      </c>
      <c r="G5">
        <v>10</v>
      </c>
      <c r="H5">
        <f>F5/100*G5</f>
        <v>10</v>
      </c>
      <c r="M5">
        <f>SMALL(C:C,4)</f>
        <v>64</v>
      </c>
    </row>
    <row r="6" spans="2:13" x14ac:dyDescent="0.2">
      <c r="B6" t="s">
        <v>30</v>
      </c>
      <c r="C6">
        <v>65</v>
      </c>
      <c r="E6" t="s">
        <v>50</v>
      </c>
      <c r="F6">
        <v>83</v>
      </c>
      <c r="G6">
        <v>5</v>
      </c>
      <c r="H6">
        <f>F6/100*G6</f>
        <v>4.1499999999999995</v>
      </c>
      <c r="J6" t="s">
        <v>8</v>
      </c>
      <c r="K6" s="12">
        <f>0.8*K4+0.2*K3</f>
        <v>0.9207333333333334</v>
      </c>
      <c r="M6">
        <f>SMALL(C:C,5)</f>
        <v>65</v>
      </c>
    </row>
    <row r="7" spans="2:13" x14ac:dyDescent="0.2">
      <c r="B7" t="s">
        <v>31</v>
      </c>
      <c r="C7">
        <v>61</v>
      </c>
      <c r="E7" t="s">
        <v>51</v>
      </c>
      <c r="F7">
        <v>98</v>
      </c>
      <c r="G7">
        <v>15</v>
      </c>
      <c r="H7">
        <f>F7/100*G7</f>
        <v>14.7</v>
      </c>
    </row>
    <row r="8" spans="2:13" x14ac:dyDescent="0.2">
      <c r="B8" t="s">
        <v>32</v>
      </c>
      <c r="C8">
        <v>74</v>
      </c>
    </row>
    <row r="9" spans="2:13" x14ac:dyDescent="0.2">
      <c r="B9" t="s">
        <v>33</v>
      </c>
      <c r="C9">
        <v>94</v>
      </c>
    </row>
    <row r="10" spans="2:13" x14ac:dyDescent="0.2">
      <c r="B10" t="s">
        <v>34</v>
      </c>
      <c r="C10">
        <v>93</v>
      </c>
    </row>
    <row r="11" spans="2:13" x14ac:dyDescent="0.2">
      <c r="B11" t="s">
        <v>35</v>
      </c>
      <c r="C11">
        <v>68</v>
      </c>
    </row>
    <row r="12" spans="2:13" x14ac:dyDescent="0.2">
      <c r="B12" t="s">
        <v>36</v>
      </c>
      <c r="C12">
        <v>66</v>
      </c>
    </row>
    <row r="13" spans="2:13" x14ac:dyDescent="0.2">
      <c r="B13" t="s">
        <v>37</v>
      </c>
      <c r="C13">
        <v>83</v>
      </c>
    </row>
    <row r="14" spans="2:13" x14ac:dyDescent="0.2">
      <c r="B14" t="s">
        <v>38</v>
      </c>
      <c r="C14">
        <v>88</v>
      </c>
    </row>
    <row r="15" spans="2:13" x14ac:dyDescent="0.2">
      <c r="B15" t="s">
        <v>39</v>
      </c>
      <c r="C15">
        <v>78</v>
      </c>
    </row>
    <row r="16" spans="2:13" x14ac:dyDescent="0.2">
      <c r="B16" t="s">
        <v>40</v>
      </c>
      <c r="C16">
        <v>99</v>
      </c>
    </row>
    <row r="17" spans="2:3" x14ac:dyDescent="0.2">
      <c r="B17" t="s">
        <v>41</v>
      </c>
      <c r="C17">
        <v>89</v>
      </c>
    </row>
    <row r="18" spans="2:3" x14ac:dyDescent="0.2">
      <c r="B18" t="s">
        <v>42</v>
      </c>
      <c r="C18">
        <v>72</v>
      </c>
    </row>
    <row r="19" spans="2:3" x14ac:dyDescent="0.2">
      <c r="B19" t="s">
        <v>43</v>
      </c>
      <c r="C19">
        <v>87</v>
      </c>
    </row>
    <row r="20" spans="2:3" x14ac:dyDescent="0.2">
      <c r="B20" t="s">
        <v>44</v>
      </c>
      <c r="C20">
        <v>64</v>
      </c>
    </row>
    <row r="21" spans="2:3" x14ac:dyDescent="0.2">
      <c r="B21" t="s">
        <v>45</v>
      </c>
      <c r="C21">
        <v>92</v>
      </c>
    </row>
    <row r="22" spans="2:3" x14ac:dyDescent="0.2">
      <c r="B22" t="s">
        <v>46</v>
      </c>
      <c r="C22">
        <v>61</v>
      </c>
    </row>
    <row r="23" spans="2:3" x14ac:dyDescent="0.2">
      <c r="B23" t="s">
        <v>47</v>
      </c>
      <c r="C23">
        <v>75</v>
      </c>
    </row>
  </sheetData>
  <conditionalFormatting sqref="C4:C23">
    <cfRule type="top10" dxfId="1" priority="1" bottom="1" rank="5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766FF-E396-3D4C-A83A-E47A6D5CA61D}">
  <dimension ref="B2:I10"/>
  <sheetViews>
    <sheetView zoomScale="178" zoomScaleNormal="178" workbookViewId="0">
      <selection activeCell="E10" sqref="E10"/>
    </sheetView>
  </sheetViews>
  <sheetFormatPr baseColWidth="10" defaultRowHeight="16" x14ac:dyDescent="0.2"/>
  <cols>
    <col min="2" max="2" width="11.33203125" bestFit="1" customWidth="1"/>
    <col min="3" max="3" width="9.6640625" bestFit="1" customWidth="1"/>
    <col min="4" max="4" width="6" bestFit="1" customWidth="1"/>
    <col min="5" max="5" width="12.5" bestFit="1" customWidth="1"/>
    <col min="6" max="7" width="5.83203125" customWidth="1"/>
    <col min="8" max="8" width="10.6640625" style="2" bestFit="1" customWidth="1"/>
    <col min="9" max="9" width="11.5" style="2" bestFit="1" customWidth="1"/>
  </cols>
  <sheetData>
    <row r="2" spans="2:9" x14ac:dyDescent="0.2">
      <c r="B2" s="4" t="s">
        <v>11</v>
      </c>
      <c r="C2" s="10" t="s">
        <v>12</v>
      </c>
      <c r="D2" s="10" t="s">
        <v>13</v>
      </c>
      <c r="E2" s="5" t="s">
        <v>10</v>
      </c>
      <c r="H2" s="4" t="s">
        <v>22</v>
      </c>
      <c r="I2" s="5" t="s">
        <v>9</v>
      </c>
    </row>
    <row r="3" spans="2:9" x14ac:dyDescent="0.2">
      <c r="B3" s="6">
        <v>0</v>
      </c>
      <c r="C3" s="2">
        <v>59</v>
      </c>
      <c r="D3" s="2" t="s">
        <v>14</v>
      </c>
      <c r="E3" s="7">
        <v>0</v>
      </c>
      <c r="H3" s="6">
        <v>0</v>
      </c>
      <c r="I3" s="7" t="s">
        <v>14</v>
      </c>
    </row>
    <row r="4" spans="2:9" x14ac:dyDescent="0.2">
      <c r="B4" s="6">
        <v>60</v>
      </c>
      <c r="C4" s="2">
        <v>66</v>
      </c>
      <c r="D4" s="2" t="s">
        <v>15</v>
      </c>
      <c r="E4" s="7">
        <v>1</v>
      </c>
      <c r="H4" s="6">
        <v>0.75</v>
      </c>
      <c r="I4" s="7" t="s">
        <v>15</v>
      </c>
    </row>
    <row r="5" spans="2:9" x14ac:dyDescent="0.2">
      <c r="B5" s="6">
        <v>67</v>
      </c>
      <c r="C5" s="2">
        <v>69</v>
      </c>
      <c r="D5" s="2" t="s">
        <v>16</v>
      </c>
      <c r="E5" s="7">
        <v>1.5</v>
      </c>
      <c r="H5" s="6">
        <v>1.25</v>
      </c>
      <c r="I5" s="7" t="s">
        <v>16</v>
      </c>
    </row>
    <row r="6" spans="2:9" x14ac:dyDescent="0.2">
      <c r="B6" s="6">
        <v>70</v>
      </c>
      <c r="C6" s="2">
        <v>76</v>
      </c>
      <c r="D6" s="2" t="s">
        <v>17</v>
      </c>
      <c r="E6" s="7">
        <v>2</v>
      </c>
      <c r="H6" s="6">
        <v>1.75</v>
      </c>
      <c r="I6" s="7" t="s">
        <v>17</v>
      </c>
    </row>
    <row r="7" spans="2:9" x14ac:dyDescent="0.2">
      <c r="B7" s="6">
        <v>77</v>
      </c>
      <c r="C7" s="2">
        <v>79</v>
      </c>
      <c r="D7" s="2" t="s">
        <v>18</v>
      </c>
      <c r="E7" s="7">
        <v>2.5</v>
      </c>
      <c r="H7" s="6">
        <v>2.25</v>
      </c>
      <c r="I7" s="7" t="s">
        <v>18</v>
      </c>
    </row>
    <row r="8" spans="2:9" x14ac:dyDescent="0.2">
      <c r="B8" s="6">
        <v>80</v>
      </c>
      <c r="C8" s="2">
        <v>86</v>
      </c>
      <c r="D8" s="2" t="s">
        <v>19</v>
      </c>
      <c r="E8" s="7">
        <v>3</v>
      </c>
      <c r="H8" s="6">
        <v>2.75</v>
      </c>
      <c r="I8" s="7" t="s">
        <v>19</v>
      </c>
    </row>
    <row r="9" spans="2:9" x14ac:dyDescent="0.2">
      <c r="B9" s="6">
        <v>87</v>
      </c>
      <c r="C9" s="2">
        <v>89</v>
      </c>
      <c r="D9" s="2" t="s">
        <v>20</v>
      </c>
      <c r="E9" s="7">
        <v>3.5</v>
      </c>
      <c r="H9" s="6">
        <v>3.25</v>
      </c>
      <c r="I9" s="7" t="s">
        <v>20</v>
      </c>
    </row>
    <row r="10" spans="2:9" x14ac:dyDescent="0.2">
      <c r="B10" s="8">
        <v>90</v>
      </c>
      <c r="C10" s="3">
        <v>100</v>
      </c>
      <c r="D10" s="3" t="s">
        <v>21</v>
      </c>
      <c r="E10" s="9">
        <v>4</v>
      </c>
      <c r="H10" s="8">
        <v>3.75</v>
      </c>
      <c r="I10" s="9" t="s">
        <v>21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Explanation</vt:lpstr>
      <vt:lpstr>Summary</vt:lpstr>
      <vt:lpstr>Q1</vt:lpstr>
      <vt:lpstr>Q2</vt:lpstr>
      <vt:lpstr>Q3</vt:lpstr>
      <vt:lpstr>Q4</vt:lpstr>
      <vt:lpstr>GradeTable</vt:lpstr>
      <vt:lpstr>Letter</vt:lpstr>
      <vt:lpstr>Letter_to_QP</vt:lpstr>
      <vt:lpstr>Q1_final</vt:lpstr>
      <vt:lpstr>Q2_final</vt:lpstr>
      <vt:lpstr>Q3_final</vt:lpstr>
      <vt:lpstr>Q4_final</vt:lpstr>
      <vt:lpstr>QP</vt:lpstr>
      <vt:lpstr>Semester_1</vt:lpstr>
      <vt:lpstr>Semester_2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Jones, Christopher</cp:lastModifiedBy>
  <dcterms:created xsi:type="dcterms:W3CDTF">2022-11-14T13:21:38Z</dcterms:created>
  <dcterms:modified xsi:type="dcterms:W3CDTF">2024-09-10T19:39:50Z</dcterms:modified>
</cp:coreProperties>
</file>