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Eindopdrachten\"/>
    </mc:Choice>
  </mc:AlternateContent>
  <bookViews>
    <workbookView xWindow="480" yWindow="60" windowWidth="20115" windowHeight="11820"/>
  </bookViews>
  <sheets>
    <sheet name="Blad 1" sheetId="2" r:id="rId1"/>
  </sheets>
  <calcPr calcId="152511"/>
</workbook>
</file>

<file path=xl/calcChain.xml><?xml version="1.0" encoding="utf-8"?>
<calcChain xmlns="http://schemas.openxmlformats.org/spreadsheetml/2006/main">
  <c r="C69" i="2" l="1"/>
  <c r="K60" i="2"/>
  <c r="K59" i="2"/>
  <c r="G39" i="2"/>
  <c r="G43" i="2" s="1"/>
  <c r="J43" i="2" s="1"/>
  <c r="G38" i="2"/>
  <c r="J38" i="2" s="1"/>
  <c r="G36" i="2"/>
  <c r="G42" i="2" s="1"/>
  <c r="G35" i="2"/>
  <c r="J35" i="2" s="1"/>
  <c r="G17" i="2"/>
  <c r="G21" i="2" s="1"/>
  <c r="J21" i="2" s="1"/>
  <c r="G16" i="2"/>
  <c r="J16" i="2" s="1"/>
  <c r="G15" i="2"/>
  <c r="J15" i="2" s="1"/>
  <c r="G14" i="2"/>
  <c r="G13" i="2"/>
  <c r="J13" i="2" s="1"/>
  <c r="G12" i="2"/>
  <c r="J12" i="2" s="1"/>
  <c r="G22" i="2" l="1"/>
  <c r="K61" i="2"/>
  <c r="G24" i="2"/>
  <c r="J24" i="2" s="1"/>
  <c r="G23" i="2"/>
  <c r="J23" i="2" s="1"/>
  <c r="G28" i="2"/>
  <c r="J28" i="2" s="1"/>
  <c r="J22" i="2"/>
  <c r="G44" i="2"/>
  <c r="J42" i="2"/>
  <c r="G27" i="2"/>
  <c r="J27" i="2" s="1"/>
  <c r="G49" i="2"/>
  <c r="J14" i="2"/>
  <c r="J17" i="2"/>
  <c r="G20" i="2"/>
  <c r="J20" i="2" s="1"/>
  <c r="J36" i="2"/>
  <c r="J39" i="2"/>
  <c r="K40" i="2" l="1"/>
  <c r="K29" i="2"/>
  <c r="K25" i="2"/>
  <c r="K18" i="2"/>
  <c r="J49" i="2"/>
  <c r="G50" i="2"/>
  <c r="J50" i="2" s="1"/>
  <c r="G46" i="2"/>
  <c r="J46" i="2" s="1"/>
  <c r="G45" i="2"/>
  <c r="J45" i="2" s="1"/>
  <c r="J44" i="2"/>
  <c r="K30" i="2" l="1"/>
  <c r="K47" i="2"/>
  <c r="K51" i="2"/>
  <c r="K52" i="2" l="1"/>
  <c r="K54" i="2" s="1"/>
  <c r="K55" i="2" s="1"/>
  <c r="K56" i="2" s="1"/>
  <c r="C66" i="2" l="1"/>
  <c r="C67" i="2" s="1"/>
  <c r="K63" i="2"/>
  <c r="C68" i="2" l="1"/>
  <c r="K69" i="2" s="1"/>
</calcChain>
</file>

<file path=xl/sharedStrings.xml><?xml version="1.0" encoding="utf-8"?>
<sst xmlns="http://schemas.openxmlformats.org/spreadsheetml/2006/main" count="113" uniqueCount="72">
  <si>
    <t>Energierekening - Jaaroverzicht</t>
  </si>
  <si>
    <t>Laagland Energie Maatschappij</t>
  </si>
  <si>
    <t>Elektriciteit</t>
  </si>
  <si>
    <t>Particulier</t>
  </si>
  <si>
    <t>Zakelijk</t>
  </si>
  <si>
    <t>LEM Stroom-Z laag</t>
  </si>
  <si>
    <t>Verbruik</t>
  </si>
  <si>
    <t>Tarief</t>
  </si>
  <si>
    <t>Kosten</t>
  </si>
  <si>
    <t>Kosten levering</t>
  </si>
  <si>
    <t>Belastingen en toeslagen</t>
  </si>
  <si>
    <t>Kosten netwerk en transport</t>
  </si>
  <si>
    <t>Vastrecht aansluiting</t>
  </si>
  <si>
    <t>Vastrecht transport</t>
  </si>
  <si>
    <t>Meetdienst</t>
  </si>
  <si>
    <t>Energiebelasting Elektriciteit</t>
  </si>
  <si>
    <t>Totaal</t>
  </si>
  <si>
    <t>LEM Stroom-Z hoog</t>
  </si>
  <si>
    <t>LEM Stroom-P hoog</t>
  </si>
  <si>
    <t>LEM Stroom-P laag</t>
  </si>
  <si>
    <t xml:space="preserve">Naam </t>
  </si>
  <si>
    <t xml:space="preserve">Leveringsadres </t>
  </si>
  <si>
    <t>kWh</t>
  </si>
  <si>
    <t xml:space="preserve">Totaal Elektriciteit </t>
  </si>
  <si>
    <t>Teruggave energiebelasting</t>
  </si>
  <si>
    <t>Capaciteitstarief-P (3x25A)</t>
  </si>
  <si>
    <t>Capaciteitstarief-Z (5x80A)</t>
  </si>
  <si>
    <t>Gas</t>
  </si>
  <si>
    <t>LEM Gas-P</t>
  </si>
  <si>
    <t>Omgerekend verbruik</t>
  </si>
  <si>
    <t>factor</t>
  </si>
  <si>
    <t>Vastrecht Stroom-Z</t>
  </si>
  <si>
    <t>Vastrecht Stroom-P</t>
  </si>
  <si>
    <t>Vastrecht Gas-P</t>
  </si>
  <si>
    <t>LEM Gas-Z</t>
  </si>
  <si>
    <t>Vastrecht Gas-Z</t>
  </si>
  <si>
    <t>Capaciteitstarief-P (tot 500 m3)</t>
  </si>
  <si>
    <t>Capaciteitstarief-Z (vanaf 500 m3)</t>
  </si>
  <si>
    <t>Energiebelasting Gas</t>
  </si>
  <si>
    <t>m3</t>
  </si>
  <si>
    <t>Regiotoeslag gaslevering</t>
  </si>
  <si>
    <t xml:space="preserve">Totaal Gas </t>
  </si>
  <si>
    <t>Totaal van de factuur</t>
  </si>
  <si>
    <t>In rekening gebrachte termijnen</t>
  </si>
  <si>
    <t>Berekening nieuw termijnbedrag</t>
  </si>
  <si>
    <t>Aantal</t>
  </si>
  <si>
    <t>Energiekosten afgelopen jaar</t>
  </si>
  <si>
    <t>Inflatiecorrectie</t>
  </si>
  <si>
    <t>Aantal termijnen</t>
  </si>
  <si>
    <t xml:space="preserve">Nieuw termijnbedrag </t>
  </si>
  <si>
    <t xml:space="preserve">BTW </t>
  </si>
  <si>
    <t xml:space="preserve">TOTAAL ENERGIE </t>
  </si>
  <si>
    <t xml:space="preserve">Totaal ex BTW </t>
  </si>
  <si>
    <t xml:space="preserve">Totaal </t>
  </si>
  <si>
    <t>Postbus 50001, 2500 LE, Den Haag</t>
  </si>
  <si>
    <t xml:space="preserve">Contactadres </t>
  </si>
  <si>
    <t xml:space="preserve">Telefoon </t>
  </si>
  <si>
    <t>0900 102030</t>
  </si>
  <si>
    <t xml:space="preserve">Klantnummer </t>
  </si>
  <si>
    <t xml:space="preserve">Factuurnummer </t>
  </si>
  <si>
    <t xml:space="preserve">Factuurdatum </t>
  </si>
  <si>
    <t xml:space="preserve">Stand </t>
  </si>
  <si>
    <t>Begin dat.</t>
  </si>
  <si>
    <t>Eind dat.</t>
  </si>
  <si>
    <t>Bedrag</t>
  </si>
  <si>
    <r>
      <t xml:space="preserve">Door U te </t>
    </r>
    <r>
      <rPr>
        <b/>
        <sz val="12"/>
        <color theme="5" tint="-0.249977111117893"/>
        <rFont val="Calibri"/>
        <family val="2"/>
        <scheme val="minor"/>
      </rPr>
      <t>betalen</t>
    </r>
    <r>
      <rPr>
        <b/>
        <sz val="12"/>
        <color theme="1"/>
        <rFont val="Calibri"/>
        <family val="2"/>
        <scheme val="minor"/>
      </rPr>
      <t xml:space="preserve"> / te </t>
    </r>
    <r>
      <rPr>
        <b/>
        <sz val="12"/>
        <color theme="6" tint="-0.249977111117893"/>
        <rFont val="Calibri"/>
        <family val="2"/>
        <scheme val="minor"/>
      </rPr>
      <t>ontvangen</t>
    </r>
  </si>
  <si>
    <t>dgn</t>
  </si>
  <si>
    <t>Nr.</t>
  </si>
  <si>
    <t>2013-4216872</t>
  </si>
  <si>
    <t>Industrieweg 3</t>
  </si>
  <si>
    <t>2121 GH Lisse</t>
  </si>
  <si>
    <t>Zeilmaker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</si>
</sst>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164" formatCode="[$-413]d/mmm/yy;@"/>
    <numFmt numFmtId="165" formatCode="[$-413]d\ mmmm\ yyyy;@"/>
    <numFmt numFmtId="166" formatCode="_ &quot;€&quot;\ * #,##0_ ;_ &quot;€&quot;\ * \-#,##0_ ;_ &quot;€&quot;\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i/>
      <sz val="18"/>
      <color theme="7" tint="-0.249977111117893"/>
      <name val="Calibri"/>
      <family val="2"/>
      <scheme val="minor"/>
    </font>
    <font>
      <sz val="14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44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1" fillId="0" borderId="0" xfId="0" applyFont="1" applyAlignment="1">
      <alignment horizontal="right"/>
    </xf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2" borderId="5" xfId="0" applyFill="1" applyBorder="1"/>
    <xf numFmtId="0" fontId="5" fillId="0" borderId="0" xfId="0" applyFont="1" applyAlignment="1">
      <alignment horizontal="right"/>
    </xf>
    <xf numFmtId="2" fontId="0" fillId="0" borderId="0" xfId="0" applyNumberFormat="1"/>
    <xf numFmtId="44" fontId="0" fillId="0" borderId="0" xfId="2" applyFont="1"/>
    <xf numFmtId="44" fontId="5" fillId="4" borderId="1" xfId="2" applyFont="1" applyFill="1" applyBorder="1"/>
    <xf numFmtId="44" fontId="1" fillId="0" borderId="0" xfId="2" applyFont="1"/>
    <xf numFmtId="44" fontId="0" fillId="0" borderId="0" xfId="0" applyNumberFormat="1"/>
    <xf numFmtId="44" fontId="5" fillId="0" borderId="1" xfId="0" applyNumberFormat="1" applyFont="1" applyBorder="1"/>
    <xf numFmtId="44" fontId="5" fillId="6" borderId="9" xfId="0" applyNumberFormat="1" applyFont="1" applyFill="1" applyBorder="1"/>
    <xf numFmtId="44" fontId="0" fillId="0" borderId="15" xfId="2" applyFont="1" applyBorder="1"/>
    <xf numFmtId="166" fontId="5" fillId="2" borderId="9" xfId="0" applyNumberFormat="1" applyFont="1" applyFill="1" applyBorder="1"/>
    <xf numFmtId="0" fontId="0" fillId="3" borderId="14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0" fillId="3" borderId="5" xfId="0" applyFill="1" applyBorder="1" applyProtection="1">
      <protection locked="0"/>
    </xf>
    <xf numFmtId="164" fontId="0" fillId="3" borderId="5" xfId="0" applyNumberFormat="1" applyFill="1" applyBorder="1" applyProtection="1">
      <protection locked="0"/>
    </xf>
    <xf numFmtId="166" fontId="0" fillId="3" borderId="5" xfId="2" applyNumberFormat="1" applyFont="1" applyFill="1" applyBorder="1" applyProtection="1"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3" fillId="0" borderId="2" xfId="1" applyFont="1" applyAlignment="1">
      <alignment horizontal="left"/>
    </xf>
    <xf numFmtId="0" fontId="10" fillId="0" borderId="2" xfId="1" applyFont="1" applyAlignment="1">
      <alignment horizontal="left"/>
    </xf>
    <xf numFmtId="165" fontId="0" fillId="3" borderId="7" xfId="0" applyNumberFormat="1" applyFill="1" applyBorder="1" applyAlignment="1" applyProtection="1">
      <alignment horizontal="left"/>
      <protection locked="0"/>
    </xf>
    <xf numFmtId="165" fontId="0" fillId="3" borderId="8" xfId="0" applyNumberFormat="1" applyFill="1" applyBorder="1" applyAlignment="1" applyProtection="1">
      <alignment horizontal="left"/>
      <protection locked="0"/>
    </xf>
    <xf numFmtId="0" fontId="0" fillId="3" borderId="10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11" xfId="0" applyFill="1" applyBorder="1" applyAlignment="1" applyProtection="1">
      <alignment horizontal="left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0" fillId="3" borderId="8" xfId="0" applyFill="1" applyBorder="1" applyAlignment="1" applyProtection="1">
      <alignment horizontal="left"/>
      <protection locked="0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3">
    <cellStyle name="Kop 1" xfId="1" builtinId="16"/>
    <cellStyle name="Standaard" xfId="0" builtinId="0"/>
    <cellStyle name="Valuta" xfId="2" builtinId="4"/>
  </cellStyles>
  <dxfs count="8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9"/>
  <sheetViews>
    <sheetView tabSelected="1" workbookViewId="0">
      <selection sqref="A1:K1"/>
    </sheetView>
  </sheetViews>
  <sheetFormatPr defaultRowHeight="15" x14ac:dyDescent="0.25"/>
  <cols>
    <col min="1" max="1" width="9.85546875" customWidth="1"/>
    <col min="2" max="2" width="20.7109375" bestFit="1" customWidth="1"/>
    <col min="3" max="3" width="11.5703125" customWidth="1"/>
    <col min="4" max="7" width="9.7109375" customWidth="1"/>
    <col min="8" max="8" width="5" bestFit="1" customWidth="1"/>
    <col min="9" max="10" width="9.7109375" customWidth="1"/>
    <col min="11" max="11" width="12.7109375" customWidth="1"/>
  </cols>
  <sheetData>
    <row r="1" spans="1:11" ht="23.25" x14ac:dyDescent="0.25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15.75" x14ac:dyDescent="0.25">
      <c r="A2" s="6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G3" s="7" t="s">
        <v>55</v>
      </c>
      <c r="H3" s="41" t="s">
        <v>54</v>
      </c>
      <c r="I3" s="41"/>
      <c r="J3" s="41"/>
      <c r="K3" s="41"/>
    </row>
    <row r="4" spans="1:11" x14ac:dyDescent="0.25">
      <c r="G4" s="7" t="s">
        <v>56</v>
      </c>
      <c r="H4" s="41" t="s">
        <v>57</v>
      </c>
      <c r="I4" s="41"/>
      <c r="J4" s="41"/>
      <c r="K4" s="41"/>
    </row>
    <row r="6" spans="1:11" x14ac:dyDescent="0.25">
      <c r="B6" s="7" t="s">
        <v>58</v>
      </c>
      <c r="C6" s="38">
        <v>4216872</v>
      </c>
      <c r="D6" s="39"/>
      <c r="G6" s="7" t="s">
        <v>20</v>
      </c>
      <c r="H6" s="32" t="s">
        <v>71</v>
      </c>
      <c r="I6" s="33"/>
      <c r="J6" s="33"/>
      <c r="K6" s="34"/>
    </row>
    <row r="7" spans="1:11" x14ac:dyDescent="0.25">
      <c r="B7" s="7" t="s">
        <v>59</v>
      </c>
      <c r="C7" s="38" t="s">
        <v>68</v>
      </c>
      <c r="D7" s="39"/>
      <c r="G7" s="7" t="s">
        <v>21</v>
      </c>
      <c r="H7" s="32" t="s">
        <v>69</v>
      </c>
      <c r="I7" s="33"/>
      <c r="J7" s="33"/>
      <c r="K7" s="34"/>
    </row>
    <row r="8" spans="1:11" x14ac:dyDescent="0.25">
      <c r="B8" s="7" t="s">
        <v>60</v>
      </c>
      <c r="C8" s="30">
        <v>41674</v>
      </c>
      <c r="D8" s="31"/>
      <c r="H8" s="32" t="s">
        <v>70</v>
      </c>
      <c r="I8" s="33"/>
      <c r="J8" s="33"/>
      <c r="K8" s="34"/>
    </row>
    <row r="9" spans="1:11" ht="19.5" thickBot="1" x14ac:dyDescent="0.35">
      <c r="A9" s="28" t="s">
        <v>2</v>
      </c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1" ht="16.5" thickTop="1" x14ac:dyDescent="0.25">
      <c r="A10" s="4" t="s">
        <v>9</v>
      </c>
      <c r="G10" t="s">
        <v>6</v>
      </c>
      <c r="I10" s="2" t="s">
        <v>7</v>
      </c>
      <c r="J10" s="2" t="s">
        <v>8</v>
      </c>
      <c r="K10" s="2" t="s">
        <v>16</v>
      </c>
    </row>
    <row r="11" spans="1:11" x14ac:dyDescent="0.25">
      <c r="C11" s="8" t="s">
        <v>62</v>
      </c>
      <c r="D11" s="9" t="s">
        <v>61</v>
      </c>
      <c r="E11" s="8" t="s">
        <v>63</v>
      </c>
      <c r="F11" s="9" t="s">
        <v>61</v>
      </c>
    </row>
    <row r="12" spans="1:11" x14ac:dyDescent="0.25">
      <c r="A12" t="s">
        <v>3</v>
      </c>
      <c r="B12" t="s">
        <v>18</v>
      </c>
      <c r="C12" s="35"/>
      <c r="D12" s="21"/>
      <c r="E12" s="35"/>
      <c r="F12" s="22"/>
      <c r="G12" s="10">
        <f>F12-D12</f>
        <v>0</v>
      </c>
      <c r="H12" t="s">
        <v>22</v>
      </c>
      <c r="I12">
        <v>8.3400000000000002E-2</v>
      </c>
      <c r="J12" s="12">
        <f>ROUND(I12*G12,2)</f>
        <v>0</v>
      </c>
    </row>
    <row r="13" spans="1:11" x14ac:dyDescent="0.25">
      <c r="B13" t="s">
        <v>19</v>
      </c>
      <c r="C13" s="36"/>
      <c r="D13" s="23"/>
      <c r="E13" s="36"/>
      <c r="F13" s="24"/>
      <c r="G13" s="10">
        <f>F13-D13</f>
        <v>0</v>
      </c>
      <c r="H13" t="s">
        <v>22</v>
      </c>
      <c r="I13">
        <v>6.1499999999999999E-2</v>
      </c>
      <c r="J13" s="12">
        <f t="shared" ref="J13:J17" si="0">ROUND(I13*G13,2)</f>
        <v>0</v>
      </c>
    </row>
    <row r="14" spans="1:11" x14ac:dyDescent="0.25">
      <c r="B14" t="s">
        <v>32</v>
      </c>
      <c r="G14" s="10">
        <f>E12-C12</f>
        <v>0</v>
      </c>
      <c r="H14" t="s">
        <v>66</v>
      </c>
      <c r="I14">
        <v>6.2100000000000002E-2</v>
      </c>
      <c r="J14" s="12">
        <f t="shared" si="0"/>
        <v>0</v>
      </c>
    </row>
    <row r="15" spans="1:11" x14ac:dyDescent="0.25">
      <c r="A15" t="s">
        <v>4</v>
      </c>
      <c r="B15" t="s">
        <v>17</v>
      </c>
      <c r="C15" s="37">
        <v>41309</v>
      </c>
      <c r="D15" s="23">
        <v>15846</v>
      </c>
      <c r="E15" s="37">
        <v>41671</v>
      </c>
      <c r="F15" s="24">
        <v>45874</v>
      </c>
      <c r="G15" s="10">
        <f>F15-D15</f>
        <v>30028</v>
      </c>
      <c r="H15" t="s">
        <v>22</v>
      </c>
      <c r="I15">
        <v>8.3799999999999999E-2</v>
      </c>
      <c r="J15" s="12">
        <f t="shared" si="0"/>
        <v>2516.35</v>
      </c>
    </row>
    <row r="16" spans="1:11" x14ac:dyDescent="0.25">
      <c r="B16" t="s">
        <v>5</v>
      </c>
      <c r="C16" s="36"/>
      <c r="D16" s="23">
        <v>12358</v>
      </c>
      <c r="E16" s="36"/>
      <c r="F16" s="24">
        <v>15493</v>
      </c>
      <c r="G16" s="10">
        <f>F16-D16</f>
        <v>3135</v>
      </c>
      <c r="H16" t="s">
        <v>22</v>
      </c>
      <c r="I16">
        <v>6.4799999999999996E-2</v>
      </c>
      <c r="J16" s="12">
        <f t="shared" si="0"/>
        <v>203.15</v>
      </c>
    </row>
    <row r="17" spans="1:11" ht="15.75" thickBot="1" x14ac:dyDescent="0.3">
      <c r="B17" t="s">
        <v>31</v>
      </c>
      <c r="G17" s="10">
        <f>E15-C15</f>
        <v>362</v>
      </c>
      <c r="H17" t="s">
        <v>66</v>
      </c>
      <c r="I17">
        <v>0.11509999999999999</v>
      </c>
      <c r="J17" s="12">
        <f t="shared" si="0"/>
        <v>41.67</v>
      </c>
    </row>
    <row r="18" spans="1:11" x14ac:dyDescent="0.25">
      <c r="J18" s="1"/>
      <c r="K18" s="15">
        <f>SUM(J12:J17)</f>
        <v>2761.17</v>
      </c>
    </row>
    <row r="19" spans="1:11" ht="15.75" x14ac:dyDescent="0.25">
      <c r="A19" s="4" t="s">
        <v>11</v>
      </c>
    </row>
    <row r="20" spans="1:11" x14ac:dyDescent="0.25">
      <c r="A20" t="s">
        <v>25</v>
      </c>
      <c r="G20" s="10">
        <f>G14</f>
        <v>0</v>
      </c>
      <c r="H20" t="s">
        <v>66</v>
      </c>
      <c r="I20">
        <v>0.37609999999999999</v>
      </c>
      <c r="J20" s="12">
        <f t="shared" ref="J20:J24" si="1">ROUND(I20*G20,2)</f>
        <v>0</v>
      </c>
    </row>
    <row r="21" spans="1:11" x14ac:dyDescent="0.25">
      <c r="A21" t="s">
        <v>26</v>
      </c>
      <c r="G21" s="10">
        <f>G17</f>
        <v>362</v>
      </c>
      <c r="H21" t="s">
        <v>66</v>
      </c>
      <c r="I21">
        <v>0.25409999999999999</v>
      </c>
      <c r="J21" s="12">
        <f t="shared" si="1"/>
        <v>91.98</v>
      </c>
    </row>
    <row r="22" spans="1:11" x14ac:dyDescent="0.25">
      <c r="A22" t="s">
        <v>12</v>
      </c>
      <c r="G22" s="10">
        <f>G14+G17</f>
        <v>362</v>
      </c>
      <c r="H22" t="s">
        <v>66</v>
      </c>
      <c r="I22">
        <v>5.2200000000000003E-2</v>
      </c>
      <c r="J22" s="12">
        <f t="shared" si="1"/>
        <v>18.899999999999999</v>
      </c>
    </row>
    <row r="23" spans="1:11" x14ac:dyDescent="0.25">
      <c r="A23" t="s">
        <v>13</v>
      </c>
      <c r="G23" s="10">
        <f>G22</f>
        <v>362</v>
      </c>
      <c r="H23" t="s">
        <v>66</v>
      </c>
      <c r="I23">
        <v>4.9299999999999997E-2</v>
      </c>
      <c r="J23" s="12">
        <f t="shared" si="1"/>
        <v>17.850000000000001</v>
      </c>
    </row>
    <row r="24" spans="1:11" ht="15.75" thickBot="1" x14ac:dyDescent="0.3">
      <c r="A24" t="s">
        <v>14</v>
      </c>
      <c r="G24" s="10">
        <f>G22</f>
        <v>362</v>
      </c>
      <c r="H24" t="s">
        <v>66</v>
      </c>
      <c r="I24">
        <v>7.2099999999999997E-2</v>
      </c>
      <c r="J24" s="12">
        <f t="shared" si="1"/>
        <v>26.1</v>
      </c>
    </row>
    <row r="25" spans="1:11" x14ac:dyDescent="0.25">
      <c r="J25" s="1"/>
      <c r="K25" s="15">
        <f>SUM(J20:J24)</f>
        <v>154.82999999999998</v>
      </c>
    </row>
    <row r="26" spans="1:11" ht="15.75" x14ac:dyDescent="0.25">
      <c r="A26" s="4" t="s">
        <v>10</v>
      </c>
    </row>
    <row r="27" spans="1:11" x14ac:dyDescent="0.25">
      <c r="A27" t="s">
        <v>15</v>
      </c>
      <c r="G27" s="10">
        <f>SUM(G12:G13,G15:G16)</f>
        <v>33163</v>
      </c>
      <c r="H27" t="s">
        <v>22</v>
      </c>
      <c r="I27">
        <v>0.1138</v>
      </c>
      <c r="J27" s="12">
        <f t="shared" ref="J27:J28" si="2">ROUND(I27*G27,2)</f>
        <v>3773.95</v>
      </c>
    </row>
    <row r="28" spans="1:11" ht="15.75" thickBot="1" x14ac:dyDescent="0.3">
      <c r="A28" t="s">
        <v>24</v>
      </c>
      <c r="G28" s="10">
        <f>G22</f>
        <v>362</v>
      </c>
      <c r="H28" t="s">
        <v>66</v>
      </c>
      <c r="I28">
        <v>0.57289999999999996</v>
      </c>
      <c r="J28" s="12">
        <f t="shared" si="2"/>
        <v>207.39</v>
      </c>
    </row>
    <row r="29" spans="1:11" ht="15.75" thickBot="1" x14ac:dyDescent="0.3">
      <c r="J29" s="1"/>
      <c r="K29" s="15">
        <f>SUM(J27:J28)</f>
        <v>3981.3399999999997</v>
      </c>
    </row>
    <row r="30" spans="1:11" ht="15.75" x14ac:dyDescent="0.25">
      <c r="J30" s="11" t="s">
        <v>23</v>
      </c>
      <c r="K30" s="14">
        <f>K18+K25+K29</f>
        <v>6897.34</v>
      </c>
    </row>
    <row r="31" spans="1:11" ht="19.5" thickBot="1" x14ac:dyDescent="0.35">
      <c r="A31" s="28" t="s">
        <v>27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6.5" thickTop="1" x14ac:dyDescent="0.25">
      <c r="A32" s="4" t="s">
        <v>9</v>
      </c>
      <c r="G32" t="s">
        <v>6</v>
      </c>
      <c r="I32" s="2" t="s">
        <v>7</v>
      </c>
      <c r="J32" s="2" t="s">
        <v>8</v>
      </c>
      <c r="K32" s="2" t="s">
        <v>16</v>
      </c>
    </row>
    <row r="33" spans="1:11" x14ac:dyDescent="0.25">
      <c r="C33" s="8" t="s">
        <v>62</v>
      </c>
      <c r="D33" s="9" t="s">
        <v>61</v>
      </c>
      <c r="E33" s="8" t="s">
        <v>63</v>
      </c>
      <c r="F33" s="9" t="s">
        <v>61</v>
      </c>
    </row>
    <row r="34" spans="1:11" x14ac:dyDescent="0.25">
      <c r="A34" t="s">
        <v>3</v>
      </c>
      <c r="B34" t="s">
        <v>28</v>
      </c>
      <c r="C34" s="25"/>
      <c r="D34" s="24"/>
      <c r="E34" s="25"/>
      <c r="F34" s="24"/>
    </row>
    <row r="35" spans="1:11" x14ac:dyDescent="0.25">
      <c r="B35" t="s">
        <v>29</v>
      </c>
      <c r="C35" t="s">
        <v>30</v>
      </c>
      <c r="D35">
        <v>1.0109999999999999</v>
      </c>
      <c r="G35" s="10">
        <f>ROUND((F34-D34)*D35,0)</f>
        <v>0</v>
      </c>
      <c r="H35" t="s">
        <v>39</v>
      </c>
      <c r="I35">
        <v>0.33860000000000001</v>
      </c>
      <c r="J35" s="12">
        <f t="shared" ref="J35:J36" si="3">ROUND(I35*G35,2)</f>
        <v>0</v>
      </c>
    </row>
    <row r="36" spans="1:11" x14ac:dyDescent="0.25">
      <c r="B36" t="s">
        <v>33</v>
      </c>
      <c r="G36" s="10">
        <f>E34-C34</f>
        <v>0</v>
      </c>
      <c r="H36" t="s">
        <v>66</v>
      </c>
      <c r="I36">
        <v>7.6100000000000001E-2</v>
      </c>
      <c r="J36" s="12">
        <f t="shared" si="3"/>
        <v>0</v>
      </c>
    </row>
    <row r="37" spans="1:11" x14ac:dyDescent="0.25">
      <c r="A37" t="s">
        <v>4</v>
      </c>
      <c r="B37" t="s">
        <v>34</v>
      </c>
      <c r="C37" s="27">
        <v>41309</v>
      </c>
      <c r="D37" s="24">
        <v>150</v>
      </c>
      <c r="E37" s="27">
        <v>41671</v>
      </c>
      <c r="F37" s="24">
        <v>10214</v>
      </c>
    </row>
    <row r="38" spans="1:11" x14ac:dyDescent="0.25">
      <c r="B38" t="s">
        <v>29</v>
      </c>
      <c r="C38" t="s">
        <v>30</v>
      </c>
      <c r="D38">
        <v>1.0109999999999999</v>
      </c>
      <c r="G38" s="10">
        <f>ROUND((F37-D37)*D38,0)</f>
        <v>10175</v>
      </c>
      <c r="H38" t="s">
        <v>39</v>
      </c>
      <c r="I38">
        <v>0.35289999999999999</v>
      </c>
      <c r="J38" s="12">
        <f t="shared" ref="J38:J39" si="4">ROUND(I38*G38,2)</f>
        <v>3590.76</v>
      </c>
    </row>
    <row r="39" spans="1:11" ht="15.75" thickBot="1" x14ac:dyDescent="0.3">
      <c r="B39" t="s">
        <v>35</v>
      </c>
      <c r="G39" s="10">
        <f>E37-C37</f>
        <v>362</v>
      </c>
      <c r="H39" t="s">
        <v>66</v>
      </c>
      <c r="I39">
        <v>0.1479</v>
      </c>
      <c r="J39" s="12">
        <f t="shared" si="4"/>
        <v>53.54</v>
      </c>
    </row>
    <row r="40" spans="1:11" x14ac:dyDescent="0.25">
      <c r="J40" s="1"/>
      <c r="K40" s="15">
        <f>SUM(J35:J39)</f>
        <v>3644.3</v>
      </c>
    </row>
    <row r="41" spans="1:11" ht="15.75" x14ac:dyDescent="0.25">
      <c r="A41" s="4" t="s">
        <v>11</v>
      </c>
    </row>
    <row r="42" spans="1:11" x14ac:dyDescent="0.25">
      <c r="A42" t="s">
        <v>36</v>
      </c>
      <c r="G42" s="10">
        <f>G36</f>
        <v>0</v>
      </c>
      <c r="H42" t="s">
        <v>66</v>
      </c>
      <c r="I42">
        <v>0.1137</v>
      </c>
      <c r="J42" s="12">
        <f t="shared" ref="J42:J46" si="5">ROUND(I42*G42,2)</f>
        <v>0</v>
      </c>
    </row>
    <row r="43" spans="1:11" x14ac:dyDescent="0.25">
      <c r="A43" t="s">
        <v>37</v>
      </c>
      <c r="G43" s="10">
        <f>G39</f>
        <v>362</v>
      </c>
      <c r="H43" t="s">
        <v>66</v>
      </c>
      <c r="I43">
        <v>9.8799999999999999E-2</v>
      </c>
      <c r="J43" s="12">
        <f t="shared" si="5"/>
        <v>35.770000000000003</v>
      </c>
    </row>
    <row r="44" spans="1:11" x14ac:dyDescent="0.25">
      <c r="A44" t="s">
        <v>12</v>
      </c>
      <c r="G44" s="10">
        <f>G42+G43</f>
        <v>362</v>
      </c>
      <c r="H44" t="s">
        <v>66</v>
      </c>
      <c r="I44">
        <v>5.1400000000000001E-2</v>
      </c>
      <c r="J44" s="12">
        <f t="shared" si="5"/>
        <v>18.61</v>
      </c>
    </row>
    <row r="45" spans="1:11" x14ac:dyDescent="0.25">
      <c r="A45" t="s">
        <v>13</v>
      </c>
      <c r="G45" s="10">
        <f>G44</f>
        <v>362</v>
      </c>
      <c r="H45" t="s">
        <v>66</v>
      </c>
      <c r="I45">
        <v>4.9299999999999997E-2</v>
      </c>
      <c r="J45" s="12">
        <f t="shared" si="5"/>
        <v>17.850000000000001</v>
      </c>
    </row>
    <row r="46" spans="1:11" ht="15.75" thickBot="1" x14ac:dyDescent="0.3">
      <c r="A46" t="s">
        <v>14</v>
      </c>
      <c r="G46" s="10">
        <f>G44</f>
        <v>362</v>
      </c>
      <c r="H46" t="s">
        <v>66</v>
      </c>
      <c r="I46">
        <v>5.2900000000000003E-2</v>
      </c>
      <c r="J46" s="12">
        <f t="shared" si="5"/>
        <v>19.149999999999999</v>
      </c>
    </row>
    <row r="47" spans="1:11" x14ac:dyDescent="0.25">
      <c r="J47" s="1"/>
      <c r="K47" s="15">
        <f>SUM(J42:J46)</f>
        <v>91.38</v>
      </c>
    </row>
    <row r="48" spans="1:11" ht="15.75" x14ac:dyDescent="0.25">
      <c r="A48" s="4" t="s">
        <v>10</v>
      </c>
    </row>
    <row r="49" spans="1:11" x14ac:dyDescent="0.25">
      <c r="A49" t="s">
        <v>38</v>
      </c>
      <c r="G49" s="10">
        <f>G35+G38</f>
        <v>10175</v>
      </c>
      <c r="H49" t="s">
        <v>39</v>
      </c>
      <c r="I49">
        <v>0.1668</v>
      </c>
      <c r="J49" s="12">
        <f t="shared" ref="J49:J50" si="6">ROUND(I49*G49,2)</f>
        <v>1697.19</v>
      </c>
    </row>
    <row r="50" spans="1:11" ht="15.75" thickBot="1" x14ac:dyDescent="0.3">
      <c r="A50" t="s">
        <v>40</v>
      </c>
      <c r="G50" s="10">
        <f>G49</f>
        <v>10175</v>
      </c>
      <c r="H50" t="s">
        <v>39</v>
      </c>
      <c r="I50">
        <v>5.1000000000000004E-3</v>
      </c>
      <c r="J50" s="12">
        <f t="shared" si="6"/>
        <v>51.89</v>
      </c>
    </row>
    <row r="51" spans="1:11" ht="15.75" thickBot="1" x14ac:dyDescent="0.3">
      <c r="J51" s="1"/>
      <c r="K51" s="15">
        <f>SUM(J49:J50)</f>
        <v>1749.0800000000002</v>
      </c>
    </row>
    <row r="52" spans="1:11" ht="15.75" x14ac:dyDescent="0.25">
      <c r="J52" s="11" t="s">
        <v>41</v>
      </c>
      <c r="K52" s="14">
        <f>K40+K47+K51</f>
        <v>5484.76</v>
      </c>
    </row>
    <row r="53" spans="1:11" ht="19.5" thickBot="1" x14ac:dyDescent="0.35">
      <c r="A53" s="29" t="s">
        <v>42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ht="15.75" thickTop="1" x14ac:dyDescent="0.25">
      <c r="J54" s="2" t="s">
        <v>52</v>
      </c>
      <c r="K54" s="15">
        <f>K52+K30</f>
        <v>12382.1</v>
      </c>
    </row>
    <row r="55" spans="1:11" ht="15.75" thickBot="1" x14ac:dyDescent="0.3">
      <c r="I55" s="3">
        <v>0.06</v>
      </c>
      <c r="J55" s="2" t="s">
        <v>50</v>
      </c>
      <c r="K55" s="15">
        <f>ROUND(I55*K54,2)</f>
        <v>742.93</v>
      </c>
    </row>
    <row r="56" spans="1:11" ht="15.75" x14ac:dyDescent="0.25">
      <c r="J56" s="11" t="s">
        <v>51</v>
      </c>
      <c r="K56" s="14">
        <f>K54+K55</f>
        <v>13125.03</v>
      </c>
    </row>
    <row r="57" spans="1:11" x14ac:dyDescent="0.25">
      <c r="A57" t="s">
        <v>43</v>
      </c>
    </row>
    <row r="58" spans="1:11" x14ac:dyDescent="0.25">
      <c r="A58" s="2" t="s">
        <v>67</v>
      </c>
      <c r="B58" s="2" t="s">
        <v>64</v>
      </c>
      <c r="C58" s="2" t="s">
        <v>45</v>
      </c>
    </row>
    <row r="59" spans="1:11" x14ac:dyDescent="0.25">
      <c r="A59">
        <v>1</v>
      </c>
      <c r="B59" s="26">
        <v>1030</v>
      </c>
      <c r="C59" s="24">
        <v>6</v>
      </c>
      <c r="K59" s="16">
        <f>C59*B59</f>
        <v>6180</v>
      </c>
    </row>
    <row r="60" spans="1:11" ht="15.75" thickBot="1" x14ac:dyDescent="0.3">
      <c r="A60">
        <v>2</v>
      </c>
      <c r="B60" s="26">
        <v>1075</v>
      </c>
      <c r="C60" s="24">
        <v>6</v>
      </c>
      <c r="K60" s="16">
        <f>C60*B60</f>
        <v>6450</v>
      </c>
    </row>
    <row r="61" spans="1:11" ht="15.75" x14ac:dyDescent="0.25">
      <c r="J61" s="2" t="s">
        <v>53</v>
      </c>
      <c r="K61" s="17">
        <f>SUM(K59:K60)</f>
        <v>12630</v>
      </c>
    </row>
    <row r="62" spans="1:11" ht="15.75" thickBot="1" x14ac:dyDescent="0.3"/>
    <row r="63" spans="1:11" ht="16.5" thickBot="1" x14ac:dyDescent="0.3">
      <c r="J63" s="11" t="s">
        <v>65</v>
      </c>
      <c r="K63" s="18">
        <f>K56-K61</f>
        <v>495.03000000000065</v>
      </c>
    </row>
    <row r="65" spans="1:11" ht="19.5" thickBot="1" x14ac:dyDescent="0.35">
      <c r="A65" s="28" t="s">
        <v>44</v>
      </c>
      <c r="B65" s="28"/>
      <c r="C65" s="28"/>
      <c r="D65" s="28"/>
      <c r="E65" s="28"/>
      <c r="F65" s="28"/>
      <c r="G65" s="28"/>
      <c r="H65" s="28"/>
      <c r="I65" s="28"/>
      <c r="J65" s="28"/>
      <c r="K65" s="28"/>
    </row>
    <row r="66" spans="1:11" ht="15.75" thickTop="1" x14ac:dyDescent="0.25">
      <c r="A66" t="s">
        <v>46</v>
      </c>
      <c r="C66" s="13">
        <f>K56</f>
        <v>13125.03</v>
      </c>
    </row>
    <row r="67" spans="1:11" x14ac:dyDescent="0.25">
      <c r="A67" t="s">
        <v>47</v>
      </c>
      <c r="C67" s="19">
        <f>ROUND(C66*D67,2)</f>
        <v>262.5</v>
      </c>
      <c r="D67" s="3">
        <v>0.02</v>
      </c>
    </row>
    <row r="68" spans="1:11" ht="15.75" thickBot="1" x14ac:dyDescent="0.3">
      <c r="B68" s="2" t="s">
        <v>16</v>
      </c>
      <c r="C68" s="13">
        <f>SUM(C66:C67)</f>
        <v>13387.53</v>
      </c>
    </row>
    <row r="69" spans="1:11" ht="16.5" thickBot="1" x14ac:dyDescent="0.3">
      <c r="A69" t="s">
        <v>48</v>
      </c>
      <c r="C69">
        <f>C59+C60</f>
        <v>12</v>
      </c>
      <c r="J69" s="11" t="s">
        <v>49</v>
      </c>
      <c r="K69" s="20">
        <f>ROUND(C68/C69,0)</f>
        <v>1116</v>
      </c>
    </row>
  </sheetData>
  <sheetProtection selectLockedCells="1"/>
  <mergeCells count="17">
    <mergeCell ref="C7:D7"/>
    <mergeCell ref="H7:K7"/>
    <mergeCell ref="A1:K1"/>
    <mergeCell ref="H3:K3"/>
    <mergeCell ref="H4:K4"/>
    <mergeCell ref="C6:D6"/>
    <mergeCell ref="H6:K6"/>
    <mergeCell ref="A31:K31"/>
    <mergeCell ref="A53:K53"/>
    <mergeCell ref="A65:K65"/>
    <mergeCell ref="C8:D8"/>
    <mergeCell ref="H8:K8"/>
    <mergeCell ref="A9:K9"/>
    <mergeCell ref="C12:C13"/>
    <mergeCell ref="E12:E13"/>
    <mergeCell ref="C15:C16"/>
    <mergeCell ref="E15:E16"/>
  </mergeCells>
  <conditionalFormatting sqref="K63">
    <cfRule type="cellIs" dxfId="7" priority="7" operator="greaterThan">
      <formula>0</formula>
    </cfRule>
    <cfRule type="cellIs" dxfId="6" priority="8" operator="lessThanOrEqual">
      <formula>0</formula>
    </cfRule>
  </conditionalFormatting>
  <conditionalFormatting sqref="G12:G17 G20:G24 G27:G28">
    <cfRule type="cellIs" dxfId="5" priority="6" operator="equal">
      <formula>0</formula>
    </cfRule>
  </conditionalFormatting>
  <conditionalFormatting sqref="G35:G36">
    <cfRule type="cellIs" dxfId="4" priority="5" operator="equal">
      <formula>0</formula>
    </cfRule>
  </conditionalFormatting>
  <conditionalFormatting sqref="G39">
    <cfRule type="cellIs" dxfId="3" priority="4" operator="equal">
      <formula>0</formula>
    </cfRule>
  </conditionalFormatting>
  <conditionalFormatting sqref="G42:G46">
    <cfRule type="cellIs" dxfId="2" priority="3" operator="equal">
      <formula>0</formula>
    </cfRule>
  </conditionalFormatting>
  <conditionalFormatting sqref="G49:G50">
    <cfRule type="cellIs" dxfId="1" priority="2" operator="equal">
      <formula>0</formula>
    </cfRule>
  </conditionalFormatting>
  <conditionalFormatting sqref="G3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cp:lastPrinted>2013-11-04T16:12:20Z</cp:lastPrinted>
  <dcterms:created xsi:type="dcterms:W3CDTF">2013-10-04T13:22:23Z</dcterms:created>
  <dcterms:modified xsi:type="dcterms:W3CDTF">2014-01-14T10:40:57Z</dcterms:modified>
</cp:coreProperties>
</file>