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480" yWindow="135" windowWidth="27960" windowHeight="14370" activeTab="1"/>
  </bookViews>
  <sheets>
    <sheet name="Bilge pump calculation" sheetId="1" r:id="rId1"/>
    <sheet name="Fire Fighting pump calculations" sheetId="5" r:id="rId2"/>
    <sheet name="hidden_lists" sheetId="2" state="hidden" r:id="rId3"/>
    <sheet name="Hidden_tables" sheetId="3" state="hidden" r:id="rId4"/>
  </sheets>
  <definedNames>
    <definedName name="_xlnm.Print_Area" localSheetId="0">'Bilge pump calculation'!$A$1:$D$33</definedName>
    <definedName name="_xlnm.Print_Area" localSheetId="1">'Fire Fighting pump calculations'!$A$1:$D$25</definedName>
  </definedNames>
  <calcPr calcId="145621"/>
</workbook>
</file>

<file path=xl/calcChain.xml><?xml version="1.0" encoding="utf-8"?>
<calcChain xmlns="http://schemas.openxmlformats.org/spreadsheetml/2006/main">
  <c r="B20" i="1" l="1"/>
  <c r="B31" i="1" l="1"/>
  <c r="D15" i="1"/>
  <c r="B14" i="1" l="1"/>
  <c r="B27" i="1" s="1"/>
  <c r="B8" i="1"/>
  <c r="B8" i="5" s="1"/>
  <c r="B12" i="5" s="1"/>
  <c r="B4" i="5" l="1"/>
  <c r="B5" i="5" s="1"/>
  <c r="B3" i="5"/>
  <c r="B15" i="1"/>
  <c r="B9" i="3" s="1"/>
  <c r="B7" i="3" l="1"/>
  <c r="C9" i="3"/>
  <c r="C4" i="3"/>
  <c r="C5" i="3"/>
  <c r="C8" i="3"/>
  <c r="B6" i="3"/>
  <c r="B19" i="5"/>
  <c r="B6" i="5"/>
  <c r="B20" i="5" s="1"/>
  <c r="C7" i="3"/>
  <c r="B4" i="3"/>
  <c r="B5" i="3"/>
  <c r="C6" i="3"/>
  <c r="B8" i="3"/>
  <c r="A8" i="3" s="1"/>
  <c r="A9" i="3"/>
  <c r="A5" i="3"/>
  <c r="A6" i="3"/>
  <c r="A4" i="3"/>
  <c r="A7" i="3" l="1"/>
  <c r="B18" i="1"/>
  <c r="B28" i="1"/>
  <c r="B29" i="1" s="1"/>
  <c r="B17" i="1"/>
  <c r="B19" i="1"/>
</calcChain>
</file>

<file path=xl/sharedStrings.xml><?xml version="1.0" encoding="utf-8"?>
<sst xmlns="http://schemas.openxmlformats.org/spreadsheetml/2006/main" count="83" uniqueCount="61">
  <si>
    <t>Calculation of "BRT"</t>
  </si>
  <si>
    <t>Type_of_ships</t>
  </si>
  <si>
    <t>Ship type D</t>
  </si>
  <si>
    <t>Classification</t>
  </si>
  <si>
    <t>Bureau Veritas</t>
  </si>
  <si>
    <t>L = length between p.p</t>
  </si>
  <si>
    <t>B = breadth</t>
  </si>
  <si>
    <t>C = depth</t>
  </si>
  <si>
    <t>Formula:</t>
  </si>
  <si>
    <t>[m]</t>
  </si>
  <si>
    <t>Calculation of main bilge line</t>
  </si>
  <si>
    <t>[ton]</t>
  </si>
  <si>
    <t>Lloyd's</t>
  </si>
  <si>
    <t>[mm]</t>
  </si>
  <si>
    <r>
      <t xml:space="preserve">Min. dia </t>
    </r>
    <r>
      <rPr>
        <sz val="11"/>
        <rFont val="Arial"/>
        <family val="2"/>
      </rPr>
      <t>±</t>
    </r>
    <r>
      <rPr>
        <i/>
        <sz val="11"/>
        <rFont val="Arial"/>
        <family val="2"/>
      </rPr>
      <t xml:space="preserve"> 5 [mm]</t>
    </r>
  </si>
  <si>
    <t>Hopper</t>
  </si>
  <si>
    <t>Splijthopper</t>
  </si>
  <si>
    <t>Zuiger</t>
  </si>
  <si>
    <t>IHC_standaard pijpdiameter</t>
  </si>
  <si>
    <t>Norm C101</t>
  </si>
  <si>
    <t>Buiten</t>
  </si>
  <si>
    <t>wd</t>
  </si>
  <si>
    <t>d_inw</t>
  </si>
  <si>
    <t>nom. Doorlaat</t>
  </si>
  <si>
    <t>Outer Diameter</t>
  </si>
  <si>
    <t>Wall Thickness</t>
  </si>
  <si>
    <t>Column2</t>
  </si>
  <si>
    <t>groter</t>
  </si>
  <si>
    <t>kleiner</t>
  </si>
  <si>
    <t>[DN]</t>
  </si>
  <si>
    <t>Capacity bilge pump</t>
  </si>
  <si>
    <t>[cm]</t>
  </si>
  <si>
    <t>[m/s]</t>
  </si>
  <si>
    <t>Calculation of main Fire Fighting Pump</t>
  </si>
  <si>
    <t>Nom. Pipe Size</t>
  </si>
  <si>
    <t>[-]</t>
  </si>
  <si>
    <t>Q_2 = cap. Main Fi-Fi pump</t>
  </si>
  <si>
    <t>min. 25 [m^3/h]</t>
  </si>
  <si>
    <t>max. total Fi-Fi pumps 180[m^3/h]</t>
  </si>
  <si>
    <t>[bar]</t>
  </si>
  <si>
    <t>Solas Part C Ch. II-2 Reg. 10 2.1.6</t>
  </si>
  <si>
    <t>Calculation of Emergency Fire Fighting Pump</t>
  </si>
  <si>
    <t>Q_3 = cap. Emer Fi-Fi pump</t>
  </si>
  <si>
    <r>
      <t>[m</t>
    </r>
    <r>
      <rPr>
        <vertAlign val="superscript"/>
        <sz val="11"/>
        <rFont val="Arial"/>
        <family val="2"/>
      </rPr>
      <t>3</t>
    </r>
    <r>
      <rPr>
        <sz val="11"/>
        <rFont val="Arial"/>
        <family val="2"/>
      </rPr>
      <t>/h]</t>
    </r>
  </si>
  <si>
    <r>
      <t>n</t>
    </r>
    <r>
      <rPr>
        <i/>
        <vertAlign val="subscript"/>
        <sz val="11"/>
        <rFont val="Arial"/>
        <family val="2"/>
      </rPr>
      <t>1</t>
    </r>
    <r>
      <rPr>
        <i/>
        <sz val="11"/>
        <rFont val="Arial"/>
        <family val="2"/>
      </rPr>
      <t xml:space="preserve"> = Number of pumps</t>
    </r>
  </si>
  <si>
    <r>
      <t>Q</t>
    </r>
    <r>
      <rPr>
        <i/>
        <vertAlign val="subscript"/>
        <sz val="11"/>
        <rFont val="Arial"/>
        <family val="2"/>
      </rPr>
      <t>1</t>
    </r>
    <r>
      <rPr>
        <i/>
        <sz val="11"/>
        <rFont val="Arial"/>
        <family val="2"/>
      </rPr>
      <t xml:space="preserve"> = cap. Bilge pump</t>
    </r>
  </si>
  <si>
    <r>
      <t>Q</t>
    </r>
    <r>
      <rPr>
        <i/>
        <vertAlign val="subscript"/>
        <sz val="11"/>
        <rFont val="Arial"/>
        <family val="2"/>
      </rPr>
      <t>2</t>
    </r>
    <r>
      <rPr>
        <i/>
        <sz val="11"/>
        <rFont val="Arial"/>
        <family val="2"/>
      </rPr>
      <t xml:space="preserve"> = cap. Main Fi-Fi pump</t>
    </r>
  </si>
  <si>
    <r>
      <t>Q</t>
    </r>
    <r>
      <rPr>
        <i/>
        <vertAlign val="subscript"/>
        <sz val="11"/>
        <rFont val="Arial"/>
        <family val="2"/>
      </rPr>
      <t>total</t>
    </r>
  </si>
  <si>
    <r>
      <t>d</t>
    </r>
    <r>
      <rPr>
        <i/>
        <vertAlign val="subscript"/>
        <sz val="11"/>
        <rFont val="Arial"/>
        <family val="2"/>
      </rPr>
      <t>1</t>
    </r>
    <r>
      <rPr>
        <i/>
        <sz val="11"/>
        <rFont val="Arial"/>
        <family val="2"/>
      </rPr>
      <t xml:space="preserve"> = nom. width main bilge line</t>
    </r>
  </si>
  <si>
    <r>
      <t>d</t>
    </r>
    <r>
      <rPr>
        <i/>
        <vertAlign val="subscript"/>
        <sz val="11"/>
        <rFont val="Arial"/>
        <family val="2"/>
      </rPr>
      <t>2</t>
    </r>
    <r>
      <rPr>
        <i/>
        <sz val="11"/>
        <rFont val="Arial"/>
        <family val="2"/>
      </rPr>
      <t xml:space="preserve"> = nom. Dia selected bilge line</t>
    </r>
  </si>
  <si>
    <r>
      <t>P</t>
    </r>
    <r>
      <rPr>
        <i/>
        <vertAlign val="subscript"/>
        <sz val="11"/>
        <rFont val="Arial"/>
        <family val="2"/>
      </rPr>
      <t>1</t>
    </r>
    <r>
      <rPr>
        <i/>
        <sz val="11"/>
        <rFont val="Arial"/>
        <family val="2"/>
      </rPr>
      <t xml:space="preserve"> = Min. pressure at hydrant</t>
    </r>
  </si>
  <si>
    <t>1 [bar] is a standard value</t>
  </si>
  <si>
    <r>
      <t>P</t>
    </r>
    <r>
      <rPr>
        <i/>
        <vertAlign val="subscript"/>
        <sz val="11"/>
        <rFont val="Arial"/>
        <family val="2"/>
      </rPr>
      <t>loss</t>
    </r>
    <r>
      <rPr>
        <i/>
        <sz val="11"/>
        <rFont val="Arial"/>
        <family val="2"/>
      </rPr>
      <t xml:space="preserve"> = Pressure loss</t>
    </r>
  </si>
  <si>
    <r>
      <t>P</t>
    </r>
    <r>
      <rPr>
        <i/>
        <vertAlign val="subscript"/>
        <sz val="11"/>
        <rFont val="Arial"/>
        <family val="2"/>
      </rPr>
      <t>2</t>
    </r>
    <r>
      <rPr>
        <i/>
        <sz val="11"/>
        <rFont val="Arial"/>
        <family val="2"/>
      </rPr>
      <t xml:space="preserve"> = Min pressure Fi-Fi pump</t>
    </r>
  </si>
  <si>
    <t>China Classification Society</t>
  </si>
  <si>
    <t>Above Base</t>
  </si>
  <si>
    <r>
      <t>H</t>
    </r>
    <r>
      <rPr>
        <i/>
        <vertAlign val="subscript"/>
        <sz val="11"/>
        <rFont val="Arial"/>
        <family val="2"/>
      </rPr>
      <t xml:space="preserve">wp </t>
    </r>
    <r>
      <rPr>
        <i/>
        <sz val="11"/>
        <rFont val="Arial"/>
        <family val="2"/>
      </rPr>
      <t>= min. waterline at pump AB</t>
    </r>
  </si>
  <si>
    <r>
      <t>H</t>
    </r>
    <r>
      <rPr>
        <i/>
        <vertAlign val="subscript"/>
        <sz val="11"/>
        <rFont val="Arial"/>
        <family val="2"/>
      </rPr>
      <t>bd</t>
    </r>
    <r>
      <rPr>
        <i/>
        <sz val="11"/>
        <rFont val="Arial"/>
        <family val="2"/>
      </rPr>
      <t xml:space="preserve"> = Height Bridge Deck AB</t>
    </r>
  </si>
  <si>
    <t>Inner diametre</t>
  </si>
  <si>
    <t>v = speed in bilge pump</t>
  </si>
  <si>
    <r>
      <t>Q</t>
    </r>
    <r>
      <rPr>
        <i/>
        <vertAlign val="subscript"/>
        <sz val="11"/>
        <rFont val="Arial"/>
        <family val="2"/>
      </rPr>
      <t xml:space="preserve">1 </t>
    </r>
    <r>
      <rPr>
        <i/>
        <sz val="11"/>
        <rFont val="Arial"/>
        <family val="2"/>
      </rPr>
      <t>Capacity of bilge pump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</si>
</sst>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"/>
  </numFmts>
  <fonts count="11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rgb="FFFA7D00"/>
      <name val="Arial"/>
      <family val="2"/>
    </font>
    <font>
      <sz val="11"/>
      <color rgb="FF0070C0"/>
      <name val="Arial"/>
      <family val="2"/>
    </font>
    <font>
      <i/>
      <sz val="11"/>
      <name val="Arial"/>
      <family val="2"/>
    </font>
    <font>
      <sz val="11"/>
      <name val="Arial"/>
      <family val="2"/>
    </font>
    <font>
      <b/>
      <sz val="15"/>
      <name val="Arial"/>
      <family val="2"/>
    </font>
    <font>
      <b/>
      <sz val="7"/>
      <name val="Arial"/>
      <family val="2"/>
    </font>
    <font>
      <sz val="7"/>
      <color theme="1"/>
      <name val="Arial"/>
      <family val="2"/>
    </font>
    <font>
      <vertAlign val="superscript"/>
      <sz val="11"/>
      <name val="Arial"/>
      <family val="2"/>
    </font>
    <font>
      <i/>
      <vertAlign val="subscript"/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CC"/>
      </patternFill>
    </fill>
  </fills>
  <borders count="1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rgb="FFFF0000"/>
      </bottom>
      <diagonal/>
    </border>
    <border>
      <left/>
      <right/>
      <top style="thick">
        <color rgb="FFFF0000"/>
      </top>
      <bottom/>
      <diagonal/>
    </border>
    <border>
      <left style="thick">
        <color rgb="FFFF0000"/>
      </left>
      <right/>
      <top style="thick">
        <color rgb="FFFF0000"/>
      </top>
      <bottom/>
      <diagonal/>
    </border>
    <border>
      <left/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/>
      <top/>
      <bottom/>
      <diagonal/>
    </border>
    <border>
      <left/>
      <right style="thick">
        <color rgb="FFFF0000"/>
      </right>
      <top/>
      <bottom/>
      <diagonal/>
    </border>
    <border>
      <left style="thick">
        <color rgb="FFFF0000"/>
      </left>
      <right style="thin">
        <color rgb="FFB2B2B2"/>
      </right>
      <top style="thin">
        <color rgb="FFB2B2B2"/>
      </top>
      <bottom/>
      <diagonal/>
    </border>
    <border>
      <left/>
      <right style="thick">
        <color rgb="FFFF0000"/>
      </right>
      <top/>
      <bottom style="thick">
        <color rgb="FFFF0000"/>
      </bottom>
      <diagonal/>
    </border>
    <border>
      <left style="thick">
        <color rgb="FFFF0000"/>
      </left>
      <right/>
      <top/>
      <bottom style="thick">
        <color rgb="FFFF0000"/>
      </bottom>
      <diagonal/>
    </border>
    <border>
      <left style="thick">
        <color rgb="FFFF0000"/>
      </left>
      <right style="thin">
        <color rgb="FFB2B2B2"/>
      </right>
      <top/>
      <bottom style="thin">
        <color rgb="FFB2B2B2"/>
      </bottom>
      <diagonal/>
    </border>
    <border>
      <left style="thick">
        <color rgb="FFFF0000"/>
      </left>
      <right style="thin">
        <color rgb="FF7F7F7F"/>
      </right>
      <top/>
      <bottom/>
      <diagonal/>
    </border>
    <border>
      <left style="thick">
        <color rgb="FFFF0000"/>
      </left>
      <right/>
      <top style="thin">
        <color rgb="FFB2B2B2"/>
      </top>
      <bottom/>
      <diagonal/>
    </border>
    <border>
      <left style="thick">
        <color rgb="FFFF0000"/>
      </left>
      <right/>
      <top/>
      <bottom style="thin">
        <color rgb="FFB2B2B2"/>
      </bottom>
      <diagonal/>
    </border>
  </borders>
  <cellStyleXfs count="7">
    <xf numFmtId="0" fontId="0" fillId="0" borderId="0"/>
    <xf numFmtId="0" fontId="6" fillId="0" borderId="3" applyNumberFormat="0" applyFill="0" applyAlignment="0" applyProtection="0"/>
    <xf numFmtId="0" fontId="3" fillId="0" borderId="1" applyNumberFormat="0">
      <alignment horizontal="right"/>
      <protection locked="0"/>
    </xf>
    <xf numFmtId="4" fontId="2" fillId="2" borderId="1" applyAlignment="0" applyProtection="0"/>
    <xf numFmtId="0" fontId="1" fillId="3" borderId="2" applyNumberFormat="0" applyFont="0" applyAlignment="0" applyProtection="0"/>
    <xf numFmtId="0" fontId="4" fillId="0" borderId="0" applyNumberFormat="0" applyFill="0" applyBorder="0" applyProtection="0">
      <alignment wrapText="1"/>
    </xf>
    <xf numFmtId="0" fontId="5" fillId="0" borderId="0">
      <alignment horizontal="left"/>
    </xf>
  </cellStyleXfs>
  <cellXfs count="47">
    <xf numFmtId="0" fontId="0" fillId="0" borderId="0" xfId="0"/>
    <xf numFmtId="0" fontId="4" fillId="0" borderId="0" xfId="5">
      <alignment wrapText="1"/>
    </xf>
    <xf numFmtId="0" fontId="0" fillId="0" borderId="0" xfId="0" applyNumberFormat="1"/>
    <xf numFmtId="0" fontId="3" fillId="0" borderId="1" xfId="2" applyBorder="1" applyAlignment="1" applyProtection="1">
      <alignment horizontal="right"/>
      <protection locked="0"/>
    </xf>
    <xf numFmtId="0" fontId="3" fillId="0" borderId="1" xfId="2" applyProtection="1">
      <alignment horizontal="right"/>
      <protection locked="0"/>
    </xf>
    <xf numFmtId="0" fontId="8" fillId="0" borderId="0" xfId="0" applyFont="1" applyAlignment="1">
      <alignment horizontal="right"/>
    </xf>
    <xf numFmtId="164" fontId="3" fillId="0" borderId="1" xfId="2" applyNumberFormat="1" applyProtection="1">
      <alignment horizontal="right"/>
      <protection locked="0"/>
    </xf>
    <xf numFmtId="0" fontId="0" fillId="0" borderId="0" xfId="0" applyProtection="1">
      <protection locked="0"/>
    </xf>
    <xf numFmtId="0" fontId="8" fillId="0" borderId="0" xfId="0" applyFont="1" applyAlignment="1" applyProtection="1">
      <alignment horizontal="right"/>
      <protection locked="0"/>
    </xf>
    <xf numFmtId="4" fontId="3" fillId="0" borderId="1" xfId="2" applyNumberFormat="1" applyProtection="1">
      <alignment horizontal="right"/>
      <protection locked="0"/>
    </xf>
    <xf numFmtId="0" fontId="6" fillId="0" borderId="5" xfId="1" applyBorder="1" applyAlignment="1" applyProtection="1">
      <alignment horizontal="center"/>
    </xf>
    <xf numFmtId="0" fontId="6" fillId="0" borderId="4" xfId="1" applyBorder="1" applyAlignment="1" applyProtection="1">
      <alignment horizontal="center"/>
    </xf>
    <xf numFmtId="0" fontId="7" fillId="0" borderId="6" xfId="1" applyFont="1" applyBorder="1" applyAlignment="1" applyProtection="1">
      <alignment horizontal="right"/>
    </xf>
    <xf numFmtId="0" fontId="4" fillId="0" borderId="7" xfId="5" applyFill="1" applyBorder="1" applyProtection="1">
      <alignment wrapText="1"/>
    </xf>
    <xf numFmtId="1" fontId="2" fillId="2" borderId="1" xfId="3" applyNumberFormat="1" applyBorder="1" applyAlignment="1" applyProtection="1">
      <alignment horizontal="right"/>
    </xf>
    <xf numFmtId="0" fontId="5" fillId="0" borderId="0" xfId="6" applyFill="1" applyBorder="1" applyProtection="1">
      <alignment horizontal="left"/>
    </xf>
    <xf numFmtId="0" fontId="8" fillId="0" borderId="8" xfId="0" applyFont="1" applyBorder="1" applyAlignment="1" applyProtection="1">
      <alignment horizontal="right"/>
    </xf>
    <xf numFmtId="0" fontId="4" fillId="0" borderId="7" xfId="5" applyBorder="1" applyProtection="1">
      <alignment wrapText="1"/>
    </xf>
    <xf numFmtId="4" fontId="2" fillId="2" borderId="1" xfId="3" applyBorder="1" applyAlignment="1" applyProtection="1">
      <alignment horizontal="right"/>
    </xf>
    <xf numFmtId="0" fontId="8" fillId="0" borderId="8" xfId="0" applyFont="1" applyBorder="1" applyAlignment="1" applyProtection="1">
      <alignment horizontal="right" wrapText="1"/>
    </xf>
    <xf numFmtId="0" fontId="0" fillId="0" borderId="0" xfId="0" applyProtection="1"/>
    <xf numFmtId="4" fontId="2" fillId="2" borderId="1" xfId="3" applyNumberFormat="1" applyBorder="1" applyProtection="1"/>
    <xf numFmtId="0" fontId="0" fillId="0" borderId="7" xfId="0" applyBorder="1" applyProtection="1"/>
    <xf numFmtId="0" fontId="0" fillId="0" borderId="0" xfId="0" applyBorder="1" applyProtection="1"/>
    <xf numFmtId="0" fontId="4" fillId="3" borderId="9" xfId="4" applyFont="1" applyBorder="1" applyProtection="1"/>
    <xf numFmtId="0" fontId="0" fillId="3" borderId="12" xfId="4" applyFont="1" applyBorder="1" applyProtection="1"/>
    <xf numFmtId="0" fontId="0" fillId="0" borderId="11" xfId="0" applyBorder="1" applyProtection="1"/>
    <xf numFmtId="0" fontId="0" fillId="0" borderId="3" xfId="0" applyBorder="1" applyProtection="1"/>
    <xf numFmtId="0" fontId="8" fillId="0" borderId="10" xfId="0" applyFont="1" applyBorder="1" applyAlignment="1" applyProtection="1">
      <alignment horizontal="right"/>
    </xf>
    <xf numFmtId="4" fontId="2" fillId="2" borderId="1" xfId="3" applyAlignment="1" applyProtection="1">
      <alignment horizontal="right"/>
    </xf>
    <xf numFmtId="0" fontId="4" fillId="0" borderId="0" xfId="5" applyProtection="1">
      <alignment wrapText="1"/>
    </xf>
    <xf numFmtId="0" fontId="8" fillId="0" borderId="0" xfId="0" applyFont="1" applyAlignment="1" applyProtection="1">
      <alignment horizontal="right"/>
    </xf>
    <xf numFmtId="0" fontId="3" fillId="0" borderId="0" xfId="2" applyBorder="1" applyAlignment="1" applyProtection="1"/>
    <xf numFmtId="0" fontId="5" fillId="0" borderId="0" xfId="6" applyFont="1" applyBorder="1" applyProtection="1">
      <alignment horizontal="left"/>
    </xf>
    <xf numFmtId="0" fontId="4" fillId="0" borderId="13" xfId="5" applyBorder="1" applyProtection="1">
      <alignment wrapText="1"/>
    </xf>
    <xf numFmtId="0" fontId="5" fillId="0" borderId="0" xfId="6" applyBorder="1" applyProtection="1">
      <alignment horizontal="left"/>
    </xf>
    <xf numFmtId="4" fontId="2" fillId="2" borderId="1" xfId="3" applyProtection="1"/>
    <xf numFmtId="0" fontId="0" fillId="0" borderId="8" xfId="0" applyBorder="1" applyAlignment="1" applyProtection="1">
      <alignment horizontal="right"/>
    </xf>
    <xf numFmtId="3" fontId="2" fillId="2" borderId="1" xfId="3" applyNumberFormat="1" applyBorder="1" applyAlignment="1" applyProtection="1">
      <alignment horizontal="right"/>
    </xf>
    <xf numFmtId="4" fontId="2" fillId="2" borderId="1" xfId="3" applyBorder="1" applyProtection="1"/>
    <xf numFmtId="4" fontId="2" fillId="2" borderId="1" xfId="3" applyNumberFormat="1" applyAlignment="1" applyProtection="1">
      <alignment horizontal="right"/>
    </xf>
    <xf numFmtId="4" fontId="2" fillId="2" borderId="1" xfId="3"/>
    <xf numFmtId="0" fontId="5" fillId="0" borderId="0" xfId="6">
      <alignment horizontal="left"/>
    </xf>
    <xf numFmtId="0" fontId="6" fillId="0" borderId="3" xfId="1" applyAlignment="1" applyProtection="1">
      <alignment horizontal="center"/>
    </xf>
    <xf numFmtId="0" fontId="4" fillId="3" borderId="14" xfId="4" applyFont="1" applyBorder="1" applyAlignment="1" applyProtection="1">
      <alignment horizontal="left" vertical="top"/>
    </xf>
    <xf numFmtId="0" fontId="4" fillId="3" borderId="7" xfId="4" applyFont="1" applyBorder="1" applyAlignment="1" applyProtection="1">
      <alignment horizontal="left" vertical="top"/>
    </xf>
    <xf numFmtId="0" fontId="4" fillId="3" borderId="15" xfId="4" applyFont="1" applyBorder="1" applyAlignment="1" applyProtection="1">
      <alignment horizontal="left" vertical="top"/>
    </xf>
  </cellXfs>
  <cellStyles count="7">
    <cellStyle name="Calculation" xfId="3" builtinId="22" customBuiltin="1"/>
    <cellStyle name="Dimension" xfId="6"/>
    <cellStyle name="Explanatory Text" xfId="5" builtinId="53" customBuiltin="1"/>
    <cellStyle name="Heading 1" xfId="1" builtinId="16" customBuiltin="1"/>
    <cellStyle name="Input" xfId="2" builtinId="20" customBuiltin="1"/>
    <cellStyle name="Normal" xfId="0" builtinId="0"/>
    <cellStyle name="Note" xfId="4" builtinId="1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22192</xdr:colOff>
      <xdr:row>8</xdr:row>
      <xdr:rowOff>17938</xdr:rowOff>
    </xdr:from>
    <xdr:ext cx="1520857" cy="410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22192" y="1551463"/>
              <a:ext cx="1520857" cy="410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/>
                      </a:rPr>
                      <m:t>𝐵𝑅𝑇</m:t>
                    </m:r>
                    <m:r>
                      <a:rPr lang="en-US" sz="1100" b="0" i="1">
                        <a:latin typeface="Cambria Math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/>
                          </a:rPr>
                          <m:t>𝐿</m:t>
                        </m:r>
                        <m:r>
                          <a:rPr lang="en-US" sz="1100" b="0" i="1">
                            <a:latin typeface="Cambria Math"/>
                          </a:rPr>
                          <m:t> ×</m:t>
                        </m:r>
                        <m:r>
                          <a:rPr lang="en-US" sz="1100" b="0" i="1">
                            <a:latin typeface="Cambria Math"/>
                            <a:ea typeface="Cambria Math"/>
                          </a:rPr>
                          <m:t>𝐵</m:t>
                        </m:r>
                        <m:r>
                          <a:rPr lang="en-US" sz="1100" b="0" i="1">
                            <a:latin typeface="Cambria Math"/>
                            <a:ea typeface="Cambria Math"/>
                          </a:rPr>
                          <m:t> ×</m:t>
                        </m:r>
                        <m:r>
                          <a:rPr lang="en-US" sz="1100" b="0" i="1">
                            <a:latin typeface="Cambria Math"/>
                            <a:ea typeface="Cambria Math"/>
                          </a:rPr>
                          <m:t>𝐶</m:t>
                        </m:r>
                      </m:num>
                      <m:den>
                        <m:r>
                          <a:rPr lang="en-US" sz="1100" b="0" i="1">
                            <a:latin typeface="Cambria Math"/>
                          </a:rPr>
                          <m:t>3</m:t>
                        </m:r>
                      </m:den>
                    </m:f>
                  </m:oMath>
                </m:oMathPara>
              </a14:m>
              <a:endParaRPr lang="nl-NL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22192" y="1551463"/>
              <a:ext cx="1520857" cy="410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 b="0" i="0">
                  <a:latin typeface="Cambria Math"/>
                </a:rPr>
                <a:t>𝐵𝑅𝑇=(𝐿 </a:t>
              </a:r>
              <a:r>
                <a:rPr lang="en-US" sz="1100" b="0" i="0">
                  <a:latin typeface="Cambria Math"/>
                  <a:ea typeface="Cambria Math"/>
                </a:rPr>
                <a:t>×𝐵 ×𝐶)/</a:t>
              </a:r>
              <a:r>
                <a:rPr lang="en-US" sz="1100" b="0" i="0">
                  <a:latin typeface="Cambria Math"/>
                </a:rPr>
                <a:t>3</a:t>
              </a:r>
              <a:endParaRPr lang="nl-NL" sz="1100"/>
            </a:p>
          </xdr:txBody>
        </xdr:sp>
      </mc:Fallback>
    </mc:AlternateContent>
    <xdr:clientData/>
  </xdr:oneCellAnchor>
  <xdr:oneCellAnchor>
    <xdr:from>
      <xdr:col>0</xdr:col>
      <xdr:colOff>9048</xdr:colOff>
      <xdr:row>22</xdr:row>
      <xdr:rowOff>49751</xdr:rowOff>
    </xdr:from>
    <xdr:ext cx="1943577" cy="2973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/>
            <xdr:cNvSpPr txBox="1"/>
          </xdr:nvSpPr>
          <xdr:spPr>
            <a:xfrm>
              <a:off x="9048" y="3907376"/>
              <a:ext cx="1943577" cy="2973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/>
                          </a:rPr>
                          <m:t>𝑑</m:t>
                        </m:r>
                      </m:e>
                      <m:sub>
                        <m:r>
                          <a:rPr lang="en-US" sz="1100" b="0" i="1">
                            <a:latin typeface="Cambria Math"/>
                          </a:rPr>
                          <m:t>1</m:t>
                        </m:r>
                      </m:sub>
                    </m:sSub>
                    <m:r>
                      <a:rPr lang="en-US" sz="1100" b="0" i="1">
                        <a:latin typeface="Cambria Math"/>
                      </a:rPr>
                      <m:t>=25+1,68</m:t>
                    </m:r>
                    <m:rad>
                      <m:radPr>
                        <m:degHide m:val="on"/>
                        <m:ctrlPr>
                          <a:rPr lang="en-US" sz="1100" b="0" i="1">
                            <a:latin typeface="Cambria Math"/>
                          </a:rPr>
                        </m:ctrlPr>
                      </m:radPr>
                      <m:deg/>
                      <m:e>
                        <m:r>
                          <a:rPr lang="en-US" sz="1100" b="0" i="1">
                            <a:latin typeface="Cambria Math"/>
                          </a:rPr>
                          <m:t>𝐿</m:t>
                        </m:r>
                        <m:r>
                          <a:rPr lang="en-US" sz="1100" b="0" i="1">
                            <a:latin typeface="Cambria Math"/>
                            <a:ea typeface="Cambria Math"/>
                          </a:rPr>
                          <m:t>×(</m:t>
                        </m:r>
                        <m:r>
                          <a:rPr lang="en-US" sz="1100" b="0" i="1">
                            <a:latin typeface="Cambria Math"/>
                            <a:ea typeface="Cambria Math"/>
                          </a:rPr>
                          <m:t>𝐵</m:t>
                        </m:r>
                        <m:r>
                          <a:rPr lang="en-US" sz="1100" b="0" i="1">
                            <a:latin typeface="Cambria Math"/>
                            <a:ea typeface="Cambria Math"/>
                          </a:rPr>
                          <m:t>+</m:t>
                        </m:r>
                        <m:r>
                          <a:rPr lang="en-US" sz="1100" b="0" i="1">
                            <a:latin typeface="Cambria Math"/>
                            <a:ea typeface="Cambria Math"/>
                          </a:rPr>
                          <m:t>𝐷</m:t>
                        </m:r>
                        <m:r>
                          <a:rPr lang="en-US" sz="1100" b="0" i="1">
                            <a:latin typeface="Cambria Math"/>
                            <a:ea typeface="Cambria Math"/>
                          </a:rPr>
                          <m:t>)</m:t>
                        </m:r>
                      </m:e>
                    </m:rad>
                  </m:oMath>
                </m:oMathPara>
              </a14:m>
              <a:endParaRPr lang="nl-NL" sz="1100"/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9048" y="3907376"/>
              <a:ext cx="1943577" cy="2973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 b="0" i="0">
                  <a:latin typeface="Cambria Math"/>
                </a:rPr>
                <a:t>𝑑_1=25+1,68√(𝐿</a:t>
              </a:r>
              <a:r>
                <a:rPr lang="en-US" sz="1100" b="0" i="0">
                  <a:latin typeface="Cambria Math"/>
                  <a:ea typeface="Cambria Math"/>
                </a:rPr>
                <a:t>×(𝐵+𝐷))</a:t>
              </a:r>
              <a:endParaRPr lang="nl-NL" sz="1100"/>
            </a:p>
          </xdr:txBody>
        </xdr:sp>
      </mc:Fallback>
    </mc:AlternateContent>
    <xdr:clientData/>
  </xdr:oneCellAnchor>
  <xdr:oneCellAnchor>
    <xdr:from>
      <xdr:col>0</xdr:col>
      <xdr:colOff>9048</xdr:colOff>
      <xdr:row>31</xdr:row>
      <xdr:rowOff>49751</xdr:rowOff>
    </xdr:from>
    <xdr:ext cx="1467327" cy="89383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/>
            <xdr:cNvSpPr txBox="1"/>
          </xdr:nvSpPr>
          <xdr:spPr>
            <a:xfrm>
              <a:off x="9048" y="6298151"/>
              <a:ext cx="1467327" cy="8938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/>
                          </a:rPr>
                          <m:t>𝑄</m:t>
                        </m:r>
                      </m:e>
                      <m:sub>
                        <m:r>
                          <a:rPr lang="en-US" sz="1100" b="0" i="1">
                            <a:latin typeface="Cambria Math"/>
                          </a:rPr>
                          <m:t>1</m:t>
                        </m:r>
                      </m:sub>
                    </m:sSub>
                    <m:r>
                      <a:rPr lang="en-US" sz="1100" b="0" i="1">
                        <a:latin typeface="Cambria Math"/>
                        <a:ea typeface="Cambria Math"/>
                      </a:rPr>
                      <m:t>≥</m:t>
                    </m:r>
                    <m:sSub>
                      <m:sSubPr>
                        <m:ctrlPr>
                          <a:rPr lang="en-US" sz="1100" b="0" i="1">
                            <a:latin typeface="Cambria Math"/>
                            <a:ea typeface="Cambria Math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/>
                            <a:ea typeface="Cambria Math"/>
                          </a:rPr>
                          <m:t>𝑥</m:t>
                        </m:r>
                      </m:e>
                      <m:sub>
                        <m:r>
                          <a:rPr lang="en-US" sz="1100" b="0" i="1">
                            <a:latin typeface="Cambria Math"/>
                            <a:ea typeface="Cambria Math"/>
                          </a:rPr>
                          <m:t>1</m:t>
                        </m:r>
                      </m:sub>
                    </m:sSub>
                    <m:r>
                      <a:rPr lang="en-US" sz="1100" b="0" i="1">
                        <a:latin typeface="Cambria Math"/>
                        <a:ea typeface="Cambria Math"/>
                      </a:rPr>
                      <m:t>×</m:t>
                    </m:r>
                    <m:sSubSup>
                      <m:sSubSupPr>
                        <m:ctrlPr>
                          <a:rPr lang="en-US" sz="1100" b="0" i="1">
                            <a:latin typeface="Cambria Math"/>
                            <a:ea typeface="Cambria Math"/>
                          </a:rPr>
                        </m:ctrlPr>
                      </m:sSubSupPr>
                      <m:e>
                        <m:r>
                          <a:rPr lang="en-US" sz="1100" b="0" i="1">
                            <a:latin typeface="Cambria Math"/>
                            <a:ea typeface="Cambria Math"/>
                          </a:rPr>
                          <m:t>𝑑</m:t>
                        </m:r>
                      </m:e>
                      <m:sub>
                        <m:r>
                          <a:rPr lang="en-US" sz="1100" b="0" i="1">
                            <a:latin typeface="Cambria Math"/>
                            <a:ea typeface="Cambria Math"/>
                          </a:rPr>
                          <m:t>1</m:t>
                        </m:r>
                      </m:sub>
                      <m:sup>
                        <m:r>
                          <a:rPr lang="en-US" sz="1100" b="0" i="1">
                            <a:latin typeface="Cambria Math"/>
                            <a:ea typeface="Cambria Math"/>
                          </a:rPr>
                          <m:t>2</m:t>
                        </m:r>
                      </m:sup>
                    </m:sSubSup>
                  </m:oMath>
                </m:oMathPara>
              </a14:m>
              <a:endParaRPr lang="nl-NL" sz="1100"/>
            </a:p>
            <a:p>
              <a:endParaRPr lang="nl-NL" sz="1100"/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/>
                      </a:rPr>
                      <m:t>𝑣</m:t>
                    </m:r>
                    <m:r>
                      <a:rPr lang="en-US" sz="1100" b="0" i="1">
                        <a:latin typeface="Cambria Math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b="0" i="1">
                                <a:latin typeface="Cambria Math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/>
                              </a:rPr>
                              <m:t>𝑄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/>
                              </a:rPr>
                              <m:t>1</m:t>
                            </m:r>
                          </m:sub>
                        </m:sSub>
                      </m:num>
                      <m:den>
                        <m:f>
                          <m:fPr>
                            <m:ctrlPr>
                              <a:rPr lang="en-US" sz="1100" b="0" i="1">
                                <a:latin typeface="Cambria Math"/>
                              </a:rPr>
                            </m:ctrlPr>
                          </m:fPr>
                          <m:num>
                            <m:r>
                              <a:rPr lang="en-US" sz="1100" b="0" i="1">
                                <a:latin typeface="Cambria Math"/>
                              </a:rPr>
                              <m:t>1</m:t>
                            </m:r>
                          </m:num>
                          <m:den>
                            <m:r>
                              <a:rPr lang="en-US" sz="1100" b="0" i="1">
                                <a:latin typeface="Cambria Math"/>
                              </a:rPr>
                              <m:t>4</m:t>
                            </m:r>
                          </m:den>
                        </m:f>
                        <m:r>
                          <a:rPr lang="en-US" sz="1100" b="0" i="1">
                            <a:latin typeface="Cambria Math"/>
                            <a:ea typeface="Cambria Math"/>
                          </a:rPr>
                          <m:t>×</m:t>
                        </m:r>
                        <m:r>
                          <a:rPr lang="en-US" sz="1100" b="0" i="1">
                            <a:latin typeface="Cambria Math"/>
                            <a:ea typeface="Cambria Math"/>
                          </a:rPr>
                          <m:t>𝜋</m:t>
                        </m:r>
                        <m:r>
                          <a:rPr lang="en-US" sz="1100" b="0" i="1">
                            <a:latin typeface="Cambria Math"/>
                            <a:ea typeface="Cambria Math"/>
                          </a:rPr>
                          <m:t>×</m:t>
                        </m:r>
                        <m:sSubSup>
                          <m:sSubSupPr>
                            <m:ctrlPr>
                              <a:rPr lang="en-US" sz="1100" b="0" i="1">
                                <a:latin typeface="Cambria Math"/>
                                <a:ea typeface="Cambria Math"/>
                              </a:rPr>
                            </m:ctrlPr>
                          </m:sSubSupPr>
                          <m:e>
                            <m:r>
                              <a:rPr lang="en-US" sz="1100" b="0" i="1">
                                <a:latin typeface="Cambria Math"/>
                                <a:ea typeface="Cambria Math"/>
                              </a:rPr>
                              <m:t>𝑑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/>
                                <a:ea typeface="Cambria Math"/>
                              </a:rPr>
                              <m:t>2</m:t>
                            </m:r>
                          </m:sub>
                          <m:sup>
                            <m:r>
                              <a:rPr lang="en-US" sz="1100" b="0" i="1">
                                <a:latin typeface="Cambria Math"/>
                                <a:ea typeface="Cambria Math"/>
                              </a:rPr>
                              <m:t>2</m:t>
                            </m:r>
                          </m:sup>
                        </m:sSubSup>
                      </m:den>
                    </m:f>
                  </m:oMath>
                </m:oMathPara>
              </a14:m>
              <a:endParaRPr lang="nl-NL" sz="11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9048" y="6298151"/>
              <a:ext cx="1467327" cy="8938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US" sz="1100" b="0" i="0">
                  <a:latin typeface="Cambria Math"/>
                </a:rPr>
                <a:t>𝑄_1</a:t>
              </a:r>
              <a:r>
                <a:rPr lang="en-US" sz="1100" b="0" i="0">
                  <a:latin typeface="Cambria Math"/>
                  <a:ea typeface="Cambria Math"/>
                </a:rPr>
                <a:t>≥𝑥_1×𝑑_1^2</a:t>
              </a:r>
              <a:endParaRPr lang="nl-NL" sz="1100"/>
            </a:p>
            <a:p>
              <a:pPr/>
              <a:endParaRPr lang="nl-NL" sz="1100"/>
            </a:p>
            <a:p>
              <a:pPr/>
              <a:r>
                <a:rPr lang="en-US" sz="1100" b="0" i="0">
                  <a:latin typeface="Cambria Math"/>
                </a:rPr>
                <a:t>𝑣=𝑄_1/(1/4</a:t>
              </a:r>
              <a:r>
                <a:rPr lang="en-US" sz="1100" b="0" i="0">
                  <a:latin typeface="Cambria Math"/>
                  <a:ea typeface="Cambria Math"/>
                </a:rPr>
                <a:t>×𝜋×𝑑_2^2 )</a:t>
              </a:r>
              <a:endParaRPr lang="nl-NL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13</xdr:row>
      <xdr:rowOff>97376</xdr:rowOff>
    </xdr:from>
    <xdr:ext cx="2362200" cy="137512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0" y="2869151"/>
              <a:ext cx="2362200" cy="13751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/>
                          </a:rPr>
                          <m:t>𝑄</m:t>
                        </m:r>
                      </m:e>
                      <m:sub>
                        <m:r>
                          <a:rPr lang="en-US" sz="1100" b="0" i="1">
                            <a:latin typeface="Cambria Math"/>
                          </a:rPr>
                          <m:t>2</m:t>
                        </m:r>
                      </m:sub>
                    </m:sSub>
                    <m:r>
                      <a:rPr lang="en-US" sz="1100" b="0" i="1">
                        <a:latin typeface="Cambria Math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/>
                          </a:rPr>
                          <m:t>2</m:t>
                        </m:r>
                      </m:num>
                      <m:den>
                        <m:r>
                          <a:rPr lang="en-US" sz="1100" b="0" i="1">
                            <a:latin typeface="Cambria Math"/>
                          </a:rPr>
                          <m:t>3</m:t>
                        </m:r>
                      </m:den>
                    </m:f>
                    <m:r>
                      <a:rPr lang="en-US" sz="1100" b="0" i="1">
                        <a:latin typeface="Cambria Math"/>
                        <a:ea typeface="Cambria Math"/>
                      </a:rPr>
                      <m:t>×</m:t>
                    </m:r>
                    <m:sSub>
                      <m:sSubPr>
                        <m:ctrlPr>
                          <a:rPr lang="en-US" sz="1100" b="0" i="1">
                            <a:latin typeface="Cambria Math"/>
                            <a:ea typeface="Cambria Math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/>
                            <a:ea typeface="Cambria Math"/>
                          </a:rPr>
                          <m:t>𝑄</m:t>
                        </m:r>
                      </m:e>
                      <m:sub>
                        <m:r>
                          <a:rPr lang="en-US" sz="1100" b="0" i="1">
                            <a:latin typeface="Cambria Math"/>
                            <a:ea typeface="Cambria Math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nl-NL" sz="1100"/>
            </a:p>
            <a:p>
              <a:endParaRPr lang="nl-NL" sz="1100"/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/>
                          </a:rPr>
                          <m:t>𝑄</m:t>
                        </m:r>
                      </m:e>
                      <m:sub>
                        <m:r>
                          <a:rPr lang="en-US" sz="1100" b="0" i="1">
                            <a:latin typeface="Cambria Math"/>
                          </a:rPr>
                          <m:t>𝑡𝑜𝑡𝑎𝑙</m:t>
                        </m:r>
                      </m:sub>
                    </m:sSub>
                    <m:r>
                      <a:rPr lang="en-US" sz="1100" b="0" i="1">
                        <a:latin typeface="Cambria Math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b="0" i="1">
                                <a:latin typeface="Cambria Math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/>
                              </a:rPr>
                              <m:t>2</m:t>
                            </m:r>
                            <m:r>
                              <a:rPr lang="en-US" sz="1100" b="0" i="1">
                                <a:latin typeface="Cambria Math"/>
                                <a:ea typeface="Cambria Math"/>
                              </a:rPr>
                              <m:t>×</m:t>
                            </m:r>
                            <m:r>
                              <a:rPr lang="en-US" sz="1100" b="0" i="1">
                                <a:latin typeface="Cambria Math"/>
                              </a:rPr>
                              <m:t>𝑛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/>
                              </a:rPr>
                              <m:t>1</m:t>
                            </m:r>
                          </m:sub>
                        </m:sSub>
                      </m:num>
                      <m:den>
                        <m:r>
                          <a:rPr lang="en-US" sz="1100" b="0" i="1">
                            <a:latin typeface="Cambria Math"/>
                          </a:rPr>
                          <m:t>3</m:t>
                        </m:r>
                      </m:den>
                    </m:f>
                    <m:r>
                      <a:rPr lang="en-US" sz="1100" b="0" i="1">
                        <a:latin typeface="Cambria Math"/>
                        <a:ea typeface="Cambria Math"/>
                      </a:rPr>
                      <m:t>×</m:t>
                    </m:r>
                    <m:sSub>
                      <m:sSubPr>
                        <m:ctrlPr>
                          <a:rPr lang="en-US" sz="1100" b="0" i="1">
                            <a:latin typeface="Cambria Math"/>
                            <a:ea typeface="Cambria Math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/>
                            <a:ea typeface="Cambria Math"/>
                          </a:rPr>
                          <m:t>𝑄</m:t>
                        </m:r>
                      </m:e>
                      <m:sub>
                        <m:r>
                          <a:rPr lang="en-US" sz="1100" b="0" i="1">
                            <a:latin typeface="Cambria Math"/>
                            <a:ea typeface="Cambria Math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nl-NL" sz="1100"/>
            </a:p>
            <a:p>
              <a:endParaRPr lang="nl-NL" sz="1100"/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n-US" sz="1100" b="0" i="1">
                            <a:latin typeface="Cambria Math"/>
                          </a:rPr>
                          <m:t>P</m:t>
                        </m:r>
                      </m:e>
                      <m:sub>
                        <m:r>
                          <a:rPr lang="en-US" sz="1100" b="0" i="1">
                            <a:latin typeface="Cambria Math"/>
                          </a:rPr>
                          <m:t>2</m:t>
                        </m:r>
                      </m:sub>
                    </m:sSub>
                    <m:r>
                      <a:rPr lang="en-US" sz="1100" b="0" i="1">
                        <a:latin typeface="Cambria Math"/>
                      </a:rPr>
                      <m:t>=</m:t>
                    </m:r>
                    <m:sSub>
                      <m:sSubPr>
                        <m:ctrlPr>
                          <a:rPr lang="en-US" sz="1100" b="0" i="1">
                            <a:latin typeface="Cambria Math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/>
                          </a:rPr>
                          <m:t>(</m:t>
                        </m:r>
                        <m:r>
                          <a:rPr lang="en-US" sz="1100" b="0" i="1">
                            <a:latin typeface="Cambria Math"/>
                          </a:rPr>
                          <m:t>𝑃</m:t>
                        </m:r>
                      </m:e>
                      <m:sub>
                        <m:r>
                          <a:rPr lang="en-US" sz="1100" b="0" i="1">
                            <a:latin typeface="Cambria Math"/>
                          </a:rPr>
                          <m:t>1</m:t>
                        </m:r>
                      </m:sub>
                    </m:sSub>
                    <m:r>
                      <a:rPr lang="en-US" sz="1100" b="0" i="1">
                        <a:latin typeface="Cambria Math"/>
                      </a:rPr>
                      <m:t>+</m:t>
                    </m:r>
                    <m:sSub>
                      <m:sSubPr>
                        <m:ctrlPr>
                          <a:rPr lang="en-US" sz="1100" b="0" i="1">
                            <a:latin typeface="Cambria Math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/>
                          </a:rPr>
                          <m:t>𝑃</m:t>
                        </m:r>
                      </m:e>
                      <m:sub>
                        <m:r>
                          <a:rPr lang="en-US" sz="1100" b="0" i="1">
                            <a:latin typeface="Cambria Math"/>
                          </a:rPr>
                          <m:t>𝑙𝑜𝑠𝑠</m:t>
                        </m:r>
                      </m:sub>
                    </m:sSub>
                    <m:r>
                      <a:rPr lang="en-US" sz="1100" b="0" i="1">
                        <a:latin typeface="Cambria Math"/>
                      </a:rPr>
                      <m:t>)+</m:t>
                    </m:r>
                    <m:f>
                      <m:fPr>
                        <m:ctrlPr>
                          <a:rPr lang="en-US" sz="1100" b="0" i="1">
                            <a:latin typeface="Cambria Math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b="0" i="1">
                                <a:latin typeface="Cambria Math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/>
                              </a:rPr>
                              <m:t>𝐻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/>
                              </a:rPr>
                              <m:t>𝑏𝑑</m:t>
                            </m:r>
                          </m:sub>
                        </m:sSub>
                        <m:r>
                          <a:rPr lang="en-US" sz="1100" b="0" i="1">
                            <a:latin typeface="Cambria Math"/>
                          </a:rPr>
                          <m:t>+1−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/>
                              </a:rPr>
                              <m:t>𝐻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/>
                              </a:rPr>
                              <m:t>𝑤𝑝</m:t>
                            </m:r>
                          </m:sub>
                        </m:sSub>
                      </m:num>
                      <m:den>
                        <m:r>
                          <a:rPr lang="en-US" sz="1100" b="0" i="1">
                            <a:latin typeface="Cambria Math"/>
                          </a:rPr>
                          <m:t>10</m:t>
                        </m:r>
                      </m:den>
                    </m:f>
                    <m:r>
                      <a:rPr lang="en-US" sz="1100" b="0" i="1">
                        <a:latin typeface="Cambria Math"/>
                      </a:rPr>
                      <m:t> </m:t>
                    </m:r>
                  </m:oMath>
                </m:oMathPara>
              </a14:m>
              <a:endParaRPr lang="nl-NL" sz="11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0" y="2869151"/>
              <a:ext cx="2362200" cy="13751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US" sz="1100" b="0" i="0">
                  <a:latin typeface="Cambria Math"/>
                </a:rPr>
                <a:t>𝑄_2=2/3</a:t>
              </a:r>
              <a:r>
                <a:rPr lang="en-US" sz="1100" b="0" i="0">
                  <a:latin typeface="Cambria Math"/>
                  <a:ea typeface="Cambria Math"/>
                </a:rPr>
                <a:t>×𝑄_1</a:t>
              </a:r>
              <a:endParaRPr lang="nl-NL" sz="1100"/>
            </a:p>
            <a:p>
              <a:pPr/>
              <a:endParaRPr lang="nl-NL" sz="1100"/>
            </a:p>
            <a:p>
              <a:pPr/>
              <a:r>
                <a:rPr lang="en-US" sz="1100" b="0" i="0">
                  <a:latin typeface="Cambria Math"/>
                </a:rPr>
                <a:t>𝑄_𝑡𝑜𝑡𝑎𝑙=〖2</a:t>
              </a:r>
              <a:r>
                <a:rPr lang="en-US" sz="1100" b="0" i="0">
                  <a:latin typeface="Cambria Math"/>
                  <a:ea typeface="Cambria Math"/>
                </a:rPr>
                <a:t>×</a:t>
              </a:r>
              <a:r>
                <a:rPr lang="en-US" sz="1100" b="0" i="0">
                  <a:latin typeface="Cambria Math"/>
                </a:rPr>
                <a:t>𝑛〗_1/3</a:t>
              </a:r>
              <a:r>
                <a:rPr lang="en-US" sz="1100" b="0" i="0">
                  <a:latin typeface="Cambria Math"/>
                  <a:ea typeface="Cambria Math"/>
                </a:rPr>
                <a:t>×𝑄_1</a:t>
              </a:r>
              <a:endParaRPr lang="nl-NL" sz="1100"/>
            </a:p>
            <a:p>
              <a:pPr/>
              <a:endParaRPr lang="nl-NL" sz="1100"/>
            </a:p>
            <a:p>
              <a:pPr/>
              <a:r>
                <a:rPr lang="en-US" sz="1100" b="0" i="0">
                  <a:latin typeface="Cambria Math"/>
                </a:rPr>
                <a:t>P_2=〖(𝑃〗_1+𝑃_𝑙𝑜𝑠𝑠)+(𝐻_𝑏𝑑+1−𝐻_𝑤𝑝)/10  </a:t>
              </a:r>
              <a:endParaRPr lang="nl-NL" sz="1100"/>
            </a:p>
          </xdr:txBody>
        </xdr:sp>
      </mc:Fallback>
    </mc:AlternateContent>
    <xdr:clientData/>
  </xdr:oneCellAnchor>
  <xdr:oneCellAnchor>
    <xdr:from>
      <xdr:col>0</xdr:col>
      <xdr:colOff>9048</xdr:colOff>
      <xdr:row>22</xdr:row>
      <xdr:rowOff>49751</xdr:rowOff>
    </xdr:from>
    <xdr:ext cx="1467327" cy="2576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/>
            <xdr:cNvSpPr txBox="1"/>
          </xdr:nvSpPr>
          <xdr:spPr>
            <a:xfrm>
              <a:off x="9048" y="4050251"/>
              <a:ext cx="1467327" cy="2576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/>
                          </a:rPr>
                          <m:t>𝑄</m:t>
                        </m:r>
                      </m:e>
                      <m:sub>
                        <m:r>
                          <a:rPr lang="en-US" sz="1100" b="0" i="1">
                            <a:latin typeface="Cambria Math"/>
                          </a:rPr>
                          <m:t>3</m:t>
                        </m:r>
                      </m:sub>
                    </m:sSub>
                    <m:r>
                      <a:rPr lang="en-US" sz="1100" b="0" i="1">
                        <a:latin typeface="Cambria Math"/>
                      </a:rPr>
                      <m:t>=40%</m:t>
                    </m:r>
                    <m:r>
                      <a:rPr lang="en-US" sz="1100" b="0" i="1">
                        <a:latin typeface="Cambria Math"/>
                        <a:ea typeface="Cambria Math"/>
                      </a:rPr>
                      <m:t>×</m:t>
                    </m:r>
                    <m:sSub>
                      <m:sSubPr>
                        <m:ctrlPr>
                          <a:rPr lang="en-US" sz="1100" b="0" i="1">
                            <a:latin typeface="Cambria Math"/>
                            <a:ea typeface="Cambria Math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/>
                            <a:ea typeface="Cambria Math"/>
                          </a:rPr>
                          <m:t>𝑄</m:t>
                        </m:r>
                      </m:e>
                      <m:sub>
                        <m:r>
                          <a:rPr lang="en-US" sz="1100" b="0" i="1">
                            <a:latin typeface="Cambria Math"/>
                            <a:ea typeface="Cambria Math"/>
                          </a:rPr>
                          <m:t>𝑡𝑜𝑡𝑎𝑎𝑙</m:t>
                        </m:r>
                      </m:sub>
                    </m:sSub>
                  </m:oMath>
                </m:oMathPara>
              </a14:m>
              <a:endParaRPr lang="nl-NL" sz="11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9048" y="4050251"/>
              <a:ext cx="1467327" cy="2576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US" sz="1100" b="0" i="0">
                  <a:latin typeface="Cambria Math"/>
                </a:rPr>
                <a:t>𝑄_3=40%</a:t>
              </a:r>
              <a:r>
                <a:rPr lang="en-US" sz="1100" b="0" i="0">
                  <a:latin typeface="Cambria Math"/>
                  <a:ea typeface="Cambria Math"/>
                </a:rPr>
                <a:t>×𝑄_𝑡𝑜𝑡𝑎𝑎𝑙</a:t>
              </a:r>
              <a:endParaRPr lang="nl-NL" sz="1100"/>
            </a:p>
          </xdr:txBody>
        </xdr:sp>
      </mc:Fallback>
    </mc:AlternateContent>
    <xdr:clientData/>
  </xdr:oneCellAnchor>
</xdr:wsDr>
</file>

<file path=xl/tables/table1.xml><?xml version="1.0" encoding="utf-8"?>
<table xmlns="http://schemas.openxmlformats.org/spreadsheetml/2006/main" id="1" name="Table_C101_stand" displayName="Table_C101_stand" ref="A3:G9" totalsRowShown="0">
  <autoFilter ref="A3:G9"/>
  <tableColumns count="7">
    <tableColumn id="8" name="Column2" dataDxfId="2">
      <calculatedColumnFormula>IF(AND(Table_C101_stand[[#This Row],[kleiner]]=1,Table_C101_stand[[#This Row],[groter]]=1),1,0)</calculatedColumnFormula>
    </tableColumn>
    <tableColumn id="7" name="kleiner" dataDxfId="1">
      <calculatedColumnFormula>IF(Hidden_tables!F4&gt;'Bilge pump calculation'!$B$15,1,0)</calculatedColumnFormula>
    </tableColumn>
    <tableColumn id="6" name="groter" dataDxfId="0">
      <calculatedColumnFormula>IF(F5&gt;'Bilge pump calculation'!$B$15,1,0)</calculatedColumnFormula>
    </tableColumn>
    <tableColumn id="1" name="Buiten"/>
    <tableColumn id="2" name="wd"/>
    <tableColumn id="3" name="d_inw"/>
    <tableColumn id="4" name="nom. Doorlaat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Clarity">
      <a:dk1>
        <a:srgbClr val="292934"/>
      </a:dk1>
      <a:lt1>
        <a:srgbClr val="FFFFFF"/>
      </a:lt1>
      <a:dk2>
        <a:srgbClr val="D2533C"/>
      </a:dk2>
      <a:lt2>
        <a:srgbClr val="F3F2DC"/>
      </a:lt2>
      <a:accent1>
        <a:srgbClr val="93A299"/>
      </a:accent1>
      <a:accent2>
        <a:srgbClr val="AD8F67"/>
      </a:accent2>
      <a:accent3>
        <a:srgbClr val="726056"/>
      </a:accent3>
      <a:accent4>
        <a:srgbClr val="4C5A6A"/>
      </a:accent4>
      <a:accent5>
        <a:srgbClr val="808DA0"/>
      </a:accent5>
      <a:accent6>
        <a:srgbClr val="79463D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2" tint="-9.9978637043366805E-2"/>
  </sheetPr>
  <dimension ref="A1:G35"/>
  <sheetViews>
    <sheetView topLeftCell="A4" workbookViewId="0">
      <selection activeCell="B3" sqref="B3"/>
    </sheetView>
  </sheetViews>
  <sheetFormatPr defaultRowHeight="14.25" x14ac:dyDescent="0.2"/>
  <cols>
    <col min="1" max="1" width="28.625" customWidth="1"/>
    <col min="2" max="2" width="28" customWidth="1"/>
    <col min="3" max="3" width="6.25" customWidth="1"/>
    <col min="4" max="4" width="21.75" style="5" customWidth="1"/>
  </cols>
  <sheetData>
    <row r="1" spans="1:7" ht="20.25" thickBot="1" x14ac:dyDescent="0.35">
      <c r="A1" s="43" t="s">
        <v>0</v>
      </c>
      <c r="B1" s="43"/>
      <c r="C1" s="43"/>
      <c r="D1" s="43"/>
      <c r="E1" s="7"/>
      <c r="F1" s="7"/>
      <c r="G1" s="7"/>
    </row>
    <row r="2" spans="1:7" ht="8.1" customHeight="1" thickTop="1" x14ac:dyDescent="0.3">
      <c r="A2" s="10"/>
      <c r="B2" s="11"/>
      <c r="C2" s="11"/>
      <c r="D2" s="12"/>
      <c r="E2" s="7"/>
      <c r="F2" s="7"/>
      <c r="G2" s="7"/>
    </row>
    <row r="3" spans="1:7" ht="20.100000000000001" customHeight="1" x14ac:dyDescent="0.2">
      <c r="A3" s="17" t="s">
        <v>3</v>
      </c>
      <c r="B3" s="3" t="s">
        <v>54</v>
      </c>
      <c r="C3" s="32"/>
      <c r="D3" s="16"/>
      <c r="E3" s="7"/>
      <c r="F3" s="7"/>
      <c r="G3" s="7"/>
    </row>
    <row r="4" spans="1:7" ht="20.100000000000001" customHeight="1" x14ac:dyDescent="0.2">
      <c r="A4" s="17" t="s">
        <v>5</v>
      </c>
      <c r="B4" s="3">
        <v>154</v>
      </c>
      <c r="C4" s="33" t="s">
        <v>9</v>
      </c>
      <c r="D4" s="16"/>
      <c r="E4" s="7"/>
      <c r="F4" s="7"/>
      <c r="G4" s="7"/>
    </row>
    <row r="5" spans="1:7" ht="20.100000000000001" customHeight="1" x14ac:dyDescent="0.2">
      <c r="A5" s="17" t="s">
        <v>6</v>
      </c>
      <c r="B5" s="3">
        <v>31</v>
      </c>
      <c r="C5" s="33" t="s">
        <v>9</v>
      </c>
      <c r="D5" s="16"/>
      <c r="E5" s="7"/>
      <c r="F5" s="7"/>
      <c r="G5" s="7"/>
    </row>
    <row r="6" spans="1:7" ht="20.100000000000001" customHeight="1" x14ac:dyDescent="0.2">
      <c r="A6" s="34" t="s">
        <v>7</v>
      </c>
      <c r="B6" s="4">
        <v>12.2</v>
      </c>
      <c r="C6" s="33" t="s">
        <v>9</v>
      </c>
      <c r="D6" s="16"/>
      <c r="E6" s="7"/>
      <c r="F6" s="7"/>
      <c r="G6" s="7"/>
    </row>
    <row r="7" spans="1:7" ht="8.1" customHeight="1" x14ac:dyDescent="0.2">
      <c r="A7" s="17"/>
      <c r="B7" s="23"/>
      <c r="C7" s="35"/>
      <c r="D7" s="16"/>
      <c r="E7" s="7"/>
      <c r="F7" s="7"/>
      <c r="G7" s="7"/>
    </row>
    <row r="8" spans="1:7" ht="20.100000000000001" customHeight="1" x14ac:dyDescent="0.25">
      <c r="A8" s="44" t="s">
        <v>8</v>
      </c>
      <c r="B8" s="36">
        <f>(B4*B5*B6)/3</f>
        <v>19414.266666666666</v>
      </c>
      <c r="C8" s="35" t="s">
        <v>11</v>
      </c>
      <c r="D8" s="16"/>
      <c r="E8" s="7"/>
      <c r="F8" s="7"/>
      <c r="G8" s="7"/>
    </row>
    <row r="9" spans="1:7" x14ac:dyDescent="0.2">
      <c r="A9" s="45"/>
      <c r="B9" s="23"/>
      <c r="C9" s="23"/>
      <c r="D9" s="16"/>
      <c r="E9" s="7"/>
      <c r="F9" s="7"/>
      <c r="G9" s="7"/>
    </row>
    <row r="10" spans="1:7" ht="32.25" customHeight="1" x14ac:dyDescent="0.2">
      <c r="A10" s="46"/>
      <c r="B10" s="23"/>
      <c r="C10" s="23"/>
      <c r="D10" s="16"/>
      <c r="E10" s="7"/>
      <c r="F10" s="7"/>
      <c r="G10" s="7"/>
    </row>
    <row r="11" spans="1:7" ht="8.1" customHeight="1" thickBot="1" x14ac:dyDescent="0.25">
      <c r="A11" s="26"/>
      <c r="B11" s="27"/>
      <c r="C11" s="27"/>
      <c r="D11" s="28"/>
      <c r="E11" s="7"/>
      <c r="F11" s="7"/>
      <c r="G11" s="7"/>
    </row>
    <row r="12" spans="1:7" ht="21" thickTop="1" thickBot="1" x14ac:dyDescent="0.35">
      <c r="A12" s="43" t="s">
        <v>10</v>
      </c>
      <c r="B12" s="43"/>
      <c r="C12" s="43"/>
      <c r="D12" s="43"/>
      <c r="E12" s="7"/>
      <c r="F12" s="7"/>
      <c r="G12" s="7"/>
    </row>
    <row r="13" spans="1:7" ht="8.1" customHeight="1" thickTop="1" x14ac:dyDescent="0.3">
      <c r="A13" s="10"/>
      <c r="B13" s="11"/>
      <c r="C13" s="11"/>
      <c r="D13" s="12"/>
      <c r="E13" s="7"/>
      <c r="F13" s="7"/>
      <c r="G13" s="7"/>
    </row>
    <row r="14" spans="1:7" ht="20.100000000000001" customHeight="1" x14ac:dyDescent="0.35">
      <c r="A14" s="13" t="s">
        <v>48</v>
      </c>
      <c r="B14" s="18">
        <f>25+(1.68*SQRT(B4*(B5+B6)))</f>
        <v>162.02869305368128</v>
      </c>
      <c r="C14" s="33" t="s">
        <v>13</v>
      </c>
      <c r="D14" s="16"/>
      <c r="E14" s="7"/>
      <c r="F14" s="7"/>
      <c r="G14" s="7"/>
    </row>
    <row r="15" spans="1:7" ht="20.100000000000001" customHeight="1" x14ac:dyDescent="0.25">
      <c r="A15" s="17" t="s">
        <v>14</v>
      </c>
      <c r="B15" s="18">
        <f>B14-5</f>
        <v>157.02869305368128</v>
      </c>
      <c r="C15" s="33" t="s">
        <v>13</v>
      </c>
      <c r="D15" s="16" t="str">
        <f>IF(B3="Lloyd's","2011 Machinery, ship piping syst. Sec 5.1", IF(B3="China Classification Society", "2012 CCS vol 3 ch. 4 art. 3", "BV, PT C, ch. 1 sect 10.6.8.1"))</f>
        <v>2012 CCS vol 3 ch. 4 art. 3</v>
      </c>
      <c r="E15" s="7"/>
      <c r="F15" s="7"/>
      <c r="G15" s="7"/>
    </row>
    <row r="16" spans="1:7" ht="8.1" customHeight="1" x14ac:dyDescent="0.2">
      <c r="A16" s="22"/>
      <c r="B16" s="23"/>
      <c r="C16" s="23"/>
      <c r="D16" s="37"/>
      <c r="E16" s="7"/>
      <c r="F16" s="7"/>
      <c r="G16" s="7"/>
    </row>
    <row r="17" spans="1:7" ht="20.100000000000001" customHeight="1" x14ac:dyDescent="0.25">
      <c r="A17" s="17" t="s">
        <v>34</v>
      </c>
      <c r="B17" s="38">
        <f>VLOOKUP(1,Hidden_tables!A4:G8,7,FALSE)</f>
        <v>150</v>
      </c>
      <c r="C17" s="15" t="s">
        <v>29</v>
      </c>
      <c r="D17" s="16"/>
      <c r="E17" s="7"/>
      <c r="F17" s="7"/>
      <c r="G17" s="7"/>
    </row>
    <row r="18" spans="1:7" ht="20.100000000000001" customHeight="1" x14ac:dyDescent="0.25">
      <c r="A18" s="13" t="s">
        <v>24</v>
      </c>
      <c r="B18" s="39">
        <f>VLOOKUP(1,Hidden_tables!A4:G8,4,FALSE)</f>
        <v>168.3</v>
      </c>
      <c r="C18" s="15" t="s">
        <v>13</v>
      </c>
      <c r="D18" s="16"/>
      <c r="E18" s="7"/>
      <c r="F18" s="7"/>
      <c r="G18" s="7"/>
    </row>
    <row r="19" spans="1:7" ht="20.100000000000001" customHeight="1" x14ac:dyDescent="0.25">
      <c r="A19" s="13" t="s">
        <v>25</v>
      </c>
      <c r="B19" s="39">
        <f>VLOOKUP(1,Hidden_tables!A4:G8,5,FALSE)</f>
        <v>4.5</v>
      </c>
      <c r="C19" s="15" t="s">
        <v>13</v>
      </c>
      <c r="D19" s="16"/>
      <c r="E19" s="7"/>
      <c r="F19" s="7"/>
      <c r="G19" s="7"/>
    </row>
    <row r="20" spans="1:7" ht="20.100000000000001" customHeight="1" x14ac:dyDescent="0.25">
      <c r="A20" s="13" t="s">
        <v>58</v>
      </c>
      <c r="B20" s="41">
        <f>B18-2*B19</f>
        <v>159.30000000000001</v>
      </c>
      <c r="C20" s="42" t="s">
        <v>13</v>
      </c>
      <c r="D20" s="16"/>
      <c r="E20" s="7"/>
      <c r="F20" s="7"/>
      <c r="G20" s="7"/>
    </row>
    <row r="21" spans="1:7" ht="8.1" customHeight="1" x14ac:dyDescent="0.2">
      <c r="A21" s="22"/>
      <c r="B21" s="23"/>
      <c r="C21" s="23"/>
      <c r="D21" s="16"/>
      <c r="E21" s="7"/>
      <c r="F21" s="7"/>
      <c r="G21" s="7"/>
    </row>
    <row r="22" spans="1:7" x14ac:dyDescent="0.2">
      <c r="A22" s="24" t="s">
        <v>8</v>
      </c>
      <c r="B22" s="23"/>
      <c r="C22" s="15"/>
      <c r="D22" s="16"/>
      <c r="E22" s="7"/>
      <c r="F22" s="7"/>
      <c r="G22" s="7"/>
    </row>
    <row r="23" spans="1:7" ht="28.5" customHeight="1" x14ac:dyDescent="0.2">
      <c r="A23" s="25"/>
      <c r="B23" s="23"/>
      <c r="C23" s="23"/>
      <c r="D23" s="16"/>
      <c r="E23" s="7"/>
      <c r="F23" s="7"/>
      <c r="G23" s="7"/>
    </row>
    <row r="24" spans="1:7" ht="8.1" customHeight="1" thickBot="1" x14ac:dyDescent="0.25">
      <c r="A24" s="26"/>
      <c r="B24" s="27"/>
      <c r="C24" s="27"/>
      <c r="D24" s="28"/>
      <c r="E24" s="7"/>
      <c r="F24" s="7"/>
      <c r="G24" s="7"/>
    </row>
    <row r="25" spans="1:7" ht="21" thickTop="1" thickBot="1" x14ac:dyDescent="0.35">
      <c r="A25" s="43" t="s">
        <v>30</v>
      </c>
      <c r="B25" s="43"/>
      <c r="C25" s="43"/>
      <c r="D25" s="43"/>
      <c r="E25" s="7"/>
      <c r="F25" s="7"/>
      <c r="G25" s="7"/>
    </row>
    <row r="26" spans="1:7" ht="8.1" customHeight="1" thickTop="1" x14ac:dyDescent="0.3">
      <c r="A26" s="10"/>
      <c r="B26" s="11"/>
      <c r="C26" s="11"/>
      <c r="D26" s="12"/>
      <c r="E26" s="7"/>
      <c r="F26" s="7"/>
      <c r="G26" s="7"/>
    </row>
    <row r="27" spans="1:7" ht="20.100000000000001" customHeight="1" x14ac:dyDescent="0.35">
      <c r="A27" s="13" t="s">
        <v>60</v>
      </c>
      <c r="B27" s="29">
        <f>IF(B3="Lloyd's", 0.575*POWER((B14/10),2), IF(B3="China Classification Society", 0.566*POWER((B14/10),2), 0.565*POWER((B14/10),2)))</f>
        <v>148.59366312939181</v>
      </c>
      <c r="C27" s="15" t="s">
        <v>43</v>
      </c>
      <c r="D27" s="16"/>
      <c r="E27" s="7"/>
      <c r="F27" s="7"/>
      <c r="G27" s="7"/>
    </row>
    <row r="28" spans="1:7" ht="20.100000000000001" customHeight="1" x14ac:dyDescent="0.35">
      <c r="A28" s="17" t="s">
        <v>49</v>
      </c>
      <c r="B28" s="29">
        <f>(VLOOKUP(1,Hidden_tables!A4:G8,6,FALSE))/10</f>
        <v>15.930000000000001</v>
      </c>
      <c r="C28" s="15" t="s">
        <v>31</v>
      </c>
      <c r="D28" s="16"/>
      <c r="E28" s="7"/>
      <c r="F28" s="7"/>
      <c r="G28" s="7"/>
    </row>
    <row r="29" spans="1:7" ht="20.100000000000001" customHeight="1" x14ac:dyDescent="0.25">
      <c r="A29" s="17" t="s">
        <v>59</v>
      </c>
      <c r="B29" s="40">
        <f>(B27/3600)/((1/4)*PI()*POWER((B28/100),2))</f>
        <v>2.070982148277543</v>
      </c>
      <c r="C29" s="15" t="s">
        <v>32</v>
      </c>
      <c r="D29" s="16"/>
      <c r="E29" s="7"/>
      <c r="F29" s="7"/>
      <c r="G29" s="7"/>
    </row>
    <row r="30" spans="1:7" ht="8.1" customHeight="1" x14ac:dyDescent="0.2">
      <c r="A30" s="22"/>
      <c r="B30" s="23"/>
      <c r="C30" s="23"/>
      <c r="D30" s="16"/>
      <c r="E30" s="7"/>
      <c r="F30" s="7"/>
      <c r="G30" s="7"/>
    </row>
    <row r="31" spans="1:7" ht="20.100000000000001" customHeight="1" x14ac:dyDescent="0.2">
      <c r="A31" s="24" t="s">
        <v>8</v>
      </c>
      <c r="B31" s="30" t="str">
        <f>IF(B3="Lloyd's","X1 = 0,575", IF(B3="China Classification Society","X1 = 0,566","X1 = 0,565"))</f>
        <v>X1 = 0,566</v>
      </c>
      <c r="C31" s="15"/>
      <c r="D31" s="16"/>
      <c r="E31" s="7"/>
      <c r="F31" s="7"/>
      <c r="G31" s="7"/>
    </row>
    <row r="32" spans="1:7" ht="77.25" customHeight="1" x14ac:dyDescent="0.2">
      <c r="A32" s="25"/>
      <c r="B32" s="23"/>
      <c r="C32" s="23"/>
      <c r="D32" s="16"/>
      <c r="E32" s="7"/>
      <c r="F32" s="7"/>
      <c r="G32" s="7"/>
    </row>
    <row r="33" spans="1:7" ht="8.1" customHeight="1" thickBot="1" x14ac:dyDescent="0.25">
      <c r="A33" s="26"/>
      <c r="B33" s="27"/>
      <c r="C33" s="27"/>
      <c r="D33" s="28"/>
      <c r="E33" s="7"/>
      <c r="F33" s="7"/>
      <c r="G33" s="7"/>
    </row>
    <row r="34" spans="1:7" ht="15" thickTop="1" x14ac:dyDescent="0.2">
      <c r="A34" s="7"/>
      <c r="B34" s="7"/>
      <c r="C34" s="7"/>
      <c r="D34" s="8"/>
      <c r="E34" s="7"/>
      <c r="F34" s="7"/>
      <c r="G34" s="7"/>
    </row>
    <row r="35" spans="1:7" x14ac:dyDescent="0.2">
      <c r="A35" s="7"/>
      <c r="B35" s="7"/>
      <c r="C35" s="7"/>
      <c r="D35" s="8"/>
      <c r="E35" s="7"/>
      <c r="F35" s="7"/>
      <c r="G35" s="7"/>
    </row>
  </sheetData>
  <sheetProtection password="CDE2" sheet="1" objects="1" scenarios="1" selectLockedCells="1"/>
  <protectedRanges>
    <protectedRange sqref="B3:B6" name="Input_Sheet_BilgePumpCalculation"/>
  </protectedRanges>
  <mergeCells count="4">
    <mergeCell ref="A12:D12"/>
    <mergeCell ref="A1:D1"/>
    <mergeCell ref="A8:A10"/>
    <mergeCell ref="A25:D25"/>
  </mergeCells>
  <printOptions horizontalCentered="1"/>
  <pageMargins left="0.51181102362204722" right="0.51181102362204722" top="1.3779527559055118" bottom="0.74803149606299213" header="0.31496062992125984" footer="0.31496062992125984"/>
  <pageSetup paperSize="9" orientation="portrait" r:id="rId1"/>
  <headerFooter>
    <oddHeader xml:space="preserve">&amp;L&amp;G&amp;C&amp;"Arial,Bold"&amp;14Bouwnummer: C01275
&amp;10&amp;A&amp;R&amp;"Arial,Bold"IHC Dredgers B.V.&amp;"Arial,Regular"
&amp;7
Postbus 1, 2960 AA Kinderdijk
Smitweg 6, 2961 AW Kinderdijk
T +31 78 691 09 11
F +31 78 691 38 66
info.dr@ihcmerwede.com
www.ihcmerwede.com&amp;11 
</oddHeader>
    <oddFooter>&amp;L&amp;7&amp;G&amp;C&amp;7Page &amp;P of &amp;N&amp;R&amp;7Datum
&amp;D</oddFoot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hidden_lists!$B$2:$B$4</xm:f>
          </x14:formula1>
          <xm:sqref>B3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3" tint="0.79998168889431442"/>
  </sheetPr>
  <dimension ref="A1:H28"/>
  <sheetViews>
    <sheetView tabSelected="1" workbookViewId="0">
      <selection activeCell="B9" sqref="B9"/>
    </sheetView>
  </sheetViews>
  <sheetFormatPr defaultRowHeight="14.25" x14ac:dyDescent="0.2"/>
  <cols>
    <col min="1" max="1" width="28.625" customWidth="1"/>
    <col min="2" max="2" width="28" customWidth="1"/>
    <col min="3" max="3" width="6.25" customWidth="1"/>
    <col min="4" max="4" width="21.75" style="5" customWidth="1"/>
  </cols>
  <sheetData>
    <row r="1" spans="1:8" ht="20.25" thickBot="1" x14ac:dyDescent="0.35">
      <c r="A1" s="43" t="s">
        <v>33</v>
      </c>
      <c r="B1" s="43"/>
      <c r="C1" s="43"/>
      <c r="D1" s="43"/>
      <c r="E1" s="7"/>
      <c r="F1" s="7"/>
      <c r="G1" s="7"/>
      <c r="H1" s="7"/>
    </row>
    <row r="2" spans="1:8" ht="8.1" customHeight="1" thickTop="1" x14ac:dyDescent="0.3">
      <c r="A2" s="10"/>
      <c r="B2" s="11"/>
      <c r="C2" s="11"/>
      <c r="D2" s="12"/>
      <c r="E2" s="7"/>
      <c r="F2" s="7"/>
      <c r="G2" s="7"/>
      <c r="H2" s="7"/>
    </row>
    <row r="3" spans="1:8" ht="20.100000000000001" customHeight="1" x14ac:dyDescent="0.35">
      <c r="A3" s="13" t="s">
        <v>44</v>
      </c>
      <c r="B3" s="14">
        <f>IF('Bilge pump calculation'!B8&gt;=1000,2,1)</f>
        <v>2</v>
      </c>
      <c r="C3" s="15" t="s">
        <v>35</v>
      </c>
      <c r="D3" s="16"/>
      <c r="E3" s="7"/>
      <c r="F3" s="7"/>
      <c r="G3" s="7"/>
      <c r="H3" s="7"/>
    </row>
    <row r="4" spans="1:8" ht="20.100000000000001" customHeight="1" x14ac:dyDescent="0.35">
      <c r="A4" s="17" t="s">
        <v>45</v>
      </c>
      <c r="B4" s="18">
        <f>'Bilge pump calculation'!B27</f>
        <v>148.59366312939181</v>
      </c>
      <c r="C4" s="15" t="s">
        <v>43</v>
      </c>
      <c r="D4" s="16"/>
      <c r="E4" s="7"/>
      <c r="F4" s="7"/>
      <c r="G4" s="7"/>
      <c r="H4" s="7"/>
    </row>
    <row r="5" spans="1:8" ht="20.100000000000001" customHeight="1" x14ac:dyDescent="0.35">
      <c r="A5" s="17" t="s">
        <v>46</v>
      </c>
      <c r="B5" s="18">
        <f>(2/3)*B4</f>
        <v>99.0624420862612</v>
      </c>
      <c r="C5" s="15" t="s">
        <v>43</v>
      </c>
      <c r="D5" s="19" t="s">
        <v>37</v>
      </c>
      <c r="E5" s="7"/>
      <c r="F5" s="7"/>
      <c r="G5" s="7"/>
      <c r="H5" s="7"/>
    </row>
    <row r="6" spans="1:8" ht="20.100000000000001" customHeight="1" x14ac:dyDescent="0.35">
      <c r="A6" s="17" t="s">
        <v>47</v>
      </c>
      <c r="B6" s="18">
        <f>B5*B3</f>
        <v>198.1248841725224</v>
      </c>
      <c r="C6" s="15" t="s">
        <v>43</v>
      </c>
      <c r="D6" s="19" t="s">
        <v>38</v>
      </c>
      <c r="E6" s="7"/>
      <c r="F6" s="7"/>
      <c r="G6" s="7"/>
      <c r="H6" s="7"/>
    </row>
    <row r="7" spans="1:8" ht="8.1" customHeight="1" x14ac:dyDescent="0.2">
      <c r="A7" s="17"/>
      <c r="B7" s="20"/>
      <c r="C7" s="20"/>
      <c r="D7" s="19"/>
      <c r="E7" s="7"/>
      <c r="F7" s="7"/>
      <c r="G7" s="7"/>
      <c r="H7" s="7"/>
    </row>
    <row r="8" spans="1:8" ht="20.100000000000001" customHeight="1" x14ac:dyDescent="0.35">
      <c r="A8" s="13" t="s">
        <v>50</v>
      </c>
      <c r="B8" s="21">
        <f>IF('Bilge pump calculation'!B8&lt;=6000,2.5,2.7)</f>
        <v>2.7</v>
      </c>
      <c r="C8" s="15" t="s">
        <v>39</v>
      </c>
      <c r="D8" s="16" t="s">
        <v>40</v>
      </c>
      <c r="E8" s="7"/>
      <c r="F8" s="7"/>
      <c r="G8" s="7"/>
      <c r="H8" s="7"/>
    </row>
    <row r="9" spans="1:8" ht="20.100000000000001" customHeight="1" x14ac:dyDescent="0.35">
      <c r="A9" s="13" t="s">
        <v>57</v>
      </c>
      <c r="B9" s="6">
        <v>28</v>
      </c>
      <c r="C9" s="15" t="s">
        <v>9</v>
      </c>
      <c r="D9" s="16" t="s">
        <v>55</v>
      </c>
      <c r="E9" s="7"/>
      <c r="F9" s="7"/>
      <c r="G9" s="7"/>
      <c r="H9" s="7"/>
    </row>
    <row r="10" spans="1:8" ht="20.100000000000001" customHeight="1" x14ac:dyDescent="0.35">
      <c r="A10" s="13" t="s">
        <v>56</v>
      </c>
      <c r="B10" s="9">
        <v>1.5</v>
      </c>
      <c r="C10" s="15" t="s">
        <v>9</v>
      </c>
      <c r="D10" s="16" t="s">
        <v>55</v>
      </c>
      <c r="E10" s="7"/>
      <c r="F10" s="7"/>
      <c r="G10" s="7"/>
      <c r="H10" s="7"/>
    </row>
    <row r="11" spans="1:8" ht="20.100000000000001" customHeight="1" x14ac:dyDescent="0.35">
      <c r="A11" s="13" t="s">
        <v>52</v>
      </c>
      <c r="B11" s="9">
        <v>1</v>
      </c>
      <c r="C11" s="15" t="s">
        <v>39</v>
      </c>
      <c r="D11" s="16" t="s">
        <v>51</v>
      </c>
      <c r="E11" s="7"/>
      <c r="F11" s="7"/>
      <c r="G11" s="7"/>
      <c r="H11" s="7"/>
    </row>
    <row r="12" spans="1:8" ht="20.100000000000001" customHeight="1" x14ac:dyDescent="0.35">
      <c r="A12" s="13" t="s">
        <v>53</v>
      </c>
      <c r="B12" s="21">
        <f>(B8+B11)+(B9+1-B10)/10</f>
        <v>6.45</v>
      </c>
      <c r="C12" s="15" t="s">
        <v>39</v>
      </c>
      <c r="D12" s="16"/>
      <c r="E12" s="7"/>
      <c r="F12" s="7"/>
      <c r="G12" s="7"/>
      <c r="H12" s="7"/>
    </row>
    <row r="13" spans="1:8" ht="8.1" customHeight="1" x14ac:dyDescent="0.2">
      <c r="A13" s="22"/>
      <c r="B13" s="23"/>
      <c r="C13" s="23"/>
      <c r="D13" s="16"/>
      <c r="E13" s="7"/>
      <c r="F13" s="7"/>
      <c r="G13" s="7"/>
      <c r="H13" s="7"/>
    </row>
    <row r="14" spans="1:8" x14ac:dyDescent="0.2">
      <c r="A14" s="24" t="s">
        <v>8</v>
      </c>
      <c r="B14" s="23"/>
      <c r="C14" s="15"/>
      <c r="D14" s="16"/>
      <c r="E14" s="7"/>
      <c r="F14" s="7"/>
      <c r="G14" s="7"/>
      <c r="H14" s="7"/>
    </row>
    <row r="15" spans="1:8" ht="116.25" customHeight="1" x14ac:dyDescent="0.2">
      <c r="A15" s="25"/>
      <c r="B15" s="23"/>
      <c r="C15" s="23"/>
      <c r="D15" s="16"/>
      <c r="E15" s="7"/>
      <c r="F15" s="7"/>
      <c r="G15" s="7"/>
      <c r="H15" s="7"/>
    </row>
    <row r="16" spans="1:8" ht="8.1" customHeight="1" thickBot="1" x14ac:dyDescent="0.25">
      <c r="A16" s="26"/>
      <c r="B16" s="27"/>
      <c r="C16" s="27"/>
      <c r="D16" s="28"/>
      <c r="E16" s="7"/>
      <c r="F16" s="7"/>
      <c r="G16" s="7"/>
      <c r="H16" s="7"/>
    </row>
    <row r="17" spans="1:8" ht="21" thickTop="1" thickBot="1" x14ac:dyDescent="0.35">
      <c r="A17" s="43" t="s">
        <v>41</v>
      </c>
      <c r="B17" s="43"/>
      <c r="C17" s="43"/>
      <c r="D17" s="43"/>
      <c r="E17" s="7"/>
      <c r="F17" s="7"/>
      <c r="G17" s="7"/>
      <c r="H17" s="7"/>
    </row>
    <row r="18" spans="1:8" ht="8.1" customHeight="1" thickTop="1" x14ac:dyDescent="0.3">
      <c r="A18" s="10"/>
      <c r="B18" s="11"/>
      <c r="C18" s="11"/>
      <c r="D18" s="12"/>
      <c r="E18" s="7"/>
      <c r="F18" s="7"/>
      <c r="G18" s="7"/>
      <c r="H18" s="7"/>
    </row>
    <row r="19" spans="1:8" ht="20.100000000000001" customHeight="1" x14ac:dyDescent="0.25">
      <c r="A19" s="13" t="s">
        <v>36</v>
      </c>
      <c r="B19" s="29">
        <f>B5</f>
        <v>99.0624420862612</v>
      </c>
      <c r="C19" s="15" t="s">
        <v>43</v>
      </c>
      <c r="D19" s="16"/>
      <c r="E19" s="7"/>
      <c r="F19" s="7"/>
      <c r="G19" s="7"/>
      <c r="H19" s="7"/>
    </row>
    <row r="20" spans="1:8" ht="20.100000000000001" customHeight="1" x14ac:dyDescent="0.25">
      <c r="A20" s="17" t="s">
        <v>42</v>
      </c>
      <c r="B20" s="29">
        <f>0.4*B6</f>
        <v>79.24995366900896</v>
      </c>
      <c r="C20" s="15" t="s">
        <v>43</v>
      </c>
      <c r="D20" s="16"/>
      <c r="E20" s="7"/>
      <c r="F20" s="7"/>
      <c r="G20" s="7"/>
      <c r="H20" s="7"/>
    </row>
    <row r="21" spans="1:8" ht="8.1" customHeight="1" x14ac:dyDescent="0.2">
      <c r="A21" s="22"/>
      <c r="B21" s="23"/>
      <c r="C21" s="23"/>
      <c r="D21" s="16"/>
      <c r="E21" s="7"/>
      <c r="F21" s="7"/>
      <c r="G21" s="7"/>
      <c r="H21" s="7"/>
    </row>
    <row r="22" spans="1:8" x14ac:dyDescent="0.2">
      <c r="A22" s="24" t="s">
        <v>8</v>
      </c>
      <c r="B22" s="30"/>
      <c r="C22" s="15"/>
      <c r="D22" s="16"/>
      <c r="E22" s="7"/>
      <c r="F22" s="7"/>
      <c r="G22" s="7"/>
      <c r="H22" s="7"/>
    </row>
    <row r="23" spans="1:8" ht="30.75" customHeight="1" x14ac:dyDescent="0.2">
      <c r="A23" s="25"/>
      <c r="B23" s="23"/>
      <c r="C23" s="23"/>
      <c r="D23" s="16"/>
      <c r="E23" s="7"/>
      <c r="F23" s="7"/>
      <c r="G23" s="7"/>
      <c r="H23" s="7"/>
    </row>
    <row r="24" spans="1:8" ht="8.1" customHeight="1" thickBot="1" x14ac:dyDescent="0.25">
      <c r="A24" s="26"/>
      <c r="B24" s="27"/>
      <c r="C24" s="27"/>
      <c r="D24" s="28"/>
      <c r="E24" s="7"/>
      <c r="F24" s="7"/>
      <c r="G24" s="7"/>
      <c r="H24" s="7"/>
    </row>
    <row r="25" spans="1:8" ht="15" thickTop="1" x14ac:dyDescent="0.2">
      <c r="A25" s="20"/>
      <c r="B25" s="20"/>
      <c r="C25" s="20"/>
      <c r="D25" s="31"/>
      <c r="E25" s="7"/>
      <c r="F25" s="7"/>
      <c r="G25" s="7"/>
      <c r="H25" s="7"/>
    </row>
    <row r="26" spans="1:8" x14ac:dyDescent="0.2">
      <c r="A26" s="7"/>
      <c r="B26" s="7"/>
      <c r="C26" s="7"/>
      <c r="D26" s="8"/>
      <c r="E26" s="7"/>
      <c r="F26" s="7"/>
      <c r="G26" s="7"/>
      <c r="H26" s="7"/>
    </row>
    <row r="27" spans="1:8" x14ac:dyDescent="0.2">
      <c r="A27" s="7"/>
      <c r="B27" s="7"/>
      <c r="C27" s="7"/>
      <c r="D27" s="8"/>
      <c r="E27" s="7"/>
      <c r="F27" s="7"/>
      <c r="G27" s="7"/>
      <c r="H27" s="7"/>
    </row>
    <row r="28" spans="1:8" x14ac:dyDescent="0.2">
      <c r="A28" s="7"/>
      <c r="B28" s="7"/>
      <c r="C28" s="7"/>
      <c r="D28" s="8"/>
      <c r="E28" s="7"/>
      <c r="F28" s="7"/>
      <c r="G28" s="7"/>
      <c r="H28" s="7"/>
    </row>
  </sheetData>
  <sheetProtection password="CDE2" sheet="1" objects="1" scenarios="1" selectLockedCells="1"/>
  <mergeCells count="2">
    <mergeCell ref="A1:D1"/>
    <mergeCell ref="A17:D17"/>
  </mergeCells>
  <printOptions horizontalCentered="1"/>
  <pageMargins left="0.51181102362204722" right="0.51181102362204722" top="1.3779527559055118" bottom="0.74803149606299213" header="0.31496062992125984" footer="0.31496062992125984"/>
  <pageSetup paperSize="9" orientation="portrait" r:id="rId1"/>
  <headerFooter>
    <oddHeader xml:space="preserve">&amp;L&amp;G&amp;C&amp;"Arial,Bold"&amp;14Bouwnummer: C01275
&amp;10&amp;A&amp;R&amp;"Arial,Bold"IHC Dredgers B.V.&amp;"Arial,Regular"
&amp;7
Postbus 1, 2960 AA Kinderdijk
Smitweg 6, 2961 AW Kinderdijk
T +31 78 691 09 11
F +31 78 691 38 66
info.dr@ihcmerwede.com
www.ihcmerwede.com&amp;11 
</oddHeader>
    <oddFooter>&amp;L&amp;7&amp;G&amp;C&amp;7Page &amp;P of &amp;N
Concept&amp;R&amp;7Datum
&amp;D</oddFooter>
  </headerFooter>
  <drawing r:id="rId2"/>
  <legacyDrawingHF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44A1D0C7-DB7F-4980-9520-51EAFB490B50}">
            <x14:iconSet custom="1">
              <x14:cfvo type="percent">
                <xm:f>0</xm:f>
              </x14:cfvo>
              <x14:cfvo type="num">
                <xm:f>25</xm:f>
              </x14:cfvo>
              <x14:cfvo type="num">
                <xm:f>26</xm:f>
              </x14:cfvo>
              <x14:cfIcon iconSet="3Symbols" iconId="0"/>
              <x14:cfIcon iconSet="NoIcons" iconId="0"/>
              <x14:cfIcon iconSet="NoIcons" iconId="0"/>
            </x14:iconSet>
          </x14:cfRule>
          <xm:sqref>B5</xm:sqref>
        </x14:conditionalFormatting>
        <x14:conditionalFormatting xmlns:xm="http://schemas.microsoft.com/office/excel/2006/main">
          <x14:cfRule type="iconSet" priority="3" id="{D226578A-E4EA-4042-9920-DE932CE0C74A}">
            <x14:iconSet iconSet="3Symbols" custom="1">
              <x14:cfvo type="percent">
                <xm:f>0</xm:f>
              </x14:cfvo>
              <x14:cfvo type="num">
                <xm:f>150</xm:f>
              </x14:cfvo>
              <x14:cfvo type="num">
                <xm:f>180</xm:f>
              </x14:cfvo>
              <x14:cfIcon iconSet="NoIcons" iconId="0"/>
              <x14:cfIcon iconSet="NoIcons" iconId="0"/>
              <x14:cfIcon iconSet="3Symbols" iconId="0"/>
            </x14:iconSet>
          </x14:cfRule>
          <xm:sqref>B6:B7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0" tint="-4.9989318521683403E-2"/>
  </sheetPr>
  <dimension ref="A1:B5"/>
  <sheetViews>
    <sheetView workbookViewId="0">
      <selection activeCell="B7" sqref="B7"/>
    </sheetView>
  </sheetViews>
  <sheetFormatPr defaultRowHeight="14.25" x14ac:dyDescent="0.2"/>
  <cols>
    <col min="1" max="1" width="32.75" customWidth="1"/>
    <col min="2" max="2" width="39.625" customWidth="1"/>
  </cols>
  <sheetData>
    <row r="1" spans="1:2" x14ac:dyDescent="0.2">
      <c r="A1" s="1" t="s">
        <v>1</v>
      </c>
      <c r="B1" s="1" t="s">
        <v>3</v>
      </c>
    </row>
    <row r="2" spans="1:2" x14ac:dyDescent="0.2">
      <c r="A2" t="s">
        <v>15</v>
      </c>
      <c r="B2" t="s">
        <v>4</v>
      </c>
    </row>
    <row r="3" spans="1:2" x14ac:dyDescent="0.2">
      <c r="A3" t="s">
        <v>16</v>
      </c>
      <c r="B3" t="s">
        <v>12</v>
      </c>
    </row>
    <row r="4" spans="1:2" x14ac:dyDescent="0.2">
      <c r="A4" t="s">
        <v>17</v>
      </c>
      <c r="B4" t="s">
        <v>54</v>
      </c>
    </row>
    <row r="5" spans="1:2" x14ac:dyDescent="0.2">
      <c r="A5" t="s">
        <v>2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0" tint="-4.9989318521683403E-2"/>
  </sheetPr>
  <dimension ref="A1:G9"/>
  <sheetViews>
    <sheetView workbookViewId="0">
      <selection activeCell="D43" sqref="D43"/>
    </sheetView>
  </sheetViews>
  <sheetFormatPr defaultRowHeight="14.25" x14ac:dyDescent="0.2"/>
  <cols>
    <col min="1" max="1" width="7.625" customWidth="1"/>
    <col min="4" max="4" width="14.25" customWidth="1"/>
    <col min="5" max="5" width="16.125" customWidth="1"/>
    <col min="7" max="7" width="18.25" customWidth="1"/>
  </cols>
  <sheetData>
    <row r="1" spans="1:7" x14ac:dyDescent="0.2">
      <c r="A1" t="s">
        <v>18</v>
      </c>
    </row>
    <row r="2" spans="1:7" x14ac:dyDescent="0.2">
      <c r="A2" t="s">
        <v>19</v>
      </c>
    </row>
    <row r="3" spans="1:7" x14ac:dyDescent="0.2">
      <c r="A3" t="s">
        <v>26</v>
      </c>
      <c r="B3" t="s">
        <v>28</v>
      </c>
      <c r="C3" t="s">
        <v>27</v>
      </c>
      <c r="D3" t="s">
        <v>20</v>
      </c>
      <c r="E3" t="s">
        <v>21</v>
      </c>
      <c r="F3" t="s">
        <v>22</v>
      </c>
      <c r="G3" t="s">
        <v>23</v>
      </c>
    </row>
    <row r="4" spans="1:7" x14ac:dyDescent="0.2">
      <c r="A4" s="2">
        <f>IF(AND(Table_C101_stand[[#This Row],[kleiner]]=1,Table_C101_stand[[#This Row],[groter]]=1),1,0)</f>
        <v>0</v>
      </c>
      <c r="B4" s="2">
        <f>IF(Hidden_tables!F4&gt;'Bilge pump calculation'!$B$15,1,0)</f>
        <v>0</v>
      </c>
      <c r="C4">
        <f>IF(F5&gt;'Bilge pump calculation'!$B$15,1,0)</f>
        <v>0</v>
      </c>
      <c r="D4">
        <v>76.099999999999994</v>
      </c>
      <c r="E4">
        <v>3.6</v>
      </c>
      <c r="F4">
        <v>68.900000000000006</v>
      </c>
      <c r="G4">
        <v>65</v>
      </c>
    </row>
    <row r="5" spans="1:7" x14ac:dyDescent="0.2">
      <c r="A5" s="2">
        <f>IF(AND(Table_C101_stand[[#This Row],[kleiner]]=1,Table_C101_stand[[#This Row],[groter]]=1),1,0)</f>
        <v>0</v>
      </c>
      <c r="B5" s="2">
        <f>IF(Hidden_tables!F5&gt;'Bilge pump calculation'!$B$15,1,0)</f>
        <v>0</v>
      </c>
      <c r="C5">
        <f>IF(F6&gt;'Bilge pump calculation'!$B$15,1,0)</f>
        <v>0</v>
      </c>
      <c r="D5">
        <v>88.9</v>
      </c>
      <c r="E5">
        <v>3.6</v>
      </c>
      <c r="F5">
        <v>81.7</v>
      </c>
      <c r="G5">
        <v>80</v>
      </c>
    </row>
    <row r="6" spans="1:7" x14ac:dyDescent="0.2">
      <c r="A6" s="2">
        <f>IF(AND(Table_C101_stand[[#This Row],[kleiner]]=1,Table_C101_stand[[#This Row],[groter]]=1),1,0)</f>
        <v>0</v>
      </c>
      <c r="B6" s="2">
        <f>IF(Hidden_tables!F6&gt;'Bilge pump calculation'!$B$15,1,0)</f>
        <v>0</v>
      </c>
      <c r="C6">
        <f>IF(F7&gt;'Bilge pump calculation'!$B$15,1,0)</f>
        <v>0</v>
      </c>
      <c r="D6">
        <v>114.3</v>
      </c>
      <c r="E6">
        <v>3.6</v>
      </c>
      <c r="F6">
        <v>107.1</v>
      </c>
      <c r="G6">
        <v>100</v>
      </c>
    </row>
    <row r="7" spans="1:7" x14ac:dyDescent="0.2">
      <c r="A7" s="2">
        <f>IF(AND(Table_C101_stand[[#This Row],[kleiner]]=1,Table_C101_stand[[#This Row],[groter]]=1),1,0)</f>
        <v>0</v>
      </c>
      <c r="B7" s="2">
        <f>IF(Hidden_tables!F7&gt;'Bilge pump calculation'!$B$15,1,0)</f>
        <v>0</v>
      </c>
      <c r="C7">
        <f>IF(F8&gt;'Bilge pump calculation'!$B$15,1,0)</f>
        <v>1</v>
      </c>
      <c r="D7">
        <v>139.69999999999999</v>
      </c>
      <c r="E7">
        <v>4</v>
      </c>
      <c r="F7">
        <v>131.69999999999999</v>
      </c>
      <c r="G7">
        <v>125</v>
      </c>
    </row>
    <row r="8" spans="1:7" x14ac:dyDescent="0.2">
      <c r="A8" s="2">
        <f>IF(AND(Table_C101_stand[[#This Row],[kleiner]]=1,Table_C101_stand[[#This Row],[groter]]=1),1,0)</f>
        <v>1</v>
      </c>
      <c r="B8" s="2">
        <f>IF(Hidden_tables!F8&gt;'Bilge pump calculation'!$B$15,1,0)</f>
        <v>1</v>
      </c>
      <c r="C8">
        <f>IF(F9&gt;'Bilge pump calculation'!$B$15,1,0)</f>
        <v>1</v>
      </c>
      <c r="D8">
        <v>168.3</v>
      </c>
      <c r="E8">
        <v>4.5</v>
      </c>
      <c r="F8">
        <v>159.30000000000001</v>
      </c>
      <c r="G8">
        <v>150</v>
      </c>
    </row>
    <row r="9" spans="1:7" x14ac:dyDescent="0.2">
      <c r="A9" s="2">
        <f>IF(AND(Table_C101_stand[[#This Row],[kleiner]]=1,Table_C101_stand[[#This Row],[groter]]=1),1,0)</f>
        <v>0</v>
      </c>
      <c r="B9" s="2">
        <f>IF(Hidden_tables!F9&gt;'Bilge pump calculation'!$B$15,1,0)</f>
        <v>1</v>
      </c>
      <c r="C9">
        <f>IF(F10&gt;'Bilge pump calculation'!$B$15,1,0)</f>
        <v>0</v>
      </c>
      <c r="D9">
        <v>219.1</v>
      </c>
      <c r="E9">
        <v>6.3</v>
      </c>
      <c r="F9">
        <v>206.5</v>
      </c>
      <c r="G9">
        <v>200</v>
      </c>
    </row>
  </sheetData>
  <pageMargins left="0.7" right="0.7" top="0.75" bottom="0.75" header="0.3" footer="0.3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Bilge pump calculation</vt:lpstr>
      <vt:lpstr>Fire Fighting pump calculations</vt:lpstr>
      <vt:lpstr>hidden_lists</vt:lpstr>
      <vt:lpstr>Hidden_tables</vt:lpstr>
      <vt:lpstr>'Bilge pump calculation'!Print_Area</vt:lpstr>
      <vt:lpstr>'Fire Fighting pump calculations'!Print_Area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C01275</dc:title>
  <dc:creator>Spijker, J (DR Tekenkamer)</dc:creator>
  <cp:lastModifiedBy>Trouwborst, André (DR Tekenkamer)</cp:lastModifiedBy>
  <cp:lastPrinted>2013-10-21T07:07:56Z</cp:lastPrinted>
  <dcterms:created xsi:type="dcterms:W3CDTF">2013-08-30T10:51:04Z</dcterms:created>
  <dcterms:modified xsi:type="dcterms:W3CDTF">2013-10-21T07:08:51Z</dcterms:modified>
</cp:coreProperties>
</file>