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  <sheet state="visible" name="Pinout" sheetId="2" r:id="rId5"/>
    <sheet state="visible" name="Drinks" sheetId="3" r:id="rId6"/>
    <sheet state="visible" name="Fluids" sheetId="4" r:id="rId7"/>
    <sheet state="visible" name="Glasses &amp; #s" sheetId="5" r:id="rId8"/>
    <sheet state="visible" name="Calc" sheetId="6" r:id="rId9"/>
  </sheets>
  <definedNames>
    <definedName name="ColNames">Fluids!$C$2</definedName>
  </definedNames>
  <calcPr/>
</workbook>
</file>

<file path=xl/sharedStrings.xml><?xml version="1.0" encoding="utf-8"?>
<sst xmlns="http://schemas.openxmlformats.org/spreadsheetml/2006/main" count="725" uniqueCount="304">
  <si>
    <t>Description</t>
  </si>
  <si>
    <t>Amount</t>
  </si>
  <si>
    <t>Comments</t>
  </si>
  <si>
    <t>Link buy</t>
  </si>
  <si>
    <t>Link info</t>
  </si>
  <si>
    <t>Piece price</t>
  </si>
  <si>
    <t>Shipping</t>
  </si>
  <si>
    <t>Total</t>
  </si>
  <si>
    <t>---</t>
  </si>
  <si>
    <t>Peristaltic Pump,12V (We use zy-1000f5)</t>
  </si>
  <si>
    <t>Only needed for carbonated liquids</t>
  </si>
  <si>
    <t>https://www.banggood.com/500mL-or-min-Large-Flow-Easy-To-Install-Peristaltic-Pump-12V-or-24V-Metering-Vacuum-Pump-Flat-Type-Aquarium-p-1749029.html https://nl.aliexpress.com/item/1005004441796531.html?spm=a2g0o.order_list.0.0.d52c79d2o45Zo0&amp;gatewayAdapt=glo2nld</t>
  </si>
  <si>
    <t>https://youtu.be/AMiXme4bMUk</t>
  </si>
  <si>
    <t>Pullys</t>
  </si>
  <si>
    <t>https://www.123-3d.nl/123-3D-GT2-Pulley-hoge-resolutie-met-lager-6-mm-riem-20-tanden-5-mm-as-zwart-i2546-t0.html</t>
  </si>
  <si>
    <t xml:space="preserve"> </t>
  </si>
  <si>
    <t>Motor pullys</t>
  </si>
  <si>
    <t>https://www.123-3d.nl/123-3D-GT2-Pulley-hoge-resolutie-6-mm-riem-20-tanden-5-mm-as-zwart-400211009-i2547-t0.html</t>
  </si>
  <si>
    <t>Reininforced belt 6mm wide</t>
  </si>
  <si>
    <t>2.7m needed</t>
  </si>
  <si>
    <t>https://www.123-3d.nl/123-3D-GT2-timing-belt-6-mm-5-meter-i6541-t3046.html</t>
  </si>
  <si>
    <t>Leadscrew moer, TR8x8</t>
  </si>
  <si>
    <t>https://www.123-3d.nl/123-3D-Leadscrew-moer-TR8x8-i1560-t0.html</t>
  </si>
  <si>
    <t>Leadscrew, TR8x8, 8 mm</t>
  </si>
  <si>
    <t>This one is 30cm, unsure what we need</t>
  </si>
  <si>
    <t>https://www.123-3d.nl/123-3D-Leadscrew-TR8x8-8-mm-30-cm-i1558-t0.html</t>
  </si>
  <si>
    <t>Staaf as glad 8 m</t>
  </si>
  <si>
    <t>This one is 100cm, unsure what we need</t>
  </si>
  <si>
    <t>https://www.123-3d.nl/123-3D-Staaf-as-glad-8-mm-x-100-cm-voor-X-of-Y-as-i56-t0.html</t>
  </si>
  <si>
    <t>Flexibele motor koppeling 5 mm - 8 mm</t>
  </si>
  <si>
    <t>https://www.123-3d.nl/123-3D-Flexibele-motor-koppeling-5-mm-8-mm-i342-t0.html</t>
  </si>
  <si>
    <t>Frame end caps 2020 (3d print)</t>
  </si>
  <si>
    <t>Print in black</t>
  </si>
  <si>
    <t>https://www.thingiverse.com/thing:2393904</t>
  </si>
  <si>
    <t>Drink dispensers (6 way)</t>
  </si>
  <si>
    <t>Spraypaint black</t>
  </si>
  <si>
    <t>https://www.bol.com/nl/nl/p/white-rhinoceros-drank-dispenser-bar-butler-shots-muurdispenser-voor-6-flessen/9300000007705748/?Referrer=ENTcli_order_confirmation2008093611</t>
  </si>
  <si>
    <t>V frame (black 1500mm)</t>
  </si>
  <si>
    <t>Cut in sizes: 2x750 + 2x353.5 + 2x396.5mm</t>
  </si>
  <si>
    <t>https://www.ratrig.com/aluminium-profiles/vslot/v-slot-2020-637.html</t>
  </si>
  <si>
    <t>Frame corner profiles</t>
  </si>
  <si>
    <t>https://nl.aliexpress.com/item/1005003618509458.html</t>
  </si>
  <si>
    <t>Wood (Gamma)</t>
  </si>
  <si>
    <t>2x30x80cm</t>
  </si>
  <si>
    <t>16x2 LCD Display I2C</t>
  </si>
  <si>
    <t>https://elektronicavoorjou.nl/product/16x2-lcd-wit-op-blauw-5v-met-i2c/</t>
  </si>
  <si>
    <t>M3x10</t>
  </si>
  <si>
    <t>https://www.indi.nl/nl-nl/p/Cilindrische-inbusbout-M3x10-12.9-zwart-DIN912-912310129B</t>
  </si>
  <si>
    <t>M3x30</t>
  </si>
  <si>
    <t>https://www.indi.nl/nl-nl/p/Cilindrische-inbusbout-M3x30-12.9-zwart-DIN912-912330129B</t>
  </si>
  <si>
    <t>M5x10</t>
  </si>
  <si>
    <t>https://www.indi.nl/nl-nl/p/Cilindrische-inbusbout-M5x10-12.9-zwart-DIN912-912510129B</t>
  </si>
  <si>
    <t>M5x20</t>
  </si>
  <si>
    <t>https://www.indi.nl/nl-nl/p/Cilindrische-inbusbout-M5x20-12.9-zwart-DIN912-912520129B</t>
  </si>
  <si>
    <t>M5x30</t>
  </si>
  <si>
    <t>https://www.indi.nl/nl-nl/p/Cilindrische-inbusbout-M5x30-12.9-zwart-DIN912-912530129B</t>
  </si>
  <si>
    <t>M5x40</t>
  </si>
  <si>
    <t>https://www.indi.nl/nl-nl/p/Cilindrische-inbusbout-M5x40-12.9-zwart-DIN912-912540129B</t>
  </si>
  <si>
    <t>M5x50</t>
  </si>
  <si>
    <t>https://www.indi.nl/nl-nl/p/Cilindrische-inbusbout-M5X50-12.9-zwart-DIN912-912550129B</t>
  </si>
  <si>
    <t>M5x60</t>
  </si>
  <si>
    <t>https://www.indi.nl/nl-nl/p/Cilindrische-inbusbout-M5x60-12.9-zwart-DIN912-912560129B</t>
  </si>
  <si>
    <t>M5x80</t>
  </si>
  <si>
    <t>https://www.indi.nl/nl-nl/p/Cilindrische-inbusbout-M5x80-12.9-zwart-DIN912-912580129B</t>
  </si>
  <si>
    <t>Moer</t>
  </si>
  <si>
    <t>https://www.indi.nl/nl-nl/p/Zeskantmoer-M5-klasse-8-verzinkt-DIN934-9345P100</t>
  </si>
  <si>
    <t>Borgmoer</t>
  </si>
  <si>
    <t>https://www.gamma.nl/assortiment/gamma-borgmoer-m5-rvs-8-stuks/p/B458288</t>
  </si>
  <si>
    <t>V-slot wheels</t>
  </si>
  <si>
    <t>JLC PCB</t>
  </si>
  <si>
    <t>(minimum 5 pieces)</t>
  </si>
  <si>
    <t>PCB-TMC2208 motor controller</t>
  </si>
  <si>
    <t>X, Y, Z</t>
  </si>
  <si>
    <t>https://nl.aliexpress.com/item/1005004014058136.html</t>
  </si>
  <si>
    <t>https://wiki.fysetc.com/TMC2208/</t>
  </si>
  <si>
    <t>Microswitch</t>
  </si>
  <si>
    <t>Used for homing, not as limit switch</t>
  </si>
  <si>
    <t>https://www.hobbyelectronica.nl/product/endstop-mechanisch-microswitch/</t>
  </si>
  <si>
    <t>Tubing 5x7</t>
  </si>
  <si>
    <t>https://www.kiwi-electronics.com/nl/siliconen-slang-5x7mm-2-meter-10188</t>
  </si>
  <si>
    <t>Tubing 2x4</t>
  </si>
  <si>
    <t>https://www.slangenshop.nl/home/22-siliconen-slang-2-x-4-mm-.html</t>
  </si>
  <si>
    <t>Tubing 3x5</t>
  </si>
  <si>
    <t>https://www.slangenshop.nl/home/25-siliconen-slang-3-x-5-mm-.html</t>
  </si>
  <si>
    <t>Tubing 4x6</t>
  </si>
  <si>
    <t>https://www.slangenshop.nl/home/24-siliconen-slang-4-x-6-mm-.html?search_query=Siliconen+slang+4&amp;results=24</t>
  </si>
  <si>
    <t>0826B 0.5-20N 8mm</t>
  </si>
  <si>
    <t>https://www.aliexpress.com/item/1005004016711403.html?spm=a2g0o.cart.0.0.603638daNtRRN5&amp;mp=1</t>
  </si>
  <si>
    <t>1050B 4.5-50N 15mm</t>
  </si>
  <si>
    <t>Motion Film Pressure Sensor 100g</t>
  </si>
  <si>
    <t>https://www.aliexpress.com/item/32878178151.html?spm=a2g0o.cart.0.0.603638daNtRRN5&amp;mp=1</t>
  </si>
  <si>
    <t>Motion Film Pressure Sensor 1kg</t>
  </si>
  <si>
    <t>Solenoid Valve 4.5mm inner 12V</t>
  </si>
  <si>
    <t>https://www.aliexpress.com/item/1005005553905520.html?spm=a2g0o.cart.0.0.603638daNtRRN5&amp;mp=1</t>
  </si>
  <si>
    <t>SUBTOTAAL</t>
  </si>
  <si>
    <t>Steppermotor</t>
  </si>
  <si>
    <t>We actually use 1.8deg 2.4Ohm</t>
  </si>
  <si>
    <t>https://www.hobbyelectronica.nl/product/nema-17-stappen-motor-42byghw609/?gclid=CjwKCAjwzeqVBhAoEiwAOrEmzQjIdiWzwSG4m0PU8pULIl3Q7mAKpvSpVphw8W75q5Q6bFC5tXKSYxoC3OMQAvD_BwE</t>
  </si>
  <si>
    <t>Connector MTA-100-2P</t>
  </si>
  <si>
    <t>Connector MTA-100-3P</t>
  </si>
  <si>
    <t>Connector MTA-100-4P</t>
  </si>
  <si>
    <t>Connector MTA-156-2P</t>
  </si>
  <si>
    <t>PCB-MTA-100-2P</t>
  </si>
  <si>
    <t>H2,H3,H4,H11,H12,H13,H14</t>
  </si>
  <si>
    <t>PCB-MTA-100-3P</t>
  </si>
  <si>
    <t>for LED D=H5</t>
  </si>
  <si>
    <t>http://www.te.com/commerce/DocumentDelivery/DDEController?Action=srchrtrv&amp;DocNm=640454&amp;DocType=Customer+Drawing&amp;DocLang=English&amp;PartCntxt=640454-5</t>
  </si>
  <si>
    <t>PCB-MTA-100-4P</t>
  </si>
  <si>
    <t>H8, H9, H10,H16</t>
  </si>
  <si>
    <t>PCB-MTA-156-2P</t>
  </si>
  <si>
    <t>H6, H7</t>
  </si>
  <si>
    <t>PCB-L2203N</t>
  </si>
  <si>
    <t>Q1,Q2,Q3,Q4</t>
  </si>
  <si>
    <t>PCB-C0805 100nF</t>
  </si>
  <si>
    <t>C1,C2,C3,C4,C5,C6</t>
  </si>
  <si>
    <t>PCB-R0805 1k</t>
  </si>
  <si>
    <t>R1,R2,R3,R4,R5,R6,R7</t>
  </si>
  <si>
    <t>PCB-R0805 100R</t>
  </si>
  <si>
    <t>R8</t>
  </si>
  <si>
    <t>PCB-R0805 10R</t>
  </si>
  <si>
    <t>R9</t>
  </si>
  <si>
    <t>PCB-DOIT ESP32 DEVKIT V1</t>
  </si>
  <si>
    <t>U1</t>
  </si>
  <si>
    <t>PCB-R78B5020</t>
  </si>
  <si>
    <t>U2</t>
  </si>
  <si>
    <t>https://nl.farnell.com/recom-power/r-78b5-0-1-0l/dc-dc-converter-5v-1a/dp/1793162</t>
  </si>
  <si>
    <t>PCB-SIL header</t>
  </si>
  <si>
    <t>Steppers, H1</t>
  </si>
  <si>
    <t>12V power supply</t>
  </si>
  <si>
    <t>Wires</t>
  </si>
  <si>
    <t>Wire sleeves?</t>
  </si>
  <si>
    <t>TOTAAL</t>
  </si>
  <si>
    <t>GPIO</t>
  </si>
  <si>
    <t>Input</t>
  </si>
  <si>
    <t>Output</t>
  </si>
  <si>
    <t>Notes</t>
  </si>
  <si>
    <t>pulled up</t>
  </si>
  <si>
    <t>OK</t>
  </si>
  <si>
    <t>outputs PWM signal at boot</t>
  </si>
  <si>
    <t>NU</t>
  </si>
  <si>
    <t>was</t>
  </si>
  <si>
    <t>TX pin</t>
  </si>
  <si>
    <t>debug output at boot</t>
  </si>
  <si>
    <t>TX</t>
  </si>
  <si>
    <t>connected to on-board LED</t>
  </si>
  <si>
    <t>LED</t>
  </si>
  <si>
    <t>RX pin</t>
  </si>
  <si>
    <t>HIGH at boot</t>
  </si>
  <si>
    <t>RX</t>
  </si>
  <si>
    <t>PDO_X_Step</t>
  </si>
  <si>
    <t>PDI_X_Ref</t>
  </si>
  <si>
    <t>PDO_Y_Step</t>
  </si>
  <si>
    <t>boot fail if pulled high</t>
  </si>
  <si>
    <t>LED_PWM</t>
  </si>
  <si>
    <t>PDI_B</t>
  </si>
  <si>
    <t>PDI_Z_Ref</t>
  </si>
  <si>
    <t>PDO_X_Dir</t>
  </si>
  <si>
    <t>PDO_Step_enable</t>
  </si>
  <si>
    <t>PDO_Y_Dir</t>
  </si>
  <si>
    <t>PDO_Z_Dir</t>
  </si>
  <si>
    <t>PDO_Z_Step</t>
  </si>
  <si>
    <t>I2C_SDA</t>
  </si>
  <si>
    <t>I2C_SCL</t>
  </si>
  <si>
    <t>PDO_Pump3</t>
  </si>
  <si>
    <t>PDO_Pump4</t>
  </si>
  <si>
    <t>PDI_Y_Ref</t>
  </si>
  <si>
    <t>PDI_A</t>
  </si>
  <si>
    <t>PDO_Pump1</t>
  </si>
  <si>
    <t>PDO_Pump2</t>
  </si>
  <si>
    <t>input only</t>
  </si>
  <si>
    <t>PDI_S</t>
  </si>
  <si>
    <t>Cocktail</t>
  </si>
  <si>
    <t>Color</t>
  </si>
  <si>
    <t>Ingredient 1</t>
  </si>
  <si>
    <t>ml</t>
  </si>
  <si>
    <t>Ingredient 2</t>
  </si>
  <si>
    <t>Ingredient 3</t>
  </si>
  <si>
    <t>Ingredient 4</t>
  </si>
  <si>
    <t>Ingredient 5</t>
  </si>
  <si>
    <t>Ingredient 6</t>
  </si>
  <si>
    <t>Ingredient 7</t>
  </si>
  <si>
    <t>Ingredient 8</t>
  </si>
  <si>
    <t>ml total</t>
  </si>
  <si>
    <t>Glass</t>
  </si>
  <si>
    <t>Sex on the Beach</t>
  </si>
  <si>
    <t>bab34</t>
  </si>
  <si>
    <t>#ice</t>
  </si>
  <si>
    <t>Vodka</t>
  </si>
  <si>
    <t>Peach Tree</t>
  </si>
  <si>
    <t>Orange juice</t>
  </si>
  <si>
    <t>#shake</t>
  </si>
  <si>
    <t>Cranberry juice</t>
  </si>
  <si>
    <t>Big</t>
  </si>
  <si>
    <t>Screwdriver</t>
  </si>
  <si>
    <t>e8d86d</t>
  </si>
  <si>
    <t>Orange Juice</t>
  </si>
  <si>
    <t>#stir</t>
  </si>
  <si>
    <t>Medium</t>
  </si>
  <si>
    <t>Cosmopolitan Classic</t>
  </si>
  <si>
    <t>e81058</t>
  </si>
  <si>
    <t>Triple Sec</t>
  </si>
  <si>
    <t>Lime juice</t>
  </si>
  <si>
    <t>Rock</t>
  </si>
  <si>
    <t>Bay Breeze</t>
  </si>
  <si>
    <t>ff8400</t>
  </si>
  <si>
    <t>Pineapple juice</t>
  </si>
  <si>
    <t>Hole in One</t>
  </si>
  <si>
    <t>e3c532</t>
  </si>
  <si>
    <t>Gimlet</t>
  </si>
  <si>
    <t>d5f5dd</t>
  </si>
  <si>
    <t>#crushed ice</t>
  </si>
  <si>
    <t>Gin</t>
  </si>
  <si>
    <t>Black widow</t>
  </si>
  <si>
    <t>800101</t>
  </si>
  <si>
    <t>Lemonade</t>
  </si>
  <si>
    <t>Gin Sidecar</t>
  </si>
  <si>
    <t>ced190</t>
  </si>
  <si>
    <t>Triple sec</t>
  </si>
  <si>
    <t>Lemon juice</t>
  </si>
  <si>
    <t>Little Devil</t>
  </si>
  <si>
    <t>db4f40</t>
  </si>
  <si>
    <t>White rum</t>
  </si>
  <si>
    <t>Hoola Hoop</t>
  </si>
  <si>
    <t>e3bc5b</t>
  </si>
  <si>
    <t>Hawaiian Cocktail</t>
  </si>
  <si>
    <t>edc766</t>
  </si>
  <si>
    <t>Alpine Lemonade</t>
  </si>
  <si>
    <t>f5e4bc</t>
  </si>
  <si>
    <t>Dark rum</t>
  </si>
  <si>
    <t>#blend</t>
  </si>
  <si>
    <t>Hula Hula</t>
  </si>
  <si>
    <t>baa165</t>
  </si>
  <si>
    <t>#strain</t>
  </si>
  <si>
    <t>Judge J Cocktail</t>
  </si>
  <si>
    <t>ed775f</t>
  </si>
  <si>
    <t>Rock Bottom</t>
  </si>
  <si>
    <t>f27157</t>
  </si>
  <si>
    <t>Tequila</t>
  </si>
  <si>
    <t>Beach Bum Shake</t>
  </si>
  <si>
    <t>e3a452</t>
  </si>
  <si>
    <t>Pussy popper</t>
  </si>
  <si>
    <t>db5740</t>
  </si>
  <si>
    <t>Grenadine syrup</t>
  </si>
  <si>
    <t>Brass Monkey</t>
  </si>
  <si>
    <t>f5b922</t>
  </si>
  <si>
    <t>Legspreader</t>
  </si>
  <si>
    <t>f0ecd5</t>
  </si>
  <si>
    <t>Liquid Bubble Gum</t>
  </si>
  <si>
    <t>FFFFFF</t>
  </si>
  <si>
    <t>Cola</t>
  </si>
  <si>
    <t>Desert Sunrise</t>
  </si>
  <si>
    <t>Absolute Vacation</t>
  </si>
  <si>
    <t>Hawaiian Seduction</t>
  </si>
  <si>
    <t>Hawaiian Sea Breeze</t>
  </si>
  <si>
    <t>Island Punch</t>
  </si>
  <si>
    <t>Jamaican Sunrise</t>
  </si>
  <si>
    <t>Montana Sunrise</t>
  </si>
  <si>
    <t>Pimp Daddy</t>
  </si>
  <si>
    <t>Adam Cocktail</t>
  </si>
  <si>
    <t>Long Island Taxi</t>
  </si>
  <si>
    <t>Caribe Cosmopolitan</t>
  </si>
  <si>
    <t>Key West Screwdriver</t>
  </si>
  <si>
    <t>Shark Tank</t>
  </si>
  <si>
    <t>A Gilligans Island</t>
  </si>
  <si>
    <t>Blind Bat</t>
  </si>
  <si>
    <t>Hot Sex Cocktail</t>
  </si>
  <si>
    <t>Bloody Nightmare</t>
  </si>
  <si>
    <t>Snoop Dogg</t>
  </si>
  <si>
    <t>Gin Citric</t>
  </si>
  <si>
    <t>Cat Cocktail</t>
  </si>
  <si>
    <t>Hard Dick</t>
  </si>
  <si>
    <t>Sprite</t>
  </si>
  <si>
    <t>Vodka soda</t>
  </si>
  <si>
    <t>964B00</t>
  </si>
  <si>
    <t/>
  </si>
  <si>
    <t>Rum and coke</t>
  </si>
  <si>
    <t>Margarita</t>
  </si>
  <si>
    <t>42F595</t>
  </si>
  <si>
    <t>Ingredient name</t>
  </si>
  <si>
    <t>Ingredient name in code</t>
  </si>
  <si>
    <t>Times used</t>
  </si>
  <si>
    <t>https://www.cocktailbuilder.com/</t>
  </si>
  <si>
    <t>SHOT</t>
  </si>
  <si>
    <t>Aanmaak limonade citroen</t>
  </si>
  <si>
    <t>PUMP</t>
  </si>
  <si>
    <t>Glass type</t>
  </si>
  <si>
    <t>Content (ml)</t>
  </si>
  <si>
    <t>Content (oz)</t>
  </si>
  <si>
    <t>Stir around with barspoon in glass</t>
  </si>
  <si>
    <t>Big glass</t>
  </si>
  <si>
    <t>https://www.ikea.com/nl/nl/p/pokal-glas-helder-glas-10270478/</t>
  </si>
  <si>
    <t>35cl</t>
  </si>
  <si>
    <t>Pour drink over a few times from shaker to glass</t>
  </si>
  <si>
    <t>Medium glass</t>
  </si>
  <si>
    <t>https://www.ikea.com/nl/nl/p/pokal-glas-helder-glas-30288241/</t>
  </si>
  <si>
    <t>37cl</t>
  </si>
  <si>
    <t>Shake in shaker, after that pour in glass</t>
  </si>
  <si>
    <t>Rock glass</t>
  </si>
  <si>
    <t>Pour in glass with strainer</t>
  </si>
  <si>
    <t>X</t>
  </si>
  <si>
    <t>First dispensers</t>
  </si>
  <si>
    <t>Last dispensers</t>
  </si>
  <si>
    <t>Pump/home</t>
  </si>
  <si>
    <t>Between two dispensers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</si>
</sst>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color rgb="FFD9D9D9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  <name val="Arial"/>
      <scheme val="minor"/>
    </font>
    <font>
      <u/>
      <color rgb="FF0000FF"/>
    </font>
    <font>
      <color rgb="FF1155CC"/>
      <name val="Arial"/>
      <scheme val="minor"/>
    </font>
    <font>
      <u/>
      <color rgb="FF1155CC"/>
    </font>
    <font>
      <color rgb="FF000000"/>
      <name val="Arial"/>
      <scheme val="minor"/>
    </font>
    <font>
      <u/>
      <color rgb="FF0000FF"/>
    </font>
    <font>
      <color rgb="FF000000"/>
      <name val="Arial"/>
    </font>
    <font>
      <b/>
      <color theme="0"/>
      <name val="Arial"/>
      <scheme val="minor"/>
    </font>
    <font/>
    <font>
      <b/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u/>
      <sz val="10.0"/>
      <color rgb="FF0000FF"/>
    </font>
    <font>
      <sz val="11.0"/>
      <color rgb="FF000000"/>
      <name val="Calibri"/>
    </font>
    <font>
      <u/>
      <sz val="11.0"/>
      <color rgb="FF1155CC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5">
    <border/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3" numFmtId="164" xfId="0" applyFont="1" applyNumberForma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right" readingOrder="0"/>
    </xf>
    <xf borderId="0" fillId="0" fontId="9" numFmtId="0" xfId="0" applyAlignment="1" applyFont="1">
      <alignment readingOrder="0"/>
    </xf>
    <xf borderId="0" fillId="3" fontId="3" numFmtId="0" xfId="0" applyAlignment="1" applyFill="1" applyFont="1">
      <alignment horizontal="right"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6" fontId="10" numFmtId="0" xfId="0" applyAlignment="1" applyFill="1" applyFont="1">
      <alignment readingOrder="0"/>
    </xf>
    <xf borderId="0" fillId="6" fontId="3" numFmtId="0" xfId="0" applyAlignment="1" applyFont="1">
      <alignment readingOrder="0"/>
    </xf>
    <xf borderId="0" fillId="6" fontId="3" numFmtId="164" xfId="0" applyAlignment="1" applyFont="1" applyNumberFormat="1">
      <alignment horizontal="right" readingOrder="0"/>
    </xf>
    <xf borderId="0" fillId="7" fontId="11" numFmtId="0" xfId="0" applyAlignment="1" applyFill="1" applyFont="1">
      <alignment horizontal="left" readingOrder="0"/>
    </xf>
    <xf borderId="1" fillId="8" fontId="12" numFmtId="0" xfId="0" applyAlignment="1" applyBorder="1" applyFill="1" applyFont="1">
      <alignment horizontal="right" readingOrder="0"/>
    </xf>
    <xf borderId="1" fillId="0" fontId="13" numFmtId="0" xfId="0" applyBorder="1" applyFont="1"/>
    <xf borderId="1" fillId="8" fontId="12" numFmtId="164" xfId="0" applyAlignment="1" applyBorder="1" applyFont="1" applyNumberFormat="1">
      <alignment readingOrder="0"/>
    </xf>
    <xf borderId="0" fillId="0" fontId="3" numFmtId="164" xfId="0" applyAlignment="1" applyFont="1" applyNumberFormat="1">
      <alignment horizontal="right"/>
    </xf>
    <xf borderId="0" fillId="3" fontId="3" numFmtId="0" xfId="0" applyAlignment="1" applyFont="1">
      <alignment readingOrder="0"/>
    </xf>
    <xf borderId="0" fillId="5" fontId="3" numFmtId="0" xfId="0" applyFont="1"/>
    <xf borderId="0" fillId="3" fontId="3" numFmtId="0" xfId="0" applyFont="1"/>
    <xf borderId="0" fillId="0" fontId="14" numFmtId="0" xfId="0" applyAlignment="1" applyFont="1">
      <alignment readingOrder="0" shrinkToFit="0" vertical="bottom" wrapText="1"/>
    </xf>
    <xf borderId="0" fillId="0" fontId="14" numFmtId="49" xfId="0" applyAlignment="1" applyFont="1" applyNumberFormat="1">
      <alignment readingOrder="0" shrinkToFit="0" vertical="bottom" wrapText="1"/>
    </xf>
    <xf borderId="0" fillId="9" fontId="14" numFmtId="0" xfId="0" applyAlignment="1" applyFill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0" numFmtId="49" xfId="0" applyAlignment="1" applyFont="1" applyNumberForma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9" fontId="0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5" numFmtId="0" xfId="0" applyAlignment="1" applyFont="1">
      <alignment readingOrder="0"/>
    </xf>
    <xf borderId="0" fillId="5" fontId="14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/>
    </xf>
    <xf borderId="0" fillId="0" fontId="16" numFmtId="0" xfId="0" applyFont="1"/>
    <xf borderId="0" fillId="0" fontId="17" numFmtId="0" xfId="0" applyAlignment="1" applyFont="1">
      <alignment readingOrder="0"/>
    </xf>
    <xf borderId="0" fillId="10" fontId="15" numFmtId="0" xfId="0" applyAlignment="1" applyFill="1" applyFont="1">
      <alignment readingOrder="0"/>
    </xf>
    <xf borderId="0" fillId="0" fontId="15" numFmtId="0" xfId="0" applyAlignment="1" applyFont="1">
      <alignment horizontal="right" readingOrder="0"/>
    </xf>
    <xf borderId="0" fillId="0" fontId="15" numFmtId="0" xfId="0" applyAlignment="1" applyFont="1">
      <alignment horizontal="left" readingOrder="0"/>
    </xf>
    <xf borderId="2" fillId="0" fontId="18" numFmtId="0" xfId="0" applyAlignment="1" applyBorder="1" applyFont="1">
      <alignment readingOrder="0" shrinkToFit="0" vertical="bottom" wrapText="0"/>
    </xf>
    <xf borderId="3" fillId="0" fontId="18" numFmtId="0" xfId="0" applyAlignment="1" applyBorder="1" applyFont="1">
      <alignment readingOrder="0" shrinkToFit="0" vertical="bottom" wrapText="0"/>
    </xf>
    <xf borderId="4" fillId="0" fontId="18" numFmtId="0" xfId="0" applyAlignment="1" applyBorder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8" numFmtId="0" xfId="0" applyAlignment="1" applyFont="1">
      <alignment shrinkToFit="0" vertical="bottom" wrapText="0"/>
    </xf>
    <xf borderId="0" fillId="0" fontId="18" numFmtId="0" xfId="0" applyAlignment="1" applyFont="1">
      <alignment horizontal="right" readingOrder="0" shrinkToFit="0" vertical="bottom" wrapText="0"/>
    </xf>
    <xf borderId="0" fillId="0" fontId="19" numFmtId="0" xfId="0" applyAlignment="1" applyFont="1">
      <alignment horizontal="right" readingOrder="0" shrinkToFit="0" vertical="bottom" wrapText="0"/>
    </xf>
    <xf borderId="0" fillId="1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nl.farnell.com/recom-power/r-78b5-0-1-0l/dc-dc-converter-5v-1a/dp/1793162" TargetMode="External"/><Relationship Id="rId20" Type="http://schemas.openxmlformats.org/officeDocument/2006/relationships/hyperlink" Target="https://www.indi.nl/nl-nl/p/Cilindrische-inbusbout-M5X50-12.9-zwart-DIN912-912550129B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www.indi.nl/nl-nl/p/Cilindrische-inbusbout-M5x80-12.9-zwart-DIN912-912580129B" TargetMode="External"/><Relationship Id="rId21" Type="http://schemas.openxmlformats.org/officeDocument/2006/relationships/hyperlink" Target="https://www.indi.nl/nl-nl/p/Cilindrische-inbusbout-M5x60-12.9-zwart-DIN912-912560129B" TargetMode="External"/><Relationship Id="rId24" Type="http://schemas.openxmlformats.org/officeDocument/2006/relationships/hyperlink" Target="https://www.gamma.nl/assortiment/gamma-borgmoer-m5-rvs-8-stuks/p/B458288" TargetMode="External"/><Relationship Id="rId23" Type="http://schemas.openxmlformats.org/officeDocument/2006/relationships/hyperlink" Target="https://www.indi.nl/nl-nl/p/Zeskantmoer-M5-klasse-8-verzinkt-DIN934-9345P100" TargetMode="External"/><Relationship Id="rId1" Type="http://schemas.openxmlformats.org/officeDocument/2006/relationships/hyperlink" Target="https://youtu.be/AMiXme4bMUk" TargetMode="External"/><Relationship Id="rId2" Type="http://schemas.openxmlformats.org/officeDocument/2006/relationships/hyperlink" Target="https://www.123-3d.nl/123-3D-GT2-Pulley-hoge-resolutie-met-lager-6-mm-riem-20-tanden-5-mm-as-zwart-i2546-t0.html" TargetMode="External"/><Relationship Id="rId3" Type="http://schemas.openxmlformats.org/officeDocument/2006/relationships/hyperlink" Target="https://www.123-3d.nl/123-3D-GT2-Pulley-hoge-resolutie-6-mm-riem-20-tanden-5-mm-as-zwart-400211009-i2547-t0.html" TargetMode="External"/><Relationship Id="rId4" Type="http://schemas.openxmlformats.org/officeDocument/2006/relationships/hyperlink" Target="https://www.123-3d.nl/123-3D-GT2-timing-belt-6-mm-5-meter-i6541-t3046.html" TargetMode="External"/><Relationship Id="rId9" Type="http://schemas.openxmlformats.org/officeDocument/2006/relationships/hyperlink" Target="https://www.thingiverse.com/thing:2393904" TargetMode="External"/><Relationship Id="rId26" Type="http://schemas.openxmlformats.org/officeDocument/2006/relationships/hyperlink" Target="https://wiki.fysetc.com/TMC2208/" TargetMode="External"/><Relationship Id="rId25" Type="http://schemas.openxmlformats.org/officeDocument/2006/relationships/hyperlink" Target="https://nl.aliexpress.com/item/1005004014058136.html" TargetMode="External"/><Relationship Id="rId28" Type="http://schemas.openxmlformats.org/officeDocument/2006/relationships/hyperlink" Target="https://www.kiwi-electronics.com/nl/siliconen-slang-5x7mm-2-meter-10188" TargetMode="External"/><Relationship Id="rId27" Type="http://schemas.openxmlformats.org/officeDocument/2006/relationships/hyperlink" Target="https://www.hobbyelectronica.nl/product/endstop-mechanisch-microswitch/" TargetMode="External"/><Relationship Id="rId5" Type="http://schemas.openxmlformats.org/officeDocument/2006/relationships/hyperlink" Target="https://www.123-3d.nl/123-3D-Leadscrew-moer-TR8x8-i1560-t0.html" TargetMode="External"/><Relationship Id="rId6" Type="http://schemas.openxmlformats.org/officeDocument/2006/relationships/hyperlink" Target="https://www.123-3d.nl/123-3D-Leadscrew-TR8x8-8-mm-30-cm-i1558-t0.html" TargetMode="External"/><Relationship Id="rId29" Type="http://schemas.openxmlformats.org/officeDocument/2006/relationships/hyperlink" Target="https://www.slangenshop.nl/home/22-siliconen-slang-2-x-4-mm-.html" TargetMode="External"/><Relationship Id="rId7" Type="http://schemas.openxmlformats.org/officeDocument/2006/relationships/hyperlink" Target="https://www.123-3d.nl/123-3D-Staaf-as-glad-8-mm-x-100-cm-voor-X-of-Y-as-i56-t0.html" TargetMode="External"/><Relationship Id="rId8" Type="http://schemas.openxmlformats.org/officeDocument/2006/relationships/hyperlink" Target="https://www.123-3d.nl/123-3D-Flexibele-motor-koppeling-5-mm-8-mm-i342-t0.html" TargetMode="External"/><Relationship Id="rId31" Type="http://schemas.openxmlformats.org/officeDocument/2006/relationships/hyperlink" Target="https://www.slangenshop.nl/home/24-siliconen-slang-4-x-6-mm-.html?search_query=Siliconen+slang+4&amp;results=24" TargetMode="External"/><Relationship Id="rId30" Type="http://schemas.openxmlformats.org/officeDocument/2006/relationships/hyperlink" Target="https://www.slangenshop.nl/home/25-siliconen-slang-3-x-5-mm-.html" TargetMode="External"/><Relationship Id="rId11" Type="http://schemas.openxmlformats.org/officeDocument/2006/relationships/hyperlink" Target="https://www.ratrig.com/aluminium-profiles/vslot/v-slot-2020-637.html" TargetMode="External"/><Relationship Id="rId33" Type="http://schemas.openxmlformats.org/officeDocument/2006/relationships/hyperlink" Target="https://www.aliexpress.com/item/1005004016711403.html?spm=a2g0o.cart.0.0.603638daNtRRN5&amp;mp=1" TargetMode="External"/><Relationship Id="rId10" Type="http://schemas.openxmlformats.org/officeDocument/2006/relationships/hyperlink" Target="https://www.bol.com/nl/nl/p/white-rhinoceros-drank-dispenser-bar-butler-shots-muurdispenser-voor-6-flessen/9300000007705748/?Referrer=ENTcli_order_confirmation2008093611" TargetMode="External"/><Relationship Id="rId32" Type="http://schemas.openxmlformats.org/officeDocument/2006/relationships/hyperlink" Target="https://www.aliexpress.com/item/1005004016711403.html?spm=a2g0o.cart.0.0.603638daNtRRN5&amp;mp=1" TargetMode="External"/><Relationship Id="rId13" Type="http://schemas.openxmlformats.org/officeDocument/2006/relationships/hyperlink" Target="https://elektronicavoorjou.nl/product/16x2-lcd-wit-op-blauw-5v-met-i2c/" TargetMode="External"/><Relationship Id="rId35" Type="http://schemas.openxmlformats.org/officeDocument/2006/relationships/hyperlink" Target="https://www.aliexpress.com/item/32878178151.html?spm=a2g0o.cart.0.0.603638daNtRRN5&amp;mp=1" TargetMode="External"/><Relationship Id="rId12" Type="http://schemas.openxmlformats.org/officeDocument/2006/relationships/hyperlink" Target="https://nl.aliexpress.com/item/1005003618509458.html?_randl_currency=EUR&amp;_randl_shipto=NL&amp;src=google&amp;aff_fcid=3eed0d41eb694740b0acb9b3b642e43f-1653843606684-09973-UneMJZVf&amp;aff_fsk=UneMJZVf&amp;aff_platform=aaf&amp;sk=UneMJZVf&amp;aff_trace_key=3eed0d41eb694740b0acb9b3b642e43f-1653843606684-09973-UneMJZVf&amp;terminal_id=b98083109fcb44d8835321bcd5e6f4e5&amp;afSmartRedirect=y" TargetMode="External"/><Relationship Id="rId34" Type="http://schemas.openxmlformats.org/officeDocument/2006/relationships/hyperlink" Target="https://www.aliexpress.com/item/32878178151.html?spm=a2g0o.cart.0.0.603638daNtRRN5&amp;mp=1" TargetMode="External"/><Relationship Id="rId15" Type="http://schemas.openxmlformats.org/officeDocument/2006/relationships/hyperlink" Target="https://www.indi.nl/nl-nl/p/Cilindrische-inbusbout-M3x30-12.9-zwart-DIN912-912330129B" TargetMode="External"/><Relationship Id="rId37" Type="http://schemas.openxmlformats.org/officeDocument/2006/relationships/hyperlink" Target="https://www.hobbyelectronica.nl/product/nema-17-stappen-motor-42byghw609/?gclid=CjwKCAjwzeqVBhAoEiwAOrEmzQjIdiWzwSG4m0PU8pULIl3Q7mAKpvSpVphw8W75q5Q6bFC5tXKSYxoC3OMQAvD_BwE" TargetMode="External"/><Relationship Id="rId14" Type="http://schemas.openxmlformats.org/officeDocument/2006/relationships/hyperlink" Target="https://www.indi.nl/nl-nl/p/Cilindrische-inbusbout-M3x10-12.9-zwart-DIN912-912310129B" TargetMode="External"/><Relationship Id="rId36" Type="http://schemas.openxmlformats.org/officeDocument/2006/relationships/hyperlink" Target="https://www.aliexpress.com/item/1005005553905520.html?spm=a2g0o.cart.0.0.603638daNtRRN5&amp;mp=1" TargetMode="External"/><Relationship Id="rId17" Type="http://schemas.openxmlformats.org/officeDocument/2006/relationships/hyperlink" Target="https://www.indi.nl/nl-nl/p/Cilindrische-inbusbout-M5x20-12.9-zwart-DIN912-912520129B" TargetMode="External"/><Relationship Id="rId39" Type="http://schemas.openxmlformats.org/officeDocument/2006/relationships/hyperlink" Target="http://www.te.com/commerce/DocumentDelivery/DDEController?Action=srchrtrv&amp;DocNm=640454&amp;DocType=Customer+Drawing&amp;DocLang=English&amp;PartCntxt=640454-5" TargetMode="External"/><Relationship Id="rId16" Type="http://schemas.openxmlformats.org/officeDocument/2006/relationships/hyperlink" Target="https://www.indi.nl/nl-nl/p/Cilindrische-inbusbout-M5x10-12.9-zwart-DIN912-912510129B" TargetMode="External"/><Relationship Id="rId38" Type="http://schemas.openxmlformats.org/officeDocument/2006/relationships/hyperlink" Target="http://www.te.com/commerce/DocumentDelivery/DDEController?Action=srchrtrv&amp;DocNm=640454&amp;DocType=Customer+Drawing&amp;DocLang=English&amp;PartCntxt=640454-5" TargetMode="External"/><Relationship Id="rId19" Type="http://schemas.openxmlformats.org/officeDocument/2006/relationships/hyperlink" Target="https://www.indi.nl/nl-nl/p/Cilindrische-inbusbout-M5x40-12.9-zwart-DIN912-912540129B" TargetMode="External"/><Relationship Id="rId18" Type="http://schemas.openxmlformats.org/officeDocument/2006/relationships/hyperlink" Target="https://www.indi.nl/nl-nl/p/Cilindrische-inbusbout-M5x30-12.9-zwart-DIN912-912530129B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cktailbuilder.com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kea.com/nl/nl/p/pokal-glas-helder-glas-10270478/" TargetMode="External"/><Relationship Id="rId2" Type="http://schemas.openxmlformats.org/officeDocument/2006/relationships/hyperlink" Target="https://www.ikea.com/nl/nl/p/pokal-glas-helder-glas-30288241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25"/>
    <col customWidth="1" min="2" max="2" width="7.25"/>
    <col customWidth="1" min="3" max="3" width="47.63"/>
    <col customWidth="1" min="4" max="4" width="9.0"/>
    <col customWidth="1" min="5" max="9" width="1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tr">
        <f t="shared" ref="I1:I2" si="1">"|"&amp;A1&amp;"|"&amp;B1&amp;"|"&amp;C1&amp;"|"&amp;D1&amp;"|"&amp;E1&amp;"|"&amp;F1&amp;"|"&amp;G1&amp;"|"&amp;H1&amp;"|"</f>
        <v>|Description|Amount|Comments|Link buy|Link info|Piece price|Shipping|Total|</v>
      </c>
    </row>
    <row r="2" ht="1.5" customHeight="1">
      <c r="A2" s="4" t="s">
        <v>8</v>
      </c>
      <c r="B2" s="5" t="s">
        <v>8</v>
      </c>
      <c r="C2" s="4" t="s">
        <v>8</v>
      </c>
      <c r="D2" s="4" t="s">
        <v>8</v>
      </c>
      <c r="E2" s="4" t="s">
        <v>8</v>
      </c>
      <c r="F2" s="6" t="s">
        <v>8</v>
      </c>
      <c r="G2" s="6" t="s">
        <v>8</v>
      </c>
      <c r="H2" s="6" t="s">
        <v>8</v>
      </c>
      <c r="I2" s="3" t="str">
        <f t="shared" si="1"/>
        <v>|---|---|---|---|---|---|---|---|</v>
      </c>
    </row>
    <row r="3">
      <c r="A3" s="7" t="s">
        <v>9</v>
      </c>
      <c r="B3" s="5">
        <v>4.0</v>
      </c>
      <c r="C3" s="4" t="s">
        <v>10</v>
      </c>
      <c r="D3" s="4" t="s">
        <v>11</v>
      </c>
      <c r="E3" s="8" t="s">
        <v>12</v>
      </c>
      <c r="F3" s="6">
        <f>(22.43*2+29.46*2)/4</f>
        <v>25.945</v>
      </c>
      <c r="G3" s="6">
        <v>1.62</v>
      </c>
      <c r="H3" s="9">
        <f t="shared" ref="H3:H47" si="2">B3*F3+G3</f>
        <v>105.4</v>
      </c>
      <c r="I3" s="3" t="str">
        <f t="shared" ref="I3:I47" si="3">IF(A3="","","|"&amp;A3&amp;"|"&amp;B3&amp;"|"&amp;C3&amp;"|"&amp;if(D3="","","[link]("&amp;D3&amp;")")&amp;"|"&amp;if(E3=" ","",if(F3="","","[link]("&amp;E3&amp;")"))&amp;"|"&amp;if(F3="","",round(F3,2))&amp;"|"&amp;if(G3="","",round(G3,2))&amp;"|"&amp;if(H3="","",round(H3,2))&amp;"|")</f>
        <v>|Peristaltic Pump,12V (We use zy-1000f5)|4|Only needed for carbonated liquids|[link](https://www.banggood.com/500mL-or-min-Large-Flow-Easy-To-Install-Peristaltic-Pump-12V-or-24V-Metering-Vacuum-Pump-Flat-Type-Aquarium-p-1749029.html https://nl.aliexpress.com/item/1005004441796531.html?spm=a2g0o.order_list.0.0.d52c79d2o45Zo0&amp;gatewayAdapt=glo2nld)|[link](https://youtu.be/AMiXme4bMUk)|25.95|1.62|105.4|</v>
      </c>
    </row>
    <row r="4">
      <c r="A4" s="7" t="s">
        <v>13</v>
      </c>
      <c r="B4" s="5">
        <v>2.0</v>
      </c>
      <c r="C4" s="10"/>
      <c r="D4" s="11" t="s">
        <v>14</v>
      </c>
      <c r="E4" s="4" t="s">
        <v>15</v>
      </c>
      <c r="F4" s="6">
        <v>7.5</v>
      </c>
      <c r="G4" s="6">
        <f t="shared" ref="G4:G10" si="4">4.95/7</f>
        <v>0.7071428571</v>
      </c>
      <c r="H4" s="9">
        <f t="shared" si="2"/>
        <v>15.70714286</v>
      </c>
      <c r="I4" s="3" t="str">
        <f t="shared" si="3"/>
        <v>|Pullys|2||[link](https://www.123-3d.nl/123-3D-GT2-Pulley-hoge-resolutie-met-lager-6-mm-riem-20-tanden-5-mm-as-zwart-i2546-t0.html)||7.5|0.71|15.71|</v>
      </c>
    </row>
    <row r="5">
      <c r="A5" s="7" t="s">
        <v>16</v>
      </c>
      <c r="B5" s="5">
        <v>2.0</v>
      </c>
      <c r="C5" s="12"/>
      <c r="D5" s="13" t="s">
        <v>17</v>
      </c>
      <c r="E5" s="4" t="s">
        <v>15</v>
      </c>
      <c r="F5" s="6">
        <v>7.5</v>
      </c>
      <c r="G5" s="6">
        <f t="shared" si="4"/>
        <v>0.7071428571</v>
      </c>
      <c r="H5" s="9">
        <f t="shared" si="2"/>
        <v>15.70714286</v>
      </c>
      <c r="I5" s="3" t="str">
        <f t="shared" si="3"/>
        <v>|Motor pullys|2||[link](https://www.123-3d.nl/123-3D-GT2-Pulley-hoge-resolutie-6-mm-riem-20-tanden-5-mm-as-zwart-400211009-i2547-t0.html)||7.5|0.71|15.71|</v>
      </c>
    </row>
    <row r="6">
      <c r="A6" s="7" t="s">
        <v>18</v>
      </c>
      <c r="B6" s="5">
        <v>1.0</v>
      </c>
      <c r="C6" s="14" t="s">
        <v>19</v>
      </c>
      <c r="D6" s="13" t="s">
        <v>20</v>
      </c>
      <c r="E6" s="4" t="s">
        <v>15</v>
      </c>
      <c r="F6" s="6">
        <v>21.0</v>
      </c>
      <c r="G6" s="6">
        <f t="shared" si="4"/>
        <v>0.7071428571</v>
      </c>
      <c r="H6" s="9">
        <f t="shared" si="2"/>
        <v>21.70714286</v>
      </c>
      <c r="I6" s="3" t="str">
        <f t="shared" si="3"/>
        <v>|Reininforced belt 6mm wide|1|2.7m needed|[link](https://www.123-3d.nl/123-3D-GT2-timing-belt-6-mm-5-meter-i6541-t3046.html)||21|0.71|21.71|</v>
      </c>
    </row>
    <row r="7">
      <c r="A7" s="7" t="s">
        <v>21</v>
      </c>
      <c r="B7" s="4">
        <v>1.0</v>
      </c>
      <c r="C7" s="15"/>
      <c r="D7" s="8" t="s">
        <v>22</v>
      </c>
      <c r="E7" s="4" t="s">
        <v>15</v>
      </c>
      <c r="F7" s="16">
        <v>6.0</v>
      </c>
      <c r="G7" s="6">
        <f t="shared" si="4"/>
        <v>0.7071428571</v>
      </c>
      <c r="H7" s="9">
        <f t="shared" si="2"/>
        <v>6.707142857</v>
      </c>
      <c r="I7" s="3" t="str">
        <f t="shared" si="3"/>
        <v>|Leadscrew moer, TR8x8|1||[link](https://www.123-3d.nl/123-3D-Leadscrew-moer-TR8x8-i1560-t0.html)||6|0.71|6.71|</v>
      </c>
    </row>
    <row r="8">
      <c r="A8" s="7" t="s">
        <v>23</v>
      </c>
      <c r="B8" s="4">
        <v>1.0</v>
      </c>
      <c r="C8" s="15" t="s">
        <v>24</v>
      </c>
      <c r="D8" s="8" t="s">
        <v>25</v>
      </c>
      <c r="E8" s="4" t="s">
        <v>15</v>
      </c>
      <c r="F8" s="16">
        <v>9.5</v>
      </c>
      <c r="G8" s="6">
        <f t="shared" si="4"/>
        <v>0.7071428571</v>
      </c>
      <c r="H8" s="9">
        <f t="shared" si="2"/>
        <v>10.20714286</v>
      </c>
      <c r="I8" s="3" t="str">
        <f t="shared" si="3"/>
        <v>|Leadscrew, TR8x8, 8 mm|1|This one is 30cm, unsure what we need|[link](https://www.123-3d.nl/123-3D-Leadscrew-TR8x8-8-mm-30-cm-i1558-t0.html)||9.5|0.71|10.21|</v>
      </c>
    </row>
    <row r="9">
      <c r="A9" s="7" t="s">
        <v>26</v>
      </c>
      <c r="B9" s="5">
        <v>1.0</v>
      </c>
      <c r="C9" s="15" t="s">
        <v>27</v>
      </c>
      <c r="D9" s="8" t="s">
        <v>28</v>
      </c>
      <c r="E9" s="4" t="s">
        <v>15</v>
      </c>
      <c r="F9" s="6">
        <v>3.75</v>
      </c>
      <c r="G9" s="6">
        <f t="shared" si="4"/>
        <v>0.7071428571</v>
      </c>
      <c r="H9" s="9">
        <f t="shared" si="2"/>
        <v>4.457142857</v>
      </c>
      <c r="I9" s="3" t="str">
        <f t="shared" si="3"/>
        <v>|Staaf as glad 8 m|1|This one is 100cm, unsure what we need|[link](https://www.123-3d.nl/123-3D-Staaf-as-glad-8-mm-x-100-cm-voor-X-of-Y-as-i56-t0.html)||3.75|0.71|4.46|</v>
      </c>
    </row>
    <row r="10">
      <c r="A10" s="7" t="s">
        <v>29</v>
      </c>
      <c r="B10" s="4">
        <v>1.0</v>
      </c>
      <c r="C10" s="15"/>
      <c r="D10" s="8" t="s">
        <v>30</v>
      </c>
      <c r="E10" s="4" t="s">
        <v>15</v>
      </c>
      <c r="F10" s="16">
        <v>4.5</v>
      </c>
      <c r="G10" s="6">
        <f t="shared" si="4"/>
        <v>0.7071428571</v>
      </c>
      <c r="H10" s="9">
        <f t="shared" si="2"/>
        <v>5.207142857</v>
      </c>
      <c r="I10" s="3" t="str">
        <f t="shared" si="3"/>
        <v>|Flexibele motor koppeling 5 mm - 8 mm|1||[link](https://www.123-3d.nl/123-3D-Flexibele-motor-koppeling-5-mm-8-mm-i342-t0.html)||4.5|0.71|5.21|</v>
      </c>
    </row>
    <row r="11">
      <c r="A11" s="7" t="s">
        <v>31</v>
      </c>
      <c r="B11" s="5">
        <v>10.0</v>
      </c>
      <c r="C11" s="4" t="s">
        <v>32</v>
      </c>
      <c r="D11" s="4"/>
      <c r="E11" s="13" t="s">
        <v>33</v>
      </c>
      <c r="F11" s="6">
        <v>0.02</v>
      </c>
      <c r="G11" s="6">
        <v>0.0</v>
      </c>
      <c r="H11" s="9">
        <f t="shared" si="2"/>
        <v>0.2</v>
      </c>
      <c r="I11" s="3" t="str">
        <f t="shared" si="3"/>
        <v>|Frame end caps 2020 (3d print)|10|Print in black||[link](https://www.thingiverse.com/thing:2393904)|0.02|0|0.2|</v>
      </c>
    </row>
    <row r="12">
      <c r="A12" s="7" t="s">
        <v>34</v>
      </c>
      <c r="B12" s="5">
        <v>2.0</v>
      </c>
      <c r="C12" s="17" t="s">
        <v>35</v>
      </c>
      <c r="D12" s="13" t="s">
        <v>36</v>
      </c>
      <c r="E12" s="4" t="s">
        <v>15</v>
      </c>
      <c r="F12" s="6">
        <v>38.95</v>
      </c>
      <c r="G12" s="6">
        <v>0.0</v>
      </c>
      <c r="H12" s="9">
        <f t="shared" si="2"/>
        <v>77.9</v>
      </c>
      <c r="I12" s="3" t="str">
        <f t="shared" si="3"/>
        <v>|Drink dispensers (6 way)|2|Spraypaint black|[link](https://www.bol.com/nl/nl/p/white-rhinoceros-drank-dispenser-bar-butler-shots-muurdispenser-voor-6-flessen/9300000007705748/?Referrer=ENTcli_order_confirmation2008093611)||38.95|0|77.9|</v>
      </c>
    </row>
    <row r="13">
      <c r="A13" s="7" t="s">
        <v>37</v>
      </c>
      <c r="B13" s="5">
        <v>2.0</v>
      </c>
      <c r="C13" s="14" t="s">
        <v>38</v>
      </c>
      <c r="D13" s="13" t="s">
        <v>39</v>
      </c>
      <c r="E13" s="4" t="s">
        <v>15</v>
      </c>
      <c r="F13" s="6">
        <v>12.54</v>
      </c>
      <c r="G13" s="6">
        <v>28.52</v>
      </c>
      <c r="H13" s="9">
        <f t="shared" si="2"/>
        <v>53.6</v>
      </c>
      <c r="I13" s="3" t="str">
        <f t="shared" si="3"/>
        <v>|V frame (black 1500mm)|2|Cut in sizes: 2x750 + 2x353.5 + 2x396.5mm|[link](https://www.ratrig.com/aluminium-profiles/vslot/v-slot-2020-637.html)||12.54|28.52|53.6|</v>
      </c>
    </row>
    <row r="14">
      <c r="A14" s="7" t="s">
        <v>40</v>
      </c>
      <c r="B14" s="18">
        <v>20.0</v>
      </c>
      <c r="D14" s="13" t="s">
        <v>41</v>
      </c>
      <c r="E14" s="4" t="s">
        <v>15</v>
      </c>
      <c r="F14" s="6">
        <f>10.02/20</f>
        <v>0.501</v>
      </c>
      <c r="G14" s="6">
        <v>2.43</v>
      </c>
      <c r="H14" s="9">
        <f t="shared" si="2"/>
        <v>12.45</v>
      </c>
      <c r="I14" s="3" t="str">
        <f t="shared" si="3"/>
        <v>|Frame corner profiles|20||[link](https://nl.aliexpress.com/item/1005003618509458.html)||0.5|2.43|12.45|</v>
      </c>
    </row>
    <row r="15">
      <c r="A15" s="7" t="s">
        <v>42</v>
      </c>
      <c r="B15" s="5">
        <v>1.0</v>
      </c>
      <c r="C15" s="4" t="s">
        <v>43</v>
      </c>
      <c r="E15" s="4" t="s">
        <v>15</v>
      </c>
      <c r="F15" s="6">
        <v>30.48</v>
      </c>
      <c r="G15" s="6">
        <v>0.0</v>
      </c>
      <c r="H15" s="9">
        <f t="shared" si="2"/>
        <v>30.48</v>
      </c>
      <c r="I15" s="3" t="str">
        <f t="shared" si="3"/>
        <v>|Wood (Gamma)|1|2x30x80cm|||30.48|0|30.48|</v>
      </c>
    </row>
    <row r="16">
      <c r="A16" s="7" t="s">
        <v>44</v>
      </c>
      <c r="B16" s="4">
        <v>1.0</v>
      </c>
      <c r="D16" s="13" t="s">
        <v>45</v>
      </c>
      <c r="E16" s="4" t="s">
        <v>15</v>
      </c>
      <c r="F16" s="16">
        <v>9.95</v>
      </c>
      <c r="G16" s="16">
        <v>2.99</v>
      </c>
      <c r="H16" s="9">
        <f t="shared" si="2"/>
        <v>12.94</v>
      </c>
      <c r="I16" s="3" t="str">
        <f t="shared" si="3"/>
        <v>|16x2 LCD Display I2C|1||[link](https://elektronicavoorjou.nl/product/16x2-lcd-wit-op-blauw-5v-met-i2c/)||9.95|2.99|12.94|</v>
      </c>
    </row>
    <row r="17">
      <c r="A17" s="7" t="s">
        <v>46</v>
      </c>
      <c r="B17" s="18">
        <v>50.0</v>
      </c>
      <c r="D17" s="8" t="s">
        <v>47</v>
      </c>
      <c r="E17" s="4" t="s">
        <v>15</v>
      </c>
      <c r="F17" s="16">
        <f t="shared" ref="F17:F18" si="5">8.62/50</f>
        <v>0.1724</v>
      </c>
      <c r="G17" s="9">
        <f t="shared" ref="G17:G21" si="6">(95.72-87.32)/6</f>
        <v>1.4</v>
      </c>
      <c r="H17" s="9">
        <f t="shared" si="2"/>
        <v>10.02</v>
      </c>
      <c r="I17" s="3" t="str">
        <f t="shared" si="3"/>
        <v>|M3x10|50||[link](https://www.indi.nl/nl-nl/p/Cilindrische-inbusbout-M3x10-12.9-zwart-DIN912-912310129B)||0.17|1.4|10.02|</v>
      </c>
    </row>
    <row r="18">
      <c r="A18" s="7" t="s">
        <v>48</v>
      </c>
      <c r="B18" s="18">
        <v>50.0</v>
      </c>
      <c r="D18" s="8" t="s">
        <v>49</v>
      </c>
      <c r="E18" s="4" t="s">
        <v>15</v>
      </c>
      <c r="F18" s="16">
        <f t="shared" si="5"/>
        <v>0.1724</v>
      </c>
      <c r="G18" s="9">
        <f t="shared" si="6"/>
        <v>1.4</v>
      </c>
      <c r="H18" s="9">
        <f t="shared" si="2"/>
        <v>10.02</v>
      </c>
      <c r="I18" s="3" t="str">
        <f t="shared" si="3"/>
        <v>|M3x30|50||[link](https://www.indi.nl/nl-nl/p/Cilindrische-inbusbout-M3x30-12.9-zwart-DIN912-912330129B)||0.17|1.4|10.02|</v>
      </c>
    </row>
    <row r="19">
      <c r="A19" s="7" t="s">
        <v>50</v>
      </c>
      <c r="B19" s="18">
        <v>50.0</v>
      </c>
      <c r="D19" s="13" t="s">
        <v>51</v>
      </c>
      <c r="E19" s="4" t="s">
        <v>15</v>
      </c>
      <c r="F19" s="16">
        <v>0.18</v>
      </c>
      <c r="G19" s="9">
        <f t="shared" si="6"/>
        <v>1.4</v>
      </c>
      <c r="H19" s="9">
        <f t="shared" si="2"/>
        <v>10.4</v>
      </c>
      <c r="I19" s="3" t="str">
        <f t="shared" si="3"/>
        <v>|M5x10|50||[link](https://www.indi.nl/nl-nl/p/Cilindrische-inbusbout-M5x10-12.9-zwart-DIN912-912510129B)||0.18|1.4|10.4|</v>
      </c>
    </row>
    <row r="20">
      <c r="A20" s="7" t="s">
        <v>52</v>
      </c>
      <c r="B20" s="18">
        <v>50.0</v>
      </c>
      <c r="D20" s="8" t="s">
        <v>53</v>
      </c>
      <c r="E20" s="4" t="s">
        <v>15</v>
      </c>
      <c r="F20" s="16">
        <v>0.18</v>
      </c>
      <c r="G20" s="9">
        <f t="shared" si="6"/>
        <v>1.4</v>
      </c>
      <c r="H20" s="9">
        <f t="shared" si="2"/>
        <v>10.4</v>
      </c>
      <c r="I20" s="3" t="str">
        <f t="shared" si="3"/>
        <v>|M5x20|50||[link](https://www.indi.nl/nl-nl/p/Cilindrische-inbusbout-M5x20-12.9-zwart-DIN912-912520129B)||0.18|1.4|10.4|</v>
      </c>
    </row>
    <row r="21">
      <c r="A21" s="19" t="s">
        <v>54</v>
      </c>
      <c r="B21" s="18">
        <v>50.0</v>
      </c>
      <c r="D21" s="8" t="s">
        <v>55</v>
      </c>
      <c r="E21" s="4" t="s">
        <v>15</v>
      </c>
      <c r="F21" s="16">
        <v>0.18</v>
      </c>
      <c r="G21" s="9">
        <f t="shared" si="6"/>
        <v>1.4</v>
      </c>
      <c r="H21" s="9">
        <f t="shared" si="2"/>
        <v>10.4</v>
      </c>
      <c r="I21" s="3" t="str">
        <f t="shared" si="3"/>
        <v>|M5x30|50||[link](https://www.indi.nl/nl-nl/p/Cilindrische-inbusbout-M5x30-12.9-zwart-DIN912-912530129B)||0.18|1.4|10.4|</v>
      </c>
    </row>
    <row r="22">
      <c r="A22" s="20" t="s">
        <v>56</v>
      </c>
      <c r="B22" s="18">
        <v>50.0</v>
      </c>
      <c r="D22" s="8" t="s">
        <v>57</v>
      </c>
      <c r="E22" s="4" t="s">
        <v>15</v>
      </c>
      <c r="F22" s="16">
        <v>0.27</v>
      </c>
      <c r="G22" s="9">
        <f t="shared" ref="G22:G23" si="7">8.41/6</f>
        <v>1.401666667</v>
      </c>
      <c r="H22" s="9">
        <f t="shared" si="2"/>
        <v>14.90166667</v>
      </c>
      <c r="I22" s="3" t="str">
        <f t="shared" si="3"/>
        <v>|M5x40|50||[link](https://www.indi.nl/nl-nl/p/Cilindrische-inbusbout-M5x40-12.9-zwart-DIN912-912540129B)||0.27|1.4|14.9|</v>
      </c>
    </row>
    <row r="23">
      <c r="A23" s="20" t="s">
        <v>58</v>
      </c>
      <c r="B23" s="18">
        <v>50.0</v>
      </c>
      <c r="D23" s="8" t="s">
        <v>59</v>
      </c>
      <c r="E23" s="4" t="s">
        <v>15</v>
      </c>
      <c r="F23" s="16">
        <v>0.34</v>
      </c>
      <c r="G23" s="9">
        <f t="shared" si="7"/>
        <v>1.401666667</v>
      </c>
      <c r="H23" s="9">
        <f t="shared" si="2"/>
        <v>18.40166667</v>
      </c>
      <c r="I23" s="3" t="str">
        <f t="shared" si="3"/>
        <v>|M5x50|50||[link](https://www.indi.nl/nl-nl/p/Cilindrische-inbusbout-M5X50-12.9-zwart-DIN912-912550129B)||0.34|1.4|18.4|</v>
      </c>
    </row>
    <row r="24">
      <c r="A24" s="7" t="s">
        <v>60</v>
      </c>
      <c r="B24" s="18">
        <v>50.0</v>
      </c>
      <c r="D24" s="8" t="s">
        <v>61</v>
      </c>
      <c r="E24" s="4" t="s">
        <v>15</v>
      </c>
      <c r="F24" s="16">
        <f>19.32/50</f>
        <v>0.3864</v>
      </c>
      <c r="G24" s="9">
        <f t="shared" ref="G24:G26" si="8">(95.72-87.32)/6</f>
        <v>1.4</v>
      </c>
      <c r="H24" s="9">
        <f t="shared" si="2"/>
        <v>20.72</v>
      </c>
      <c r="I24" s="3" t="str">
        <f t="shared" si="3"/>
        <v>|M5x60|50||[link](https://www.indi.nl/nl-nl/p/Cilindrische-inbusbout-M5x60-12.9-zwart-DIN912-912560129B)||0.39|1.4|20.72|</v>
      </c>
    </row>
    <row r="25">
      <c r="A25" s="7" t="s">
        <v>62</v>
      </c>
      <c r="B25" s="18">
        <v>50.0</v>
      </c>
      <c r="D25" s="8" t="s">
        <v>63</v>
      </c>
      <c r="E25" s="4" t="s">
        <v>15</v>
      </c>
      <c r="F25" s="16">
        <f>41.76/50</f>
        <v>0.8352</v>
      </c>
      <c r="G25" s="9">
        <f t="shared" si="8"/>
        <v>1.4</v>
      </c>
      <c r="H25" s="9">
        <f t="shared" si="2"/>
        <v>43.16</v>
      </c>
      <c r="I25" s="3" t="str">
        <f t="shared" si="3"/>
        <v>|M5x80|50||[link](https://www.indi.nl/nl-nl/p/Cilindrische-inbusbout-M5x80-12.9-zwart-DIN912-912580129B)||0.84|1.4|43.16|</v>
      </c>
    </row>
    <row r="26">
      <c r="A26" s="20" t="s">
        <v>64</v>
      </c>
      <c r="B26" s="18">
        <v>200.0</v>
      </c>
      <c r="D26" s="21" t="s">
        <v>65</v>
      </c>
      <c r="E26" s="22" t="s">
        <v>15</v>
      </c>
      <c r="F26" s="23">
        <v>0.05</v>
      </c>
      <c r="G26" s="9">
        <f t="shared" si="8"/>
        <v>1.4</v>
      </c>
      <c r="H26" s="9">
        <f t="shared" si="2"/>
        <v>11.4</v>
      </c>
      <c r="I26" s="3" t="str">
        <f t="shared" si="3"/>
        <v>|Moer|200||[link](https://www.indi.nl/nl-nl/p/Zeskantmoer-M5-klasse-8-verzinkt-DIN934-9345P100)||0.05|1.4|11.4|</v>
      </c>
    </row>
    <row r="27">
      <c r="A27" s="7" t="s">
        <v>66</v>
      </c>
      <c r="B27" s="18">
        <v>8.0</v>
      </c>
      <c r="D27" s="8" t="s">
        <v>67</v>
      </c>
      <c r="E27" s="4" t="s">
        <v>15</v>
      </c>
      <c r="F27" s="16">
        <f>2.79/8</f>
        <v>0.34875</v>
      </c>
      <c r="G27" s="16">
        <v>0.0</v>
      </c>
      <c r="H27" s="9">
        <f t="shared" si="2"/>
        <v>2.79</v>
      </c>
      <c r="I27" s="3" t="str">
        <f t="shared" si="3"/>
        <v>|Borgmoer|8||[link](https://www.gamma.nl/assortiment/gamma-borgmoer-m5-rvs-8-stuks/p/B458288)||0.35|0|2.79|</v>
      </c>
    </row>
    <row r="28">
      <c r="A28" s="7" t="s">
        <v>68</v>
      </c>
      <c r="B28" s="5">
        <v>11.0</v>
      </c>
      <c r="D28" s="4"/>
      <c r="E28" s="4" t="s">
        <v>15</v>
      </c>
      <c r="F28" s="16">
        <f>7.12/10</f>
        <v>0.712</v>
      </c>
      <c r="G28" s="16">
        <v>0.0</v>
      </c>
      <c r="H28" s="9">
        <f t="shared" si="2"/>
        <v>7.832</v>
      </c>
      <c r="I28" s="3" t="str">
        <f t="shared" si="3"/>
        <v>|V-slot wheels|11||||0.71|0|7.83|</v>
      </c>
    </row>
    <row r="29">
      <c r="A29" s="7" t="s">
        <v>69</v>
      </c>
      <c r="B29" s="18">
        <v>5.0</v>
      </c>
      <c r="C29" s="4" t="s">
        <v>70</v>
      </c>
      <c r="F29" s="16">
        <v>1.44</v>
      </c>
      <c r="G29" s="16">
        <v>0.0</v>
      </c>
      <c r="H29" s="9">
        <f t="shared" si="2"/>
        <v>7.2</v>
      </c>
      <c r="I29" s="3" t="str">
        <f t="shared" si="3"/>
        <v>|JLC PCB|5|(minimum 5 pieces)||[link]()|1.44|0|7.2|</v>
      </c>
    </row>
    <row r="30">
      <c r="A30" s="7" t="s">
        <v>71</v>
      </c>
      <c r="B30" s="4">
        <v>3.0</v>
      </c>
      <c r="C30" s="4" t="s">
        <v>72</v>
      </c>
      <c r="D30" s="13" t="s">
        <v>73</v>
      </c>
      <c r="E30" s="13" t="s">
        <v>74</v>
      </c>
      <c r="F30" s="6">
        <f>(20.42+4.44)/10</f>
        <v>2.486</v>
      </c>
      <c r="G30" s="6">
        <v>0.0</v>
      </c>
      <c r="H30" s="9">
        <f t="shared" si="2"/>
        <v>7.458</v>
      </c>
      <c r="I30" s="3" t="str">
        <f t="shared" si="3"/>
        <v>|PCB-TMC2208 motor controller|3|X, Y, Z|[link](https://nl.aliexpress.com/item/1005004014058136.html)|[link](https://wiki.fysetc.com/TMC2208/)|2.49|0|7.46|</v>
      </c>
    </row>
    <row r="31">
      <c r="A31" s="7" t="s">
        <v>75</v>
      </c>
      <c r="B31" s="4">
        <v>3.0</v>
      </c>
      <c r="C31" s="4" t="s">
        <v>76</v>
      </c>
      <c r="D31" s="13" t="s">
        <v>77</v>
      </c>
      <c r="E31" s="4" t="s">
        <v>15</v>
      </c>
      <c r="F31" s="16">
        <v>0.95</v>
      </c>
      <c r="G31" s="6">
        <v>3.45</v>
      </c>
      <c r="H31" s="9">
        <f t="shared" si="2"/>
        <v>6.3</v>
      </c>
      <c r="I31" s="3" t="str">
        <f t="shared" si="3"/>
        <v>|Microswitch|3|Used for homing, not as limit switch|[link](https://www.hobbyelectronica.nl/product/endstop-mechanisch-microswitch/)||0.95|3.45|6.3|</v>
      </c>
    </row>
    <row r="32">
      <c r="A32" s="4" t="s">
        <v>78</v>
      </c>
      <c r="B32" s="4">
        <v>6.0</v>
      </c>
      <c r="D32" s="8" t="s">
        <v>79</v>
      </c>
      <c r="E32" s="4" t="s">
        <v>15</v>
      </c>
      <c r="F32" s="16">
        <v>1.95</v>
      </c>
      <c r="G32" s="6">
        <v>2.95</v>
      </c>
      <c r="H32" s="9">
        <f t="shared" si="2"/>
        <v>14.65</v>
      </c>
      <c r="I32" s="3" t="str">
        <f t="shared" si="3"/>
        <v>|Tubing 5x7|6||[link](https://www.kiwi-electronics.com/nl/siliconen-slang-5x7mm-2-meter-10188)||1.95|2.95|14.65|</v>
      </c>
    </row>
    <row r="33">
      <c r="A33" s="4" t="s">
        <v>80</v>
      </c>
      <c r="B33" s="4">
        <v>14.0</v>
      </c>
      <c r="D33" s="8" t="s">
        <v>81</v>
      </c>
      <c r="E33" s="4" t="s">
        <v>15</v>
      </c>
      <c r="F33" s="16">
        <f>(30.15-7.95)/10</f>
        <v>2.22</v>
      </c>
      <c r="G33" s="6">
        <v>7.95</v>
      </c>
      <c r="H33" s="9">
        <f t="shared" si="2"/>
        <v>39.03</v>
      </c>
      <c r="I33" s="3" t="str">
        <f t="shared" si="3"/>
        <v>|Tubing 2x4|14||[link](https://www.slangenshop.nl/home/22-siliconen-slang-2-x-4-mm-.html)||2.22|7.95|39.03|</v>
      </c>
    </row>
    <row r="34">
      <c r="A34" s="4" t="s">
        <v>82</v>
      </c>
      <c r="B34" s="4">
        <v>7.0</v>
      </c>
      <c r="D34" s="8" t="s">
        <v>83</v>
      </c>
      <c r="E34" s="4" t="s">
        <v>15</v>
      </c>
      <c r="F34" s="16">
        <v>3.88</v>
      </c>
      <c r="G34" s="6">
        <v>6.95</v>
      </c>
      <c r="H34" s="9">
        <f t="shared" si="2"/>
        <v>34.11</v>
      </c>
      <c r="I34" s="3" t="str">
        <f t="shared" si="3"/>
        <v>|Tubing 3x5|7||[link](https://www.slangenshop.nl/home/25-siliconen-slang-3-x-5-mm-.html)||3.88|6.95|34.11|</v>
      </c>
    </row>
    <row r="35">
      <c r="A35" s="24" t="s">
        <v>84</v>
      </c>
      <c r="B35" s="4">
        <v>7.0</v>
      </c>
      <c r="D35" s="8" t="s">
        <v>85</v>
      </c>
      <c r="E35" s="4" t="s">
        <v>15</v>
      </c>
      <c r="F35" s="16">
        <v>3.81</v>
      </c>
      <c r="G35" s="6">
        <v>7.95</v>
      </c>
      <c r="H35" s="9">
        <f t="shared" si="2"/>
        <v>34.62</v>
      </c>
      <c r="I35" s="3" t="str">
        <f t="shared" si="3"/>
        <v>|Tubing 4x6|7||[link](https://www.slangenshop.nl/home/24-siliconen-slang-4-x-6-mm-.html?search_query=Siliconen+slang+4&amp;results=24)||3.81|7.95|34.62|</v>
      </c>
    </row>
    <row r="36">
      <c r="A36" s="4" t="s">
        <v>86</v>
      </c>
      <c r="B36" s="4">
        <v>1.0</v>
      </c>
      <c r="D36" s="8" t="s">
        <v>87</v>
      </c>
      <c r="E36" s="4" t="s">
        <v>15</v>
      </c>
      <c r="F36" s="16">
        <f>1.21*7.06</f>
        <v>8.5426</v>
      </c>
      <c r="G36" s="9"/>
      <c r="H36" s="9">
        <f t="shared" si="2"/>
        <v>8.5426</v>
      </c>
      <c r="I36" s="3" t="str">
        <f t="shared" si="3"/>
        <v>|0826B 0.5-20N 8mm|1||[link](https://www.aliexpress.com/item/1005004016711403.html?spm=a2g0o.cart.0.0.603638daNtRRN5&amp;mp=1)||8.54||8.54|</v>
      </c>
    </row>
    <row r="37">
      <c r="A37" s="4" t="s">
        <v>88</v>
      </c>
      <c r="B37" s="4">
        <v>1.0</v>
      </c>
      <c r="D37" s="8" t="s">
        <v>87</v>
      </c>
      <c r="E37" s="4" t="s">
        <v>15</v>
      </c>
      <c r="F37" s="16">
        <f>1.21*13.52</f>
        <v>16.3592</v>
      </c>
      <c r="G37" s="9"/>
      <c r="H37" s="9">
        <f t="shared" si="2"/>
        <v>16.3592</v>
      </c>
      <c r="I37" s="3" t="str">
        <f t="shared" si="3"/>
        <v>|1050B 4.5-50N 15mm|1||[link](https://www.aliexpress.com/item/1005004016711403.html?spm=a2g0o.cart.0.0.603638daNtRRN5&amp;mp=1)||16.36||16.36|</v>
      </c>
    </row>
    <row r="38">
      <c r="A38" s="4" t="s">
        <v>89</v>
      </c>
      <c r="B38" s="4">
        <v>1.0</v>
      </c>
      <c r="D38" s="8" t="s">
        <v>90</v>
      </c>
      <c r="E38" s="4" t="s">
        <v>15</v>
      </c>
      <c r="F38" s="16">
        <v>1.31</v>
      </c>
      <c r="G38" s="9">
        <f t="shared" ref="G38:G39" si="9">1.59/2</f>
        <v>0.795</v>
      </c>
      <c r="H38" s="9">
        <f t="shared" si="2"/>
        <v>2.105</v>
      </c>
      <c r="I38" s="3" t="str">
        <f t="shared" si="3"/>
        <v>|Motion Film Pressure Sensor 100g|1||[link](https://www.aliexpress.com/item/32878178151.html?spm=a2g0o.cart.0.0.603638daNtRRN5&amp;mp=1)||1.31|0.8|2.11|</v>
      </c>
    </row>
    <row r="39">
      <c r="A39" s="4" t="s">
        <v>91</v>
      </c>
      <c r="B39" s="4">
        <v>1.0</v>
      </c>
      <c r="D39" s="8" t="s">
        <v>90</v>
      </c>
      <c r="E39" s="4" t="s">
        <v>15</v>
      </c>
      <c r="F39" s="16">
        <v>1.31</v>
      </c>
      <c r="G39" s="9">
        <f t="shared" si="9"/>
        <v>0.795</v>
      </c>
      <c r="H39" s="9">
        <f t="shared" si="2"/>
        <v>2.105</v>
      </c>
      <c r="I39" s="3" t="str">
        <f t="shared" si="3"/>
        <v>|Motion Film Pressure Sensor 1kg|1||[link](https://www.aliexpress.com/item/32878178151.html?spm=a2g0o.cart.0.0.603638daNtRRN5&amp;mp=1)||1.31|0.8|2.11|</v>
      </c>
    </row>
    <row r="40">
      <c r="A40" s="4" t="s">
        <v>92</v>
      </c>
      <c r="B40" s="4">
        <v>1.0</v>
      </c>
      <c r="D40" s="8" t="s">
        <v>93</v>
      </c>
      <c r="E40" s="4" t="s">
        <v>15</v>
      </c>
      <c r="F40" s="16">
        <v>3.34</v>
      </c>
      <c r="G40" s="6">
        <v>3.61</v>
      </c>
      <c r="H40" s="9">
        <f t="shared" si="2"/>
        <v>6.95</v>
      </c>
      <c r="I40" s="3" t="str">
        <f t="shared" si="3"/>
        <v>|Solenoid Valve 4.5mm inner 12V|1||[link](https://www.aliexpress.com/item/1005005553905520.html?spm=a2g0o.cart.0.0.603638daNtRRN5&amp;mp=1)||3.34|3.61|6.95|</v>
      </c>
    </row>
    <row r="41">
      <c r="E41" s="4" t="s">
        <v>15</v>
      </c>
      <c r="F41" s="16"/>
      <c r="G41" s="9"/>
      <c r="H41" s="9">
        <f t="shared" si="2"/>
        <v>0</v>
      </c>
      <c r="I41" s="3" t="str">
        <f t="shared" si="3"/>
        <v/>
      </c>
    </row>
    <row r="42">
      <c r="E42" s="4" t="s">
        <v>15</v>
      </c>
      <c r="F42" s="16"/>
      <c r="G42" s="9"/>
      <c r="H42" s="9">
        <f t="shared" si="2"/>
        <v>0</v>
      </c>
      <c r="I42" s="3" t="str">
        <f t="shared" si="3"/>
        <v/>
      </c>
    </row>
    <row r="43">
      <c r="E43" s="4" t="s">
        <v>15</v>
      </c>
      <c r="F43" s="16"/>
      <c r="G43" s="9"/>
      <c r="H43" s="9">
        <f t="shared" si="2"/>
        <v>0</v>
      </c>
      <c r="I43" s="3" t="str">
        <f t="shared" si="3"/>
        <v/>
      </c>
    </row>
    <row r="44">
      <c r="E44" s="4" t="s">
        <v>15</v>
      </c>
      <c r="F44" s="16"/>
      <c r="G44" s="9"/>
      <c r="H44" s="9">
        <f t="shared" si="2"/>
        <v>0</v>
      </c>
      <c r="I44" s="3" t="str">
        <f t="shared" si="3"/>
        <v/>
      </c>
    </row>
    <row r="45">
      <c r="E45" s="4" t="s">
        <v>15</v>
      </c>
      <c r="F45" s="16"/>
      <c r="G45" s="9"/>
      <c r="H45" s="9">
        <f t="shared" si="2"/>
        <v>0</v>
      </c>
      <c r="I45" s="3" t="str">
        <f t="shared" si="3"/>
        <v/>
      </c>
    </row>
    <row r="46">
      <c r="E46" s="4" t="s">
        <v>15</v>
      </c>
      <c r="F46" s="16"/>
      <c r="G46" s="9"/>
      <c r="H46" s="9">
        <f t="shared" si="2"/>
        <v>0</v>
      </c>
      <c r="I46" s="3" t="str">
        <f t="shared" si="3"/>
        <v/>
      </c>
    </row>
    <row r="47">
      <c r="E47" s="4" t="s">
        <v>15</v>
      </c>
      <c r="F47" s="16"/>
      <c r="G47" s="9"/>
      <c r="H47" s="9">
        <f t="shared" si="2"/>
        <v>0</v>
      </c>
      <c r="I47" s="3" t="str">
        <f t="shared" si="3"/>
        <v/>
      </c>
    </row>
    <row r="48">
      <c r="A48" s="25" t="s">
        <v>94</v>
      </c>
      <c r="B48" s="26"/>
      <c r="C48" s="26"/>
      <c r="D48" s="26"/>
      <c r="E48" s="26"/>
      <c r="F48" s="26"/>
      <c r="G48" s="26"/>
      <c r="H48" s="27">
        <f>SUM(H3:H47)</f>
        <v>722.5451333</v>
      </c>
      <c r="I48" s="3"/>
    </row>
    <row r="49">
      <c r="A49" s="7" t="s">
        <v>95</v>
      </c>
      <c r="B49" s="4">
        <v>3.0</v>
      </c>
      <c r="C49" s="4" t="s">
        <v>96</v>
      </c>
      <c r="D49" s="8" t="s">
        <v>97</v>
      </c>
      <c r="E49" s="4" t="s">
        <v>15</v>
      </c>
      <c r="F49" s="16">
        <v>22.62</v>
      </c>
      <c r="G49" s="6">
        <v>6.95</v>
      </c>
      <c r="H49" s="9">
        <f t="shared" ref="H49:H64" si="10">(F49*B49)+G49</f>
        <v>74.81</v>
      </c>
      <c r="I49" s="3" t="str">
        <f t="shared" ref="I49:I72" si="11">IF(A49="","","|"&amp;A49&amp;"|"&amp;B49&amp;"|"&amp;C49&amp;"|"&amp;if(D49="","","[link]("&amp;D49&amp;")")&amp;"|"&amp;if(E49=" ","",if(F49="","","[link]("&amp;E49&amp;")"))&amp;"|"&amp;if(F49="","",round(F49,2))&amp;"|"&amp;if(G49="","",round(G49,2))&amp;"|"&amp;if(H49="","",round(H49,2))&amp;"|")</f>
        <v>|Steppermotor|3|We actually use 1.8deg 2.4Ohm|[link](https://www.hobbyelectronica.nl/product/nema-17-stappen-motor-42byghw609/?gclid=CjwKCAjwzeqVBhAoEiwAOrEmzQjIdiWzwSG4m0PU8pULIl3Q7mAKpvSpVphw8W75q5Q6bFC5tXKSYxoC3OMQAvD_BwE)||22.62|6.95|74.81|</v>
      </c>
    </row>
    <row r="50">
      <c r="A50" s="7" t="s">
        <v>98</v>
      </c>
      <c r="B50" s="4">
        <v>7.0</v>
      </c>
      <c r="E50" s="4"/>
      <c r="F50" s="16">
        <v>0.149</v>
      </c>
      <c r="G50" s="9"/>
      <c r="H50" s="9">
        <f t="shared" si="10"/>
        <v>1.043</v>
      </c>
      <c r="I50" s="3" t="str">
        <f t="shared" si="11"/>
        <v>|Connector MTA-100-2P|7|||[link]()|0.15||1.04|</v>
      </c>
    </row>
    <row r="51">
      <c r="A51" s="7" t="s">
        <v>99</v>
      </c>
      <c r="B51" s="4">
        <v>1.0</v>
      </c>
      <c r="E51" s="4"/>
      <c r="F51" s="16">
        <v>0.143</v>
      </c>
      <c r="G51" s="9"/>
      <c r="H51" s="9">
        <f t="shared" si="10"/>
        <v>0.143</v>
      </c>
      <c r="I51" s="3" t="str">
        <f t="shared" si="11"/>
        <v>|Connector MTA-100-3P|1|||[link]()|0.14||0.14|</v>
      </c>
    </row>
    <row r="52">
      <c r="A52" s="7" t="s">
        <v>100</v>
      </c>
      <c r="B52" s="4">
        <v>4.0</v>
      </c>
      <c r="E52" s="4"/>
      <c r="F52" s="16">
        <v>0.235</v>
      </c>
      <c r="G52" s="9"/>
      <c r="H52" s="9">
        <f t="shared" si="10"/>
        <v>0.94</v>
      </c>
      <c r="I52" s="3" t="str">
        <f t="shared" si="11"/>
        <v>|Connector MTA-100-4P|4|||[link]()|0.24||0.94|</v>
      </c>
    </row>
    <row r="53">
      <c r="A53" s="7" t="s">
        <v>101</v>
      </c>
      <c r="B53" s="4">
        <v>2.0</v>
      </c>
      <c r="E53" s="4" t="s">
        <v>15</v>
      </c>
      <c r="F53" s="16">
        <v>0.22</v>
      </c>
      <c r="G53" s="9"/>
      <c r="H53" s="9">
        <f t="shared" si="10"/>
        <v>0.44</v>
      </c>
      <c r="I53" s="3" t="str">
        <f t="shared" si="11"/>
        <v>|Connector MTA-156-2P|2||||0.22||0.44|</v>
      </c>
    </row>
    <row r="54">
      <c r="A54" s="7" t="s">
        <v>102</v>
      </c>
      <c r="B54" s="4">
        <v>7.0</v>
      </c>
      <c r="C54" s="4" t="s">
        <v>103</v>
      </c>
      <c r="E54" s="4"/>
      <c r="F54" s="16">
        <v>0.105</v>
      </c>
      <c r="G54" s="9"/>
      <c r="H54" s="9">
        <f t="shared" si="10"/>
        <v>0.735</v>
      </c>
      <c r="I54" s="3" t="str">
        <f t="shared" si="11"/>
        <v>|PCB-MTA-100-2P|7|H2,H3,H4,H11,H12,H13,H14||[link]()|0.11||0.74|</v>
      </c>
    </row>
    <row r="55">
      <c r="A55" s="7" t="s">
        <v>104</v>
      </c>
      <c r="B55" s="4">
        <v>1.0</v>
      </c>
      <c r="C55" s="4" t="s">
        <v>105</v>
      </c>
      <c r="D55" s="8" t="s">
        <v>106</v>
      </c>
      <c r="E55" s="4" t="s">
        <v>15</v>
      </c>
      <c r="F55" s="16">
        <v>0.072</v>
      </c>
      <c r="G55" s="9"/>
      <c r="H55" s="9">
        <f t="shared" si="10"/>
        <v>0.072</v>
      </c>
      <c r="I55" s="3" t="str">
        <f t="shared" si="11"/>
        <v>|PCB-MTA-100-3P|1|for LED D=H5|[link](http://www.te.com/commerce/DocumentDelivery/DDEController?Action=srchrtrv&amp;DocNm=640454&amp;DocType=Customer+Drawing&amp;DocLang=English&amp;PartCntxt=640454-5)||0.07||0.07|</v>
      </c>
    </row>
    <row r="56">
      <c r="A56" s="7" t="s">
        <v>107</v>
      </c>
      <c r="B56" s="4">
        <v>4.0</v>
      </c>
      <c r="C56" s="4" t="s">
        <v>108</v>
      </c>
      <c r="D56" s="8" t="s">
        <v>106</v>
      </c>
      <c r="E56" s="4" t="s">
        <v>15</v>
      </c>
      <c r="F56" s="16">
        <v>0.128</v>
      </c>
      <c r="G56" s="9"/>
      <c r="H56" s="9">
        <f t="shared" si="10"/>
        <v>0.512</v>
      </c>
      <c r="I56" s="3" t="str">
        <f t="shared" si="11"/>
        <v>|PCB-MTA-100-4P|4|H8, H9, H10,H16|[link](http://www.te.com/commerce/DocumentDelivery/DDEController?Action=srchrtrv&amp;DocNm=640454&amp;DocType=Customer+Drawing&amp;DocLang=English&amp;PartCntxt=640454-5)||0.13||0.51|</v>
      </c>
    </row>
    <row r="57">
      <c r="A57" s="7" t="s">
        <v>109</v>
      </c>
      <c r="B57" s="4">
        <v>2.0</v>
      </c>
      <c r="C57" s="4" t="s">
        <v>110</v>
      </c>
      <c r="E57" s="4"/>
      <c r="F57" s="16">
        <v>0.105</v>
      </c>
      <c r="G57" s="9"/>
      <c r="H57" s="9">
        <f t="shared" si="10"/>
        <v>0.21</v>
      </c>
      <c r="I57" s="3" t="str">
        <f t="shared" si="11"/>
        <v>|PCB-MTA-156-2P|2|H6, H7||[link]()|0.11||0.21|</v>
      </c>
    </row>
    <row r="58">
      <c r="A58" s="7" t="s">
        <v>111</v>
      </c>
      <c r="B58" s="4">
        <v>4.0</v>
      </c>
      <c r="C58" s="4" t="s">
        <v>112</v>
      </c>
      <c r="D58" s="4" t="s">
        <v>15</v>
      </c>
      <c r="E58" s="4"/>
      <c r="F58" s="16">
        <v>0.933</v>
      </c>
      <c r="G58" s="9"/>
      <c r="H58" s="9">
        <f t="shared" si="10"/>
        <v>3.732</v>
      </c>
      <c r="I58" s="3" t="str">
        <f t="shared" si="11"/>
        <v>|PCB-L2203N|4|Q1,Q2,Q3,Q4|[link]( )|[link]()|0.93||3.73|</v>
      </c>
    </row>
    <row r="59">
      <c r="A59" s="4" t="s">
        <v>113</v>
      </c>
      <c r="B59" s="5">
        <v>6.0</v>
      </c>
      <c r="C59" s="4" t="s">
        <v>114</v>
      </c>
      <c r="D59" s="4" t="s">
        <v>15</v>
      </c>
      <c r="F59" s="16">
        <f t="shared" ref="F59:F62" si="12">29/3725</f>
        <v>0.007785234899</v>
      </c>
      <c r="G59" s="28"/>
      <c r="H59" s="9">
        <f t="shared" si="10"/>
        <v>0.0467114094</v>
      </c>
      <c r="I59" s="3" t="str">
        <f t="shared" si="11"/>
        <v>|PCB-C0805 100nF|6|C1,C2,C3,C4,C5,C6|[link]( )|[link]()|0.01||0.05|</v>
      </c>
    </row>
    <row r="60">
      <c r="A60" s="4" t="s">
        <v>115</v>
      </c>
      <c r="B60" s="4">
        <v>7.0</v>
      </c>
      <c r="C60" s="4" t="s">
        <v>116</v>
      </c>
      <c r="D60" s="4" t="s">
        <v>15</v>
      </c>
      <c r="E60" s="4"/>
      <c r="F60" s="16">
        <f t="shared" si="12"/>
        <v>0.007785234899</v>
      </c>
      <c r="G60" s="9"/>
      <c r="H60" s="9">
        <f t="shared" si="10"/>
        <v>0.0544966443</v>
      </c>
      <c r="I60" s="3" t="str">
        <f t="shared" si="11"/>
        <v>|PCB-R0805 1k|7|R1,R2,R3,R4,R5,R6,R7|[link]( )|[link]()|0.01||0.05|</v>
      </c>
    </row>
    <row r="61">
      <c r="A61" s="4" t="s">
        <v>117</v>
      </c>
      <c r="B61" s="4">
        <v>1.0</v>
      </c>
      <c r="C61" s="4" t="s">
        <v>118</v>
      </c>
      <c r="D61" s="4" t="s">
        <v>15</v>
      </c>
      <c r="E61" s="4"/>
      <c r="F61" s="16">
        <f t="shared" si="12"/>
        <v>0.007785234899</v>
      </c>
      <c r="G61" s="9"/>
      <c r="H61" s="9">
        <f t="shared" si="10"/>
        <v>0.007785234899</v>
      </c>
      <c r="I61" s="3" t="str">
        <f t="shared" si="11"/>
        <v>|PCB-R0805 100R|1|R8|[link]( )|[link]()|0.01||0.01|</v>
      </c>
    </row>
    <row r="62">
      <c r="A62" s="4" t="s">
        <v>119</v>
      </c>
      <c r="B62" s="4">
        <v>1.0</v>
      </c>
      <c r="C62" s="4" t="s">
        <v>120</v>
      </c>
      <c r="D62" s="4" t="s">
        <v>15</v>
      </c>
      <c r="E62" s="4"/>
      <c r="F62" s="16">
        <f t="shared" si="12"/>
        <v>0.007785234899</v>
      </c>
      <c r="G62" s="9"/>
      <c r="H62" s="9">
        <f t="shared" si="10"/>
        <v>0.007785234899</v>
      </c>
      <c r="I62" s="3" t="str">
        <f t="shared" si="11"/>
        <v>|PCB-R0805 10R|1|R9|[link]( )|[link]()|0.01||0.01|</v>
      </c>
    </row>
    <row r="63">
      <c r="A63" s="7" t="s">
        <v>121</v>
      </c>
      <c r="B63" s="4">
        <v>1.0</v>
      </c>
      <c r="C63" s="4" t="s">
        <v>122</v>
      </c>
      <c r="D63" s="4" t="s">
        <v>15</v>
      </c>
      <c r="E63" s="4"/>
      <c r="F63" s="16">
        <v>3.85</v>
      </c>
      <c r="G63" s="9"/>
      <c r="H63" s="9">
        <f t="shared" si="10"/>
        <v>3.85</v>
      </c>
      <c r="I63" s="3" t="str">
        <f t="shared" si="11"/>
        <v>|PCB-DOIT ESP32 DEVKIT V1|1|U1|[link]( )|[link]()|3.85||3.85|</v>
      </c>
    </row>
    <row r="64">
      <c r="A64" s="7" t="s">
        <v>123</v>
      </c>
      <c r="B64" s="4">
        <v>1.0</v>
      </c>
      <c r="C64" s="4" t="s">
        <v>124</v>
      </c>
      <c r="D64" s="13" t="s">
        <v>125</v>
      </c>
      <c r="E64" s="4" t="s">
        <v>15</v>
      </c>
      <c r="F64" s="16">
        <v>7.5735</v>
      </c>
      <c r="G64" s="9"/>
      <c r="H64" s="9">
        <f t="shared" si="10"/>
        <v>7.5735</v>
      </c>
      <c r="I64" s="3" t="str">
        <f t="shared" si="11"/>
        <v>|PCB-R78B5020|1|U2|[link](https://nl.farnell.com/recom-power/r-78b5-0-1-0l/dc-dc-converter-5v-1a/dp/1793162)||7.57||7.57|</v>
      </c>
    </row>
    <row r="65">
      <c r="A65" s="7" t="s">
        <v>126</v>
      </c>
      <c r="B65" s="4">
        <v>2.0</v>
      </c>
      <c r="C65" s="4" t="s">
        <v>127</v>
      </c>
      <c r="E65" s="4"/>
      <c r="F65" s="16">
        <v>0.061</v>
      </c>
      <c r="G65" s="6">
        <v>0.0</v>
      </c>
      <c r="H65" s="9">
        <f>B65*F65+G65</f>
        <v>0.122</v>
      </c>
      <c r="I65" s="3" t="str">
        <f t="shared" si="11"/>
        <v>|PCB-SIL header|2|Steppers, H1||[link]()|0.06|0|0.12|</v>
      </c>
    </row>
    <row r="66">
      <c r="A66" s="4" t="s">
        <v>128</v>
      </c>
      <c r="B66" s="4">
        <v>1.0</v>
      </c>
      <c r="F66" s="16"/>
      <c r="G66" s="9"/>
      <c r="H66" s="9">
        <f t="shared" ref="H66:H72" si="13">(F66*B66)+G66</f>
        <v>0</v>
      </c>
      <c r="I66" s="3" t="str">
        <f t="shared" si="11"/>
        <v>|12V power supply|1||||||0|</v>
      </c>
    </row>
    <row r="67">
      <c r="A67" s="4" t="s">
        <v>129</v>
      </c>
      <c r="F67" s="16"/>
      <c r="G67" s="9"/>
      <c r="H67" s="9">
        <f t="shared" si="13"/>
        <v>0</v>
      </c>
      <c r="I67" s="3" t="str">
        <f t="shared" si="11"/>
        <v>|Wires|||||||0|</v>
      </c>
    </row>
    <row r="68">
      <c r="A68" s="4" t="s">
        <v>130</v>
      </c>
      <c r="F68" s="16"/>
      <c r="G68" s="9"/>
      <c r="H68" s="9">
        <f t="shared" si="13"/>
        <v>0</v>
      </c>
      <c r="I68" s="3" t="str">
        <f t="shared" si="11"/>
        <v>|Wire sleeves?|||||||0|</v>
      </c>
    </row>
    <row r="69">
      <c r="F69" s="16"/>
      <c r="G69" s="9"/>
      <c r="H69" s="9">
        <f t="shared" si="13"/>
        <v>0</v>
      </c>
      <c r="I69" s="3" t="str">
        <f t="shared" si="11"/>
        <v/>
      </c>
    </row>
    <row r="70">
      <c r="F70" s="16"/>
      <c r="G70" s="9"/>
      <c r="H70" s="9">
        <f t="shared" si="13"/>
        <v>0</v>
      </c>
      <c r="I70" s="3" t="str">
        <f t="shared" si="11"/>
        <v/>
      </c>
    </row>
    <row r="71">
      <c r="F71" s="16"/>
      <c r="G71" s="9"/>
      <c r="H71" s="9">
        <f t="shared" si="13"/>
        <v>0</v>
      </c>
      <c r="I71" s="3" t="str">
        <f t="shared" si="11"/>
        <v/>
      </c>
    </row>
    <row r="72">
      <c r="F72" s="16"/>
      <c r="G72" s="9"/>
      <c r="H72" s="9">
        <f t="shared" si="13"/>
        <v>0</v>
      </c>
      <c r="I72" s="3" t="str">
        <f t="shared" si="11"/>
        <v/>
      </c>
    </row>
    <row r="73">
      <c r="A73" s="25" t="s">
        <v>131</v>
      </c>
      <c r="B73" s="26"/>
      <c r="C73" s="26"/>
      <c r="D73" s="26"/>
      <c r="E73" s="26"/>
      <c r="F73" s="26"/>
      <c r="G73" s="26"/>
      <c r="H73" s="27">
        <f>SUM(H48:H72)</f>
        <v>816.8444119</v>
      </c>
      <c r="I73" s="3" t="str">
        <f>IF(A73="","","|"&amp;A73&amp;"|"&amp;B73&amp;"|"&amp;C73&amp;"|"&amp;if(D73="","","[link]("&amp;D73&amp;")")&amp;"|"&amp;if(E73="","","[link]("&amp;E73&amp;")")&amp;"|"&amp;if(F73="","",round(F73,2))&amp;"|"&amp;if(G73="","",round(G73,2))&amp;"|"&amp;if(H73="","",round(H73,2))&amp;"|")</f>
        <v>|TOTAAL|||||||816.84|</v>
      </c>
    </row>
  </sheetData>
  <mergeCells count="2">
    <mergeCell ref="A48:G48"/>
    <mergeCell ref="A73:G73"/>
  </mergeCells>
  <hyperlinks>
    <hyperlink r:id="rId1" ref="E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E11"/>
    <hyperlink r:id="rId10" ref="D12"/>
    <hyperlink r:id="rId11" ref="D13"/>
    <hyperlink r:id="rId12" ref="D14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  <hyperlink r:id="rId24" ref="D27"/>
    <hyperlink r:id="rId25" ref="D30"/>
    <hyperlink r:id="rId26" ref="E30"/>
    <hyperlink r:id="rId27" ref="D31"/>
    <hyperlink r:id="rId28" ref="D32"/>
    <hyperlink r:id="rId29" ref="D33"/>
    <hyperlink r:id="rId30" ref="D34"/>
    <hyperlink r:id="rId31" ref="D35"/>
    <hyperlink r:id="rId32" ref="D36"/>
    <hyperlink r:id="rId33" ref="D37"/>
    <hyperlink r:id="rId34" ref="D38"/>
    <hyperlink r:id="rId35" ref="D39"/>
    <hyperlink r:id="rId36" ref="D40"/>
    <hyperlink r:id="rId37" ref="D49"/>
    <hyperlink r:id="rId38" ref="D55"/>
    <hyperlink r:id="rId39" ref="D56"/>
    <hyperlink r:id="rId40" ref="D64"/>
  </hyperlinks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8.38"/>
  </cols>
  <sheetData>
    <row r="1">
      <c r="A1" s="4" t="s">
        <v>132</v>
      </c>
      <c r="B1" s="4" t="s">
        <v>133</v>
      </c>
      <c r="C1" s="4" t="s">
        <v>134</v>
      </c>
      <c r="D1" s="4" t="s">
        <v>135</v>
      </c>
    </row>
    <row r="2">
      <c r="A2" s="4">
        <v>0.0</v>
      </c>
      <c r="B2" s="4" t="s">
        <v>136</v>
      </c>
      <c r="C2" s="4" t="s">
        <v>137</v>
      </c>
      <c r="D2" s="4" t="s">
        <v>138</v>
      </c>
      <c r="E2" s="4" t="s">
        <v>139</v>
      </c>
      <c r="F2" s="4" t="s">
        <v>140</v>
      </c>
    </row>
    <row r="3">
      <c r="A3" s="20">
        <v>1.0</v>
      </c>
      <c r="B3" s="20" t="s">
        <v>141</v>
      </c>
      <c r="C3" s="20" t="s">
        <v>137</v>
      </c>
      <c r="D3" s="20" t="s">
        <v>142</v>
      </c>
      <c r="E3" s="20" t="s">
        <v>143</v>
      </c>
    </row>
    <row r="4">
      <c r="A4" s="20">
        <v>2.0</v>
      </c>
      <c r="B4" s="4" t="s">
        <v>137</v>
      </c>
      <c r="C4" s="4" t="s">
        <v>137</v>
      </c>
      <c r="D4" s="4" t="s">
        <v>144</v>
      </c>
      <c r="E4" s="20" t="s">
        <v>145</v>
      </c>
    </row>
    <row r="5">
      <c r="A5" s="20">
        <v>3.0</v>
      </c>
      <c r="B5" s="20" t="s">
        <v>137</v>
      </c>
      <c r="C5" s="20" t="s">
        <v>146</v>
      </c>
      <c r="D5" s="20" t="s">
        <v>147</v>
      </c>
      <c r="E5" s="20" t="s">
        <v>148</v>
      </c>
    </row>
    <row r="6">
      <c r="A6" s="20">
        <v>4.0</v>
      </c>
      <c r="B6" s="4" t="s">
        <v>137</v>
      </c>
      <c r="C6" s="4" t="s">
        <v>137</v>
      </c>
      <c r="E6" s="20" t="s">
        <v>149</v>
      </c>
    </row>
    <row r="7">
      <c r="A7" s="20">
        <v>5.0</v>
      </c>
      <c r="B7" s="4" t="s">
        <v>137</v>
      </c>
      <c r="C7" s="4" t="s">
        <v>137</v>
      </c>
      <c r="D7" s="29" t="s">
        <v>138</v>
      </c>
      <c r="E7" s="29" t="s">
        <v>150</v>
      </c>
      <c r="F7" s="29" t="s">
        <v>151</v>
      </c>
    </row>
    <row r="8">
      <c r="A8" s="20">
        <v>12.0</v>
      </c>
      <c r="B8" s="4" t="s">
        <v>137</v>
      </c>
      <c r="C8" s="4" t="s">
        <v>137</v>
      </c>
      <c r="D8" s="29" t="s">
        <v>152</v>
      </c>
      <c r="E8" s="29" t="s">
        <v>151</v>
      </c>
      <c r="F8" s="29" t="s">
        <v>150</v>
      </c>
    </row>
    <row r="9">
      <c r="A9" s="20">
        <v>13.0</v>
      </c>
      <c r="B9" s="4" t="s">
        <v>137</v>
      </c>
      <c r="C9" s="4" t="s">
        <v>137</v>
      </c>
      <c r="E9" s="4" t="s">
        <v>153</v>
      </c>
    </row>
    <row r="10">
      <c r="A10" s="20">
        <v>14.0</v>
      </c>
      <c r="B10" s="4" t="s">
        <v>137</v>
      </c>
      <c r="C10" s="4" t="s">
        <v>137</v>
      </c>
      <c r="D10" s="4" t="s">
        <v>138</v>
      </c>
      <c r="E10" s="4" t="s">
        <v>154</v>
      </c>
    </row>
    <row r="11">
      <c r="A11" s="20">
        <v>15.0</v>
      </c>
      <c r="B11" s="4" t="s">
        <v>137</v>
      </c>
      <c r="C11" s="4" t="s">
        <v>137</v>
      </c>
      <c r="D11" s="29" t="s">
        <v>138</v>
      </c>
      <c r="E11" s="29" t="s">
        <v>155</v>
      </c>
      <c r="F11" s="29" t="s">
        <v>156</v>
      </c>
    </row>
    <row r="12">
      <c r="A12" s="20">
        <v>16.0</v>
      </c>
      <c r="B12" s="4" t="s">
        <v>137</v>
      </c>
      <c r="C12" s="4" t="s">
        <v>137</v>
      </c>
      <c r="E12" s="20" t="s">
        <v>157</v>
      </c>
    </row>
    <row r="13">
      <c r="A13" s="20">
        <v>17.0</v>
      </c>
      <c r="B13" s="4" t="s">
        <v>137</v>
      </c>
      <c r="C13" s="4" t="s">
        <v>137</v>
      </c>
      <c r="E13" s="20" t="s">
        <v>158</v>
      </c>
    </row>
    <row r="14">
      <c r="A14" s="20">
        <v>18.0</v>
      </c>
      <c r="B14" s="4" t="s">
        <v>137</v>
      </c>
      <c r="C14" s="4" t="s">
        <v>137</v>
      </c>
      <c r="E14" s="20" t="s">
        <v>159</v>
      </c>
    </row>
    <row r="15">
      <c r="A15" s="20">
        <v>19.0</v>
      </c>
      <c r="B15" s="4" t="s">
        <v>137</v>
      </c>
      <c r="C15" s="4" t="s">
        <v>137</v>
      </c>
      <c r="E15" s="20" t="s">
        <v>160</v>
      </c>
    </row>
    <row r="16">
      <c r="A16" s="20">
        <v>21.0</v>
      </c>
      <c r="B16" s="20" t="s">
        <v>137</v>
      </c>
      <c r="C16" s="20" t="s">
        <v>137</v>
      </c>
      <c r="D16" s="30"/>
      <c r="E16" s="20" t="s">
        <v>161</v>
      </c>
    </row>
    <row r="17">
      <c r="A17" s="20">
        <v>22.0</v>
      </c>
      <c r="B17" s="20" t="s">
        <v>137</v>
      </c>
      <c r="C17" s="20" t="s">
        <v>137</v>
      </c>
      <c r="D17" s="30"/>
      <c r="E17" s="20" t="s">
        <v>162</v>
      </c>
    </row>
    <row r="18">
      <c r="A18" s="20">
        <v>23.0</v>
      </c>
      <c r="B18" s="4" t="s">
        <v>137</v>
      </c>
      <c r="C18" s="4" t="s">
        <v>137</v>
      </c>
      <c r="E18" s="29" t="s">
        <v>156</v>
      </c>
    </row>
    <row r="19">
      <c r="A19" s="20">
        <v>25.0</v>
      </c>
      <c r="B19" s="4" t="s">
        <v>137</v>
      </c>
      <c r="C19" s="4" t="s">
        <v>137</v>
      </c>
      <c r="E19" s="4" t="s">
        <v>163</v>
      </c>
    </row>
    <row r="20">
      <c r="A20" s="20">
        <v>26.0</v>
      </c>
      <c r="B20" s="4" t="s">
        <v>137</v>
      </c>
      <c r="C20" s="4" t="s">
        <v>137</v>
      </c>
      <c r="E20" s="4" t="s">
        <v>164</v>
      </c>
    </row>
    <row r="21">
      <c r="A21" s="20">
        <v>27.0</v>
      </c>
      <c r="B21" s="4" t="s">
        <v>137</v>
      </c>
      <c r="C21" s="4" t="s">
        <v>137</v>
      </c>
      <c r="E21" s="29" t="s">
        <v>165</v>
      </c>
      <c r="F21" s="29" t="s">
        <v>166</v>
      </c>
    </row>
    <row r="22">
      <c r="A22" s="20">
        <v>32.0</v>
      </c>
      <c r="B22" s="4" t="s">
        <v>137</v>
      </c>
      <c r="C22" s="4" t="s">
        <v>137</v>
      </c>
      <c r="E22" s="4" t="s">
        <v>167</v>
      </c>
    </row>
    <row r="23">
      <c r="A23" s="20">
        <v>33.0</v>
      </c>
      <c r="B23" s="4" t="s">
        <v>137</v>
      </c>
      <c r="C23" s="4" t="s">
        <v>137</v>
      </c>
      <c r="E23" s="4" t="s">
        <v>168</v>
      </c>
    </row>
    <row r="24">
      <c r="A24" s="20">
        <v>34.0</v>
      </c>
      <c r="B24" s="4" t="s">
        <v>137</v>
      </c>
      <c r="D24" s="29" t="s">
        <v>169</v>
      </c>
      <c r="E24" s="29" t="s">
        <v>166</v>
      </c>
      <c r="F24" s="4" t="s">
        <v>165</v>
      </c>
    </row>
    <row r="25">
      <c r="A25" s="20">
        <v>35.0</v>
      </c>
      <c r="B25" s="4" t="s">
        <v>137</v>
      </c>
      <c r="D25" s="29" t="s">
        <v>169</v>
      </c>
      <c r="E25" s="31"/>
      <c r="F25" s="29" t="s">
        <v>155</v>
      </c>
    </row>
    <row r="26">
      <c r="A26" s="20">
        <v>36.0</v>
      </c>
      <c r="B26" s="4" t="s">
        <v>137</v>
      </c>
      <c r="D26" s="4" t="s">
        <v>169</v>
      </c>
    </row>
    <row r="27">
      <c r="A27" s="20">
        <v>39.0</v>
      </c>
      <c r="B27" s="4" t="s">
        <v>137</v>
      </c>
      <c r="D27" s="4" t="s">
        <v>169</v>
      </c>
      <c r="E27" s="4" t="s">
        <v>170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hidden="1" min="2" max="2" width="7.13"/>
    <col customWidth="1" min="3" max="3" width="12.0"/>
    <col customWidth="1" min="4" max="4" width="3.75"/>
    <col customWidth="1" min="5" max="5" width="12.0"/>
    <col customWidth="1" min="6" max="6" width="3.75"/>
    <col customWidth="1" min="7" max="7" width="12.0"/>
    <col customWidth="1" min="8" max="8" width="3.75"/>
    <col customWidth="1" min="9" max="9" width="12.0"/>
    <col customWidth="1" min="10" max="10" width="3.75"/>
    <col customWidth="1" min="11" max="11" width="12.0"/>
    <col customWidth="1" min="12" max="12" width="3.75"/>
    <col customWidth="1" min="13" max="13" width="12.0"/>
    <col customWidth="1" min="14" max="14" width="3.13"/>
    <col customWidth="1" min="15" max="15" width="12.0"/>
    <col customWidth="1" min="16" max="16" width="3.13"/>
    <col customWidth="1" min="17" max="17" width="12.0"/>
    <col customWidth="1" min="18" max="18" width="3.13"/>
    <col customWidth="1" min="19" max="19" width="2.63"/>
    <col customWidth="1" min="20" max="20" width="5.0"/>
    <col customWidth="1" min="21" max="21" width="6.88"/>
  </cols>
  <sheetData>
    <row r="1">
      <c r="A1" s="32" t="s">
        <v>171</v>
      </c>
      <c r="B1" s="33" t="s">
        <v>172</v>
      </c>
      <c r="C1" s="32" t="s">
        <v>173</v>
      </c>
      <c r="D1" s="32" t="s">
        <v>174</v>
      </c>
      <c r="E1" s="32" t="s">
        <v>175</v>
      </c>
      <c r="F1" s="32" t="s">
        <v>174</v>
      </c>
      <c r="G1" s="32" t="s">
        <v>176</v>
      </c>
      <c r="H1" s="32" t="s">
        <v>174</v>
      </c>
      <c r="I1" s="32" t="s">
        <v>177</v>
      </c>
      <c r="J1" s="32" t="s">
        <v>174</v>
      </c>
      <c r="K1" s="32" t="s">
        <v>178</v>
      </c>
      <c r="L1" s="32" t="s">
        <v>174</v>
      </c>
      <c r="M1" s="32" t="s">
        <v>179</v>
      </c>
      <c r="N1" s="32" t="s">
        <v>174</v>
      </c>
      <c r="O1" s="32" t="s">
        <v>180</v>
      </c>
      <c r="P1" s="32" t="s">
        <v>174</v>
      </c>
      <c r="Q1" s="32" t="s">
        <v>181</v>
      </c>
      <c r="R1" s="32" t="s">
        <v>174</v>
      </c>
      <c r="S1" s="34"/>
      <c r="T1" s="32" t="s">
        <v>182</v>
      </c>
      <c r="U1" s="32" t="s">
        <v>183</v>
      </c>
    </row>
    <row r="2" ht="15.0" customHeight="1">
      <c r="A2" s="35" t="s">
        <v>184</v>
      </c>
      <c r="B2" s="36" t="s">
        <v>185</v>
      </c>
      <c r="C2" s="35" t="s">
        <v>186</v>
      </c>
      <c r="D2" s="37">
        <v>0.0</v>
      </c>
      <c r="E2" s="35" t="s">
        <v>187</v>
      </c>
      <c r="F2" s="37">
        <v>45.0</v>
      </c>
      <c r="G2" s="35" t="s">
        <v>188</v>
      </c>
      <c r="H2" s="37">
        <v>45.0</v>
      </c>
      <c r="I2" s="35" t="s">
        <v>189</v>
      </c>
      <c r="J2" s="37">
        <v>135.0</v>
      </c>
      <c r="K2" s="35" t="s">
        <v>190</v>
      </c>
      <c r="L2" s="37">
        <v>0.0</v>
      </c>
      <c r="M2" s="35" t="s">
        <v>191</v>
      </c>
      <c r="N2" s="37">
        <v>30.0</v>
      </c>
      <c r="O2" s="38"/>
      <c r="P2" s="38"/>
      <c r="Q2" s="35"/>
      <c r="R2" s="38"/>
      <c r="S2" s="39"/>
      <c r="T2" s="35">
        <f t="shared" ref="T2:T88" si="1">D2+F2+H2+J2+L2+N2+P2+R2</f>
        <v>255</v>
      </c>
      <c r="U2" s="35" t="s">
        <v>192</v>
      </c>
    </row>
    <row r="3" ht="15.0" customHeight="1">
      <c r="A3" s="35" t="s">
        <v>193</v>
      </c>
      <c r="B3" s="36" t="s">
        <v>194</v>
      </c>
      <c r="C3" s="35" t="s">
        <v>187</v>
      </c>
      <c r="D3" s="37">
        <v>45.0</v>
      </c>
      <c r="E3" s="35" t="s">
        <v>195</v>
      </c>
      <c r="F3" s="37">
        <v>120.0</v>
      </c>
      <c r="G3" s="35" t="s">
        <v>196</v>
      </c>
      <c r="H3" s="37">
        <v>0.0</v>
      </c>
      <c r="I3" s="38"/>
      <c r="J3" s="35"/>
      <c r="K3" s="38"/>
      <c r="L3" s="38"/>
      <c r="M3" s="38"/>
      <c r="N3" s="38"/>
      <c r="O3" s="38"/>
      <c r="P3" s="38"/>
      <c r="Q3" s="35"/>
      <c r="R3" s="38"/>
      <c r="S3" s="39"/>
      <c r="T3" s="35">
        <f t="shared" si="1"/>
        <v>165</v>
      </c>
      <c r="U3" s="35" t="s">
        <v>197</v>
      </c>
    </row>
    <row r="4" ht="15.0" customHeight="1">
      <c r="A4" s="35" t="s">
        <v>198</v>
      </c>
      <c r="B4" s="36" t="s">
        <v>199</v>
      </c>
      <c r="C4" s="35" t="s">
        <v>187</v>
      </c>
      <c r="D4" s="37">
        <v>23.0</v>
      </c>
      <c r="E4" s="35" t="s">
        <v>200</v>
      </c>
      <c r="F4" s="37">
        <v>15.0</v>
      </c>
      <c r="G4" s="35" t="s">
        <v>191</v>
      </c>
      <c r="H4" s="37">
        <v>30.0</v>
      </c>
      <c r="I4" s="35" t="s">
        <v>201</v>
      </c>
      <c r="J4" s="37">
        <v>15.0</v>
      </c>
      <c r="K4" s="35" t="s">
        <v>190</v>
      </c>
      <c r="L4" s="37">
        <v>0.0</v>
      </c>
      <c r="M4" s="38"/>
      <c r="N4" s="38"/>
      <c r="O4" s="38"/>
      <c r="P4" s="38"/>
      <c r="Q4" s="35"/>
      <c r="R4" s="38"/>
      <c r="S4" s="39"/>
      <c r="T4" s="35">
        <f t="shared" si="1"/>
        <v>83</v>
      </c>
      <c r="U4" s="35" t="s">
        <v>202</v>
      </c>
    </row>
    <row r="5" ht="15.0" customHeight="1">
      <c r="A5" s="35" t="s">
        <v>203</v>
      </c>
      <c r="B5" s="36" t="s">
        <v>204</v>
      </c>
      <c r="C5" s="35" t="s">
        <v>187</v>
      </c>
      <c r="D5" s="37">
        <v>45.0</v>
      </c>
      <c r="E5" s="35" t="s">
        <v>205</v>
      </c>
      <c r="F5" s="37">
        <v>30.0</v>
      </c>
      <c r="G5" s="35" t="s">
        <v>191</v>
      </c>
      <c r="H5" s="37">
        <v>30.0</v>
      </c>
      <c r="I5" s="35" t="s">
        <v>196</v>
      </c>
      <c r="J5" s="37">
        <v>0.0</v>
      </c>
      <c r="K5" s="38"/>
      <c r="L5" s="38"/>
      <c r="M5" s="38"/>
      <c r="N5" s="38"/>
      <c r="O5" s="38"/>
      <c r="P5" s="38"/>
      <c r="Q5" s="35"/>
      <c r="R5" s="38"/>
      <c r="S5" s="39"/>
      <c r="T5" s="35">
        <f t="shared" si="1"/>
        <v>105</v>
      </c>
      <c r="U5" s="35" t="s">
        <v>202</v>
      </c>
    </row>
    <row r="6" ht="15.0" customHeight="1">
      <c r="A6" s="35" t="s">
        <v>206</v>
      </c>
      <c r="B6" s="36" t="s">
        <v>207</v>
      </c>
      <c r="C6" s="35" t="s">
        <v>186</v>
      </c>
      <c r="D6" s="37">
        <v>0.0</v>
      </c>
      <c r="E6" s="35" t="s">
        <v>187</v>
      </c>
      <c r="F6" s="37">
        <v>45.0</v>
      </c>
      <c r="G6" s="35" t="s">
        <v>191</v>
      </c>
      <c r="H6" s="37">
        <v>90.0</v>
      </c>
      <c r="I6" s="35" t="s">
        <v>196</v>
      </c>
      <c r="J6" s="37">
        <v>0.0</v>
      </c>
      <c r="K6" s="35" t="s">
        <v>189</v>
      </c>
      <c r="L6" s="37">
        <v>30.0</v>
      </c>
      <c r="M6" s="38"/>
      <c r="N6" s="38"/>
      <c r="O6" s="38"/>
      <c r="P6" s="38"/>
      <c r="Q6" s="35"/>
      <c r="R6" s="38"/>
      <c r="S6" s="39"/>
      <c r="T6" s="35">
        <f t="shared" si="1"/>
        <v>165</v>
      </c>
      <c r="U6" s="35" t="s">
        <v>197</v>
      </c>
    </row>
    <row r="7" ht="15.0" customHeight="1">
      <c r="A7" s="35" t="s">
        <v>208</v>
      </c>
      <c r="B7" s="36" t="s">
        <v>209</v>
      </c>
      <c r="C7" s="35" t="s">
        <v>210</v>
      </c>
      <c r="D7" s="37">
        <v>0.0</v>
      </c>
      <c r="E7" s="35" t="s">
        <v>211</v>
      </c>
      <c r="F7" s="37">
        <v>90.0</v>
      </c>
      <c r="G7" s="35" t="s">
        <v>201</v>
      </c>
      <c r="H7" s="37">
        <v>30.0</v>
      </c>
      <c r="I7" s="35" t="s">
        <v>190</v>
      </c>
      <c r="J7" s="37">
        <v>0.0</v>
      </c>
      <c r="K7" s="38"/>
      <c r="L7" s="38"/>
      <c r="M7" s="38"/>
      <c r="N7" s="38"/>
      <c r="O7" s="38"/>
      <c r="P7" s="38"/>
      <c r="Q7" s="35"/>
      <c r="R7" s="38"/>
      <c r="S7" s="39"/>
      <c r="T7" s="35">
        <f t="shared" si="1"/>
        <v>120</v>
      </c>
      <c r="U7" s="35" t="s">
        <v>197</v>
      </c>
    </row>
    <row r="8" ht="15.0" customHeight="1">
      <c r="A8" s="35" t="s">
        <v>212</v>
      </c>
      <c r="B8" s="36" t="s">
        <v>213</v>
      </c>
      <c r="C8" s="35" t="s">
        <v>187</v>
      </c>
      <c r="D8" s="37">
        <v>30.0</v>
      </c>
      <c r="E8" s="35" t="s">
        <v>191</v>
      </c>
      <c r="F8" s="37">
        <v>30.0</v>
      </c>
      <c r="G8" s="35" t="s">
        <v>214</v>
      </c>
      <c r="H8" s="37">
        <v>30.0</v>
      </c>
      <c r="I8" s="35" t="s">
        <v>196</v>
      </c>
      <c r="J8" s="37">
        <v>0.0</v>
      </c>
      <c r="K8" s="38"/>
      <c r="L8" s="38"/>
      <c r="M8" s="38"/>
      <c r="N8" s="38"/>
      <c r="O8" s="38"/>
      <c r="P8" s="38"/>
      <c r="Q8" s="35"/>
      <c r="R8" s="38"/>
      <c r="S8" s="39"/>
      <c r="T8" s="35">
        <f t="shared" si="1"/>
        <v>90</v>
      </c>
      <c r="U8" s="35" t="s">
        <v>202</v>
      </c>
    </row>
    <row r="9" ht="15.0" customHeight="1">
      <c r="A9" s="35" t="s">
        <v>215</v>
      </c>
      <c r="B9" s="36" t="s">
        <v>216</v>
      </c>
      <c r="C9" s="35" t="s">
        <v>210</v>
      </c>
      <c r="D9" s="37">
        <v>0.0</v>
      </c>
      <c r="E9" s="35" t="s">
        <v>211</v>
      </c>
      <c r="F9" s="37">
        <v>60.0</v>
      </c>
      <c r="G9" s="35" t="s">
        <v>217</v>
      </c>
      <c r="H9" s="37">
        <v>30.0</v>
      </c>
      <c r="I9" s="35" t="s">
        <v>218</v>
      </c>
      <c r="J9" s="37">
        <v>30.0</v>
      </c>
      <c r="K9" s="35" t="s">
        <v>190</v>
      </c>
      <c r="L9" s="37">
        <v>0.0</v>
      </c>
      <c r="M9" s="38"/>
      <c r="N9" s="38"/>
      <c r="O9" s="38"/>
      <c r="P9" s="38"/>
      <c r="Q9" s="35"/>
      <c r="R9" s="38"/>
      <c r="S9" s="39"/>
      <c r="T9" s="35">
        <f t="shared" si="1"/>
        <v>120</v>
      </c>
      <c r="U9" s="35" t="s">
        <v>197</v>
      </c>
    </row>
    <row r="10" ht="15.0" customHeight="1">
      <c r="A10" s="35" t="s">
        <v>219</v>
      </c>
      <c r="B10" s="36" t="s">
        <v>220</v>
      </c>
      <c r="C10" s="35" t="s">
        <v>210</v>
      </c>
      <c r="D10" s="37">
        <v>0.0</v>
      </c>
      <c r="E10" s="40" t="s">
        <v>211</v>
      </c>
      <c r="F10" s="37">
        <v>60.0</v>
      </c>
      <c r="G10" s="35" t="s">
        <v>221</v>
      </c>
      <c r="H10" s="37">
        <v>45.0</v>
      </c>
      <c r="I10" s="35" t="s">
        <v>217</v>
      </c>
      <c r="J10" s="37">
        <v>30.0</v>
      </c>
      <c r="K10" s="35" t="s">
        <v>218</v>
      </c>
      <c r="L10" s="37">
        <v>30.0</v>
      </c>
      <c r="M10" s="35" t="s">
        <v>190</v>
      </c>
      <c r="N10" s="37">
        <v>0.0</v>
      </c>
      <c r="O10" s="38"/>
      <c r="P10" s="38"/>
      <c r="Q10" s="35"/>
      <c r="R10" s="38"/>
      <c r="S10" s="39"/>
      <c r="T10" s="35">
        <f t="shared" si="1"/>
        <v>165</v>
      </c>
      <c r="U10" s="35" t="s">
        <v>197</v>
      </c>
    </row>
    <row r="11" ht="15.0" customHeight="1">
      <c r="A11" s="35" t="s">
        <v>222</v>
      </c>
      <c r="B11" s="36" t="s">
        <v>223</v>
      </c>
      <c r="C11" s="35" t="s">
        <v>211</v>
      </c>
      <c r="D11" s="37">
        <v>45.0</v>
      </c>
      <c r="E11" s="35" t="s">
        <v>195</v>
      </c>
      <c r="F11" s="37">
        <v>30.0</v>
      </c>
      <c r="G11" s="35" t="s">
        <v>205</v>
      </c>
      <c r="H11" s="37">
        <v>30.0</v>
      </c>
      <c r="I11" s="35" t="s">
        <v>196</v>
      </c>
      <c r="J11" s="37">
        <v>0.0</v>
      </c>
      <c r="K11" s="38"/>
      <c r="L11" s="38"/>
      <c r="M11" s="38"/>
      <c r="N11" s="38"/>
      <c r="O11" s="38"/>
      <c r="P11" s="38"/>
      <c r="Q11" s="35"/>
      <c r="R11" s="38"/>
      <c r="S11" s="39"/>
      <c r="T11" s="35">
        <f t="shared" si="1"/>
        <v>105</v>
      </c>
      <c r="U11" s="35" t="s">
        <v>202</v>
      </c>
    </row>
    <row r="12" ht="15.0" customHeight="1">
      <c r="A12" s="35" t="s">
        <v>224</v>
      </c>
      <c r="B12" s="36" t="s">
        <v>225</v>
      </c>
      <c r="C12" s="35" t="s">
        <v>211</v>
      </c>
      <c r="D12" s="37">
        <v>60.0</v>
      </c>
      <c r="E12" s="35" t="s">
        <v>200</v>
      </c>
      <c r="F12" s="37">
        <v>15.0</v>
      </c>
      <c r="G12" s="35" t="s">
        <v>205</v>
      </c>
      <c r="H12" s="37">
        <v>15.0</v>
      </c>
      <c r="I12" s="35" t="s">
        <v>190</v>
      </c>
      <c r="J12" s="37">
        <v>0.0</v>
      </c>
      <c r="K12" s="38"/>
      <c r="L12" s="38"/>
      <c r="M12" s="38"/>
      <c r="N12" s="38"/>
      <c r="O12" s="38"/>
      <c r="P12" s="38"/>
      <c r="Q12" s="35"/>
      <c r="R12" s="38"/>
      <c r="S12" s="39"/>
      <c r="T12" s="35">
        <f t="shared" si="1"/>
        <v>90</v>
      </c>
      <c r="U12" s="35" t="s">
        <v>202</v>
      </c>
    </row>
    <row r="13" ht="15.0" customHeight="1">
      <c r="A13" s="35" t="s">
        <v>226</v>
      </c>
      <c r="B13" s="36" t="s">
        <v>227</v>
      </c>
      <c r="C13" s="35" t="s">
        <v>186</v>
      </c>
      <c r="D13" s="37">
        <v>0.0</v>
      </c>
      <c r="E13" s="35" t="s">
        <v>187</v>
      </c>
      <c r="F13" s="37">
        <v>30.0</v>
      </c>
      <c r="G13" s="35" t="s">
        <v>211</v>
      </c>
      <c r="H13" s="37">
        <v>30.0</v>
      </c>
      <c r="I13" s="35" t="s">
        <v>228</v>
      </c>
      <c r="J13" s="37">
        <v>30.0</v>
      </c>
      <c r="K13" s="35" t="s">
        <v>214</v>
      </c>
      <c r="L13" s="37">
        <v>60.0</v>
      </c>
      <c r="M13" s="35" t="s">
        <v>191</v>
      </c>
      <c r="N13" s="37">
        <v>60.0</v>
      </c>
      <c r="O13" s="35" t="s">
        <v>229</v>
      </c>
      <c r="P13" s="37">
        <v>0.0</v>
      </c>
      <c r="Q13" s="35"/>
      <c r="R13" s="38"/>
      <c r="S13" s="39"/>
      <c r="T13" s="35">
        <f t="shared" si="1"/>
        <v>210</v>
      </c>
      <c r="U13" s="35" t="s">
        <v>192</v>
      </c>
    </row>
    <row r="14" ht="15.0" customHeight="1">
      <c r="A14" s="35" t="s">
        <v>230</v>
      </c>
      <c r="B14" s="36" t="s">
        <v>231</v>
      </c>
      <c r="C14" s="35" t="s">
        <v>210</v>
      </c>
      <c r="D14" s="37">
        <v>0.0</v>
      </c>
      <c r="E14" s="35" t="s">
        <v>211</v>
      </c>
      <c r="F14" s="37">
        <v>60.0</v>
      </c>
      <c r="G14" s="35" t="s">
        <v>195</v>
      </c>
      <c r="H14" s="37">
        <v>30.0</v>
      </c>
      <c r="I14" s="35" t="s">
        <v>217</v>
      </c>
      <c r="J14" s="37">
        <v>5.0</v>
      </c>
      <c r="K14" s="35" t="s">
        <v>196</v>
      </c>
      <c r="L14" s="37">
        <v>0.0</v>
      </c>
      <c r="M14" s="35" t="s">
        <v>232</v>
      </c>
      <c r="N14" s="37">
        <v>0.0</v>
      </c>
      <c r="O14" s="38"/>
      <c r="P14" s="38"/>
      <c r="Q14" s="35"/>
      <c r="R14" s="38"/>
      <c r="S14" s="39"/>
      <c r="T14" s="35">
        <f t="shared" si="1"/>
        <v>95</v>
      </c>
      <c r="U14" s="35" t="s">
        <v>202</v>
      </c>
    </row>
    <row r="15" ht="15.0" customHeight="1">
      <c r="A15" s="35" t="s">
        <v>233</v>
      </c>
      <c r="B15" s="36" t="s">
        <v>234</v>
      </c>
      <c r="C15" s="35" t="s">
        <v>210</v>
      </c>
      <c r="D15" s="37">
        <v>0.0</v>
      </c>
      <c r="E15" s="35" t="s">
        <v>211</v>
      </c>
      <c r="F15" s="37">
        <v>60.0</v>
      </c>
      <c r="G15" s="35" t="s">
        <v>221</v>
      </c>
      <c r="H15" s="37">
        <v>60.0</v>
      </c>
      <c r="I15" s="35" t="s">
        <v>218</v>
      </c>
      <c r="J15" s="37">
        <v>30.0</v>
      </c>
      <c r="K15" s="35" t="s">
        <v>191</v>
      </c>
      <c r="L15" s="37">
        <v>10.0</v>
      </c>
      <c r="M15" s="35" t="s">
        <v>190</v>
      </c>
      <c r="N15" s="37">
        <v>0.0</v>
      </c>
      <c r="O15" s="35" t="s">
        <v>232</v>
      </c>
      <c r="P15" s="37">
        <v>0.0</v>
      </c>
      <c r="Q15" s="35"/>
      <c r="R15" s="38"/>
      <c r="S15" s="39"/>
      <c r="T15" s="35">
        <f t="shared" si="1"/>
        <v>160</v>
      </c>
      <c r="U15" s="35" t="s">
        <v>197</v>
      </c>
    </row>
    <row r="16" ht="15.0" customHeight="1">
      <c r="A16" s="35" t="s">
        <v>235</v>
      </c>
      <c r="B16" s="36" t="s">
        <v>236</v>
      </c>
      <c r="C16" s="35" t="s">
        <v>187</v>
      </c>
      <c r="D16" s="37">
        <v>60.0</v>
      </c>
      <c r="E16" s="35" t="s">
        <v>205</v>
      </c>
      <c r="F16" s="37">
        <v>10.0</v>
      </c>
      <c r="G16" s="35" t="s">
        <v>211</v>
      </c>
      <c r="H16" s="37">
        <v>60.0</v>
      </c>
      <c r="I16" s="35" t="s">
        <v>218</v>
      </c>
      <c r="J16" s="37">
        <v>10.0</v>
      </c>
      <c r="K16" s="35" t="s">
        <v>201</v>
      </c>
      <c r="L16" s="37">
        <v>10.0</v>
      </c>
      <c r="M16" s="35" t="s">
        <v>190</v>
      </c>
      <c r="N16" s="37">
        <v>0.0</v>
      </c>
      <c r="O16" s="35" t="s">
        <v>237</v>
      </c>
      <c r="P16" s="37">
        <v>60.0</v>
      </c>
      <c r="Q16" s="35"/>
      <c r="R16" s="38"/>
      <c r="S16" s="39"/>
      <c r="T16" s="35">
        <f t="shared" si="1"/>
        <v>210</v>
      </c>
      <c r="U16" s="35" t="s">
        <v>192</v>
      </c>
    </row>
    <row r="17" ht="15.0" customHeight="1">
      <c r="A17" s="35" t="s">
        <v>238</v>
      </c>
      <c r="B17" s="36" t="s">
        <v>239</v>
      </c>
      <c r="C17" s="35" t="s">
        <v>210</v>
      </c>
      <c r="D17" s="37">
        <v>0.0</v>
      </c>
      <c r="E17" s="35" t="s">
        <v>237</v>
      </c>
      <c r="F17" s="37">
        <v>30.0</v>
      </c>
      <c r="G17" s="35" t="s">
        <v>195</v>
      </c>
      <c r="H17" s="37">
        <v>60.0</v>
      </c>
      <c r="I17" s="35" t="s">
        <v>187</v>
      </c>
      <c r="J17" s="37">
        <v>8.0</v>
      </c>
      <c r="K17" s="35" t="s">
        <v>217</v>
      </c>
      <c r="L17" s="37">
        <v>5.0</v>
      </c>
      <c r="M17" s="35" t="s">
        <v>190</v>
      </c>
      <c r="N17" s="37">
        <v>0.0</v>
      </c>
      <c r="O17" s="35" t="s">
        <v>232</v>
      </c>
      <c r="P17" s="37">
        <v>0.0</v>
      </c>
      <c r="Q17" s="35"/>
      <c r="R17" s="38"/>
      <c r="S17" s="39"/>
      <c r="T17" s="35">
        <f t="shared" si="1"/>
        <v>103</v>
      </c>
      <c r="U17" s="35" t="s">
        <v>202</v>
      </c>
    </row>
    <row r="18" ht="15.0" customHeight="1">
      <c r="A18" s="35" t="s">
        <v>240</v>
      </c>
      <c r="B18" s="36" t="s">
        <v>241</v>
      </c>
      <c r="C18" s="35" t="s">
        <v>186</v>
      </c>
      <c r="D18" s="37">
        <v>0.0</v>
      </c>
      <c r="E18" s="35" t="s">
        <v>187</v>
      </c>
      <c r="F18" s="37">
        <v>90.0</v>
      </c>
      <c r="G18" s="35" t="s">
        <v>217</v>
      </c>
      <c r="H18" s="37">
        <v>60.0</v>
      </c>
      <c r="I18" s="35" t="s">
        <v>191</v>
      </c>
      <c r="J18" s="37">
        <v>60.0</v>
      </c>
      <c r="K18" s="35" t="s">
        <v>189</v>
      </c>
      <c r="L18" s="37">
        <v>60.0</v>
      </c>
      <c r="M18" s="35" t="s">
        <v>242</v>
      </c>
      <c r="N18" s="37">
        <v>5.0</v>
      </c>
      <c r="O18" s="35" t="s">
        <v>190</v>
      </c>
      <c r="P18" s="37">
        <v>0.0</v>
      </c>
      <c r="Q18" s="35"/>
      <c r="R18" s="38"/>
      <c r="S18" s="39"/>
      <c r="T18" s="35">
        <f t="shared" si="1"/>
        <v>275</v>
      </c>
      <c r="U18" s="35" t="s">
        <v>192</v>
      </c>
    </row>
    <row r="19" ht="15.0" customHeight="1">
      <c r="A19" s="35" t="s">
        <v>243</v>
      </c>
      <c r="B19" s="36" t="s">
        <v>244</v>
      </c>
      <c r="C19" s="24" t="s">
        <v>228</v>
      </c>
      <c r="D19" s="37">
        <v>15.0</v>
      </c>
      <c r="E19" s="35" t="s">
        <v>187</v>
      </c>
      <c r="F19" s="37">
        <v>15.0</v>
      </c>
      <c r="G19" s="35" t="s">
        <v>196</v>
      </c>
      <c r="H19" s="37">
        <v>0.0</v>
      </c>
      <c r="I19" s="35" t="s">
        <v>189</v>
      </c>
      <c r="J19" s="37">
        <v>120.0</v>
      </c>
      <c r="K19" s="35" t="s">
        <v>190</v>
      </c>
      <c r="L19" s="37">
        <v>0.0</v>
      </c>
      <c r="M19" s="38"/>
      <c r="N19" s="38"/>
      <c r="O19" s="38"/>
      <c r="P19" s="38"/>
      <c r="Q19" s="35"/>
      <c r="R19" s="38"/>
      <c r="S19" s="39"/>
      <c r="T19" s="35">
        <f t="shared" si="1"/>
        <v>150</v>
      </c>
      <c r="U19" s="35" t="s">
        <v>197</v>
      </c>
    </row>
    <row r="20" ht="15.0" customHeight="1">
      <c r="A20" s="35" t="s">
        <v>245</v>
      </c>
      <c r="B20" s="36" t="s">
        <v>246</v>
      </c>
      <c r="C20" s="35" t="s">
        <v>237</v>
      </c>
      <c r="D20" s="37">
        <v>30.0</v>
      </c>
      <c r="E20" s="35" t="s">
        <v>187</v>
      </c>
      <c r="F20" s="37">
        <v>30.0</v>
      </c>
      <c r="G20" s="35" t="s">
        <v>211</v>
      </c>
      <c r="H20" s="37">
        <v>30.0</v>
      </c>
      <c r="I20" s="24" t="s">
        <v>228</v>
      </c>
      <c r="J20" s="37">
        <v>30.0</v>
      </c>
      <c r="K20" s="35" t="s">
        <v>190</v>
      </c>
      <c r="L20" s="37">
        <v>0.0</v>
      </c>
      <c r="M20" s="38"/>
      <c r="N20" s="38"/>
      <c r="O20" s="38"/>
      <c r="P20" s="38"/>
      <c r="Q20" s="35"/>
      <c r="R20" s="38"/>
      <c r="S20" s="39"/>
      <c r="T20" s="35">
        <f t="shared" si="1"/>
        <v>120</v>
      </c>
      <c r="U20" s="35" t="s">
        <v>202</v>
      </c>
    </row>
    <row r="21" ht="15.0" customHeight="1">
      <c r="A21" s="35" t="s">
        <v>247</v>
      </c>
      <c r="B21" s="36" t="s">
        <v>248</v>
      </c>
      <c r="C21" s="35" t="s">
        <v>187</v>
      </c>
      <c r="D21" s="37">
        <v>60.0</v>
      </c>
      <c r="E21" s="35" t="s">
        <v>188</v>
      </c>
      <c r="F21" s="37">
        <v>60.0</v>
      </c>
      <c r="G21" s="35" t="s">
        <v>249</v>
      </c>
      <c r="H21" s="37">
        <v>120.0</v>
      </c>
      <c r="I21" s="35" t="s">
        <v>196</v>
      </c>
      <c r="J21" s="37">
        <v>0.0</v>
      </c>
      <c r="K21" s="38"/>
      <c r="L21" s="38"/>
      <c r="M21" s="38"/>
      <c r="N21" s="38"/>
      <c r="O21" s="38"/>
      <c r="P21" s="38"/>
      <c r="Q21" s="35"/>
      <c r="R21" s="38"/>
      <c r="S21" s="39"/>
      <c r="T21" s="35">
        <f t="shared" si="1"/>
        <v>240</v>
      </c>
      <c r="U21" s="35" t="s">
        <v>192</v>
      </c>
    </row>
    <row r="22" ht="15.0" customHeight="1">
      <c r="A22" s="40" t="s">
        <v>250</v>
      </c>
      <c r="B22" s="36" t="s">
        <v>248</v>
      </c>
      <c r="C22" s="40" t="s">
        <v>210</v>
      </c>
      <c r="D22" s="40">
        <v>0.0</v>
      </c>
      <c r="E22" s="40" t="s">
        <v>187</v>
      </c>
      <c r="F22" s="40">
        <v>38.0</v>
      </c>
      <c r="G22" s="35" t="s">
        <v>195</v>
      </c>
      <c r="H22" s="40">
        <v>45.0</v>
      </c>
      <c r="I22" s="40" t="s">
        <v>205</v>
      </c>
      <c r="J22" s="40">
        <v>45.0</v>
      </c>
      <c r="K22" s="40" t="s">
        <v>242</v>
      </c>
      <c r="L22" s="40">
        <v>5.0</v>
      </c>
      <c r="M22" s="40" t="s">
        <v>196</v>
      </c>
      <c r="N22" s="40">
        <v>0.0</v>
      </c>
      <c r="O22" s="41"/>
      <c r="P22" s="41"/>
      <c r="Q22" s="40"/>
      <c r="R22" s="41"/>
      <c r="S22" s="39"/>
      <c r="T22" s="35">
        <f t="shared" si="1"/>
        <v>133</v>
      </c>
      <c r="U22" s="40" t="s">
        <v>197</v>
      </c>
    </row>
    <row r="23" ht="15.0" customHeight="1">
      <c r="A23" s="40" t="s">
        <v>251</v>
      </c>
      <c r="B23" s="36" t="s">
        <v>248</v>
      </c>
      <c r="C23" s="40" t="s">
        <v>186</v>
      </c>
      <c r="D23" s="40">
        <v>0.0</v>
      </c>
      <c r="E23" s="40" t="s">
        <v>191</v>
      </c>
      <c r="F23" s="40">
        <v>30.0</v>
      </c>
      <c r="G23" s="35" t="s">
        <v>195</v>
      </c>
      <c r="H23" s="40">
        <v>30.0</v>
      </c>
      <c r="I23" s="40" t="s">
        <v>205</v>
      </c>
      <c r="J23" s="40">
        <v>30.0</v>
      </c>
      <c r="K23" s="40" t="s">
        <v>187</v>
      </c>
      <c r="L23" s="40">
        <v>30.0</v>
      </c>
      <c r="M23" s="40" t="s">
        <v>190</v>
      </c>
      <c r="N23" s="40">
        <v>0.0</v>
      </c>
      <c r="O23" s="41"/>
      <c r="P23" s="41"/>
      <c r="Q23" s="40"/>
      <c r="R23" s="41"/>
      <c r="S23" s="39"/>
      <c r="T23" s="35">
        <f t="shared" si="1"/>
        <v>120</v>
      </c>
      <c r="U23" s="40" t="s">
        <v>197</v>
      </c>
    </row>
    <row r="24" ht="15.0" customHeight="1">
      <c r="A24" s="40" t="s">
        <v>252</v>
      </c>
      <c r="B24" s="36" t="s">
        <v>248</v>
      </c>
      <c r="C24" s="40" t="s">
        <v>186</v>
      </c>
      <c r="D24" s="40">
        <v>0.0</v>
      </c>
      <c r="E24" s="40" t="s">
        <v>237</v>
      </c>
      <c r="F24" s="40">
        <v>30.0</v>
      </c>
      <c r="G24" s="35" t="s">
        <v>201</v>
      </c>
      <c r="H24" s="40">
        <v>180.0</v>
      </c>
      <c r="I24" s="40" t="s">
        <v>187</v>
      </c>
      <c r="J24" s="40">
        <v>30.0</v>
      </c>
      <c r="K24" s="40" t="s">
        <v>196</v>
      </c>
      <c r="L24" s="40">
        <v>0.0</v>
      </c>
      <c r="M24" s="41"/>
      <c r="N24" s="41"/>
      <c r="O24" s="41"/>
      <c r="P24" s="41"/>
      <c r="Q24" s="40"/>
      <c r="R24" s="41"/>
      <c r="S24" s="39"/>
      <c r="T24" s="35">
        <f t="shared" si="1"/>
        <v>240</v>
      </c>
      <c r="U24" s="40" t="s">
        <v>192</v>
      </c>
    </row>
    <row r="25" ht="15.0" customHeight="1">
      <c r="A25" s="40" t="s">
        <v>253</v>
      </c>
      <c r="B25" s="36" t="s">
        <v>248</v>
      </c>
      <c r="C25" s="40" t="s">
        <v>186</v>
      </c>
      <c r="D25" s="40">
        <v>0.0</v>
      </c>
      <c r="E25" s="40" t="s">
        <v>187</v>
      </c>
      <c r="F25" s="40">
        <v>45.0</v>
      </c>
      <c r="G25" s="35" t="s">
        <v>205</v>
      </c>
      <c r="H25" s="40">
        <v>135.0</v>
      </c>
      <c r="I25" s="40" t="s">
        <v>191</v>
      </c>
      <c r="J25" s="40">
        <v>10.0</v>
      </c>
      <c r="K25" s="40" t="s">
        <v>196</v>
      </c>
      <c r="L25" s="40">
        <v>0.0</v>
      </c>
      <c r="M25" s="41"/>
      <c r="N25" s="41"/>
      <c r="O25" s="41"/>
      <c r="P25" s="41"/>
      <c r="Q25" s="40"/>
      <c r="R25" s="41"/>
      <c r="S25" s="39"/>
      <c r="T25" s="35">
        <f t="shared" si="1"/>
        <v>190</v>
      </c>
      <c r="U25" s="40" t="s">
        <v>192</v>
      </c>
    </row>
    <row r="26" ht="15.0" customHeight="1">
      <c r="A26" s="40" t="s">
        <v>254</v>
      </c>
      <c r="B26" s="36" t="s">
        <v>248</v>
      </c>
      <c r="C26" s="40" t="s">
        <v>186</v>
      </c>
      <c r="D26" s="40">
        <v>0.0</v>
      </c>
      <c r="E26" s="40" t="s">
        <v>221</v>
      </c>
      <c r="F26" s="40">
        <v>30.0</v>
      </c>
      <c r="G26" s="35" t="s">
        <v>242</v>
      </c>
      <c r="H26" s="40">
        <v>5.0</v>
      </c>
      <c r="I26" s="40" t="s">
        <v>189</v>
      </c>
      <c r="J26" s="40">
        <v>120.0</v>
      </c>
      <c r="K26" s="40" t="s">
        <v>205</v>
      </c>
      <c r="L26" s="40">
        <v>120.0</v>
      </c>
      <c r="M26" s="40" t="s">
        <v>196</v>
      </c>
      <c r="N26" s="40">
        <v>0.0</v>
      </c>
      <c r="O26" s="41"/>
      <c r="P26" s="41"/>
      <c r="Q26" s="40"/>
      <c r="R26" s="41"/>
      <c r="S26" s="39"/>
      <c r="T26" s="35">
        <f t="shared" si="1"/>
        <v>275</v>
      </c>
      <c r="U26" s="40" t="s">
        <v>192</v>
      </c>
    </row>
    <row r="27" ht="15.0" customHeight="1">
      <c r="A27" s="40" t="s">
        <v>255</v>
      </c>
      <c r="B27" s="36" t="s">
        <v>248</v>
      </c>
      <c r="C27" s="40" t="s">
        <v>189</v>
      </c>
      <c r="D27" s="40">
        <v>135.0</v>
      </c>
      <c r="E27" s="40" t="s">
        <v>187</v>
      </c>
      <c r="F27" s="40">
        <v>60.0</v>
      </c>
      <c r="G27" s="35" t="s">
        <v>188</v>
      </c>
      <c r="H27" s="40">
        <v>60.0</v>
      </c>
      <c r="I27" s="40" t="s">
        <v>190</v>
      </c>
      <c r="J27" s="40">
        <v>0.0</v>
      </c>
      <c r="K27" s="40" t="s">
        <v>191</v>
      </c>
      <c r="L27" s="40">
        <v>30.0</v>
      </c>
      <c r="M27" s="41"/>
      <c r="N27" s="41"/>
      <c r="O27" s="41"/>
      <c r="P27" s="41"/>
      <c r="Q27" s="40"/>
      <c r="R27" s="41"/>
      <c r="S27" s="39"/>
      <c r="T27" s="35">
        <f t="shared" si="1"/>
        <v>285</v>
      </c>
      <c r="U27" s="40" t="s">
        <v>192</v>
      </c>
    </row>
    <row r="28" ht="15.0" customHeight="1">
      <c r="A28" s="40" t="s">
        <v>256</v>
      </c>
      <c r="B28" s="36" t="s">
        <v>248</v>
      </c>
      <c r="C28" s="40" t="s">
        <v>186</v>
      </c>
      <c r="D28" s="40">
        <v>0.0</v>
      </c>
      <c r="E28" s="40" t="s">
        <v>242</v>
      </c>
      <c r="F28" s="40">
        <v>23.0</v>
      </c>
      <c r="G28" s="35" t="s">
        <v>195</v>
      </c>
      <c r="H28" s="40">
        <v>60.0</v>
      </c>
      <c r="I28" s="40" t="s">
        <v>187</v>
      </c>
      <c r="J28" s="40">
        <v>120.0</v>
      </c>
      <c r="K28" s="40" t="s">
        <v>190</v>
      </c>
      <c r="L28" s="40">
        <v>0.0</v>
      </c>
      <c r="M28" s="40" t="s">
        <v>232</v>
      </c>
      <c r="N28" s="40">
        <v>0.0</v>
      </c>
      <c r="O28" s="41"/>
      <c r="P28" s="41"/>
      <c r="Q28" s="40"/>
      <c r="R28" s="41"/>
      <c r="S28" s="39"/>
      <c r="T28" s="35">
        <f t="shared" si="1"/>
        <v>203</v>
      </c>
      <c r="U28" s="40" t="s">
        <v>192</v>
      </c>
    </row>
    <row r="29" ht="15.0" customHeight="1">
      <c r="A29" s="40" t="s">
        <v>257</v>
      </c>
      <c r="B29" s="36" t="s">
        <v>248</v>
      </c>
      <c r="C29" s="40" t="s">
        <v>186</v>
      </c>
      <c r="D29" s="40">
        <v>0.0</v>
      </c>
      <c r="E29" s="40" t="s">
        <v>237</v>
      </c>
      <c r="F29" s="40">
        <v>60.0</v>
      </c>
      <c r="G29" s="35" t="s">
        <v>187</v>
      </c>
      <c r="H29" s="40">
        <v>60.0</v>
      </c>
      <c r="I29" s="40" t="s">
        <v>218</v>
      </c>
      <c r="J29" s="40">
        <v>30.0</v>
      </c>
      <c r="K29" s="40" t="s">
        <v>191</v>
      </c>
      <c r="L29" s="40">
        <v>90.0</v>
      </c>
      <c r="M29" s="40" t="s">
        <v>196</v>
      </c>
      <c r="N29" s="40">
        <v>0.0</v>
      </c>
      <c r="O29" s="41"/>
      <c r="P29" s="41"/>
      <c r="Q29" s="40"/>
      <c r="R29" s="41"/>
      <c r="S29" s="39"/>
      <c r="T29" s="35">
        <f t="shared" si="1"/>
        <v>240</v>
      </c>
      <c r="U29" s="40" t="s">
        <v>192</v>
      </c>
    </row>
    <row r="30" ht="15.0" customHeight="1">
      <c r="A30" s="40" t="s">
        <v>258</v>
      </c>
      <c r="B30" s="36" t="s">
        <v>248</v>
      </c>
      <c r="C30" s="40" t="s">
        <v>186</v>
      </c>
      <c r="D30" s="40">
        <v>0.0</v>
      </c>
      <c r="E30" s="40" t="s">
        <v>228</v>
      </c>
      <c r="F30" s="40">
        <v>60.0</v>
      </c>
      <c r="G30" s="35" t="s">
        <v>218</v>
      </c>
      <c r="H30" s="40">
        <v>30.0</v>
      </c>
      <c r="I30" s="40" t="s">
        <v>242</v>
      </c>
      <c r="J30" s="40">
        <v>30.0</v>
      </c>
      <c r="K30" s="40" t="s">
        <v>190</v>
      </c>
      <c r="L30" s="40">
        <v>0.0</v>
      </c>
      <c r="M30" s="40" t="s">
        <v>232</v>
      </c>
      <c r="N30" s="40">
        <v>0.0</v>
      </c>
      <c r="O30" s="41"/>
      <c r="P30" s="41"/>
      <c r="Q30" s="40"/>
      <c r="R30" s="41"/>
      <c r="S30" s="39"/>
      <c r="T30" s="35">
        <f t="shared" si="1"/>
        <v>120</v>
      </c>
      <c r="U30" s="40" t="s">
        <v>202</v>
      </c>
    </row>
    <row r="31" ht="15.0" customHeight="1">
      <c r="A31" s="40" t="s">
        <v>259</v>
      </c>
      <c r="B31" s="36" t="s">
        <v>248</v>
      </c>
      <c r="C31" s="40" t="s">
        <v>186</v>
      </c>
      <c r="D31" s="40">
        <v>0.0</v>
      </c>
      <c r="E31" s="40" t="s">
        <v>187</v>
      </c>
      <c r="F31" s="40">
        <v>60.0</v>
      </c>
      <c r="G31" s="35" t="s">
        <v>211</v>
      </c>
      <c r="H31" s="40">
        <v>30.0</v>
      </c>
      <c r="I31" s="40" t="s">
        <v>237</v>
      </c>
      <c r="J31" s="40">
        <v>30.0</v>
      </c>
      <c r="K31" s="24" t="s">
        <v>228</v>
      </c>
      <c r="L31" s="40">
        <v>30.0</v>
      </c>
      <c r="M31" s="40" t="s">
        <v>189</v>
      </c>
      <c r="N31" s="40">
        <v>60.0</v>
      </c>
      <c r="O31" s="40" t="s">
        <v>190</v>
      </c>
      <c r="P31" s="40">
        <v>0.0</v>
      </c>
      <c r="Q31" s="40" t="s">
        <v>232</v>
      </c>
      <c r="R31" s="40">
        <v>0.0</v>
      </c>
      <c r="S31" s="39"/>
      <c r="T31" s="35">
        <f t="shared" si="1"/>
        <v>210</v>
      </c>
      <c r="U31" s="40" t="s">
        <v>192</v>
      </c>
    </row>
    <row r="32" ht="15.0" customHeight="1">
      <c r="A32" s="40" t="s">
        <v>260</v>
      </c>
      <c r="B32" s="36" t="s">
        <v>248</v>
      </c>
      <c r="C32" s="40" t="s">
        <v>186</v>
      </c>
      <c r="D32" s="40">
        <v>0.0</v>
      </c>
      <c r="E32" s="24" t="s">
        <v>228</v>
      </c>
      <c r="F32" s="40">
        <v>45.0</v>
      </c>
      <c r="G32" s="35" t="s">
        <v>191</v>
      </c>
      <c r="H32" s="40">
        <v>30.0</v>
      </c>
      <c r="I32" s="40" t="s">
        <v>217</v>
      </c>
      <c r="J32" s="40">
        <v>30.0</v>
      </c>
      <c r="K32" s="40" t="s">
        <v>201</v>
      </c>
      <c r="L32" s="40">
        <v>15.0</v>
      </c>
      <c r="M32" s="40" t="s">
        <v>190</v>
      </c>
      <c r="N32" s="40">
        <v>0.0</v>
      </c>
      <c r="O32" s="41"/>
      <c r="P32" s="41"/>
      <c r="Q32" s="40"/>
      <c r="R32" s="41"/>
      <c r="S32" s="39"/>
      <c r="T32" s="35">
        <f t="shared" si="1"/>
        <v>120</v>
      </c>
      <c r="U32" s="40" t="s">
        <v>197</v>
      </c>
    </row>
    <row r="33" ht="15.0" customHeight="1">
      <c r="A33" s="40" t="s">
        <v>261</v>
      </c>
      <c r="B33" s="36" t="s">
        <v>248</v>
      </c>
      <c r="C33" s="40" t="s">
        <v>187</v>
      </c>
      <c r="D33" s="40">
        <v>60.0</v>
      </c>
      <c r="E33" s="40" t="s">
        <v>201</v>
      </c>
      <c r="F33" s="40">
        <v>30.0</v>
      </c>
      <c r="G33" s="35" t="s">
        <v>195</v>
      </c>
      <c r="H33" s="40">
        <v>150.0</v>
      </c>
      <c r="I33" s="40" t="s">
        <v>196</v>
      </c>
      <c r="J33" s="40">
        <v>0.0</v>
      </c>
      <c r="K33" s="41"/>
      <c r="L33" s="41"/>
      <c r="M33" s="41"/>
      <c r="N33" s="41"/>
      <c r="O33" s="41"/>
      <c r="P33" s="41"/>
      <c r="Q33" s="40"/>
      <c r="R33" s="41"/>
      <c r="S33" s="39"/>
      <c r="T33" s="35">
        <f t="shared" si="1"/>
        <v>240</v>
      </c>
      <c r="U33" s="40" t="s">
        <v>192</v>
      </c>
    </row>
    <row r="34" ht="15.0" customHeight="1">
      <c r="A34" s="40" t="s">
        <v>262</v>
      </c>
      <c r="B34" s="36" t="s">
        <v>248</v>
      </c>
      <c r="C34" s="40" t="s">
        <v>214</v>
      </c>
      <c r="D34" s="40">
        <v>120.0</v>
      </c>
      <c r="E34" s="40" t="s">
        <v>187</v>
      </c>
      <c r="F34" s="40">
        <v>120.0</v>
      </c>
      <c r="G34" s="35" t="s">
        <v>242</v>
      </c>
      <c r="H34" s="40">
        <v>60.0</v>
      </c>
      <c r="I34" s="41"/>
      <c r="J34" s="41"/>
      <c r="K34" s="41"/>
      <c r="L34" s="41"/>
      <c r="M34" s="41"/>
      <c r="N34" s="41"/>
      <c r="O34" s="41"/>
      <c r="P34" s="41"/>
      <c r="Q34" s="40"/>
      <c r="R34" s="41"/>
      <c r="S34" s="39"/>
      <c r="T34" s="35">
        <f t="shared" si="1"/>
        <v>300</v>
      </c>
      <c r="U34" s="40" t="s">
        <v>192</v>
      </c>
    </row>
    <row r="35" ht="15.0" customHeight="1">
      <c r="A35" s="40" t="s">
        <v>263</v>
      </c>
      <c r="B35" s="36" t="s">
        <v>248</v>
      </c>
      <c r="C35" s="40" t="s">
        <v>187</v>
      </c>
      <c r="D35" s="40">
        <v>30.0</v>
      </c>
      <c r="E35" s="40" t="s">
        <v>188</v>
      </c>
      <c r="F35" s="40">
        <v>30.0</v>
      </c>
      <c r="G35" s="35" t="s">
        <v>195</v>
      </c>
      <c r="H35" s="40">
        <v>90.0</v>
      </c>
      <c r="I35" s="40" t="s">
        <v>191</v>
      </c>
      <c r="J35" s="40">
        <v>90.0</v>
      </c>
      <c r="K35" s="40" t="s">
        <v>190</v>
      </c>
      <c r="L35" s="40">
        <v>0.0</v>
      </c>
      <c r="M35" s="41"/>
      <c r="N35" s="41"/>
      <c r="O35" s="41"/>
      <c r="P35" s="41"/>
      <c r="Q35" s="40"/>
      <c r="R35" s="41"/>
      <c r="S35" s="39"/>
      <c r="T35" s="35">
        <f t="shared" si="1"/>
        <v>240</v>
      </c>
      <c r="U35" s="40" t="s">
        <v>192</v>
      </c>
    </row>
    <row r="36" ht="15.0" customHeight="1">
      <c r="A36" s="40" t="s">
        <v>264</v>
      </c>
      <c r="B36" s="36" t="s">
        <v>248</v>
      </c>
      <c r="C36" s="40" t="s">
        <v>187</v>
      </c>
      <c r="D36" s="40">
        <v>120.0</v>
      </c>
      <c r="E36" s="40" t="s">
        <v>249</v>
      </c>
      <c r="F36" s="40">
        <v>120.0</v>
      </c>
      <c r="G36" s="35" t="s">
        <v>221</v>
      </c>
      <c r="H36" s="40">
        <v>10.0</v>
      </c>
      <c r="I36" s="40" t="s">
        <v>196</v>
      </c>
      <c r="J36" s="40">
        <v>0.0</v>
      </c>
      <c r="K36" s="41"/>
      <c r="L36" s="41"/>
      <c r="M36" s="41"/>
      <c r="N36" s="41"/>
      <c r="O36" s="41"/>
      <c r="P36" s="41"/>
      <c r="Q36" s="40"/>
      <c r="R36" s="41"/>
      <c r="S36" s="39"/>
      <c r="T36" s="35">
        <f t="shared" si="1"/>
        <v>250</v>
      </c>
      <c r="U36" s="40" t="s">
        <v>192</v>
      </c>
    </row>
    <row r="37" ht="15.0" customHeight="1">
      <c r="A37" s="40" t="s">
        <v>265</v>
      </c>
      <c r="B37" s="36" t="s">
        <v>248</v>
      </c>
      <c r="C37" s="40" t="s">
        <v>186</v>
      </c>
      <c r="D37" s="40">
        <v>0.0</v>
      </c>
      <c r="E37" s="40" t="s">
        <v>217</v>
      </c>
      <c r="F37" s="40">
        <v>75.0</v>
      </c>
      <c r="G37" s="35" t="s">
        <v>195</v>
      </c>
      <c r="H37" s="40">
        <v>120.0</v>
      </c>
      <c r="I37" s="40" t="s">
        <v>196</v>
      </c>
      <c r="J37" s="40">
        <v>0.0</v>
      </c>
      <c r="K37" s="40" t="s">
        <v>242</v>
      </c>
      <c r="L37" s="40">
        <v>10.0</v>
      </c>
      <c r="M37" s="41"/>
      <c r="N37" s="41"/>
      <c r="O37" s="41"/>
      <c r="P37" s="41"/>
      <c r="Q37" s="40"/>
      <c r="R37" s="41"/>
      <c r="S37" s="39"/>
      <c r="T37" s="35">
        <f t="shared" si="1"/>
        <v>205</v>
      </c>
      <c r="U37" s="40" t="s">
        <v>192</v>
      </c>
    </row>
    <row r="38" ht="15.0" customHeight="1">
      <c r="A38" s="40" t="s">
        <v>266</v>
      </c>
      <c r="B38" s="36" t="s">
        <v>248</v>
      </c>
      <c r="C38" s="40" t="s">
        <v>186</v>
      </c>
      <c r="D38" s="40">
        <v>0.0</v>
      </c>
      <c r="E38" s="40" t="s">
        <v>187</v>
      </c>
      <c r="F38" s="40">
        <v>30.0</v>
      </c>
      <c r="G38" s="35" t="s">
        <v>201</v>
      </c>
      <c r="H38" s="40">
        <v>60.0</v>
      </c>
      <c r="I38" s="40" t="s">
        <v>191</v>
      </c>
      <c r="J38" s="40">
        <v>210.0</v>
      </c>
      <c r="K38" s="40" t="s">
        <v>196</v>
      </c>
      <c r="L38" s="40">
        <v>0.0</v>
      </c>
      <c r="M38" s="41"/>
      <c r="N38" s="41"/>
      <c r="O38" s="41"/>
      <c r="P38" s="41"/>
      <c r="Q38" s="40"/>
      <c r="R38" s="41"/>
      <c r="S38" s="39"/>
      <c r="T38" s="35">
        <f t="shared" si="1"/>
        <v>300</v>
      </c>
      <c r="U38" s="40" t="s">
        <v>192</v>
      </c>
    </row>
    <row r="39" ht="15.0" customHeight="1">
      <c r="A39" s="40" t="s">
        <v>267</v>
      </c>
      <c r="B39" s="36" t="s">
        <v>248</v>
      </c>
      <c r="C39" s="40" t="s">
        <v>211</v>
      </c>
      <c r="D39" s="40">
        <v>60.0</v>
      </c>
      <c r="E39" s="40" t="s">
        <v>195</v>
      </c>
      <c r="F39" s="40">
        <v>90.0</v>
      </c>
      <c r="G39" s="35" t="s">
        <v>196</v>
      </c>
      <c r="H39" s="40">
        <v>0.0</v>
      </c>
      <c r="I39" s="41"/>
      <c r="J39" s="41"/>
      <c r="K39" s="41"/>
      <c r="L39" s="41"/>
      <c r="M39" s="41"/>
      <c r="N39" s="41"/>
      <c r="O39" s="41"/>
      <c r="P39" s="41"/>
      <c r="Q39" s="40"/>
      <c r="R39" s="41"/>
      <c r="S39" s="39"/>
      <c r="T39" s="35">
        <f t="shared" si="1"/>
        <v>150</v>
      </c>
      <c r="U39" s="40" t="s">
        <v>197</v>
      </c>
    </row>
    <row r="40" ht="15.0" customHeight="1">
      <c r="A40" s="40" t="s">
        <v>268</v>
      </c>
      <c r="B40" s="36" t="s">
        <v>248</v>
      </c>
      <c r="C40" s="40" t="s">
        <v>186</v>
      </c>
      <c r="D40" s="40">
        <v>0.0</v>
      </c>
      <c r="E40" s="40" t="s">
        <v>211</v>
      </c>
      <c r="F40" s="40">
        <v>60.0</v>
      </c>
      <c r="G40" s="35" t="s">
        <v>242</v>
      </c>
      <c r="H40" s="40">
        <v>5.0</v>
      </c>
      <c r="I40" s="40" t="s">
        <v>218</v>
      </c>
      <c r="J40" s="40">
        <v>30.0</v>
      </c>
      <c r="K40" s="40" t="s">
        <v>201</v>
      </c>
      <c r="L40" s="40">
        <v>30.0</v>
      </c>
      <c r="M40" s="40" t="s">
        <v>189</v>
      </c>
      <c r="N40" s="40">
        <v>60.0</v>
      </c>
      <c r="O40" s="40" t="s">
        <v>196</v>
      </c>
      <c r="P40" s="40">
        <v>0.0</v>
      </c>
      <c r="Q40" s="40"/>
      <c r="R40" s="41"/>
      <c r="S40" s="39"/>
      <c r="T40" s="35">
        <f t="shared" si="1"/>
        <v>185</v>
      </c>
      <c r="U40" s="40" t="s">
        <v>192</v>
      </c>
    </row>
    <row r="41" ht="15.0" customHeight="1">
      <c r="A41" s="40" t="s">
        <v>269</v>
      </c>
      <c r="B41" s="36" t="s">
        <v>248</v>
      </c>
      <c r="C41" s="40" t="s">
        <v>186</v>
      </c>
      <c r="D41" s="40">
        <v>0.0</v>
      </c>
      <c r="E41" s="40" t="s">
        <v>187</v>
      </c>
      <c r="F41" s="40">
        <v>45.0</v>
      </c>
      <c r="G41" s="35" t="s">
        <v>217</v>
      </c>
      <c r="H41" s="40">
        <v>15.0</v>
      </c>
      <c r="I41" s="40" t="s">
        <v>191</v>
      </c>
      <c r="J41" s="40">
        <v>120.0</v>
      </c>
      <c r="K41" s="40" t="s">
        <v>196</v>
      </c>
      <c r="L41" s="40">
        <v>0.0</v>
      </c>
      <c r="M41" s="41"/>
      <c r="N41" s="41"/>
      <c r="O41" s="41"/>
      <c r="P41" s="41"/>
      <c r="Q41" s="40"/>
      <c r="R41" s="41"/>
      <c r="S41" s="39"/>
      <c r="T41" s="35">
        <f t="shared" si="1"/>
        <v>180</v>
      </c>
      <c r="U41" s="40" t="s">
        <v>197</v>
      </c>
    </row>
    <row r="42" ht="15.0" customHeight="1">
      <c r="A42" s="40" t="s">
        <v>270</v>
      </c>
      <c r="B42" s="36" t="s">
        <v>248</v>
      </c>
      <c r="C42" s="40" t="s">
        <v>187</v>
      </c>
      <c r="D42" s="40">
        <v>30.0</v>
      </c>
      <c r="E42" s="40" t="s">
        <v>211</v>
      </c>
      <c r="F42" s="40">
        <v>30.0</v>
      </c>
      <c r="G42" s="35" t="s">
        <v>221</v>
      </c>
      <c r="H42" s="40">
        <v>30.0</v>
      </c>
      <c r="I42" s="40" t="s">
        <v>196</v>
      </c>
      <c r="J42" s="40">
        <v>0.0</v>
      </c>
      <c r="K42" s="40" t="s">
        <v>271</v>
      </c>
      <c r="L42" s="40">
        <v>90.0</v>
      </c>
      <c r="M42" s="41"/>
      <c r="N42" s="41"/>
      <c r="O42" s="41"/>
      <c r="P42" s="41"/>
      <c r="Q42" s="40"/>
      <c r="R42" s="41"/>
      <c r="S42" s="39"/>
      <c r="T42" s="35">
        <f t="shared" si="1"/>
        <v>180</v>
      </c>
      <c r="U42" s="40" t="s">
        <v>197</v>
      </c>
    </row>
    <row r="43" ht="15.0" customHeight="1">
      <c r="A43" s="40" t="s">
        <v>272</v>
      </c>
      <c r="B43" s="36" t="s">
        <v>273</v>
      </c>
      <c r="C43" s="40" t="s">
        <v>186</v>
      </c>
      <c r="D43" s="40">
        <v>0.0</v>
      </c>
      <c r="E43" s="40" t="s">
        <v>187</v>
      </c>
      <c r="F43" s="40">
        <v>60.0</v>
      </c>
      <c r="G43" s="35" t="s">
        <v>249</v>
      </c>
      <c r="H43" s="40">
        <v>240.0</v>
      </c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39"/>
      <c r="T43" s="35">
        <f t="shared" si="1"/>
        <v>300</v>
      </c>
      <c r="U43" s="42" t="s">
        <v>274</v>
      </c>
    </row>
    <row r="44" ht="15.0" customHeight="1">
      <c r="A44" s="40" t="s">
        <v>275</v>
      </c>
      <c r="B44" s="36" t="s">
        <v>273</v>
      </c>
      <c r="C44" s="40" t="s">
        <v>249</v>
      </c>
      <c r="D44" s="40">
        <v>120.0</v>
      </c>
      <c r="E44" s="40" t="s">
        <v>221</v>
      </c>
      <c r="F44" s="40">
        <v>50.0</v>
      </c>
      <c r="G44" s="35" t="s">
        <v>201</v>
      </c>
      <c r="H44" s="40">
        <v>10.0</v>
      </c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39"/>
      <c r="T44" s="35">
        <f t="shared" si="1"/>
        <v>180</v>
      </c>
      <c r="U44" s="42" t="s">
        <v>274</v>
      </c>
    </row>
    <row r="45" ht="15.0" customHeight="1">
      <c r="A45" s="40" t="s">
        <v>276</v>
      </c>
      <c r="B45" s="36" t="s">
        <v>277</v>
      </c>
      <c r="C45" s="40" t="s">
        <v>200</v>
      </c>
      <c r="D45" s="40">
        <v>30.0</v>
      </c>
      <c r="E45" s="40" t="s">
        <v>201</v>
      </c>
      <c r="F45" s="40">
        <v>30.0</v>
      </c>
      <c r="G45" s="35" t="s">
        <v>237</v>
      </c>
      <c r="H45" s="40">
        <v>60.0</v>
      </c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39"/>
      <c r="T45" s="35">
        <f t="shared" si="1"/>
        <v>120</v>
      </c>
      <c r="U45" s="42" t="s">
        <v>274</v>
      </c>
    </row>
    <row r="46" ht="15.0" customHeight="1">
      <c r="A46" s="41"/>
      <c r="B46" s="36"/>
      <c r="C46" s="41"/>
      <c r="D46" s="41"/>
      <c r="E46" s="41"/>
      <c r="F46" s="41"/>
      <c r="G46" s="35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39"/>
      <c r="T46" s="35">
        <f t="shared" si="1"/>
        <v>0</v>
      </c>
      <c r="U46" s="41"/>
    </row>
    <row r="47" ht="15.0" customHeight="1">
      <c r="A47" s="41"/>
      <c r="B47" s="36"/>
      <c r="C47" s="40"/>
      <c r="D47" s="41"/>
      <c r="E47" s="41"/>
      <c r="F47" s="41"/>
      <c r="G47" s="35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39"/>
      <c r="T47" s="35">
        <f t="shared" si="1"/>
        <v>0</v>
      </c>
      <c r="U47" s="41"/>
    </row>
    <row r="48" ht="15.0" customHeight="1">
      <c r="A48" s="41"/>
      <c r="B48" s="36"/>
      <c r="C48" s="41"/>
      <c r="D48" s="41"/>
      <c r="E48" s="41"/>
      <c r="F48" s="41"/>
      <c r="G48" s="35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39"/>
      <c r="T48" s="35">
        <f t="shared" si="1"/>
        <v>0</v>
      </c>
      <c r="U48" s="41"/>
    </row>
    <row r="49" ht="15.0" customHeight="1">
      <c r="A49" s="41"/>
      <c r="B49" s="36"/>
      <c r="C49" s="41"/>
      <c r="D49" s="41"/>
      <c r="E49" s="41"/>
      <c r="F49" s="41"/>
      <c r="G49" s="35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39"/>
      <c r="T49" s="35">
        <f t="shared" si="1"/>
        <v>0</v>
      </c>
      <c r="U49" s="41"/>
    </row>
    <row r="50" ht="15.0" customHeight="1">
      <c r="A50" s="41"/>
      <c r="B50" s="36"/>
      <c r="C50" s="41"/>
      <c r="D50" s="41"/>
      <c r="E50" s="41"/>
      <c r="F50" s="41"/>
      <c r="G50" s="35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39"/>
      <c r="T50" s="35">
        <f t="shared" si="1"/>
        <v>0</v>
      </c>
      <c r="U50" s="41"/>
    </row>
    <row r="51" ht="15.0" customHeight="1">
      <c r="A51" s="41"/>
      <c r="B51" s="36"/>
      <c r="C51" s="41"/>
      <c r="D51" s="41"/>
      <c r="E51" s="41"/>
      <c r="F51" s="41"/>
      <c r="G51" s="35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39"/>
      <c r="T51" s="35">
        <f t="shared" si="1"/>
        <v>0</v>
      </c>
      <c r="U51" s="41"/>
    </row>
    <row r="52" ht="15.0" customHeight="1">
      <c r="A52" s="41"/>
      <c r="B52" s="36"/>
      <c r="C52" s="41"/>
      <c r="D52" s="41"/>
      <c r="E52" s="41"/>
      <c r="F52" s="41"/>
      <c r="G52" s="35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39"/>
      <c r="T52" s="35">
        <f t="shared" si="1"/>
        <v>0</v>
      </c>
      <c r="U52" s="41"/>
    </row>
    <row r="53" ht="15.0" customHeight="1">
      <c r="A53" s="41"/>
      <c r="B53" s="36"/>
      <c r="C53" s="41"/>
      <c r="D53" s="41"/>
      <c r="E53" s="41"/>
      <c r="F53" s="41"/>
      <c r="G53" s="35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39"/>
      <c r="T53" s="35">
        <f t="shared" si="1"/>
        <v>0</v>
      </c>
      <c r="U53" s="41"/>
    </row>
    <row r="54" ht="15.0" customHeight="1">
      <c r="A54" s="41"/>
      <c r="B54" s="36"/>
      <c r="C54" s="41"/>
      <c r="D54" s="41"/>
      <c r="E54" s="41"/>
      <c r="F54" s="41"/>
      <c r="G54" s="35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39"/>
      <c r="T54" s="35">
        <f t="shared" si="1"/>
        <v>0</v>
      </c>
      <c r="U54" s="41"/>
    </row>
    <row r="55" ht="15.0" customHeight="1">
      <c r="A55" s="41"/>
      <c r="B55" s="36"/>
      <c r="C55" s="41"/>
      <c r="D55" s="41"/>
      <c r="E55" s="41"/>
      <c r="F55" s="41"/>
      <c r="G55" s="35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39"/>
      <c r="T55" s="35">
        <f t="shared" si="1"/>
        <v>0</v>
      </c>
      <c r="U55" s="41"/>
    </row>
    <row r="56" ht="15.0" customHeight="1">
      <c r="A56" s="41"/>
      <c r="B56" s="36"/>
      <c r="C56" s="41"/>
      <c r="D56" s="41"/>
      <c r="E56" s="41"/>
      <c r="F56" s="41"/>
      <c r="G56" s="35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39"/>
      <c r="T56" s="35">
        <f t="shared" si="1"/>
        <v>0</v>
      </c>
      <c r="U56" s="41"/>
    </row>
    <row r="57" ht="15.0" customHeight="1">
      <c r="A57" s="41"/>
      <c r="B57" s="36"/>
      <c r="C57" s="41"/>
      <c r="D57" s="41"/>
      <c r="E57" s="41"/>
      <c r="F57" s="41"/>
      <c r="G57" s="35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39"/>
      <c r="T57" s="35">
        <f t="shared" si="1"/>
        <v>0</v>
      </c>
      <c r="U57" s="41"/>
    </row>
    <row r="58" ht="15.0" customHeight="1">
      <c r="A58" s="41"/>
      <c r="B58" s="36"/>
      <c r="C58" s="41"/>
      <c r="D58" s="41"/>
      <c r="E58" s="41"/>
      <c r="F58" s="41"/>
      <c r="G58" s="35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39"/>
      <c r="T58" s="35">
        <f t="shared" si="1"/>
        <v>0</v>
      </c>
      <c r="U58" s="41"/>
    </row>
    <row r="59" ht="15.0" customHeight="1">
      <c r="A59" s="41"/>
      <c r="B59" s="36"/>
      <c r="C59" s="41"/>
      <c r="D59" s="41"/>
      <c r="E59" s="41"/>
      <c r="F59" s="41"/>
      <c r="G59" s="35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39"/>
      <c r="T59" s="35">
        <f t="shared" si="1"/>
        <v>0</v>
      </c>
      <c r="U59" s="41"/>
    </row>
    <row r="60" ht="15.0" customHeight="1">
      <c r="A60" s="41"/>
      <c r="B60" s="36"/>
      <c r="C60" s="41"/>
      <c r="D60" s="41"/>
      <c r="E60" s="41"/>
      <c r="F60" s="41"/>
      <c r="G60" s="35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39"/>
      <c r="T60" s="35">
        <f t="shared" si="1"/>
        <v>0</v>
      </c>
      <c r="U60" s="41"/>
    </row>
    <row r="61" ht="15.0" customHeight="1">
      <c r="A61" s="41"/>
      <c r="B61" s="36"/>
      <c r="C61" s="41"/>
      <c r="D61" s="41"/>
      <c r="E61" s="41"/>
      <c r="F61" s="41"/>
      <c r="G61" s="35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39"/>
      <c r="T61" s="35">
        <f t="shared" si="1"/>
        <v>0</v>
      </c>
      <c r="U61" s="41"/>
    </row>
    <row r="62" ht="15.0" customHeight="1">
      <c r="A62" s="41"/>
      <c r="B62" s="36"/>
      <c r="C62" s="41"/>
      <c r="D62" s="41"/>
      <c r="E62" s="41"/>
      <c r="F62" s="41"/>
      <c r="G62" s="35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39"/>
      <c r="T62" s="35">
        <f t="shared" si="1"/>
        <v>0</v>
      </c>
      <c r="U62" s="41"/>
    </row>
    <row r="63" ht="15.0" customHeight="1">
      <c r="A63" s="41"/>
      <c r="B63" s="36"/>
      <c r="C63" s="41"/>
      <c r="D63" s="41"/>
      <c r="E63" s="41"/>
      <c r="F63" s="41"/>
      <c r="G63" s="35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39"/>
      <c r="T63" s="35">
        <f t="shared" si="1"/>
        <v>0</v>
      </c>
      <c r="U63" s="41"/>
    </row>
    <row r="64" ht="15.0" customHeight="1">
      <c r="A64" s="41"/>
      <c r="B64" s="36"/>
      <c r="C64" s="41"/>
      <c r="D64" s="41"/>
      <c r="E64" s="41"/>
      <c r="F64" s="41"/>
      <c r="G64" s="35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39"/>
      <c r="T64" s="35">
        <f t="shared" si="1"/>
        <v>0</v>
      </c>
      <c r="U64" s="41"/>
    </row>
    <row r="65" ht="15.0" customHeight="1">
      <c r="A65" s="41"/>
      <c r="B65" s="36"/>
      <c r="C65" s="41"/>
      <c r="D65" s="41"/>
      <c r="E65" s="41"/>
      <c r="F65" s="41"/>
      <c r="G65" s="35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39"/>
      <c r="T65" s="35">
        <f t="shared" si="1"/>
        <v>0</v>
      </c>
      <c r="U65" s="41"/>
    </row>
    <row r="66" ht="15.0" customHeight="1">
      <c r="A66" s="41"/>
      <c r="B66" s="36"/>
      <c r="C66" s="41"/>
      <c r="D66" s="41"/>
      <c r="E66" s="41"/>
      <c r="F66" s="41"/>
      <c r="G66" s="35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39"/>
      <c r="T66" s="35">
        <f t="shared" si="1"/>
        <v>0</v>
      </c>
      <c r="U66" s="41"/>
    </row>
    <row r="67" ht="15.0" customHeight="1">
      <c r="A67" s="41"/>
      <c r="B67" s="36"/>
      <c r="C67" s="41"/>
      <c r="D67" s="41"/>
      <c r="E67" s="41"/>
      <c r="F67" s="41"/>
      <c r="G67" s="35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39"/>
      <c r="T67" s="35">
        <f t="shared" si="1"/>
        <v>0</v>
      </c>
      <c r="U67" s="41"/>
    </row>
    <row r="68" ht="15.0" customHeight="1">
      <c r="A68" s="41"/>
      <c r="B68" s="36"/>
      <c r="C68" s="41"/>
      <c r="D68" s="41"/>
      <c r="E68" s="41"/>
      <c r="F68" s="41"/>
      <c r="G68" s="35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39"/>
      <c r="T68" s="35">
        <f t="shared" si="1"/>
        <v>0</v>
      </c>
      <c r="U68" s="41"/>
    </row>
    <row r="69" ht="15.0" customHeight="1">
      <c r="A69" s="41"/>
      <c r="B69" s="36"/>
      <c r="C69" s="41"/>
      <c r="D69" s="41"/>
      <c r="E69" s="41"/>
      <c r="F69" s="41"/>
      <c r="G69" s="35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39"/>
      <c r="T69" s="35">
        <f t="shared" si="1"/>
        <v>0</v>
      </c>
      <c r="U69" s="41"/>
    </row>
    <row r="70" ht="15.0" customHeight="1">
      <c r="A70" s="41"/>
      <c r="B70" s="36"/>
      <c r="C70" s="41"/>
      <c r="D70" s="41"/>
      <c r="E70" s="41"/>
      <c r="F70" s="41"/>
      <c r="G70" s="35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39"/>
      <c r="T70" s="35">
        <f t="shared" si="1"/>
        <v>0</v>
      </c>
      <c r="U70" s="41"/>
    </row>
    <row r="71" ht="15.0" customHeight="1">
      <c r="A71" s="41"/>
      <c r="B71" s="36"/>
      <c r="C71" s="41"/>
      <c r="D71" s="41"/>
      <c r="E71" s="41"/>
      <c r="F71" s="41"/>
      <c r="G71" s="35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39"/>
      <c r="T71" s="35">
        <f t="shared" si="1"/>
        <v>0</v>
      </c>
      <c r="U71" s="41"/>
    </row>
    <row r="72" ht="15.0" customHeight="1">
      <c r="A72" s="41"/>
      <c r="B72" s="36"/>
      <c r="C72" s="41"/>
      <c r="D72" s="41"/>
      <c r="E72" s="41"/>
      <c r="F72" s="41"/>
      <c r="G72" s="35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39"/>
      <c r="T72" s="35">
        <f t="shared" si="1"/>
        <v>0</v>
      </c>
      <c r="U72" s="41"/>
    </row>
    <row r="73" ht="15.0" customHeight="1">
      <c r="A73" s="41"/>
      <c r="B73" s="36"/>
      <c r="C73" s="41"/>
      <c r="D73" s="41"/>
      <c r="E73" s="41"/>
      <c r="F73" s="41"/>
      <c r="G73" s="35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39"/>
      <c r="T73" s="35">
        <f t="shared" si="1"/>
        <v>0</v>
      </c>
      <c r="U73" s="41"/>
    </row>
    <row r="74" ht="15.0" customHeight="1">
      <c r="A74" s="41"/>
      <c r="B74" s="36"/>
      <c r="C74" s="41"/>
      <c r="D74" s="41"/>
      <c r="E74" s="41"/>
      <c r="F74" s="41"/>
      <c r="G74" s="35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39"/>
      <c r="T74" s="35">
        <f t="shared" si="1"/>
        <v>0</v>
      </c>
      <c r="U74" s="41"/>
    </row>
    <row r="75" ht="15.0" customHeight="1">
      <c r="A75" s="41"/>
      <c r="B75" s="36"/>
      <c r="C75" s="41"/>
      <c r="D75" s="41"/>
      <c r="E75" s="41"/>
      <c r="F75" s="41"/>
      <c r="G75" s="35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39"/>
      <c r="T75" s="35">
        <f t="shared" si="1"/>
        <v>0</v>
      </c>
      <c r="U75" s="41"/>
    </row>
    <row r="76" ht="15.0" customHeight="1">
      <c r="A76" s="41"/>
      <c r="B76" s="36"/>
      <c r="C76" s="41"/>
      <c r="D76" s="41"/>
      <c r="E76" s="41"/>
      <c r="F76" s="41"/>
      <c r="G76" s="35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39"/>
      <c r="T76" s="35">
        <f t="shared" si="1"/>
        <v>0</v>
      </c>
      <c r="U76" s="41"/>
    </row>
    <row r="77" ht="15.0" customHeight="1">
      <c r="A77" s="41"/>
      <c r="B77" s="36"/>
      <c r="C77" s="41"/>
      <c r="D77" s="41"/>
      <c r="E77" s="41"/>
      <c r="F77" s="41"/>
      <c r="G77" s="35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39"/>
      <c r="T77" s="35">
        <f t="shared" si="1"/>
        <v>0</v>
      </c>
      <c r="U77" s="41"/>
    </row>
    <row r="78" ht="15.0" customHeight="1">
      <c r="A78" s="41"/>
      <c r="B78" s="36"/>
      <c r="C78" s="41"/>
      <c r="D78" s="41"/>
      <c r="E78" s="41"/>
      <c r="F78" s="41"/>
      <c r="G78" s="35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39"/>
      <c r="T78" s="35">
        <f t="shared" si="1"/>
        <v>0</v>
      </c>
      <c r="U78" s="41"/>
    </row>
    <row r="79" ht="15.0" customHeight="1">
      <c r="A79" s="41"/>
      <c r="B79" s="36"/>
      <c r="C79" s="41"/>
      <c r="D79" s="41"/>
      <c r="E79" s="41"/>
      <c r="F79" s="41"/>
      <c r="G79" s="35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39"/>
      <c r="T79" s="35">
        <f t="shared" si="1"/>
        <v>0</v>
      </c>
      <c r="U79" s="41"/>
    </row>
    <row r="80" ht="15.0" customHeight="1">
      <c r="A80" s="41"/>
      <c r="B80" s="36"/>
      <c r="C80" s="41"/>
      <c r="D80" s="41"/>
      <c r="E80" s="41"/>
      <c r="F80" s="41"/>
      <c r="G80" s="35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39"/>
      <c r="T80" s="35">
        <f t="shared" si="1"/>
        <v>0</v>
      </c>
      <c r="U80" s="41"/>
    </row>
    <row r="81" ht="15.0" customHeight="1">
      <c r="A81" s="41"/>
      <c r="B81" s="36"/>
      <c r="C81" s="41"/>
      <c r="D81" s="41"/>
      <c r="E81" s="41"/>
      <c r="F81" s="41"/>
      <c r="G81" s="35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39"/>
      <c r="T81" s="35">
        <f t="shared" si="1"/>
        <v>0</v>
      </c>
      <c r="U81" s="41"/>
    </row>
    <row r="82" ht="15.0" customHeight="1">
      <c r="A82" s="41"/>
      <c r="B82" s="36"/>
      <c r="C82" s="41"/>
      <c r="D82" s="41"/>
      <c r="E82" s="41"/>
      <c r="F82" s="41"/>
      <c r="G82" s="35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39"/>
      <c r="T82" s="35">
        <f t="shared" si="1"/>
        <v>0</v>
      </c>
      <c r="U82" s="41"/>
    </row>
    <row r="83" ht="15.0" customHeight="1">
      <c r="A83" s="41"/>
      <c r="B83" s="36"/>
      <c r="C83" s="41"/>
      <c r="D83" s="41"/>
      <c r="E83" s="41"/>
      <c r="F83" s="41"/>
      <c r="G83" s="35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39"/>
      <c r="T83" s="35">
        <f t="shared" si="1"/>
        <v>0</v>
      </c>
      <c r="U83" s="41"/>
    </row>
    <row r="84" ht="15.0" customHeight="1">
      <c r="A84" s="41"/>
      <c r="B84" s="36"/>
      <c r="C84" s="41"/>
      <c r="D84" s="41"/>
      <c r="E84" s="41"/>
      <c r="F84" s="41"/>
      <c r="G84" s="35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39"/>
      <c r="T84" s="35">
        <f t="shared" si="1"/>
        <v>0</v>
      </c>
      <c r="U84" s="41"/>
    </row>
    <row r="85" ht="15.0" customHeight="1">
      <c r="A85" s="41"/>
      <c r="B85" s="36"/>
      <c r="C85" s="41"/>
      <c r="D85" s="41"/>
      <c r="E85" s="41"/>
      <c r="F85" s="41"/>
      <c r="G85" s="35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39"/>
      <c r="T85" s="35">
        <f t="shared" si="1"/>
        <v>0</v>
      </c>
      <c r="U85" s="41"/>
    </row>
    <row r="86" ht="15.0" customHeight="1">
      <c r="A86" s="41"/>
      <c r="B86" s="36"/>
      <c r="C86" s="41"/>
      <c r="D86" s="41"/>
      <c r="E86" s="41"/>
      <c r="F86" s="41"/>
      <c r="G86" s="35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39"/>
      <c r="T86" s="35">
        <f t="shared" si="1"/>
        <v>0</v>
      </c>
      <c r="U86" s="41"/>
    </row>
    <row r="87" ht="15.0" customHeight="1">
      <c r="A87" s="41"/>
      <c r="B87" s="36"/>
      <c r="C87" s="41"/>
      <c r="D87" s="41"/>
      <c r="E87" s="41"/>
      <c r="F87" s="41"/>
      <c r="G87" s="35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39"/>
      <c r="T87" s="35">
        <f t="shared" si="1"/>
        <v>0</v>
      </c>
      <c r="U87" s="41"/>
    </row>
    <row r="88" ht="15.0" customHeight="1">
      <c r="A88" s="41"/>
      <c r="B88" s="36"/>
      <c r="C88" s="41"/>
      <c r="D88" s="41"/>
      <c r="E88" s="41"/>
      <c r="F88" s="41"/>
      <c r="G88" s="35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39"/>
      <c r="T88" s="35">
        <f t="shared" si="1"/>
        <v>0</v>
      </c>
      <c r="U88" s="41"/>
    </row>
  </sheetData>
  <conditionalFormatting sqref="B1:B88 T1:T88">
    <cfRule type="cellIs" dxfId="0" priority="1" operator="lessThanOrEqual">
      <formula>120</formula>
    </cfRule>
  </conditionalFormatting>
  <conditionalFormatting sqref="B1:B88 T1:T88">
    <cfRule type="cellIs" dxfId="1" priority="2" operator="lessThanOrEqual">
      <formula>180</formula>
    </cfRule>
  </conditionalFormatting>
  <conditionalFormatting sqref="C2:Q88">
    <cfRule type="containsText" dxfId="2" priority="3" operator="containsText" text="#">
      <formula>NOT(ISERROR(SEARCH(("#"),(C2))))</formula>
    </cfRule>
  </conditionalFormatting>
  <conditionalFormatting sqref="A1:R88">
    <cfRule type="expression" dxfId="3" priority="4">
      <formula>and(A1&lt;&gt;"",or(IFERROR(FIND(".",A1),0),IFERROR(FIND(",",A1),0),IFERROR(FIND("'",A1),0),IFERROR(FIND("-",A1),0)))</formula>
    </cfRule>
  </conditionalFormatting>
  <conditionalFormatting sqref="B1:B88 T1:T88">
    <cfRule type="cellIs" dxfId="3" priority="5" operator="greaterThan">
      <formula>300</formula>
    </cfRule>
  </conditionalFormatting>
  <conditionalFormatting sqref="C1:C88 E1:E88 G1:G88 I1:I88 K1:K88 M1:M88 O1:O88">
    <cfRule type="expression" dxfId="3" priority="6">
      <formula>or(and(C1="",E1&lt;&gt;""),and(C1="",D1&lt;&gt;""))</formula>
    </cfRule>
  </conditionalFormatting>
  <conditionalFormatting sqref="C2:C88 E2:E88 G2:G88 I2:I88 K2:K88 M2:M88 O2:O88 Q2:Q88">
    <cfRule type="expression" dxfId="4" priority="7">
      <formula>and(C2&lt;&gt;"",IFERROR(VLOOKUP(C2,indirect("Fluids!$A$2:$A$30"),1,false)="",1))</formula>
    </cfRule>
  </conditionalFormatting>
  <dataValidations>
    <dataValidation type="list" allowBlank="1" showInputMessage="1" prompt="Only add drinks set up in the FLUID tab" sqref="C2:C88 E2:E88 G2:G88 I2:I88 K2:K88 M2:M88 O2:O88 Q2:Q88">
      <formula1>Fluids!$A$2:$A$17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4.75"/>
    <col customWidth="1" min="3" max="3" width="21.75"/>
    <col customWidth="1" min="6" max="6" width="10.13"/>
    <col customWidth="1" min="7" max="7" width="16.25"/>
    <col customWidth="1" min="8" max="8" width="23.63"/>
  </cols>
  <sheetData>
    <row r="1" ht="17.25" customHeight="1">
      <c r="A1" s="1" t="s">
        <v>278</v>
      </c>
      <c r="B1" s="43" t="str">
        <f>"/*
  Written by JelleWho
  This file stores all data about all the types of drinks
*/
//Ingredients can NOT have a ""."" or "","" or ""-"" in them!"&amp;char(10)&amp;
D1&amp;CHAR(13)&amp;E1</f>
        <v>/*
  Written by JelleWho
  This file stores all data about all the types of drinks
*/
//Ingredients can NOT have a "." or "," or "-" in them!
enum IngredientE {UNK, TRIPLE_SEC, GIN, LIME_JUICE, LEMON_JUICE, LEMONADE, CRANBERRY_JUICE, VODKA, PEACH_TREE, WHITE_RUM, DARK_RUM, TEQUILA, GRENADINE_SYRUP, COLA, SPRITE, ORANGE_JUICE, PINEAPPLE_JUICE};
String IngredientS[] = {"UNK", "TRIPLE_SEC", "GIN", "LIME_JUICE", "LEMON_JUICE", "LEMONADE", "CRANBERRY_JUICE", "VODKA", "PEACH_TREE", "WHITE_RUM", "DARK_RUM", "TEQUILA", "GRENADINE_SYRUP", "COLA", "SPRITE", "ORANGE_JUICE", "PINEAPPLE_JUICE"};</v>
      </c>
      <c r="C1" s="44" t="s">
        <v>279</v>
      </c>
      <c r="D1" s="44" t="str">
        <f>"enum IngredientE {UNK, " &amp;D2 &amp; "};"</f>
        <v>enum IngredientE {UNK, TRIPLE_SEC, GIN, LIME_JUICE, LEMON_JUICE, LEMONADE, CRANBERRY_JUICE, VODKA, PEACH_TREE, WHITE_RUM, DARK_RUM, TEQUILA, GRENADINE_SYRUP, COLA, SPRITE, ORANGE_JUICE, PINEAPPLE_JUICE};</v>
      </c>
      <c r="E1" s="44" t="str">
        <f>"String IngredientS[] = {""UNK"", "&amp;E2&amp;"};"</f>
        <v>String IngredientS[] = {"UNK", "TRIPLE_SEC", "GIN", "LIME_JUICE", "LEMON_JUICE", "LEMONADE", "CRANBERRY_JUICE", "VODKA", "PEACH_TREE", "WHITE_RUM", "DARK_RUM", "TEQUILA", "GRENADINE_SYRUP", "COLA", "SPRITE", "ORANGE_JUICE", "PINEAPPLE_JUICE"};</v>
      </c>
      <c r="F1" s="45" t="s">
        <v>280</v>
      </c>
      <c r="G1" s="46" t="str">
        <f>COUNTIF(G2:G17, "PUMP")&amp;"xPUMP "&amp;COUNTIF(G2:G17, "SHOT")&amp;"xSHOT"</f>
        <v>4xPUMP 12xSHOT</v>
      </c>
      <c r="H1" s="46"/>
      <c r="I1" s="47" t="s">
        <v>281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</row>
    <row r="2">
      <c r="A2" s="48" t="s">
        <v>200</v>
      </c>
      <c r="B2" s="40">
        <v>1.0</v>
      </c>
      <c r="C2" s="38" t="str">
        <f t="shared" ref="C2:C17" si="1">IF(or(A2="",A2="."),"",UPPER(SUBSTITUTE(SUBSTITUTE(SUBSTITUTE(SUBSTITUTE(SUBSTITUTE(A2, "'", ""), ",", "_"), ".", "_"), "-", "_")," ", "_")))</f>
        <v>TRIPLE_SEC</v>
      </c>
      <c r="D2" s="38" t="str">
        <f t="shared" ref="D2:D17" si="2">IF(or(A2="",A2="."),D3,if(ROW(A2)&gt;2,", ","")&amp;C2&amp;D3)</f>
        <v>TRIPLE_SEC, GIN, LIME_JUICE, LEMON_JUICE, LEMONADE, CRANBERRY_JUICE, VODKA, PEACH_TREE, WHITE_RUM, DARK_RUM, TEQUILA, GRENADINE_SYRUP, COLA, SPRITE, ORANGE_JUICE, PINEAPPLE_JUICE</v>
      </c>
      <c r="E2" s="35" t="str">
        <f t="shared" ref="E2:E17" si="3">IF(or(A2="",A2="."),E3,if(ROW(A2)&gt;2,", ","")&amp;""""&amp;C2&amp;""""&amp;E3)</f>
        <v>"TRIPLE_SEC", "GIN", "LIME_JUICE", "LEMON_JUICE", "LEMONADE", "CRANBERRY_JUICE", "VODKA", "PEACH_TREE", "WHITE_RUM", "DARK_RUM", "TEQUILA", "GRENADINE_SYRUP", "COLA", "SPRITE", "ORANGE_JUICE", "PINEAPPLE_JUICE"</v>
      </c>
      <c r="F2" s="41">
        <f>COUNTIF(Drinks!C2:Q88, A2)</f>
        <v>11</v>
      </c>
      <c r="G2" s="49" t="s">
        <v>282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>
      <c r="A3" s="48" t="s">
        <v>211</v>
      </c>
      <c r="B3" s="40">
        <f t="shared" ref="B3:B17" si="4">B2+1</f>
        <v>2</v>
      </c>
      <c r="C3" s="38" t="str">
        <f t="shared" si="1"/>
        <v>GIN</v>
      </c>
      <c r="D3" s="38" t="str">
        <f t="shared" si="2"/>
        <v>, GIN, LIME_JUICE, LEMON_JUICE, LEMONADE, CRANBERRY_JUICE, VODKA, PEACH_TREE, WHITE_RUM, DARK_RUM, TEQUILA, GRENADINE_SYRUP, COLA, SPRITE, ORANGE_JUICE, PINEAPPLE_JUICE</v>
      </c>
      <c r="E3" s="35" t="str">
        <f t="shared" si="3"/>
        <v>, "GIN", "LIME_JUICE", "LEMON_JUICE", "LEMONADE", "CRANBERRY_JUICE", "VODKA", "PEACH_TREE", "WHITE_RUM", "DARK_RUM", "TEQUILA", "GRENADINE_SYRUP", "COLA", "SPRITE", "ORANGE_JUICE", "PINEAPPLE_JUICE"</v>
      </c>
      <c r="F3" s="41">
        <f>COUNTIF(Drinks!C3:Q89, A3)</f>
        <v>14</v>
      </c>
      <c r="G3" s="49" t="s">
        <v>282</v>
      </c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>
      <c r="A4" s="48" t="s">
        <v>201</v>
      </c>
      <c r="B4" s="40">
        <f t="shared" si="4"/>
        <v>3</v>
      </c>
      <c r="C4" s="38" t="str">
        <f t="shared" si="1"/>
        <v>LIME_JUICE</v>
      </c>
      <c r="D4" s="38" t="str">
        <f t="shared" si="2"/>
        <v>, LIME_JUICE, LEMON_JUICE, LEMONADE, CRANBERRY_JUICE, VODKA, PEACH_TREE, WHITE_RUM, DARK_RUM, TEQUILA, GRENADINE_SYRUP, COLA, SPRITE, ORANGE_JUICE, PINEAPPLE_JUICE</v>
      </c>
      <c r="E4" s="35" t="str">
        <f t="shared" si="3"/>
        <v>, "LIME_JUICE", "LEMON_JUICE", "LEMONADE", "CRANBERRY_JUICE", "VODKA", "PEACH_TREE", "WHITE_RUM", "DARK_RUM", "TEQUILA", "GRENADINE_SYRUP", "COLA", "SPRITE", "ORANGE_JUICE", "PINEAPPLE_JUICE"</v>
      </c>
      <c r="F4" s="41">
        <f>COUNTIF(Drinks!C4:Q90, A4)</f>
        <v>10</v>
      </c>
      <c r="G4" s="49" t="s">
        <v>282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</row>
    <row r="5">
      <c r="A5" s="48" t="s">
        <v>218</v>
      </c>
      <c r="B5" s="40">
        <f t="shared" si="4"/>
        <v>4</v>
      </c>
      <c r="C5" s="38" t="str">
        <f t="shared" si="1"/>
        <v>LEMON_JUICE</v>
      </c>
      <c r="D5" s="38" t="str">
        <f t="shared" si="2"/>
        <v>, LEMON_JUICE, LEMONADE, CRANBERRY_JUICE, VODKA, PEACH_TREE, WHITE_RUM, DARK_RUM, TEQUILA, GRENADINE_SYRUP, COLA, SPRITE, ORANGE_JUICE, PINEAPPLE_JUICE</v>
      </c>
      <c r="E5" s="35" t="str">
        <f t="shared" si="3"/>
        <v>, "LEMON_JUICE", "LEMONADE", "CRANBERRY_JUICE", "VODKA", "PEACH_TREE", "WHITE_RUM", "DARK_RUM", "TEQUILA", "GRENADINE_SYRUP", "COLA", "SPRITE", "ORANGE_JUICE", "PINEAPPLE_JUICE"</v>
      </c>
      <c r="F5" s="41">
        <f>COUNTIF(Drinks!C5:Q91, A5)</f>
        <v>7</v>
      </c>
      <c r="G5" s="49" t="s">
        <v>282</v>
      </c>
      <c r="H5" s="40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</row>
    <row r="6">
      <c r="A6" s="48" t="s">
        <v>214</v>
      </c>
      <c r="B6" s="40">
        <f t="shared" si="4"/>
        <v>5</v>
      </c>
      <c r="C6" s="38" t="str">
        <f t="shared" si="1"/>
        <v>LEMONADE</v>
      </c>
      <c r="D6" s="38" t="str">
        <f t="shared" si="2"/>
        <v>, LEMONADE, CRANBERRY_JUICE, VODKA, PEACH_TREE, WHITE_RUM, DARK_RUM, TEQUILA, GRENADINE_SYRUP, COLA, SPRITE, ORANGE_JUICE, PINEAPPLE_JUICE</v>
      </c>
      <c r="E6" s="35" t="str">
        <f t="shared" si="3"/>
        <v>, "LEMONADE", "CRANBERRY_JUICE", "VODKA", "PEACH_TREE", "WHITE_RUM", "DARK_RUM", "TEQUILA", "GRENADINE_SYRUP", "COLA", "SPRITE", "ORANGE_JUICE", "PINEAPPLE_JUICE"</v>
      </c>
      <c r="F6" s="41">
        <f>COUNTIF(Drinks!C6:Q92, A6)</f>
        <v>3</v>
      </c>
      <c r="G6" s="49" t="s">
        <v>282</v>
      </c>
      <c r="H6" s="40" t="s">
        <v>283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</row>
    <row r="7">
      <c r="A7" s="48" t="s">
        <v>191</v>
      </c>
      <c r="B7" s="40">
        <f t="shared" si="4"/>
        <v>6</v>
      </c>
      <c r="C7" s="38" t="str">
        <f t="shared" si="1"/>
        <v>CRANBERRY_JUICE</v>
      </c>
      <c r="D7" s="38" t="str">
        <f t="shared" si="2"/>
        <v>, CRANBERRY_JUICE, VODKA, PEACH_TREE, WHITE_RUM, DARK_RUM, TEQUILA, GRENADINE_SYRUP, COLA, SPRITE, ORANGE_JUICE, PINEAPPLE_JUICE</v>
      </c>
      <c r="E7" s="35" t="str">
        <f t="shared" si="3"/>
        <v>, "CRANBERRY_JUICE", "VODKA", "PEACH_TREE", "WHITE_RUM", "DARK_RUM", "TEQUILA", "GRENADINE_SYRUP", "COLA", "SPRITE", "ORANGE_JUICE", "PINEAPPLE_JUICE"</v>
      </c>
      <c r="F7" s="41">
        <f>COUNTIF(Drinks!C7:Q93, A7)</f>
        <v>12</v>
      </c>
      <c r="G7" s="49" t="s">
        <v>282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</row>
    <row r="8">
      <c r="A8" s="48" t="s">
        <v>187</v>
      </c>
      <c r="B8" s="40">
        <f t="shared" si="4"/>
        <v>7</v>
      </c>
      <c r="C8" s="38" t="str">
        <f t="shared" si="1"/>
        <v>VODKA</v>
      </c>
      <c r="D8" s="38" t="str">
        <f t="shared" si="2"/>
        <v>, VODKA, PEACH_TREE, WHITE_RUM, DARK_RUM, TEQUILA, GRENADINE_SYRUP, COLA, SPRITE, ORANGE_JUICE, PINEAPPLE_JUICE</v>
      </c>
      <c r="E8" s="35" t="str">
        <f t="shared" si="3"/>
        <v>, "VODKA", "PEACH_TREE", "WHITE_RUM", "DARK_RUM", "TEQUILA", "GRENADINE_SYRUP", "COLA", "SPRITE", "ORANGE_JUICE", "PINEAPPLE_JUICE"</v>
      </c>
      <c r="F8" s="41">
        <f>COUNTIF(Drinks!C8:Q94, A8)</f>
        <v>24</v>
      </c>
      <c r="G8" s="49" t="s">
        <v>282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</row>
    <row r="9">
      <c r="A9" s="48" t="s">
        <v>188</v>
      </c>
      <c r="B9" s="40">
        <f t="shared" si="4"/>
        <v>8</v>
      </c>
      <c r="C9" s="38" t="str">
        <f t="shared" si="1"/>
        <v>PEACH_TREE</v>
      </c>
      <c r="D9" s="38" t="str">
        <f t="shared" si="2"/>
        <v>, PEACH_TREE, WHITE_RUM, DARK_RUM, TEQUILA, GRENADINE_SYRUP, COLA, SPRITE, ORANGE_JUICE, PINEAPPLE_JUICE</v>
      </c>
      <c r="E9" s="35" t="str">
        <f t="shared" si="3"/>
        <v>, "PEACH_TREE", "WHITE_RUM", "DARK_RUM", "TEQUILA", "GRENADINE_SYRUP", "COLA", "SPRITE", "ORANGE_JUICE", "PINEAPPLE_JUICE"</v>
      </c>
      <c r="F9" s="41">
        <f>COUNTIF(Drinks!C9:Q95, A9)</f>
        <v>3</v>
      </c>
      <c r="G9" s="49" t="s">
        <v>282</v>
      </c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</row>
    <row r="10">
      <c r="A10" s="48" t="s">
        <v>221</v>
      </c>
      <c r="B10" s="40">
        <f t="shared" si="4"/>
        <v>9</v>
      </c>
      <c r="C10" s="38" t="str">
        <f t="shared" si="1"/>
        <v>WHITE_RUM</v>
      </c>
      <c r="D10" s="38" t="str">
        <f t="shared" si="2"/>
        <v>, WHITE_RUM, DARK_RUM, TEQUILA, GRENADINE_SYRUP, COLA, SPRITE, ORANGE_JUICE, PINEAPPLE_JUICE</v>
      </c>
      <c r="E10" s="35" t="str">
        <f t="shared" si="3"/>
        <v>, "WHITE_RUM", "DARK_RUM", "TEQUILA", "GRENADINE_SYRUP", "COLA", "SPRITE", "ORANGE_JUICE", "PINEAPPLE_JUICE"</v>
      </c>
      <c r="F10" s="41">
        <f>COUNTIF(Drinks!C10:Q96, A10)</f>
        <v>6</v>
      </c>
      <c r="G10" s="49" t="s">
        <v>282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</row>
    <row r="11">
      <c r="A11" s="48" t="s">
        <v>228</v>
      </c>
      <c r="B11" s="40">
        <f t="shared" si="4"/>
        <v>10</v>
      </c>
      <c r="C11" s="38" t="str">
        <f t="shared" si="1"/>
        <v>DARK_RUM</v>
      </c>
      <c r="D11" s="38" t="str">
        <f t="shared" si="2"/>
        <v>, DARK_RUM, TEQUILA, GRENADINE_SYRUP, COLA, SPRITE, ORANGE_JUICE, PINEAPPLE_JUICE</v>
      </c>
      <c r="E11" s="35" t="str">
        <f t="shared" si="3"/>
        <v>, "DARK_RUM", "TEQUILA", "GRENADINE_SYRUP", "COLA", "SPRITE", "ORANGE_JUICE", "PINEAPPLE_JUICE"</v>
      </c>
      <c r="F11" s="41">
        <f>COUNTIF(Drinks!C11:Q97, A11)</f>
        <v>6</v>
      </c>
      <c r="G11" s="49" t="s">
        <v>282</v>
      </c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</row>
    <row r="12">
      <c r="A12" s="48" t="s">
        <v>237</v>
      </c>
      <c r="B12" s="40">
        <f t="shared" si="4"/>
        <v>11</v>
      </c>
      <c r="C12" s="38" t="str">
        <f t="shared" si="1"/>
        <v>TEQUILA</v>
      </c>
      <c r="D12" s="38" t="str">
        <f t="shared" si="2"/>
        <v>, TEQUILA, GRENADINE_SYRUP, COLA, SPRITE, ORANGE_JUICE, PINEAPPLE_JUICE</v>
      </c>
      <c r="E12" s="35" t="str">
        <f t="shared" si="3"/>
        <v>, "TEQUILA", "GRENADINE_SYRUP", "COLA", "SPRITE", "ORANGE_JUICE", "PINEAPPLE_JUICE"</v>
      </c>
      <c r="F12" s="41">
        <f>COUNTIF(Drinks!C12:Q98, A12)</f>
        <v>7</v>
      </c>
      <c r="G12" s="49" t="s">
        <v>282</v>
      </c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</row>
    <row r="13">
      <c r="A13" s="48" t="s">
        <v>242</v>
      </c>
      <c r="B13" s="40">
        <f t="shared" si="4"/>
        <v>12</v>
      </c>
      <c r="C13" s="38" t="str">
        <f t="shared" si="1"/>
        <v>GRENADINE_SYRUP</v>
      </c>
      <c r="D13" s="38" t="str">
        <f t="shared" si="2"/>
        <v>, GRENADINE_SYRUP, COLA, SPRITE, ORANGE_JUICE, PINEAPPLE_JUICE</v>
      </c>
      <c r="E13" s="35" t="str">
        <f t="shared" si="3"/>
        <v>, "GRENADINE_SYRUP", "COLA", "SPRITE", "ORANGE_JUICE", "PINEAPPLE_JUICE"</v>
      </c>
      <c r="F13" s="41">
        <f>COUNTIF(Drinks!C13:Q99, A13)</f>
        <v>8</v>
      </c>
      <c r="G13" s="49" t="s">
        <v>282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</row>
    <row r="14">
      <c r="A14" s="48" t="s">
        <v>249</v>
      </c>
      <c r="B14" s="40">
        <f t="shared" si="4"/>
        <v>13</v>
      </c>
      <c r="C14" s="38" t="str">
        <f t="shared" si="1"/>
        <v>COLA</v>
      </c>
      <c r="D14" s="38" t="str">
        <f t="shared" si="2"/>
        <v>, COLA, SPRITE, ORANGE_JUICE, PINEAPPLE_JUICE</v>
      </c>
      <c r="E14" s="35" t="str">
        <f t="shared" si="3"/>
        <v>, "COLA", "SPRITE", "ORANGE_JUICE", "PINEAPPLE_JUICE"</v>
      </c>
      <c r="F14" s="41">
        <f>COUNTIF(Drinks!C14:Q100, A14)</f>
        <v>4</v>
      </c>
      <c r="G14" s="50" t="s">
        <v>284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</row>
    <row r="15">
      <c r="A15" s="48" t="s">
        <v>271</v>
      </c>
      <c r="B15" s="40">
        <f t="shared" si="4"/>
        <v>14</v>
      </c>
      <c r="C15" s="38" t="str">
        <f t="shared" si="1"/>
        <v>SPRITE</v>
      </c>
      <c r="D15" s="38" t="str">
        <f t="shared" si="2"/>
        <v>, SPRITE, ORANGE_JUICE, PINEAPPLE_JUICE</v>
      </c>
      <c r="E15" s="35" t="str">
        <f t="shared" si="3"/>
        <v>, "SPRITE", "ORANGE_JUICE", "PINEAPPLE_JUICE"</v>
      </c>
      <c r="F15" s="41">
        <f>COUNTIF(Drinks!C15:Q101, A15)</f>
        <v>1</v>
      </c>
      <c r="G15" s="50" t="s">
        <v>284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</row>
    <row r="16">
      <c r="A16" s="48" t="s">
        <v>195</v>
      </c>
      <c r="B16" s="40">
        <f t="shared" si="4"/>
        <v>15</v>
      </c>
      <c r="C16" s="38" t="str">
        <f t="shared" si="1"/>
        <v>ORANGE_JUICE</v>
      </c>
      <c r="D16" s="38" t="str">
        <f t="shared" si="2"/>
        <v>, ORANGE_JUICE, PINEAPPLE_JUICE</v>
      </c>
      <c r="E16" s="35" t="str">
        <f t="shared" si="3"/>
        <v>, "ORANGE_JUICE", "PINEAPPLE_JUICE"</v>
      </c>
      <c r="F16" s="41">
        <f>COUNTIF(Drinks!C16:Q102, A16)</f>
        <v>14</v>
      </c>
      <c r="G16" s="40" t="s">
        <v>284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</row>
    <row r="17">
      <c r="A17" s="48" t="s">
        <v>205</v>
      </c>
      <c r="B17" s="40">
        <f t="shared" si="4"/>
        <v>16</v>
      </c>
      <c r="C17" s="38" t="str">
        <f t="shared" si="1"/>
        <v>PINEAPPLE_JUICE</v>
      </c>
      <c r="D17" s="38" t="str">
        <f t="shared" si="2"/>
        <v>, PINEAPPLE_JUICE</v>
      </c>
      <c r="E17" s="35" t="str">
        <f t="shared" si="3"/>
        <v>, "PINEAPPLE_JUICE"</v>
      </c>
      <c r="F17" s="41">
        <f>COUNTIF(Drinks!C17:Q103, A17)</f>
        <v>4</v>
      </c>
      <c r="G17" s="40" t="s">
        <v>284</v>
      </c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</row>
    <row r="18">
      <c r="A18" s="41"/>
      <c r="B18" s="41"/>
      <c r="C18" s="41"/>
      <c r="D18" s="38"/>
      <c r="E18" s="35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</row>
    <row r="19">
      <c r="B19" s="41"/>
      <c r="C19" s="41"/>
      <c r="D19" s="38"/>
      <c r="E19" s="35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</row>
    <row r="20">
      <c r="A20" s="41"/>
      <c r="B20" s="41"/>
      <c r="C20" s="41"/>
      <c r="D20" s="38"/>
      <c r="E20" s="35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</row>
    <row r="2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</row>
    <row r="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</row>
    <row r="3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</row>
    <row r="3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</row>
    <row r="3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</row>
  </sheetData>
  <conditionalFormatting sqref="F2:F17">
    <cfRule type="colorScale" priority="1">
      <colorScale>
        <cfvo type="formula" val="0"/>
        <cfvo type="percent" val="10"/>
        <cfvo type="max"/>
        <color rgb="FFFF0000"/>
        <color rgb="FFFFFFFF"/>
        <color rgb="FFFFFFFF"/>
      </colorScale>
    </cfRule>
  </conditionalFormatting>
  <hyperlinks>
    <hyperlink r:id="rId1" ref="I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285</v>
      </c>
      <c r="B1" s="52" t="s">
        <v>286</v>
      </c>
      <c r="C1" s="53" t="s">
        <v>287</v>
      </c>
      <c r="D1" s="54"/>
      <c r="E1" s="55"/>
      <c r="F1" s="55"/>
      <c r="G1" s="54" t="s">
        <v>196</v>
      </c>
      <c r="H1" s="54" t="s">
        <v>288</v>
      </c>
    </row>
    <row r="2">
      <c r="A2" s="54" t="s">
        <v>289</v>
      </c>
      <c r="B2" s="56">
        <v>300.0</v>
      </c>
      <c r="C2" s="56">
        <v>10.0</v>
      </c>
      <c r="D2" s="57" t="s">
        <v>290</v>
      </c>
      <c r="E2" s="54" t="s">
        <v>291</v>
      </c>
      <c r="F2" s="55"/>
      <c r="G2" s="54" t="s">
        <v>229</v>
      </c>
      <c r="H2" s="54" t="s">
        <v>292</v>
      </c>
    </row>
    <row r="3">
      <c r="A3" s="54" t="s">
        <v>293</v>
      </c>
      <c r="B3" s="56">
        <v>180.0</v>
      </c>
      <c r="C3" s="56">
        <v>6.0</v>
      </c>
      <c r="D3" s="57" t="s">
        <v>294</v>
      </c>
      <c r="E3" s="54" t="s">
        <v>295</v>
      </c>
      <c r="F3" s="55"/>
      <c r="G3" s="54" t="s">
        <v>190</v>
      </c>
      <c r="H3" s="54" t="s">
        <v>296</v>
      </c>
    </row>
    <row r="4">
      <c r="A4" s="54" t="s">
        <v>297</v>
      </c>
      <c r="B4" s="56">
        <v>120.0</v>
      </c>
      <c r="C4" s="56">
        <v>4.0</v>
      </c>
      <c r="D4" s="56"/>
      <c r="E4" s="55"/>
      <c r="F4" s="55"/>
      <c r="G4" s="54" t="s">
        <v>232</v>
      </c>
      <c r="H4" s="54" t="s">
        <v>298</v>
      </c>
    </row>
  </sheetData>
  <hyperlinks>
    <hyperlink r:id="rId1" location="content" ref="D2"/>
    <hyperlink r:id="rId2" ref="D3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B1" s="4" t="s">
        <v>299</v>
      </c>
    </row>
    <row r="2">
      <c r="A2" s="4" t="s">
        <v>300</v>
      </c>
      <c r="B2" s="58">
        <v>200.0</v>
      </c>
    </row>
    <row r="3">
      <c r="A3" s="4"/>
      <c r="B3" s="22">
        <f t="shared" ref="B3:B6" si="1">B2+B$9</f>
        <v>4180</v>
      </c>
    </row>
    <row r="4">
      <c r="A4" s="4"/>
      <c r="B4" s="22">
        <f t="shared" si="1"/>
        <v>8160</v>
      </c>
    </row>
    <row r="5">
      <c r="A5" s="4"/>
      <c r="B5" s="22">
        <f t="shared" si="1"/>
        <v>12140</v>
      </c>
    </row>
    <row r="6">
      <c r="A6" s="4"/>
      <c r="B6" s="22">
        <f t="shared" si="1"/>
        <v>16120</v>
      </c>
    </row>
    <row r="7">
      <c r="A7" s="4" t="s">
        <v>301</v>
      </c>
      <c r="B7" s="58">
        <v>20100.0</v>
      </c>
    </row>
    <row r="8">
      <c r="A8" s="4" t="s">
        <v>302</v>
      </c>
      <c r="B8" s="22">
        <f>B7+B$9</f>
        <v>24080</v>
      </c>
    </row>
    <row r="9">
      <c r="A9" s="4" t="s">
        <v>303</v>
      </c>
      <c r="B9" s="59">
        <f>(B7-B2)/5</f>
        <v>3980</v>
      </c>
    </row>
  </sheetData>
  <drawing r:id="rId1"/>
</worksheet>
</file>