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11820"/>
  </bookViews>
  <sheets>
    <sheet name="Gráficas pobreza" sheetId="2" r:id="rId1"/>
    <sheet name="Sheet1" sheetId="1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24" i="1"/>
  <c r="P25" s="1"/>
  <c r="P23"/>
  <c r="N26"/>
  <c r="K24" l="1"/>
  <c r="L42" l="1"/>
  <c r="K42"/>
  <c r="L30" l="1"/>
  <c r="M30"/>
  <c r="N30"/>
  <c r="O30"/>
  <c r="K30"/>
  <c r="O29"/>
  <c r="N29"/>
  <c r="M29"/>
  <c r="L29"/>
  <c r="K29"/>
  <c r="L28"/>
  <c r="M28" s="1"/>
  <c r="N28" s="1"/>
  <c r="O28" s="1"/>
  <c r="K69"/>
  <c r="K25"/>
  <c r="O24"/>
  <c r="O69" s="1"/>
  <c r="N24"/>
  <c r="N25" s="1"/>
  <c r="M24"/>
  <c r="M69" s="1"/>
  <c r="L24"/>
  <c r="L25" s="1"/>
  <c r="M23"/>
  <c r="N23"/>
  <c r="O23" s="1"/>
  <c r="O25" l="1"/>
  <c r="M25"/>
  <c r="N69"/>
  <c r="L69"/>
  <c r="G35"/>
  <c r="H33"/>
  <c r="L23"/>
  <c r="G34"/>
  <c r="F34"/>
  <c r="G25"/>
  <c r="G26"/>
  <c r="G27"/>
  <c r="G28"/>
  <c r="G29"/>
  <c r="G30"/>
  <c r="G31"/>
  <c r="G32"/>
  <c r="G33"/>
  <c r="G24"/>
  <c r="G23"/>
  <c r="F25"/>
  <c r="F26" s="1"/>
  <c r="F27" s="1"/>
  <c r="F28" s="1"/>
  <c r="F29" s="1"/>
  <c r="F30" s="1"/>
  <c r="F31" s="1"/>
  <c r="F32" s="1"/>
  <c r="F33" s="1"/>
  <c r="F24"/>
  <c r="G18"/>
  <c r="H18"/>
  <c r="I18"/>
  <c r="J18"/>
  <c r="H19"/>
  <c r="I19"/>
  <c r="J19"/>
  <c r="G19"/>
  <c r="F18"/>
  <c r="G17"/>
  <c r="H17"/>
  <c r="I17"/>
  <c r="J17"/>
  <c r="F17"/>
  <c r="G16"/>
  <c r="H16"/>
  <c r="I16"/>
  <c r="J16"/>
  <c r="F16"/>
  <c r="J11"/>
  <c r="I11"/>
  <c r="G11"/>
  <c r="H11"/>
  <c r="H12"/>
  <c r="G12"/>
  <c r="G13" s="1"/>
  <c r="F12"/>
  <c r="F11"/>
  <c r="G8"/>
  <c r="H8" s="1"/>
  <c r="I8" s="1"/>
  <c r="J12" l="1"/>
  <c r="I12"/>
  <c r="I13"/>
  <c r="H13"/>
  <c r="J13" l="1"/>
</calcChain>
</file>

<file path=xl/sharedStrings.xml><?xml version="1.0" encoding="utf-8"?>
<sst xmlns="http://schemas.openxmlformats.org/spreadsheetml/2006/main" count="19" uniqueCount="11">
  <si>
    <t>BAU</t>
  </si>
  <si>
    <t>CC</t>
  </si>
  <si>
    <t>CC 1%</t>
  </si>
  <si>
    <t>CC 2%</t>
  </si>
  <si>
    <t>CC 5%</t>
  </si>
  <si>
    <t>CC 10%</t>
  </si>
  <si>
    <t>crecimiento</t>
  </si>
  <si>
    <t>CC 15%</t>
  </si>
  <si>
    <t>CC 20%</t>
  </si>
  <si>
    <t>Indigentes</t>
  </si>
  <si>
    <t>Pobres no indigentes</t>
  </si>
</sst>
</file>

<file path=xl/styles.xml><?xml version="1.0" encoding="utf-8"?>
<styleSheet xmlns="http://schemas.openxmlformats.org/spreadsheetml/2006/main">
  <numFmts count="4">
    <numFmt numFmtId="164" formatCode="0.0%"/>
    <numFmt numFmtId="165" formatCode="0.0"/>
    <numFmt numFmtId="166" formatCode="0.000"/>
    <numFmt numFmtId="167" formatCode="0.00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/>
      <c:barChart>
        <c:barDir val="col"/>
        <c:grouping val="stacked"/>
        <c:ser>
          <c:idx val="0"/>
          <c:order val="0"/>
          <c:tx>
            <c:strRef>
              <c:f>'Gráficas pobreza'!$C$2</c:f>
              <c:strCache>
                <c:ptCount val="1"/>
                <c:pt idx="0">
                  <c:v>Indigentes</c:v>
                </c:pt>
              </c:strCache>
            </c:strRef>
          </c:tx>
          <c:cat>
            <c:numRef>
              <c:f>'Gráficas pobreza'!$B$3:$B$11</c:f>
              <c:numCache>
                <c:formatCode>General</c:formatCode>
                <c:ptCount val="9"/>
                <c:pt idx="0">
                  <c:v>1980</c:v>
                </c:pt>
                <c:pt idx="1">
                  <c:v>1990</c:v>
                </c:pt>
                <c:pt idx="2">
                  <c:v>1999</c:v>
                </c:pt>
                <c:pt idx="3">
                  <c:v>2002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'Gráficas pobreza'!$C$3:$C$11</c:f>
              <c:numCache>
                <c:formatCode>General</c:formatCode>
                <c:ptCount val="9"/>
                <c:pt idx="0">
                  <c:v>18.600000000000001</c:v>
                </c:pt>
                <c:pt idx="1">
                  <c:v>22.6</c:v>
                </c:pt>
                <c:pt idx="2">
                  <c:v>18.600000000000001</c:v>
                </c:pt>
                <c:pt idx="3">
                  <c:v>19.3</c:v>
                </c:pt>
                <c:pt idx="4">
                  <c:v>13</c:v>
                </c:pt>
                <c:pt idx="5">
                  <c:v>12.1</c:v>
                </c:pt>
                <c:pt idx="6">
                  <c:v>11.6</c:v>
                </c:pt>
                <c:pt idx="7">
                  <c:v>11.3</c:v>
                </c:pt>
                <c:pt idx="8">
                  <c:v>11.5</c:v>
                </c:pt>
              </c:numCache>
            </c:numRef>
          </c:val>
        </c:ser>
        <c:ser>
          <c:idx val="1"/>
          <c:order val="1"/>
          <c:tx>
            <c:strRef>
              <c:f>'Gráficas pobreza'!$D$2</c:f>
              <c:strCache>
                <c:ptCount val="1"/>
                <c:pt idx="0">
                  <c:v>Pobres no indigentes</c:v>
                </c:pt>
              </c:strCache>
            </c:strRef>
          </c:tx>
          <c:cat>
            <c:numRef>
              <c:f>'Gráficas pobreza'!$B$3:$B$11</c:f>
              <c:numCache>
                <c:formatCode>General</c:formatCode>
                <c:ptCount val="9"/>
                <c:pt idx="0">
                  <c:v>1980</c:v>
                </c:pt>
                <c:pt idx="1">
                  <c:v>1990</c:v>
                </c:pt>
                <c:pt idx="2">
                  <c:v>1999</c:v>
                </c:pt>
                <c:pt idx="3">
                  <c:v>2002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'Gráficas pobreza'!$D$3:$D$11</c:f>
              <c:numCache>
                <c:formatCode>General</c:formatCode>
                <c:ptCount val="9"/>
                <c:pt idx="0">
                  <c:v>40.5</c:v>
                </c:pt>
                <c:pt idx="1">
                  <c:v>48.4</c:v>
                </c:pt>
                <c:pt idx="2">
                  <c:v>43.8</c:v>
                </c:pt>
                <c:pt idx="3">
                  <c:v>43.9</c:v>
                </c:pt>
                <c:pt idx="4">
                  <c:v>32.799999999999997</c:v>
                </c:pt>
                <c:pt idx="5">
                  <c:v>31</c:v>
                </c:pt>
                <c:pt idx="6">
                  <c:v>29.6</c:v>
                </c:pt>
                <c:pt idx="7">
                  <c:v>28.2</c:v>
                </c:pt>
                <c:pt idx="8">
                  <c:v>27.9</c:v>
                </c:pt>
              </c:numCache>
            </c:numRef>
          </c:val>
        </c:ser>
        <c:dLbls>
          <c:showVal val="1"/>
        </c:dLbls>
        <c:overlap val="100"/>
        <c:axId val="75683328"/>
        <c:axId val="75684864"/>
      </c:barChart>
      <c:catAx>
        <c:axId val="75683328"/>
        <c:scaling>
          <c:orientation val="minMax"/>
        </c:scaling>
        <c:axPos val="b"/>
        <c:numFmt formatCode="General" sourceLinked="1"/>
        <c:tickLblPos val="nextTo"/>
        <c:crossAx val="75684864"/>
        <c:crosses val="autoZero"/>
        <c:auto val="1"/>
        <c:lblAlgn val="ctr"/>
        <c:lblOffset val="100"/>
      </c:catAx>
      <c:valAx>
        <c:axId val="75684864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numFmt formatCode="General" sourceLinked="1"/>
        <c:tickLblPos val="nextTo"/>
        <c:crossAx val="75683328"/>
        <c:crosses val="autoZero"/>
        <c:crossBetween val="between"/>
      </c:valAx>
    </c:plotArea>
    <c:legend>
      <c:legendPos val="b"/>
      <c:layout/>
    </c:legend>
    <c:plotVisOnly val="1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/>
      <c:barChart>
        <c:barDir val="col"/>
        <c:grouping val="stacked"/>
        <c:ser>
          <c:idx val="0"/>
          <c:order val="0"/>
          <c:tx>
            <c:strRef>
              <c:f>'Gráficas pobreza'!$G$2</c:f>
              <c:strCache>
                <c:ptCount val="1"/>
                <c:pt idx="0">
                  <c:v>Indigentes</c:v>
                </c:pt>
              </c:strCache>
            </c:strRef>
          </c:tx>
          <c:cat>
            <c:numRef>
              <c:f>'Gráficas pobreza'!$B$3:$B$11</c:f>
              <c:numCache>
                <c:formatCode>General</c:formatCode>
                <c:ptCount val="9"/>
                <c:pt idx="0">
                  <c:v>1980</c:v>
                </c:pt>
                <c:pt idx="1">
                  <c:v>1990</c:v>
                </c:pt>
                <c:pt idx="2">
                  <c:v>1999</c:v>
                </c:pt>
                <c:pt idx="3">
                  <c:v>2002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'Gráficas pobreza'!$G$3:$G$11</c:f>
              <c:numCache>
                <c:formatCode>0</c:formatCode>
                <c:ptCount val="9"/>
                <c:pt idx="0">
                  <c:v>62</c:v>
                </c:pt>
                <c:pt idx="1">
                  <c:v>95</c:v>
                </c:pt>
                <c:pt idx="2">
                  <c:v>91</c:v>
                </c:pt>
                <c:pt idx="3">
                  <c:v>99</c:v>
                </c:pt>
                <c:pt idx="4">
                  <c:v>73</c:v>
                </c:pt>
                <c:pt idx="5">
                  <c:v>69</c:v>
                </c:pt>
                <c:pt idx="6">
                  <c:v>67</c:v>
                </c:pt>
                <c:pt idx="7">
                  <c:v>66</c:v>
                </c:pt>
                <c:pt idx="8">
                  <c:v>68</c:v>
                </c:pt>
              </c:numCache>
            </c:numRef>
          </c:val>
        </c:ser>
        <c:ser>
          <c:idx val="1"/>
          <c:order val="1"/>
          <c:tx>
            <c:strRef>
              <c:f>'Gráficas pobreza'!$H$2</c:f>
              <c:strCache>
                <c:ptCount val="1"/>
                <c:pt idx="0">
                  <c:v>Pobres no indigentes</c:v>
                </c:pt>
              </c:strCache>
            </c:strRef>
          </c:tx>
          <c:cat>
            <c:numRef>
              <c:f>'Gráficas pobreza'!$B$3:$B$11</c:f>
              <c:numCache>
                <c:formatCode>General</c:formatCode>
                <c:ptCount val="9"/>
                <c:pt idx="0">
                  <c:v>1980</c:v>
                </c:pt>
                <c:pt idx="1">
                  <c:v>1990</c:v>
                </c:pt>
                <c:pt idx="2">
                  <c:v>1999</c:v>
                </c:pt>
                <c:pt idx="3">
                  <c:v>2002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'Gráficas pobreza'!$H$3:$H$11</c:f>
              <c:numCache>
                <c:formatCode>0</c:formatCode>
                <c:ptCount val="9"/>
                <c:pt idx="0">
                  <c:v>136</c:v>
                </c:pt>
                <c:pt idx="1">
                  <c:v>204</c:v>
                </c:pt>
                <c:pt idx="2">
                  <c:v>215</c:v>
                </c:pt>
                <c:pt idx="3">
                  <c:v>225</c:v>
                </c:pt>
                <c:pt idx="4">
                  <c:v>184</c:v>
                </c:pt>
                <c:pt idx="5">
                  <c:v>176</c:v>
                </c:pt>
                <c:pt idx="6">
                  <c:v>170</c:v>
                </c:pt>
                <c:pt idx="7">
                  <c:v>164</c:v>
                </c:pt>
                <c:pt idx="8">
                  <c:v>164</c:v>
                </c:pt>
              </c:numCache>
            </c:numRef>
          </c:val>
        </c:ser>
        <c:dLbls>
          <c:showVal val="1"/>
        </c:dLbls>
        <c:overlap val="100"/>
        <c:axId val="76034048"/>
        <c:axId val="76035584"/>
      </c:barChart>
      <c:catAx>
        <c:axId val="76034048"/>
        <c:scaling>
          <c:orientation val="minMax"/>
        </c:scaling>
        <c:axPos val="b"/>
        <c:numFmt formatCode="General" sourceLinked="1"/>
        <c:tickLblPos val="nextTo"/>
        <c:crossAx val="76035584"/>
        <c:crosses val="autoZero"/>
        <c:auto val="1"/>
        <c:lblAlgn val="ctr"/>
        <c:lblOffset val="100"/>
      </c:catAx>
      <c:valAx>
        <c:axId val="76035584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numFmt formatCode="0" sourceLinked="1"/>
        <c:tickLblPos val="nextTo"/>
        <c:crossAx val="76034048"/>
        <c:crosses val="autoZero"/>
        <c:crossBetween val="between"/>
      </c:valAx>
    </c:plotArea>
    <c:legend>
      <c:legendPos val="b"/>
      <c:layout/>
    </c:legend>
    <c:plotVisOnly val="1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13</xdr:row>
      <xdr:rowOff>85725</xdr:rowOff>
    </xdr:from>
    <xdr:to>
      <xdr:col>11</xdr:col>
      <xdr:colOff>295274</xdr:colOff>
      <xdr:row>27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11</xdr:col>
      <xdr:colOff>180975</xdr:colOff>
      <xdr:row>43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11"/>
  <sheetViews>
    <sheetView tabSelected="1" topLeftCell="A16" workbookViewId="0">
      <selection activeCell="O33" sqref="O33"/>
    </sheetView>
  </sheetViews>
  <sheetFormatPr defaultRowHeight="15"/>
  <sheetData>
    <row r="2" spans="2:11">
      <c r="C2" t="s">
        <v>9</v>
      </c>
      <c r="D2" t="s">
        <v>10</v>
      </c>
      <c r="G2" t="s">
        <v>9</v>
      </c>
      <c r="H2" t="s">
        <v>10</v>
      </c>
    </row>
    <row r="3" spans="2:11">
      <c r="B3">
        <v>1980</v>
      </c>
      <c r="C3">
        <v>18.600000000000001</v>
      </c>
      <c r="D3">
        <v>40.5</v>
      </c>
      <c r="F3">
        <v>1980</v>
      </c>
      <c r="G3" s="4">
        <v>62</v>
      </c>
      <c r="H3" s="4">
        <v>136</v>
      </c>
    </row>
    <row r="4" spans="2:11">
      <c r="B4">
        <v>1990</v>
      </c>
      <c r="C4">
        <v>22.6</v>
      </c>
      <c r="D4">
        <v>48.4</v>
      </c>
      <c r="F4">
        <v>1990</v>
      </c>
      <c r="G4" s="4">
        <v>95</v>
      </c>
      <c r="H4" s="4">
        <v>204</v>
      </c>
    </row>
    <row r="5" spans="2:11">
      <c r="B5">
        <v>1999</v>
      </c>
      <c r="C5">
        <v>18.600000000000001</v>
      </c>
      <c r="D5">
        <v>43.8</v>
      </c>
      <c r="F5">
        <v>1999</v>
      </c>
      <c r="G5" s="4">
        <v>91</v>
      </c>
      <c r="H5" s="4">
        <v>215</v>
      </c>
    </row>
    <row r="6" spans="2:11">
      <c r="B6">
        <v>2002</v>
      </c>
      <c r="C6">
        <v>19.3</v>
      </c>
      <c r="D6">
        <v>43.9</v>
      </c>
      <c r="F6">
        <v>2002</v>
      </c>
      <c r="G6" s="4">
        <v>99</v>
      </c>
      <c r="H6" s="4">
        <v>225</v>
      </c>
    </row>
    <row r="7" spans="2:11">
      <c r="B7">
        <v>2009</v>
      </c>
      <c r="C7">
        <v>13</v>
      </c>
      <c r="D7">
        <v>32.799999999999997</v>
      </c>
      <c r="F7">
        <v>2009</v>
      </c>
      <c r="G7" s="4">
        <v>73</v>
      </c>
      <c r="H7" s="4">
        <v>184</v>
      </c>
    </row>
    <row r="8" spans="2:11">
      <c r="B8">
        <v>2010</v>
      </c>
      <c r="C8">
        <v>12.1</v>
      </c>
      <c r="D8">
        <v>31</v>
      </c>
      <c r="F8">
        <v>2010</v>
      </c>
      <c r="G8" s="4">
        <v>69</v>
      </c>
      <c r="H8" s="4">
        <v>176</v>
      </c>
    </row>
    <row r="9" spans="2:11">
      <c r="B9">
        <v>2011</v>
      </c>
      <c r="C9">
        <v>11.6</v>
      </c>
      <c r="D9">
        <v>29.6</v>
      </c>
      <c r="F9">
        <v>2011</v>
      </c>
      <c r="G9" s="4">
        <v>67</v>
      </c>
      <c r="H9" s="4">
        <v>170</v>
      </c>
    </row>
    <row r="10" spans="2:11">
      <c r="B10">
        <v>2012</v>
      </c>
      <c r="C10">
        <v>11.3</v>
      </c>
      <c r="D10">
        <v>28.2</v>
      </c>
      <c r="F10">
        <v>2012</v>
      </c>
      <c r="G10" s="4">
        <v>66</v>
      </c>
      <c r="H10" s="4">
        <v>164</v>
      </c>
    </row>
    <row r="11" spans="2:11">
      <c r="B11">
        <v>2013</v>
      </c>
      <c r="C11">
        <v>11.5</v>
      </c>
      <c r="D11">
        <v>27.9</v>
      </c>
      <c r="F11">
        <v>2013</v>
      </c>
      <c r="G11" s="4">
        <v>68</v>
      </c>
      <c r="H11" s="4">
        <v>164</v>
      </c>
      <c r="K1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E7:P69"/>
  <sheetViews>
    <sheetView topLeftCell="C1" workbookViewId="0">
      <selection activeCell="P25" sqref="P25"/>
    </sheetView>
  </sheetViews>
  <sheetFormatPr defaultRowHeight="15"/>
  <cols>
    <col min="11" max="11" width="8.28515625" bestFit="1" customWidth="1"/>
    <col min="12" max="12" width="6.5703125" bestFit="1" customWidth="1"/>
    <col min="13" max="13" width="10.140625" bestFit="1" customWidth="1"/>
  </cols>
  <sheetData>
    <row r="7" spans="5:11">
      <c r="F7">
        <v>100</v>
      </c>
      <c r="G7">
        <v>100</v>
      </c>
    </row>
    <row r="8" spans="5:11">
      <c r="F8">
        <v>100</v>
      </c>
      <c r="G8">
        <f>+F8*(1-0.036)</f>
        <v>96.399999999999991</v>
      </c>
      <c r="H8" s="1">
        <f>+(((G8/G7)^(1/(2050-1980)))-1)*100</f>
        <v>-5.2363406111577415E-2</v>
      </c>
      <c r="I8">
        <f>+H8/40</f>
        <v>-1.3090851527894354E-3</v>
      </c>
    </row>
    <row r="10" spans="5:11">
      <c r="F10">
        <v>100</v>
      </c>
      <c r="G10">
        <v>100</v>
      </c>
      <c r="H10">
        <v>100</v>
      </c>
      <c r="I10">
        <v>100</v>
      </c>
      <c r="J10">
        <v>100</v>
      </c>
    </row>
    <row r="11" spans="5:11">
      <c r="F11" s="4">
        <f>+F10*(1+0.02)^40</f>
        <v>220.80396636148518</v>
      </c>
      <c r="G11" s="4">
        <f>+F11*0.99</f>
        <v>218.59592669787034</v>
      </c>
      <c r="H11" s="4">
        <f t="shared" ref="H11" si="0">+G11*0.98</f>
        <v>214.22400816391294</v>
      </c>
      <c r="I11" s="4">
        <f>+H11*0.95</f>
        <v>203.51280775571729</v>
      </c>
      <c r="J11" s="4">
        <f>+I11*0.9</f>
        <v>183.16152698014557</v>
      </c>
      <c r="K11" s="4"/>
    </row>
    <row r="12" spans="5:11">
      <c r="F12" s="3">
        <f>+(((F11/F10)^(1/40))-1)*100</f>
        <v>2.0000000000000018</v>
      </c>
      <c r="G12" s="3">
        <f>+(((G11/G10)^(1/40))-1)*100</f>
        <v>1.9743748629738045</v>
      </c>
      <c r="H12" s="3">
        <f t="shared" ref="H12:J12" si="1">+(((H11/H10)^(1/40))-1)*100</f>
        <v>1.9228839060464464</v>
      </c>
      <c r="I12" s="3">
        <f t="shared" si="1"/>
        <v>1.7922686577990454</v>
      </c>
      <c r="J12" s="3">
        <f t="shared" si="1"/>
        <v>1.5244993186663391</v>
      </c>
      <c r="K12" s="3"/>
    </row>
    <row r="13" spans="5:11">
      <c r="G13" s="5">
        <f>+$F$12-G12</f>
        <v>2.5625137026197287E-2</v>
      </c>
      <c r="H13" s="5">
        <f t="shared" ref="H13:J13" si="2">+G12-H12</f>
        <v>5.1490956927358056E-2</v>
      </c>
      <c r="I13" s="5">
        <f t="shared" si="2"/>
        <v>0.13061524824740101</v>
      </c>
      <c r="J13" s="5">
        <f t="shared" si="2"/>
        <v>0.26776933913270629</v>
      </c>
      <c r="K13" s="5"/>
    </row>
    <row r="15" spans="5:11">
      <c r="E15">
        <v>11.4</v>
      </c>
      <c r="F15">
        <v>-0.9</v>
      </c>
      <c r="G15">
        <v>-0.9</v>
      </c>
      <c r="H15">
        <v>-0.9</v>
      </c>
      <c r="I15">
        <v>-0.9</v>
      </c>
      <c r="J15">
        <v>-0.9</v>
      </c>
    </row>
    <row r="16" spans="5:11">
      <c r="F16" s="2">
        <f>+F15*F12</f>
        <v>-1.8000000000000016</v>
      </c>
      <c r="G16" s="2">
        <f t="shared" ref="G16:J16" si="3">+G15*G12</f>
        <v>-1.776937376676424</v>
      </c>
      <c r="H16" s="2">
        <f t="shared" si="3"/>
        <v>-1.7305955154418018</v>
      </c>
      <c r="I16" s="2">
        <f t="shared" si="3"/>
        <v>-1.6130417920191409</v>
      </c>
      <c r="J16" s="2">
        <f t="shared" si="3"/>
        <v>-1.3720493867997052</v>
      </c>
    </row>
    <row r="17" spans="5:16">
      <c r="F17" s="2">
        <f>+$E$15*(1+F16/100)^40</f>
        <v>5.5127000496123504</v>
      </c>
      <c r="G17" s="2">
        <f t="shared" ref="G17:J17" si="4">+$E$15*(1+G16/100)^40</f>
        <v>5.5647250208584973</v>
      </c>
      <c r="H17" s="2">
        <f t="shared" si="4"/>
        <v>5.6707149905988423</v>
      </c>
      <c r="I17" s="2">
        <f t="shared" si="4"/>
        <v>5.9484827400902818</v>
      </c>
      <c r="J17" s="2">
        <f t="shared" si="4"/>
        <v>6.560020739901482</v>
      </c>
    </row>
    <row r="18" spans="5:16">
      <c r="E18">
        <v>500</v>
      </c>
      <c r="F18" s="3">
        <f>+$E$18*F17/100</f>
        <v>27.56350024806175</v>
      </c>
      <c r="G18" s="3">
        <f t="shared" ref="G18:J18" si="5">+$E$18*G17/100</f>
        <v>27.823625104292486</v>
      </c>
      <c r="H18" s="3">
        <f t="shared" si="5"/>
        <v>28.353574952994212</v>
      </c>
      <c r="I18" s="3">
        <f t="shared" si="5"/>
        <v>29.742413700451408</v>
      </c>
      <c r="J18" s="3">
        <f t="shared" si="5"/>
        <v>32.80010369950741</v>
      </c>
    </row>
    <row r="19" spans="5:16">
      <c r="G19" s="3">
        <f>+G18-$F$18</f>
        <v>0.26012485623073545</v>
      </c>
      <c r="H19" s="3">
        <f t="shared" ref="H19:J19" si="6">+H18-$F$18</f>
        <v>0.79007470493246146</v>
      </c>
      <c r="I19" s="3">
        <f t="shared" si="6"/>
        <v>2.1789134523896578</v>
      </c>
      <c r="J19" s="3">
        <f t="shared" si="6"/>
        <v>5.2366034514456601</v>
      </c>
    </row>
    <row r="22" spans="5:16">
      <c r="F22" t="s">
        <v>0</v>
      </c>
      <c r="G22" t="s">
        <v>1</v>
      </c>
      <c r="K22" t="s">
        <v>0</v>
      </c>
      <c r="L22" t="s">
        <v>2</v>
      </c>
      <c r="M22" t="s">
        <v>3</v>
      </c>
      <c r="N22" t="s">
        <v>4</v>
      </c>
      <c r="O22" t="s">
        <v>5</v>
      </c>
      <c r="P22" t="s">
        <v>8</v>
      </c>
    </row>
    <row r="23" spans="5:16">
      <c r="E23">
        <v>2010</v>
      </c>
      <c r="F23">
        <v>100</v>
      </c>
      <c r="G23">
        <f>+F23</f>
        <v>100</v>
      </c>
      <c r="J23">
        <v>2010</v>
      </c>
      <c r="K23" s="3">
        <v>100</v>
      </c>
      <c r="L23">
        <f>+K23</f>
        <v>100</v>
      </c>
      <c r="M23">
        <f t="shared" ref="M23:P23" si="7">+L23</f>
        <v>100</v>
      </c>
      <c r="N23">
        <f t="shared" si="7"/>
        <v>100</v>
      </c>
      <c r="O23">
        <f t="shared" si="7"/>
        <v>100</v>
      </c>
      <c r="P23">
        <f t="shared" si="7"/>
        <v>100</v>
      </c>
    </row>
    <row r="24" spans="5:16">
      <c r="E24">
        <v>2011</v>
      </c>
      <c r="F24">
        <f>+F23*1.02</f>
        <v>102</v>
      </c>
      <c r="G24" s="3">
        <f>+F24*0.98</f>
        <v>99.96</v>
      </c>
      <c r="J24">
        <v>2050</v>
      </c>
      <c r="K24" s="3">
        <f>+K23*(1.02)^($J$24-$J$23)</f>
        <v>220.80396636148518</v>
      </c>
      <c r="L24" s="3">
        <f>+K24*0.99</f>
        <v>218.59592669787034</v>
      </c>
      <c r="M24" s="3">
        <f>+K24*0.98</f>
        <v>216.38788703425547</v>
      </c>
      <c r="N24" s="3">
        <f>+K24*0.95</f>
        <v>209.76376804341092</v>
      </c>
      <c r="O24" s="3">
        <f>+K24*0.9</f>
        <v>198.72356972533666</v>
      </c>
      <c r="P24" s="3">
        <f>+L24*0.8</f>
        <v>174.87674135829627</v>
      </c>
    </row>
    <row r="25" spans="5:16">
      <c r="E25">
        <v>2012</v>
      </c>
      <c r="F25">
        <f t="shared" ref="F25:F33" si="8">+F24*1.02</f>
        <v>104.04</v>
      </c>
      <c r="G25" s="3">
        <f t="shared" ref="G25:G33" si="9">+F25*0.98</f>
        <v>101.95920000000001</v>
      </c>
      <c r="J25" t="s">
        <v>6</v>
      </c>
      <c r="K25" s="3">
        <f>+(((K24/K23)^(0.025))-1)*100</f>
        <v>2.0000000000000018</v>
      </c>
      <c r="L25" s="3">
        <f t="shared" ref="L25:O25" si="10">+(((L24/L23)^(0.025))-1)*100</f>
        <v>1.9743748629738045</v>
      </c>
      <c r="M25" s="3">
        <f t="shared" si="10"/>
        <v>1.9484961039119231</v>
      </c>
      <c r="N25" s="3">
        <f t="shared" si="10"/>
        <v>1.8692859266667305</v>
      </c>
      <c r="O25" s="3">
        <f t="shared" si="10"/>
        <v>1.7316842138241917</v>
      </c>
      <c r="P25" s="3">
        <f t="shared" ref="P25" si="11">+(((P24/P23)^(0.025))-1)*100</f>
        <v>1.4070855672756899</v>
      </c>
    </row>
    <row r="26" spans="5:16">
      <c r="E26">
        <v>2013</v>
      </c>
      <c r="F26">
        <f t="shared" si="8"/>
        <v>106.1208</v>
      </c>
      <c r="G26" s="3">
        <f t="shared" si="9"/>
        <v>103.998384</v>
      </c>
      <c r="K26" s="3"/>
      <c r="L26" s="3"/>
      <c r="M26" s="5"/>
      <c r="N26" s="6">
        <f>+K25-N25</f>
        <v>0.13071407333327123</v>
      </c>
      <c r="O26" s="3"/>
    </row>
    <row r="27" spans="5:16">
      <c r="E27">
        <v>2014</v>
      </c>
      <c r="F27">
        <f t="shared" si="8"/>
        <v>108.243216</v>
      </c>
      <c r="G27" s="3">
        <f t="shared" si="9"/>
        <v>106.07835168</v>
      </c>
      <c r="K27" t="s">
        <v>0</v>
      </c>
      <c r="L27" t="s">
        <v>4</v>
      </c>
      <c r="M27" t="s">
        <v>5</v>
      </c>
      <c r="N27" t="s">
        <v>7</v>
      </c>
      <c r="O27" t="s">
        <v>8</v>
      </c>
    </row>
    <row r="28" spans="5:16">
      <c r="E28">
        <v>2015</v>
      </c>
      <c r="F28">
        <f t="shared" si="8"/>
        <v>110.40808032000001</v>
      </c>
      <c r="G28" s="3">
        <f t="shared" si="9"/>
        <v>108.19991871360001</v>
      </c>
      <c r="J28">
        <v>2010</v>
      </c>
      <c r="K28" s="3">
        <v>100</v>
      </c>
      <c r="L28">
        <f>+K28</f>
        <v>100</v>
      </c>
      <c r="M28">
        <f t="shared" ref="M28:O28" si="12">+L28</f>
        <v>100</v>
      </c>
      <c r="N28">
        <f t="shared" si="12"/>
        <v>100</v>
      </c>
      <c r="O28">
        <f t="shared" si="12"/>
        <v>100</v>
      </c>
    </row>
    <row r="29" spans="5:16">
      <c r="E29">
        <v>2016</v>
      </c>
      <c r="F29">
        <f t="shared" si="8"/>
        <v>112.61624192640001</v>
      </c>
      <c r="G29" s="3">
        <f t="shared" si="9"/>
        <v>110.36391708787201</v>
      </c>
      <c r="J29">
        <v>2100</v>
      </c>
      <c r="K29" s="3">
        <f>+K28*(1.02)^($J$29-$J$28)</f>
        <v>594.31331263054437</v>
      </c>
      <c r="L29" s="3">
        <f>+K29*0.95</f>
        <v>564.59764699901712</v>
      </c>
      <c r="M29" s="3">
        <f>+K29*0.9</f>
        <v>534.88198136748997</v>
      </c>
      <c r="N29" s="3">
        <f>+K29*0.85</f>
        <v>505.16631573596271</v>
      </c>
      <c r="O29" s="3">
        <f>+K29*0.8</f>
        <v>475.45065010443551</v>
      </c>
    </row>
    <row r="30" spans="5:16">
      <c r="E30">
        <v>2017</v>
      </c>
      <c r="F30">
        <f t="shared" si="8"/>
        <v>114.868566764928</v>
      </c>
      <c r="G30" s="3">
        <f t="shared" si="9"/>
        <v>112.57119542962944</v>
      </c>
      <c r="J30" t="s">
        <v>6</v>
      </c>
      <c r="K30" s="3">
        <f>+(((K29/K28)^(1/($J$29-$J$28)))-1)*100</f>
        <v>2.0000000000000018</v>
      </c>
      <c r="L30" s="3">
        <f t="shared" ref="L30:O30" si="13">+(((L29/L28)^(1/($J$29-$J$28)))-1)*100</f>
        <v>1.9418841621159588</v>
      </c>
      <c r="M30" s="3">
        <f t="shared" si="13"/>
        <v>1.8806612824882052</v>
      </c>
      <c r="N30" s="3">
        <f t="shared" si="13"/>
        <v>1.815978080159586</v>
      </c>
      <c r="O30" s="3">
        <f t="shared" si="13"/>
        <v>1.7474172279952072</v>
      </c>
      <c r="P30" s="3"/>
    </row>
    <row r="31" spans="5:16">
      <c r="E31">
        <v>2018</v>
      </c>
      <c r="F31">
        <f t="shared" si="8"/>
        <v>117.16593810022657</v>
      </c>
      <c r="G31" s="3">
        <f t="shared" si="9"/>
        <v>114.82261933822204</v>
      </c>
      <c r="K31" s="3"/>
      <c r="L31" s="3"/>
      <c r="M31" s="3"/>
      <c r="N31" s="3"/>
      <c r="O31" s="3"/>
    </row>
    <row r="32" spans="5:16">
      <c r="E32">
        <v>2019</v>
      </c>
      <c r="F32">
        <f t="shared" si="8"/>
        <v>119.5092568622311</v>
      </c>
      <c r="G32" s="3">
        <f t="shared" si="9"/>
        <v>117.11907172498647</v>
      </c>
      <c r="K32" s="3"/>
      <c r="L32" s="3"/>
      <c r="M32" s="3"/>
      <c r="N32" s="3"/>
      <c r="O32" s="3"/>
    </row>
    <row r="33" spans="5:15">
      <c r="E33">
        <v>2020</v>
      </c>
      <c r="F33">
        <f t="shared" si="8"/>
        <v>121.89944199947573</v>
      </c>
      <c r="G33" s="3">
        <f t="shared" si="9"/>
        <v>119.46145315948621</v>
      </c>
      <c r="H33" s="3">
        <f>+F33-G33</f>
        <v>2.4379888399895151</v>
      </c>
      <c r="K33" s="3"/>
      <c r="L33" s="3"/>
      <c r="M33" s="3"/>
      <c r="N33" s="3"/>
      <c r="O33" s="3"/>
    </row>
    <row r="34" spans="5:15">
      <c r="F34" s="5">
        <f>+(((F33/F23)^(1/($E$33-$E$23)))-1)*100</f>
        <v>2.0000000000000018</v>
      </c>
      <c r="G34" s="5">
        <f>+(((G33/G23)^(1/($E$33-$E$23)))-1)*100</f>
        <v>1.794140401440103</v>
      </c>
      <c r="K34" s="3"/>
      <c r="L34" s="3"/>
      <c r="M34" s="3"/>
      <c r="N34" s="3"/>
      <c r="O34" s="3"/>
    </row>
    <row r="35" spans="5:15">
      <c r="G35" s="5">
        <f>+F34-G34</f>
        <v>0.20585959855989877</v>
      </c>
      <c r="K35" s="3"/>
      <c r="L35" s="3"/>
      <c r="M35" s="3"/>
      <c r="N35" s="3"/>
      <c r="O35" s="3"/>
    </row>
    <row r="36" spans="5:15">
      <c r="K36" s="3"/>
      <c r="L36" s="3"/>
      <c r="M36" s="3"/>
      <c r="N36" s="3"/>
      <c r="O36" s="3"/>
    </row>
    <row r="37" spans="5:15">
      <c r="K37" s="3"/>
      <c r="L37" s="3"/>
      <c r="M37" s="3"/>
      <c r="N37" s="3"/>
      <c r="O37" s="3"/>
    </row>
    <row r="38" spans="5:15">
      <c r="F38">
        <v>5600</v>
      </c>
      <c r="K38" s="3"/>
      <c r="L38" s="3"/>
      <c r="M38" s="3"/>
      <c r="N38" s="3"/>
      <c r="O38" s="3"/>
    </row>
    <row r="39" spans="5:15">
      <c r="F39">
        <v>65000</v>
      </c>
      <c r="K39" s="3"/>
      <c r="L39" s="3"/>
      <c r="M39" s="3"/>
      <c r="N39" s="3"/>
      <c r="O39" s="3"/>
    </row>
    <row r="40" spans="5:15">
      <c r="K40" s="3"/>
      <c r="L40" s="3"/>
      <c r="M40" s="3"/>
      <c r="N40" s="3"/>
      <c r="O40" s="3"/>
    </row>
    <row r="41" spans="5:15">
      <c r="K41" s="3"/>
      <c r="L41" s="3"/>
      <c r="M41" s="3"/>
      <c r="N41" s="3"/>
      <c r="O41" s="3"/>
    </row>
    <row r="42" spans="5:15">
      <c r="J42">
        <v>0.245</v>
      </c>
      <c r="K42" s="3">
        <f>+J42^(0.3/(1-0.6))</f>
        <v>0.34823671973744086</v>
      </c>
      <c r="L42" s="3">
        <f>+K42*8.5</f>
        <v>2.9600121177682475</v>
      </c>
      <c r="M42" s="3"/>
      <c r="N42" s="3"/>
      <c r="O42" s="3"/>
    </row>
    <row r="43" spans="5:15">
      <c r="K43" s="3"/>
      <c r="L43" s="3"/>
      <c r="M43" s="3"/>
      <c r="N43" s="3"/>
      <c r="O43" s="3"/>
    </row>
    <row r="44" spans="5:15">
      <c r="K44" s="3"/>
      <c r="L44" s="3"/>
      <c r="M44" s="3"/>
      <c r="N44" s="3"/>
      <c r="O44" s="3"/>
    </row>
    <row r="45" spans="5:15">
      <c r="K45" s="3"/>
      <c r="L45" s="3"/>
      <c r="M45" s="3"/>
      <c r="N45" s="3"/>
      <c r="O45" s="3"/>
    </row>
    <row r="46" spans="5:15">
      <c r="K46" s="3"/>
      <c r="L46" s="3"/>
      <c r="M46" s="3"/>
      <c r="N46" s="3"/>
      <c r="O46" s="3"/>
    </row>
    <row r="47" spans="5:15">
      <c r="K47" s="3"/>
      <c r="L47" s="3"/>
      <c r="M47" s="3"/>
      <c r="N47" s="3"/>
      <c r="O47" s="3"/>
    </row>
    <row r="48" spans="5:15">
      <c r="K48" s="3"/>
      <c r="L48" s="3"/>
      <c r="M48" s="3"/>
      <c r="N48" s="3"/>
      <c r="O48" s="3"/>
    </row>
    <row r="49" spans="11:15">
      <c r="K49" s="3"/>
      <c r="L49" s="3"/>
      <c r="M49" s="3"/>
      <c r="N49" s="3"/>
      <c r="O49" s="3"/>
    </row>
    <row r="50" spans="11:15">
      <c r="K50" s="3"/>
      <c r="L50" s="3"/>
      <c r="M50" s="3"/>
      <c r="N50" s="3"/>
      <c r="O50" s="3"/>
    </row>
    <row r="51" spans="11:15">
      <c r="K51" s="3"/>
      <c r="L51" s="3"/>
      <c r="M51" s="3"/>
      <c r="N51" s="3"/>
      <c r="O51" s="3"/>
    </row>
    <row r="52" spans="11:15">
      <c r="K52" s="3"/>
      <c r="L52" s="3"/>
      <c r="M52" s="3"/>
      <c r="N52" s="3"/>
      <c r="O52" s="3"/>
    </row>
    <row r="53" spans="11:15">
      <c r="K53" s="3"/>
      <c r="L53" s="3"/>
      <c r="M53" s="3"/>
      <c r="N53" s="3"/>
      <c r="O53" s="3"/>
    </row>
    <row r="54" spans="11:15">
      <c r="K54" s="3"/>
      <c r="L54" s="3"/>
      <c r="M54" s="3"/>
      <c r="N54" s="3"/>
      <c r="O54" s="3"/>
    </row>
    <row r="55" spans="11:15">
      <c r="K55" s="3"/>
      <c r="L55" s="3"/>
      <c r="M55" s="3"/>
      <c r="N55" s="3"/>
      <c r="O55" s="3"/>
    </row>
    <row r="56" spans="11:15">
      <c r="K56" s="3"/>
      <c r="L56" s="3"/>
      <c r="M56" s="3"/>
      <c r="N56" s="3"/>
      <c r="O56" s="3"/>
    </row>
    <row r="57" spans="11:15">
      <c r="K57" s="3"/>
      <c r="L57" s="3"/>
      <c r="M57" s="3"/>
      <c r="N57" s="3"/>
      <c r="O57" s="3"/>
    </row>
    <row r="58" spans="11:15">
      <c r="K58" s="3"/>
      <c r="L58" s="3"/>
      <c r="M58" s="3"/>
      <c r="N58" s="3"/>
      <c r="O58" s="3"/>
    </row>
    <row r="59" spans="11:15">
      <c r="K59" s="3"/>
      <c r="L59" s="3"/>
      <c r="M59" s="3"/>
      <c r="N59" s="3"/>
      <c r="O59" s="3"/>
    </row>
    <row r="60" spans="11:15">
      <c r="K60" s="3"/>
      <c r="L60" s="3"/>
      <c r="M60" s="3"/>
      <c r="N60" s="3"/>
      <c r="O60" s="3"/>
    </row>
    <row r="61" spans="11:15">
      <c r="K61" s="3"/>
      <c r="L61" s="3"/>
      <c r="M61" s="3"/>
      <c r="N61" s="3"/>
      <c r="O61" s="3"/>
    </row>
    <row r="62" spans="11:15">
      <c r="K62" s="3"/>
      <c r="L62" s="3"/>
      <c r="M62" s="3"/>
      <c r="N62" s="3"/>
      <c r="O62" s="3"/>
    </row>
    <row r="63" spans="11:15">
      <c r="K63" s="3"/>
      <c r="L63" s="3"/>
      <c r="M63" s="3"/>
      <c r="N63" s="3"/>
      <c r="O63" s="3"/>
    </row>
    <row r="64" spans="11:15">
      <c r="K64" s="3"/>
      <c r="L64" s="3"/>
      <c r="M64" s="3"/>
      <c r="N64" s="3"/>
      <c r="O64" s="3"/>
    </row>
    <row r="65" spans="11:15">
      <c r="K65" s="3"/>
      <c r="L65" s="3"/>
      <c r="M65" s="3"/>
      <c r="N65" s="3"/>
      <c r="O65" s="3"/>
    </row>
    <row r="66" spans="11:15">
      <c r="K66" s="3"/>
      <c r="L66" s="3"/>
      <c r="M66" s="3"/>
      <c r="N66" s="3"/>
      <c r="O66" s="3"/>
    </row>
    <row r="67" spans="11:15">
      <c r="K67" s="3"/>
      <c r="L67" s="3"/>
      <c r="M67" s="3"/>
      <c r="N67" s="3"/>
      <c r="O67" s="3"/>
    </row>
    <row r="68" spans="11:15">
      <c r="K68" s="3"/>
      <c r="L68" s="3"/>
      <c r="M68" s="3"/>
      <c r="N68" s="3"/>
      <c r="O68" s="3"/>
    </row>
    <row r="69" spans="11:15">
      <c r="K69" s="5">
        <f>+K68-K24</f>
        <v>-220.80396636148518</v>
      </c>
      <c r="L69" s="5">
        <f t="shared" ref="L69:O69" si="14">+L68-L24</f>
        <v>-218.59592669787034</v>
      </c>
      <c r="M69" s="5">
        <f t="shared" si="14"/>
        <v>-216.38788703425547</v>
      </c>
      <c r="N69" s="5">
        <f t="shared" si="14"/>
        <v>-209.76376804341092</v>
      </c>
      <c r="O69" s="5">
        <f t="shared" si="14"/>
        <v>-198.72356972533666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6" sqref="D2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Gráficas pobreza</vt:lpstr>
      <vt:lpstr>Sheet1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Eduardo Alatorre</dc:creator>
  <cp:lastModifiedBy>José Eduardo Alatorre</cp:lastModifiedBy>
  <dcterms:created xsi:type="dcterms:W3CDTF">2013-11-04T14:59:00Z</dcterms:created>
  <dcterms:modified xsi:type="dcterms:W3CDTF">2013-12-05T15:19:45Z</dcterms:modified>
</cp:coreProperties>
</file>