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livemcledu-my.sharepoint.com/personal/2021kjcometa_live_mcl_edu_ph/Documents/"/>
    </mc:Choice>
  </mc:AlternateContent>
  <xr:revisionPtr revIDLastSave="0" documentId="8_{94B8C07E-E622-4C67-AB20-50FF7022E73F}" xr6:coauthVersionLast="47" xr6:coauthVersionMax="47" xr10:uidLastSave="{00000000-0000-0000-0000-000000000000}"/>
  <bookViews>
    <workbookView minimized="1" xWindow="5115" yWindow="0" windowWidth="15375" windowHeight="8325" firstSheet="3" activeTab="6" xr2:uid="{00000000-000D-0000-FFFF-FFFF00000000}"/>
  </bookViews>
  <sheets>
    <sheet name="Sheet1" sheetId="1" r:id="rId1"/>
    <sheet name="SmokingDataSet" sheetId="3" r:id="rId2"/>
    <sheet name="Tables" sheetId="4" r:id="rId3"/>
    <sheet name="Tables (2)" sheetId="6" r:id="rId4"/>
    <sheet name="Summary" sheetId="2" r:id="rId5"/>
    <sheet name="SummaryOfData" sheetId="5" r:id="rId6"/>
    <sheet name="Attempt2" sheetId="7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F6" i="6"/>
  <c r="F5" i="6"/>
  <c r="F4" i="6"/>
  <c r="F19" i="5"/>
  <c r="E7" i="6"/>
  <c r="E6" i="6"/>
  <c r="E5" i="6"/>
  <c r="E4" i="6"/>
  <c r="H26" i="6"/>
  <c r="I26" i="6"/>
  <c r="J26" i="6"/>
  <c r="H20" i="6"/>
  <c r="I20" i="6"/>
  <c r="J84" i="6"/>
  <c r="J75" i="6"/>
  <c r="J63" i="6"/>
  <c r="J54" i="6"/>
  <c r="J47" i="6"/>
  <c r="J40" i="6"/>
  <c r="J34" i="6"/>
  <c r="J20" i="6"/>
  <c r="J14" i="6"/>
  <c r="J8" i="6"/>
  <c r="G20" i="6"/>
  <c r="F20" i="6"/>
  <c r="I84" i="6"/>
  <c r="H84" i="6"/>
  <c r="G84" i="6"/>
  <c r="F84" i="6"/>
  <c r="D84" i="6"/>
  <c r="C84" i="6"/>
  <c r="B84" i="6"/>
  <c r="E84" i="6"/>
  <c r="I75" i="6"/>
  <c r="H75" i="6"/>
  <c r="G75" i="6"/>
  <c r="F75" i="6"/>
  <c r="E75" i="6"/>
  <c r="D75" i="6"/>
  <c r="C75" i="6"/>
  <c r="B75" i="6"/>
  <c r="I63" i="6"/>
  <c r="H63" i="6"/>
  <c r="G63" i="6"/>
  <c r="F63" i="6"/>
  <c r="D63" i="6"/>
  <c r="C63" i="6"/>
  <c r="B63" i="6"/>
  <c r="E63" i="6"/>
  <c r="I54" i="6"/>
  <c r="H54" i="6"/>
  <c r="G54" i="6"/>
  <c r="F54" i="6"/>
  <c r="D54" i="6"/>
  <c r="C54" i="6"/>
  <c r="B54" i="6"/>
  <c r="E54" i="6"/>
  <c r="I47" i="6"/>
  <c r="H47" i="6"/>
  <c r="G47" i="6"/>
  <c r="F47" i="6"/>
  <c r="D47" i="6"/>
  <c r="C47" i="6"/>
  <c r="B47" i="6"/>
  <c r="E47" i="6"/>
  <c r="I40" i="6"/>
  <c r="H40" i="6"/>
  <c r="G40" i="6"/>
  <c r="F40" i="6"/>
  <c r="D40" i="6"/>
  <c r="C40" i="6"/>
  <c r="B40" i="6"/>
  <c r="E40" i="6"/>
  <c r="I34" i="6"/>
  <c r="H34" i="6"/>
  <c r="G34" i="6"/>
  <c r="F34" i="6"/>
  <c r="D34" i="6"/>
  <c r="C34" i="6"/>
  <c r="B34" i="6"/>
  <c r="E34" i="6"/>
  <c r="G26" i="6"/>
  <c r="F26" i="6"/>
  <c r="D26" i="6"/>
  <c r="C26" i="6"/>
  <c r="B26" i="6"/>
  <c r="E26" i="6"/>
  <c r="D20" i="6"/>
  <c r="C20" i="6"/>
  <c r="B20" i="6"/>
  <c r="E20" i="6"/>
  <c r="D14" i="6"/>
  <c r="C14" i="6"/>
  <c r="B14" i="6"/>
  <c r="E14" i="6"/>
  <c r="I8" i="6"/>
  <c r="H8" i="6"/>
  <c r="G8" i="6"/>
  <c r="F8" i="6"/>
  <c r="D8" i="6"/>
  <c r="C8" i="6"/>
  <c r="B8" i="6"/>
  <c r="E8" i="6"/>
  <c r="F26" i="4"/>
  <c r="G26" i="4"/>
  <c r="E92" i="1"/>
  <c r="E91" i="1"/>
  <c r="E90" i="1"/>
  <c r="E89" i="1"/>
  <c r="H30" i="5"/>
  <c r="H29" i="5"/>
  <c r="H28" i="5"/>
  <c r="G29" i="5"/>
  <c r="G28" i="5"/>
  <c r="F28" i="5"/>
  <c r="G19" i="5"/>
  <c r="F20" i="5"/>
  <c r="F2" i="5"/>
  <c r="F29" i="5"/>
  <c r="G26" i="5"/>
  <c r="G25" i="5"/>
  <c r="G24" i="5"/>
  <c r="E20" i="5"/>
  <c r="E19" i="5"/>
  <c r="G21" i="5"/>
  <c r="F3" i="5"/>
  <c r="G11" i="5"/>
  <c r="F11" i="5"/>
  <c r="F7" i="5"/>
  <c r="F13" i="5"/>
  <c r="F14" i="5"/>
  <c r="F6" i="5"/>
  <c r="G3" i="2"/>
  <c r="H3" i="5"/>
  <c r="H2" i="5"/>
  <c r="H4" i="5" s="1"/>
  <c r="G4" i="2"/>
  <c r="X80" i="1"/>
  <c r="E93" i="1"/>
  <c r="D93" i="1"/>
  <c r="D90" i="1"/>
  <c r="D92" i="1"/>
  <c r="D91" i="1"/>
  <c r="D89" i="1"/>
  <c r="V103" i="1"/>
  <c r="F34" i="4"/>
  <c r="G34" i="4"/>
  <c r="F20" i="4"/>
  <c r="G20" i="4"/>
  <c r="F40" i="4"/>
  <c r="G40" i="4"/>
  <c r="F47" i="4"/>
  <c r="G47" i="4"/>
  <c r="F54" i="4"/>
  <c r="G54" i="4"/>
  <c r="F63" i="4"/>
  <c r="G63" i="4"/>
  <c r="F84" i="4"/>
  <c r="G84" i="4"/>
  <c r="F75" i="4"/>
  <c r="G75" i="4"/>
  <c r="F8" i="4"/>
  <c r="G8" i="4"/>
  <c r="C20" i="4"/>
  <c r="D20" i="4"/>
  <c r="H20" i="4"/>
  <c r="I20" i="4"/>
  <c r="B20" i="4"/>
  <c r="C26" i="4"/>
  <c r="D26" i="4"/>
  <c r="H26" i="4"/>
  <c r="I26" i="4"/>
  <c r="B26" i="4"/>
  <c r="C34" i="4"/>
  <c r="D34" i="4"/>
  <c r="H34" i="4"/>
  <c r="I34" i="4"/>
  <c r="B34" i="4"/>
  <c r="C40" i="4"/>
  <c r="D40" i="4"/>
  <c r="H40" i="4"/>
  <c r="I40" i="4"/>
  <c r="B40" i="4"/>
  <c r="C47" i="4"/>
  <c r="D47" i="4"/>
  <c r="H47" i="4"/>
  <c r="I47" i="4"/>
  <c r="B47" i="4"/>
  <c r="C54" i="4"/>
  <c r="D54" i="4"/>
  <c r="H54" i="4"/>
  <c r="I54" i="4"/>
  <c r="B54" i="4"/>
  <c r="C63" i="4"/>
  <c r="D63" i="4"/>
  <c r="H63" i="4"/>
  <c r="I63" i="4"/>
  <c r="B63" i="4"/>
  <c r="C75" i="4"/>
  <c r="D75" i="4"/>
  <c r="H75" i="4"/>
  <c r="I75" i="4"/>
  <c r="B75" i="4"/>
  <c r="C84" i="4"/>
  <c r="D84" i="4"/>
  <c r="H84" i="4"/>
  <c r="I84" i="4"/>
  <c r="B84" i="4"/>
  <c r="B14" i="4"/>
  <c r="C14" i="4"/>
  <c r="H14" i="4"/>
  <c r="I14" i="4"/>
  <c r="D14" i="4"/>
  <c r="C8" i="4"/>
  <c r="D8" i="4"/>
  <c r="H8" i="4"/>
  <c r="I8" i="4"/>
  <c r="B8" i="4"/>
  <c r="C105" i="1"/>
  <c r="C104" i="1"/>
  <c r="I3" i="2"/>
  <c r="I4" i="2"/>
  <c r="I5" i="2" s="1"/>
  <c r="S115" i="1" a="1"/>
  <c r="S115" i="1" s="1"/>
  <c r="T91" i="1"/>
  <c r="B90" i="1"/>
  <c r="J99" i="1"/>
  <c r="I99" i="1"/>
  <c r="T94" i="1"/>
  <c r="T93" i="1"/>
  <c r="B89" i="1"/>
  <c r="H104" i="1" a="1"/>
  <c r="H104" i="1"/>
  <c r="I97" i="1"/>
  <c r="J98" i="1"/>
  <c r="J97" i="1"/>
  <c r="I98" i="1"/>
  <c r="H91" i="1" a="1"/>
  <c r="H91" i="1"/>
  <c r="H83" i="1" a="1"/>
  <c r="H83" i="1"/>
  <c r="K72" i="1" a="1"/>
  <c r="K72" i="1"/>
  <c r="I72" i="1" a="1"/>
  <c r="I72" i="1"/>
  <c r="H72" i="1" a="1"/>
  <c r="H72" i="1"/>
  <c r="T97" i="1"/>
  <c r="C92" i="1"/>
  <c r="C91" i="1"/>
  <c r="C90" i="1"/>
  <c r="C89" i="1"/>
  <c r="B92" i="1"/>
  <c r="B91" i="1"/>
  <c r="S97" i="1"/>
  <c r="T96" i="1"/>
  <c r="S96" i="1"/>
  <c r="T95" i="1"/>
  <c r="S95" i="1"/>
  <c r="S94" i="1"/>
  <c r="S93" i="1"/>
  <c r="S91" i="1"/>
  <c r="S92" i="1"/>
  <c r="T92" i="1"/>
  <c r="T90" i="1"/>
  <c r="S90" i="1"/>
  <c r="U6" i="1"/>
  <c r="U5" i="1"/>
  <c r="C85" i="1"/>
  <c r="C84" i="1"/>
  <c r="B85" i="1"/>
  <c r="B84" i="1"/>
  <c r="C80" i="1"/>
  <c r="C79" i="1"/>
  <c r="B80" i="1"/>
  <c r="B79" i="1"/>
  <c r="C75" i="1"/>
  <c r="C74" i="1"/>
  <c r="B75" i="1"/>
  <c r="B74" i="1"/>
  <c r="R103" i="1" a="1"/>
  <c r="R103" i="1" s="1"/>
  <c r="T103" i="1" s="1"/>
  <c r="R80" i="1" a="1"/>
  <c r="R80" i="1" s="1"/>
  <c r="T80" i="1" s="1"/>
  <c r="O10" i="1"/>
  <c r="O9" i="1"/>
  <c r="Q5" i="1" a="1"/>
  <c r="Q5" i="1" s="1"/>
  <c r="R5" i="1" s="1"/>
  <c r="O6" i="1"/>
  <c r="O5" i="1"/>
  <c r="E4" i="4" l="1"/>
  <c r="E7" i="4"/>
  <c r="E6" i="4"/>
  <c r="E5" i="4"/>
  <c r="E13" i="4"/>
  <c r="E12" i="4"/>
  <c r="E14" i="4" s="1"/>
  <c r="E82" i="4"/>
  <c r="E81" i="4"/>
  <c r="E80" i="4"/>
  <c r="E83" i="4"/>
  <c r="E79" i="4"/>
  <c r="E84" i="4" s="1"/>
  <c r="E75" i="4"/>
  <c r="E62" i="4"/>
  <c r="E61" i="4"/>
  <c r="E60" i="4"/>
  <c r="E59" i="4"/>
  <c r="E58" i="4"/>
  <c r="E63" i="4" s="1"/>
  <c r="E53" i="4"/>
  <c r="E52" i="4"/>
  <c r="E51" i="4"/>
  <c r="E54" i="4" s="1"/>
  <c r="E46" i="4"/>
  <c r="E45" i="4"/>
  <c r="E44" i="4"/>
  <c r="E47" i="4" s="1"/>
  <c r="E39" i="4"/>
  <c r="E38" i="4"/>
  <c r="E40" i="4" s="1"/>
  <c r="E33" i="4"/>
  <c r="E30" i="4"/>
  <c r="E31" i="4"/>
  <c r="E32" i="4"/>
  <c r="E25" i="4"/>
  <c r="E24" i="4"/>
  <c r="E26" i="4" s="1"/>
  <c r="E19" i="4"/>
  <c r="E18" i="4"/>
  <c r="E20" i="4" s="1"/>
  <c r="E8" i="4"/>
  <c r="X90" i="1"/>
  <c r="X92" i="1"/>
  <c r="X91" i="1"/>
  <c r="X93" i="1"/>
  <c r="X94" i="1"/>
  <c r="X95" i="1"/>
  <c r="X96" i="1"/>
  <c r="X97" i="1"/>
  <c r="B96" i="1"/>
  <c r="N98" i="1"/>
  <c r="N99" i="1"/>
  <c r="N97" i="1"/>
  <c r="B99" i="1"/>
  <c r="U90" i="1"/>
  <c r="B97" i="1"/>
  <c r="B98" i="1"/>
  <c r="J83" i="1"/>
  <c r="I83" i="1"/>
  <c r="I84" i="1"/>
  <c r="J86" i="1"/>
  <c r="J85" i="1"/>
  <c r="J84" i="1"/>
  <c r="I86" i="1"/>
  <c r="P86" i="1" s="1"/>
  <c r="I85" i="1"/>
  <c r="J91" i="1"/>
  <c r="I91" i="1"/>
  <c r="K91" i="1" s="1"/>
  <c r="J92" i="1"/>
  <c r="I92" i="1"/>
  <c r="K92" i="1" s="1"/>
  <c r="K98" i="1"/>
  <c r="K99" i="1"/>
  <c r="N100" i="1"/>
  <c r="K97" i="1"/>
  <c r="K100" i="1" s="1"/>
  <c r="J104" i="1"/>
  <c r="I104" i="1"/>
  <c r="K104" i="1" s="1"/>
  <c r="J106" i="1"/>
  <c r="J105" i="1"/>
  <c r="I106" i="1"/>
  <c r="K106" i="1" s="1"/>
  <c r="I105" i="1"/>
  <c r="K105" i="1" s="1"/>
  <c r="B100" i="1"/>
  <c r="U92" i="1"/>
  <c r="U91" i="1"/>
  <c r="U93" i="1"/>
  <c r="U94" i="1"/>
  <c r="U95" i="1"/>
  <c r="U96" i="1"/>
  <c r="U97" i="1"/>
  <c r="D74" i="1"/>
  <c r="D75" i="1"/>
  <c r="D79" i="1"/>
  <c r="D80" i="1"/>
  <c r="D84" i="1"/>
  <c r="D85" i="1"/>
  <c r="R6" i="1"/>
  <c r="Y90" i="1" s="1"/>
  <c r="V80" i="1"/>
  <c r="S103" i="1"/>
  <c r="U103" i="1" s="1"/>
  <c r="S106" i="1"/>
  <c r="U106" i="1" s="1"/>
  <c r="S104" i="1"/>
  <c r="U104" i="1" s="1"/>
  <c r="T106" i="1"/>
  <c r="V106" i="1" s="1"/>
  <c r="T104" i="1"/>
  <c r="S107" i="1"/>
  <c r="U107" i="1" s="1"/>
  <c r="T107" i="1"/>
  <c r="V107" i="1" s="1"/>
  <c r="T105" i="1"/>
  <c r="V105" i="1" s="1"/>
  <c r="S105" i="1"/>
  <c r="U105" i="1" s="1"/>
  <c r="T83" i="1"/>
  <c r="S80" i="1"/>
  <c r="S84" i="1"/>
  <c r="T84" i="1"/>
  <c r="S82" i="1"/>
  <c r="T81" i="1"/>
  <c r="S83" i="1"/>
  <c r="S81" i="1"/>
  <c r="T82" i="1"/>
  <c r="R7" i="1"/>
  <c r="N85" i="1" l="1"/>
  <c r="P85" i="1"/>
  <c r="O84" i="1"/>
  <c r="P84" i="1"/>
  <c r="N84" i="1"/>
  <c r="P83" i="1"/>
  <c r="N83" i="1"/>
  <c r="O83" i="1"/>
  <c r="E34" i="4"/>
  <c r="V82" i="1"/>
  <c r="Y82" i="1"/>
  <c r="U81" i="1"/>
  <c r="X81" i="1"/>
  <c r="X83" i="1"/>
  <c r="U83" i="1"/>
  <c r="V81" i="1"/>
  <c r="Y81" i="1"/>
  <c r="U82" i="1"/>
  <c r="X82" i="1"/>
  <c r="V84" i="1"/>
  <c r="Y84" i="1"/>
  <c r="X84" i="1"/>
  <c r="U84" i="1"/>
  <c r="X85" i="1"/>
  <c r="U80" i="1"/>
  <c r="U85" i="1" s="1"/>
  <c r="V83" i="1"/>
  <c r="Y83" i="1"/>
  <c r="U108" i="1"/>
  <c r="V85" i="1"/>
  <c r="Y80" i="1"/>
  <c r="Y85" i="1" s="1"/>
  <c r="Y92" i="1"/>
  <c r="Y95" i="1"/>
  <c r="Y96" i="1"/>
  <c r="C96" i="1"/>
  <c r="Y97" i="1"/>
  <c r="Y93" i="1"/>
  <c r="Y94" i="1"/>
  <c r="Y91" i="1"/>
  <c r="K93" i="1"/>
  <c r="U98" i="1"/>
  <c r="X98" i="1"/>
  <c r="O99" i="1"/>
  <c r="C97" i="1"/>
  <c r="C98" i="1"/>
  <c r="C99" i="1"/>
  <c r="O97" i="1"/>
  <c r="L97" i="1"/>
  <c r="O98" i="1"/>
  <c r="L98" i="1"/>
  <c r="L99" i="1"/>
  <c r="L105" i="1"/>
  <c r="L106" i="1"/>
  <c r="K107" i="1"/>
  <c r="L104" i="1"/>
  <c r="L107" i="1" s="1"/>
  <c r="L92" i="1"/>
  <c r="L91" i="1"/>
  <c r="L93" i="1" s="1"/>
  <c r="K85" i="1"/>
  <c r="N86" i="1"/>
  <c r="K86" i="1"/>
  <c r="L84" i="1"/>
  <c r="O85" i="1"/>
  <c r="L85" i="1"/>
  <c r="O86" i="1"/>
  <c r="L86" i="1"/>
  <c r="K84" i="1"/>
  <c r="N87" i="1"/>
  <c r="K83" i="1"/>
  <c r="K87" i="1" s="1"/>
  <c r="O87" i="1"/>
  <c r="L83" i="1"/>
  <c r="L87" i="1" s="1"/>
  <c r="V90" i="1"/>
  <c r="V91" i="1"/>
  <c r="V92" i="1"/>
  <c r="V93" i="1"/>
  <c r="V94" i="1"/>
  <c r="V95" i="1"/>
  <c r="V96" i="1"/>
  <c r="V97" i="1"/>
  <c r="E74" i="1"/>
  <c r="E75" i="1"/>
  <c r="E79" i="1"/>
  <c r="E80" i="1"/>
  <c r="E84" i="1"/>
  <c r="E85" i="1"/>
  <c r="V104" i="1"/>
  <c r="V108" i="1"/>
  <c r="P87" i="1" l="1"/>
  <c r="V98" i="1"/>
  <c r="Y98" i="1"/>
  <c r="C100" i="1"/>
  <c r="L100" i="1"/>
  <c r="O100" i="1"/>
  <c r="G14" i="6"/>
  <c r="F14" i="6"/>
  <c r="G14" i="4"/>
  <c r="F14" i="4"/>
  <c r="I14" i="6"/>
  <c r="H1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tc={C05CD3FD-6AC3-462D-B1BB-9AA072706BEE}</author>
    <author>tc={CAC9073F-FBF4-46E3-A8B6-A26DCC943A34}</author>
    <author>tc={B225365F-3724-4B2B-B88A-DCC5261639A0}</author>
    <author>tc={E5A50DF3-E8B0-4F37-A041-49A9092DC353}</author>
    <author>tc={19D09A05-F9CB-4BEF-861F-B28EF7706861}</author>
  </authors>
  <commentList>
    <comment ref="T4" authorId="0" shapeId="0" xr:uid="{C05CD3FD-6AC3-462D-B1BB-9AA072706BEE}">
      <text>
        <t>[Threaded comment]
Your version of Excel allows you to read this threaded comment; however, any edits to it will get removed if the file is opened in a newer version of Excel. Learn more: https://go.microsoft.com/fwlink/?linkid=870924
Comment:
    suggestion: create another binning for this attribute kasi hindi sila same ng min and max ng age (current age)</t>
      </text>
    </comment>
    <comment ref="N13" authorId="1" shapeId="0" xr:uid="{CAC9073F-FBF4-46E3-A8B6-A26DCC943A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</text>
    </comment>
    <comment ref="N20" authorId="2" shapeId="0" xr:uid="{B225365F-3724-4B2B-B88A-DCC5261639A0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</text>
    </comment>
    <comment ref="A87" authorId="3" shapeId="0" xr:uid="{E5A50DF3-E8B0-4F37-A041-49A9092DC353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do this after ko mastudy yung laplace</t>
      </text>
    </comment>
    <comment ref="H97" authorId="4" shapeId="0" xr:uid="{19D09A05-F9CB-4BEF-861F-B28EF77068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
https://www.researchgate.net/figure/Participants-Age-at-the-Start-of-Smoking_fig1_306097854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<sst xmlns="http://schemas.openxmlformats.org/spreadsheetml/2006/main" count="2119" uniqueCount="155">
  <si>
    <t>Age</t>
  </si>
  <si>
    <t>Gender</t>
  </si>
  <si>
    <t>CivilStatus</t>
  </si>
  <si>
    <t>HasInfoAboutCessation</t>
  </si>
  <si>
    <t>EmploymentStatus</t>
  </si>
  <si>
    <t>Type</t>
  </si>
  <si>
    <t>AgeStarted</t>
  </si>
  <si>
    <t>Influence</t>
  </si>
  <si>
    <t>Urge</t>
  </si>
  <si>
    <t>NumberOfSticksPerDay</t>
  </si>
  <si>
    <t>MainAccess</t>
  </si>
  <si>
    <t>Relapsed</t>
  </si>
  <si>
    <t>M</t>
  </si>
  <si>
    <t>Married</t>
  </si>
  <si>
    <t>No</t>
  </si>
  <si>
    <t>Employed</t>
  </si>
  <si>
    <t>RegularSmoker</t>
  </si>
  <si>
    <t>Curiosity</t>
  </si>
  <si>
    <t>Stressed</t>
  </si>
  <si>
    <t>Home</t>
  </si>
  <si>
    <t>YES</t>
  </si>
  <si>
    <t>alpha</t>
  </si>
  <si>
    <t>F</t>
  </si>
  <si>
    <t>Single</t>
  </si>
  <si>
    <t>Bored</t>
  </si>
  <si>
    <t>FamilyInfluence</t>
  </si>
  <si>
    <t>NO</t>
  </si>
  <si>
    <t>AGE (CURRENT AGE)</t>
  </si>
  <si>
    <t>RELAPSE (CLASS)</t>
  </si>
  <si>
    <t>AGE (START SMOKING)</t>
  </si>
  <si>
    <t>Yes</t>
  </si>
  <si>
    <t>PeerPressure</t>
  </si>
  <si>
    <t>Office</t>
  </si>
  <si>
    <t>MIN</t>
  </si>
  <si>
    <t>MAX</t>
  </si>
  <si>
    <t>NotOfficeing</t>
  </si>
  <si>
    <t>Sad</t>
  </si>
  <si>
    <t>PublicPlace</t>
  </si>
  <si>
    <t xml:space="preserve">TOTAL: </t>
  </si>
  <si>
    <t>SocialSmoker</t>
  </si>
  <si>
    <t>Angry</t>
  </si>
  <si>
    <t>NUMBER OF STICKS PER DAY</t>
  </si>
  <si>
    <t>NO. OF STICKS PER DAY GROUP</t>
  </si>
  <si>
    <t>Others</t>
  </si>
  <si>
    <t>1 TO 5</t>
  </si>
  <si>
    <t>Happy</t>
  </si>
  <si>
    <t>6 TO 10</t>
  </si>
  <si>
    <t>AGE GROUP (CURRENT AGE)</t>
  </si>
  <si>
    <t>11 TO 15</t>
  </si>
  <si>
    <t>CHILDREN</t>
  </si>
  <si>
    <t>3 TO 16</t>
  </si>
  <si>
    <t>16 TO 20</t>
  </si>
  <si>
    <t>YOUNG ADULTS</t>
  </si>
  <si>
    <t>17 TO 30</t>
  </si>
  <si>
    <t>21 TO 25</t>
  </si>
  <si>
    <t>MIDDLE ADULTS</t>
  </si>
  <si>
    <t>31 TO 45</t>
  </si>
  <si>
    <t>26 TO 30</t>
  </si>
  <si>
    <t>OLD ADULTS</t>
  </si>
  <si>
    <t>ABOVE 45</t>
  </si>
  <si>
    <t>31 TO 35</t>
  </si>
  <si>
    <t>36 TO 40</t>
  </si>
  <si>
    <t>AGE GROUP (STARTED SMOKING)</t>
  </si>
  <si>
    <t>Officeing</t>
  </si>
  <si>
    <t>Bars</t>
  </si>
  <si>
    <t>Retired</t>
  </si>
  <si>
    <t>Frequency (Gender)</t>
  </si>
  <si>
    <t>P(YES)</t>
  </si>
  <si>
    <t>P(NO)</t>
  </si>
  <si>
    <t>Frequency (Civil Status)</t>
  </si>
  <si>
    <t>FREQUENCY TABLE (URGE)</t>
  </si>
  <si>
    <t>LAPLACE SMOOTHING</t>
  </si>
  <si>
    <t>CS</t>
  </si>
  <si>
    <t xml:space="preserve">URGE
</t>
  </si>
  <si>
    <t>RELAPSE</t>
  </si>
  <si>
    <t>P(RELAPSE (YES))</t>
  </si>
  <si>
    <t>P(RELAPSE (NO))</t>
  </si>
  <si>
    <t>Frequency (Employment Status)</t>
  </si>
  <si>
    <t>Frequency (HasInfoAboutCessation)</t>
  </si>
  <si>
    <t>Employment Status</t>
  </si>
  <si>
    <t xml:space="preserve"> P(YES)</t>
  </si>
  <si>
    <t>YES/NO</t>
  </si>
  <si>
    <t>TOTAL:</t>
  </si>
  <si>
    <t>Frequency (Age)</t>
  </si>
  <si>
    <t>TOTAL</t>
  </si>
  <si>
    <t>FREQUENCY TABLE (NO. OF STICKS PER DAY)</t>
  </si>
  <si>
    <t>Age Intervals</t>
  </si>
  <si>
    <t>NO. OF STICKS
PER DAY</t>
  </si>
  <si>
    <t>Frequency (Type)</t>
  </si>
  <si>
    <t>LAPLACE SMOOTHING (Current Age)</t>
  </si>
  <si>
    <t>Frequency (Age Started)</t>
  </si>
  <si>
    <t>Age Started</t>
  </si>
  <si>
    <t>10 - 14</t>
  </si>
  <si>
    <t>15 - 19</t>
  </si>
  <si>
    <t>Above 20</t>
  </si>
  <si>
    <t>FREQUENCY TABLE (MAIN ACCESS)</t>
  </si>
  <si>
    <t>MAIN
ACCESS</t>
  </si>
  <si>
    <t>Frequency (Influence)</t>
  </si>
  <si>
    <t>Sample Computation for chances (YES)</t>
  </si>
  <si>
    <t>Has Info About Cessation</t>
  </si>
  <si>
    <t>Number Of Sticks Per Day</t>
  </si>
  <si>
    <t>Sample Computation for chances (NO)</t>
  </si>
  <si>
    <t>Laplace applied</t>
  </si>
  <si>
    <t>Total</t>
  </si>
  <si>
    <t>P(Age Intervals)</t>
  </si>
  <si>
    <t>P(Gender)</t>
  </si>
  <si>
    <t>Civil Status</t>
  </si>
  <si>
    <t>P(Civil Status)</t>
  </si>
  <si>
    <t>P(HasInfoAboutCessation)</t>
  </si>
  <si>
    <t>P(Employment Status)</t>
  </si>
  <si>
    <t>P(Type)</t>
  </si>
  <si>
    <t>P(Age Started)</t>
  </si>
  <si>
    <t>P(Influence)</t>
  </si>
  <si>
    <t>Frequency (Urge)</t>
  </si>
  <si>
    <t>P(Urge)</t>
  </si>
  <si>
    <t>Frequency (NO. OF STICKS PER DAY)</t>
  </si>
  <si>
    <t>NO. OF STICKS PER DAY</t>
  </si>
  <si>
    <t>P(NO. OF STICKS PER DAY)</t>
  </si>
  <si>
    <t>1 - 5</t>
  </si>
  <si>
    <t>6 - 10</t>
  </si>
  <si>
    <t>11 - 15</t>
  </si>
  <si>
    <t>16 - 20</t>
  </si>
  <si>
    <t>21 - 25</t>
  </si>
  <si>
    <t>26 - 30</t>
  </si>
  <si>
    <t>31 - 35</t>
  </si>
  <si>
    <t>36 - 40</t>
  </si>
  <si>
    <t>Frequency (Main Access)</t>
  </si>
  <si>
    <t>MAIN ACCESS</t>
  </si>
  <si>
    <t>P(Main Access)</t>
  </si>
  <si>
    <t>Without Laplace</t>
  </si>
  <si>
    <t>WIth Laplace (if K=12)</t>
  </si>
  <si>
    <t>K</t>
  </si>
  <si>
    <t>a</t>
  </si>
  <si>
    <t>3 - 16</t>
  </si>
  <si>
    <t>17 - 30</t>
  </si>
  <si>
    <t>P(Yes)</t>
  </si>
  <si>
    <t>31 - 45</t>
  </si>
  <si>
    <t>P(No)</t>
  </si>
  <si>
    <t>Above 45</t>
  </si>
  <si>
    <t xml:space="preserve"> 1 - 5</t>
  </si>
  <si>
    <t xml:space="preserve"> 6 - 10</t>
  </si>
  <si>
    <t xml:space="preserve"> 11 - 15</t>
  </si>
  <si>
    <t xml:space="preserve"> 16 - 20</t>
  </si>
  <si>
    <t xml:space="preserve"> 21 - 25</t>
  </si>
  <si>
    <t xml:space="preserve"> 26 - 30</t>
  </si>
  <si>
    <t xml:space="preserve"> 31 - 35</t>
  </si>
  <si>
    <t xml:space="preserve"> 36 - 40</t>
  </si>
  <si>
    <t>P(Relapse)</t>
  </si>
  <si>
    <t>P(Age)</t>
  </si>
  <si>
    <t>P(CivilStatus)</t>
  </si>
  <si>
    <t>P(EmploymentStatus)</t>
  </si>
  <si>
    <t>NotOffeceing</t>
  </si>
  <si>
    <t>P(AgeStarted)</t>
  </si>
  <si>
    <t>P(NumberOfSticksPerDay)</t>
  </si>
  <si>
    <t>P(MainAccess)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</si>
</sst>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"/>
    <numFmt numFmtId="165" formatCode="0.0000000000000000000000"/>
    <numFmt numFmtId="166" formatCode="0.0000000000000000000000000"/>
    <numFmt numFmtId="167" formatCode="0.0000000000000000E+00"/>
    <numFmt numFmtId="168" formatCode="0.0000000000000000000E+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16" fontId="0" fillId="0" borderId="1" xfId="0" applyNumberForma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16" fontId="0" fillId="0" borderId="7" xfId="0" applyNumberFormat="1" applyBorder="1"/>
    <xf numFmtId="0" fontId="2" fillId="0" borderId="7" xfId="0" applyFont="1" applyBorder="1"/>
    <xf numFmtId="0" fontId="1" fillId="0" borderId="8" xfId="0" applyFont="1" applyBorder="1"/>
    <xf numFmtId="0" fontId="0" fillId="0" borderId="10" xfId="0" applyBorder="1"/>
    <xf numFmtId="0" fontId="6" fillId="0" borderId="7" xfId="0" applyFont="1" applyBorder="1"/>
    <xf numFmtId="0" fontId="7" fillId="0" borderId="7" xfId="0" applyFont="1" applyBorder="1"/>
    <xf numFmtId="0" fontId="0" fillId="0" borderId="7" xfId="0" quotePrefix="1" applyBorder="1"/>
    <xf numFmtId="0" fontId="0" fillId="0" borderId="10" xfId="0" quotePrefix="1" applyBorder="1"/>
    <xf numFmtId="0" fontId="0" fillId="2" borderId="10" xfId="0" applyFill="1" applyBorder="1"/>
    <xf numFmtId="0" fontId="0" fillId="2" borderId="7" xfId="0" applyFill="1" applyBorder="1"/>
    <xf numFmtId="0" fontId="1" fillId="0" borderId="7" xfId="0" applyFont="1" applyBorder="1" applyAlignment="1">
      <alignment horizontal="center"/>
    </xf>
    <xf numFmtId="0" fontId="0" fillId="3" borderId="0" xfId="0" applyFill="1"/>
    <xf numFmtId="0" fontId="1" fillId="0" borderId="10" xfId="0" applyFont="1" applyBorder="1" applyAlignment="1">
      <alignment horizontal="center"/>
    </xf>
    <xf numFmtId="0" fontId="0" fillId="4" borderId="7" xfId="0" applyFill="1" applyBorder="1"/>
    <xf numFmtId="0" fontId="0" fillId="0" borderId="6" xfId="0" applyBorder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/>
    <xf numFmtId="0" fontId="8" fillId="0" borderId="0" xfId="0" quotePrefix="1" applyFont="1"/>
    <xf numFmtId="0" fontId="1" fillId="0" borderId="7" xfId="0" applyFont="1" applyBorder="1" applyAlignment="1">
      <alignment wrapText="1"/>
    </xf>
    <xf numFmtId="0" fontId="8" fillId="0" borderId="9" xfId="0" quotePrefix="1" applyFont="1" applyBorder="1"/>
    <xf numFmtId="0" fontId="1" fillId="5" borderId="0" xfId="0" applyFont="1" applyFill="1"/>
    <xf numFmtId="0" fontId="0" fillId="0" borderId="9" xfId="0" quotePrefix="1" applyBorder="1"/>
    <xf numFmtId="0" fontId="0" fillId="0" borderId="14" xfId="0" quotePrefix="1" applyBorder="1"/>
    <xf numFmtId="0" fontId="1" fillId="0" borderId="9" xfId="0" applyFont="1" applyBorder="1" applyAlignment="1">
      <alignment wrapText="1"/>
    </xf>
    <xf numFmtId="0" fontId="1" fillId="0" borderId="9" xfId="0" applyFont="1" applyBorder="1"/>
    <xf numFmtId="16" fontId="0" fillId="0" borderId="9" xfId="0" quotePrefix="1" applyNumberFormat="1" applyBorder="1"/>
    <xf numFmtId="0" fontId="0" fillId="0" borderId="7" xfId="0" applyBorder="1" applyAlignment="1">
      <alignment horizontal="center"/>
    </xf>
    <xf numFmtId="0" fontId="4" fillId="0" borderId="7" xfId="0" applyFont="1" applyBorder="1"/>
    <xf numFmtId="0" fontId="8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5" fillId="0" borderId="7" xfId="0" applyFont="1" applyBorder="1" applyAlignment="1">
      <alignment horizontal="center"/>
    </xf>
    <xf numFmtId="0" fontId="1" fillId="3" borderId="9" xfId="0" applyFont="1" applyFill="1" applyBorder="1"/>
    <xf numFmtId="0" fontId="0" fillId="7" borderId="7" xfId="0" applyFill="1" applyBorder="1"/>
    <xf numFmtId="0" fontId="0" fillId="7" borderId="10" xfId="0" applyFill="1" applyBorder="1"/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7" borderId="12" xfId="0" applyFill="1" applyBorder="1"/>
    <xf numFmtId="0" fontId="1" fillId="6" borderId="10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6" borderId="10" xfId="0" applyFont="1" applyFill="1" applyBorder="1" applyAlignment="1">
      <alignment vertical="center"/>
    </xf>
    <xf numFmtId="164" fontId="0" fillId="0" borderId="0" xfId="0" applyNumberFormat="1"/>
    <xf numFmtId="167" fontId="0" fillId="0" borderId="0" xfId="0" applyNumberFormat="1"/>
    <xf numFmtId="0" fontId="2" fillId="0" borderId="0" xfId="0" applyFont="1"/>
    <xf numFmtId="165" fontId="2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0" fontId="9" fillId="0" borderId="7" xfId="0" applyFont="1" applyBorder="1"/>
    <xf numFmtId="0" fontId="1" fillId="5" borderId="13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 NICOLE B. .CABANSAG" id="{0E4D9F68-B72A-4668-84E8-8B81519B0A1F}" userId="S::2021fncabansag@live.mcl.edu.ph::5fa59a32-c560-4664-99ce-7412dd302e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4" dT="2023-09-14T10:42:22.26" personId="{0E4D9F68-B72A-4668-84E8-8B81519B0A1F}" id="{C05CD3FD-6AC3-462D-B1BB-9AA072706BEE}">
    <text>suggestion: create another binning for this attribute kasi hindi sila same ng min and max ng age (current age)</text>
  </threadedComment>
  <threadedComment ref="N13" dT="2023-09-14T11:19:05.73" personId="{0E4D9F68-B72A-4668-84E8-8B81519B0A1F}" id="{CAC9073F-FBF4-46E3-A8B6-A26DCC943A34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N20" dT="2023-09-14T11:19:05.73" personId="{0E4D9F68-B72A-4668-84E8-8B81519B0A1F}" id="{B225365F-3724-4B2B-B88A-DCC5261639A0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A87" dT="2023-09-14T11:45:45.44" personId="{0E4D9F68-B72A-4668-84E8-8B81519B0A1F}" id="{E5A50DF3-E8B0-4F37-A041-49A9092DC353}">
    <text>will do this after ko mastudy yung laplace</text>
  </threadedComment>
  <threadedComment ref="H97" dT="2023-09-17T06:48:24.18" personId="{0E4D9F68-B72A-4668-84E8-8B81519B0A1F}" id="{19D09A05-F9CB-4BEF-861F-B28EF7706861}">
    <text>REFERENCE: 
https://www.researchgate.net/figure/Participants-Age-at-the-Start-of-Smoking_fig1_306097854</text>
    <extLst>
      <x:ext xmlns:xltc2="http://schemas.microsoft.com/office/spreadsheetml/2020/threadedcomments2" uri="{F7C98A9C-CBB3-438F-8F68-D28B6AF4A901}">
        <xltc2:checksum>2601003097</xltc2:checksum>
        <xltc2:hyperlink startIndex="12" length="91" url="https://www.researchgate.net/figure/Participants-Age-at-the-Start-of-Smoking_fig1_306097854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zoomScale="99" workbookViewId="0">
      <selection activeCell="P83" sqref="P83"/>
    </sheetView>
  </sheetViews>
  <sheetFormatPr defaultRowHeight="15"/>
  <cols>
    <col min="1" max="1" width="16.5703125" customWidth="1"/>
    <col min="2" max="2" width="24.85546875" customWidth="1"/>
    <col min="3" max="3" width="30.5703125" customWidth="1"/>
    <col min="4" max="4" width="20.7109375" bestFit="1" customWidth="1"/>
    <col min="5" max="5" width="16.85546875" bestFit="1" customWidth="1"/>
    <col min="6" max="6" width="13.42578125" bestFit="1" customWidth="1"/>
    <col min="7" max="7" width="10.140625" bestFit="1" customWidth="1"/>
    <col min="8" max="8" width="18.85546875" bestFit="1" customWidth="1"/>
    <col min="9" max="9" width="22.28515625" bestFit="1" customWidth="1"/>
    <col min="10" max="10" width="22.42578125" bestFit="1" customWidth="1"/>
    <col min="11" max="11" width="11.5703125" bestFit="1" customWidth="1"/>
    <col min="14" max="14" width="17.85546875" customWidth="1"/>
    <col min="15" max="15" width="18.140625" customWidth="1"/>
    <col min="17" max="17" width="18.28515625" customWidth="1"/>
    <col min="18" max="18" width="13.7109375" bestFit="1" customWidth="1"/>
    <col min="19" max="19" width="13.42578125" bestFit="1" customWidth="1"/>
    <col min="20" max="21" width="16" bestFit="1" customWidth="1"/>
    <col min="22" max="22" width="23.7109375" bestFit="1" customWidth="1"/>
    <col min="23" max="23" width="18.85546875" bestFit="1" customWidth="1"/>
    <col min="24" max="24" width="18.28515625" customWidth="1"/>
    <col min="25" max="25" width="21.5703125" customWidth="1"/>
    <col min="26" max="26" width="12.5703125" bestFit="1" customWidth="1"/>
    <col min="27" max="27" width="20.7109375" customWidth="1"/>
    <col min="28" max="28" width="24.42578125" bestFit="1" customWidth="1"/>
    <col min="29" max="29" width="11.5703125" bestFit="1" customWidth="1"/>
    <col min="30" max="30" width="12.5703125" customWidth="1"/>
    <col min="31" max="31" width="13.5703125" customWidth="1"/>
    <col min="32" max="32" width="14.140625" customWidth="1"/>
    <col min="33" max="33" width="22.85546875" customWidth="1"/>
    <col min="34" max="34" width="11.85546875" customWidth="1"/>
    <col min="35" max="35" width="10.28515625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5">
      <c r="A2">
        <v>54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20</v>
      </c>
      <c r="K2" t="s">
        <v>19</v>
      </c>
      <c r="L2" t="s">
        <v>20</v>
      </c>
      <c r="N2" s="10" t="s">
        <v>21</v>
      </c>
      <c r="O2" s="10">
        <v>1</v>
      </c>
    </row>
    <row r="3" spans="1:35">
      <c r="A3">
        <v>37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>
        <v>14</v>
      </c>
      <c r="H3" t="s">
        <v>17</v>
      </c>
      <c r="I3" t="s">
        <v>24</v>
      </c>
      <c r="J3">
        <v>40</v>
      </c>
      <c r="K3" t="s">
        <v>19</v>
      </c>
      <c r="L3" t="s">
        <v>20</v>
      </c>
    </row>
    <row r="4" spans="1:35">
      <c r="A4">
        <v>59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12</v>
      </c>
      <c r="H4" t="s">
        <v>25</v>
      </c>
      <c r="I4" t="s">
        <v>24</v>
      </c>
      <c r="J4">
        <v>20</v>
      </c>
      <c r="K4" t="s">
        <v>19</v>
      </c>
      <c r="L4" t="s">
        <v>26</v>
      </c>
      <c r="N4" s="67" t="s">
        <v>27</v>
      </c>
      <c r="O4" s="67"/>
      <c r="Q4" s="82" t="s">
        <v>28</v>
      </c>
      <c r="R4" s="79"/>
      <c r="T4" s="82" t="s">
        <v>29</v>
      </c>
      <c r="U4" s="79"/>
    </row>
    <row r="5" spans="1:35">
      <c r="A5">
        <v>52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>
        <v>15</v>
      </c>
      <c r="H5" t="s">
        <v>31</v>
      </c>
      <c r="I5" t="s">
        <v>24</v>
      </c>
      <c r="J5">
        <v>20</v>
      </c>
      <c r="K5" t="s">
        <v>32</v>
      </c>
      <c r="L5" t="s">
        <v>26</v>
      </c>
      <c r="N5" s="2" t="s">
        <v>33</v>
      </c>
      <c r="O5" s="3">
        <f>MIN(A2:A70)</f>
        <v>14</v>
      </c>
      <c r="Q5" s="2" t="str" cm="1">
        <f t="array" ref="Q5:Q6">_xlfn.UNIQUE(L2:L70)</f>
        <v>YES</v>
      </c>
      <c r="R5" s="2">
        <f>COUNTIF(L2:L70,Q5)</f>
        <v>21</v>
      </c>
      <c r="T5" s="2" t="s">
        <v>33</v>
      </c>
      <c r="U5" s="3">
        <f>MIN(G2:G70)</f>
        <v>12</v>
      </c>
      <c r="AI5" s="1"/>
    </row>
    <row r="6" spans="1:35">
      <c r="A6">
        <v>51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15</v>
      </c>
      <c r="H6" t="s">
        <v>17</v>
      </c>
      <c r="I6" t="s">
        <v>18</v>
      </c>
      <c r="J6">
        <v>20</v>
      </c>
      <c r="K6" t="s">
        <v>32</v>
      </c>
      <c r="L6" t="s">
        <v>20</v>
      </c>
      <c r="N6" s="2" t="s">
        <v>34</v>
      </c>
      <c r="O6" s="3">
        <f>MAX(A3:A71)</f>
        <v>59</v>
      </c>
      <c r="Q6" s="2" t="str">
        <v>NO</v>
      </c>
      <c r="R6" s="2">
        <f>COUNTIF(L2:L70,Q6)</f>
        <v>48</v>
      </c>
      <c r="T6" s="2" t="s">
        <v>34</v>
      </c>
      <c r="U6" s="3">
        <f>MAX(G2:G70)</f>
        <v>21</v>
      </c>
      <c r="AI6" s="14"/>
    </row>
    <row r="7" spans="1:35">
      <c r="A7">
        <v>22</v>
      </c>
      <c r="B7" t="s">
        <v>22</v>
      </c>
      <c r="C7" t="s">
        <v>23</v>
      </c>
      <c r="D7" t="s">
        <v>14</v>
      </c>
      <c r="E7" t="s">
        <v>35</v>
      </c>
      <c r="F7" t="s">
        <v>16</v>
      </c>
      <c r="G7">
        <v>15</v>
      </c>
      <c r="H7" t="s">
        <v>17</v>
      </c>
      <c r="I7" t="s">
        <v>36</v>
      </c>
      <c r="J7">
        <v>20</v>
      </c>
      <c r="K7" t="s">
        <v>37</v>
      </c>
      <c r="L7" t="s">
        <v>26</v>
      </c>
      <c r="Q7" s="9" t="s">
        <v>38</v>
      </c>
      <c r="R7" s="2">
        <f>SUM(R5:R6)</f>
        <v>69</v>
      </c>
    </row>
    <row r="8" spans="1:35">
      <c r="A8">
        <v>20</v>
      </c>
      <c r="B8" t="s">
        <v>22</v>
      </c>
      <c r="C8" t="s">
        <v>23</v>
      </c>
      <c r="D8" t="s">
        <v>30</v>
      </c>
      <c r="E8" t="s">
        <v>35</v>
      </c>
      <c r="F8" t="s">
        <v>39</v>
      </c>
      <c r="G8">
        <v>14</v>
      </c>
      <c r="H8" t="s">
        <v>31</v>
      </c>
      <c r="I8" t="s">
        <v>40</v>
      </c>
      <c r="J8">
        <v>10</v>
      </c>
      <c r="K8" t="s">
        <v>19</v>
      </c>
      <c r="L8" t="s">
        <v>26</v>
      </c>
      <c r="N8" s="67" t="s">
        <v>41</v>
      </c>
      <c r="O8" s="67"/>
    </row>
    <row r="9" spans="1:35">
      <c r="A9">
        <v>21</v>
      </c>
      <c r="B9" t="s">
        <v>12</v>
      </c>
      <c r="C9" t="s">
        <v>23</v>
      </c>
      <c r="D9" t="s">
        <v>30</v>
      </c>
      <c r="E9" t="s">
        <v>35</v>
      </c>
      <c r="F9" t="s">
        <v>39</v>
      </c>
      <c r="G9">
        <v>13</v>
      </c>
      <c r="H9" t="s">
        <v>31</v>
      </c>
      <c r="I9" t="s">
        <v>40</v>
      </c>
      <c r="J9">
        <v>11</v>
      </c>
      <c r="K9" t="s">
        <v>37</v>
      </c>
      <c r="L9" t="s">
        <v>26</v>
      </c>
      <c r="N9" s="2" t="s">
        <v>33</v>
      </c>
      <c r="O9" s="2">
        <f>MIN(J2:J70)</f>
        <v>4</v>
      </c>
    </row>
    <row r="10" spans="1:35">
      <c r="A10">
        <v>16</v>
      </c>
      <c r="B10" t="s">
        <v>12</v>
      </c>
      <c r="C10" t="s">
        <v>23</v>
      </c>
      <c r="D10" t="s">
        <v>30</v>
      </c>
      <c r="E10" t="s">
        <v>35</v>
      </c>
      <c r="F10" t="s">
        <v>39</v>
      </c>
      <c r="G10">
        <v>12</v>
      </c>
      <c r="H10" t="s">
        <v>31</v>
      </c>
      <c r="I10" t="s">
        <v>40</v>
      </c>
      <c r="J10">
        <v>10</v>
      </c>
      <c r="K10" t="s">
        <v>37</v>
      </c>
      <c r="L10" t="s">
        <v>26</v>
      </c>
      <c r="N10" s="2" t="s">
        <v>34</v>
      </c>
      <c r="O10" s="2">
        <f>MAX(J3:J71)</f>
        <v>40</v>
      </c>
      <c r="Q10" s="68" t="s">
        <v>42</v>
      </c>
      <c r="R10" s="70"/>
    </row>
    <row r="11" spans="1:35">
      <c r="A11">
        <v>14</v>
      </c>
      <c r="B11" t="s">
        <v>12</v>
      </c>
      <c r="C11" t="s">
        <v>23</v>
      </c>
      <c r="D11" t="s">
        <v>30</v>
      </c>
      <c r="E11" t="s">
        <v>35</v>
      </c>
      <c r="F11" t="s">
        <v>39</v>
      </c>
      <c r="G11">
        <v>13</v>
      </c>
      <c r="H11" t="s">
        <v>31</v>
      </c>
      <c r="I11" t="s">
        <v>18</v>
      </c>
      <c r="J11">
        <v>4</v>
      </c>
      <c r="K11" t="s">
        <v>43</v>
      </c>
      <c r="L11" t="s">
        <v>26</v>
      </c>
      <c r="Q11" s="80" t="s">
        <v>44</v>
      </c>
      <c r="R11" s="81"/>
    </row>
    <row r="12" spans="1:35">
      <c r="A12">
        <v>18</v>
      </c>
      <c r="B12" t="s">
        <v>12</v>
      </c>
      <c r="C12" t="s">
        <v>23</v>
      </c>
      <c r="D12" t="s">
        <v>30</v>
      </c>
      <c r="E12" t="s">
        <v>35</v>
      </c>
      <c r="F12" t="s">
        <v>39</v>
      </c>
      <c r="G12">
        <v>13</v>
      </c>
      <c r="H12" t="s">
        <v>31</v>
      </c>
      <c r="I12" t="s">
        <v>45</v>
      </c>
      <c r="J12">
        <v>7</v>
      </c>
      <c r="K12" t="s">
        <v>37</v>
      </c>
      <c r="L12" t="s">
        <v>26</v>
      </c>
      <c r="Q12" s="80" t="s">
        <v>46</v>
      </c>
      <c r="R12" s="81"/>
    </row>
    <row r="13" spans="1:35">
      <c r="A13">
        <v>16</v>
      </c>
      <c r="B13" t="s">
        <v>12</v>
      </c>
      <c r="C13" t="s">
        <v>23</v>
      </c>
      <c r="D13" t="s">
        <v>30</v>
      </c>
      <c r="E13" t="s">
        <v>35</v>
      </c>
      <c r="F13" t="s">
        <v>39</v>
      </c>
      <c r="G13">
        <v>13</v>
      </c>
      <c r="H13" t="s">
        <v>17</v>
      </c>
      <c r="I13" t="s">
        <v>36</v>
      </c>
      <c r="J13">
        <v>8</v>
      </c>
      <c r="K13" t="s">
        <v>37</v>
      </c>
      <c r="L13" t="s">
        <v>26</v>
      </c>
      <c r="N13" s="68" t="s">
        <v>47</v>
      </c>
      <c r="O13" s="70"/>
      <c r="Q13" s="80" t="s">
        <v>48</v>
      </c>
      <c r="R13" s="81"/>
    </row>
    <row r="14" spans="1:35">
      <c r="A14">
        <v>50</v>
      </c>
      <c r="B14" t="s">
        <v>12</v>
      </c>
      <c r="C14" t="s">
        <v>13</v>
      </c>
      <c r="D14" t="s">
        <v>30</v>
      </c>
      <c r="E14" t="s">
        <v>15</v>
      </c>
      <c r="F14" t="s">
        <v>16</v>
      </c>
      <c r="G14">
        <v>20</v>
      </c>
      <c r="H14" t="s">
        <v>31</v>
      </c>
      <c r="I14" t="s">
        <v>45</v>
      </c>
      <c r="J14">
        <v>10</v>
      </c>
      <c r="K14" t="s">
        <v>32</v>
      </c>
      <c r="L14" t="s">
        <v>26</v>
      </c>
      <c r="N14" s="2" t="s">
        <v>49</v>
      </c>
      <c r="O14" s="7" t="s">
        <v>50</v>
      </c>
      <c r="Q14" s="80" t="s">
        <v>51</v>
      </c>
      <c r="R14" s="81"/>
    </row>
    <row r="15" spans="1:35">
      <c r="A15">
        <v>42</v>
      </c>
      <c r="B15" t="s">
        <v>12</v>
      </c>
      <c r="C15" t="s">
        <v>13</v>
      </c>
      <c r="D15" t="s">
        <v>30</v>
      </c>
      <c r="E15" t="s">
        <v>15</v>
      </c>
      <c r="F15" t="s">
        <v>16</v>
      </c>
      <c r="G15">
        <v>16</v>
      </c>
      <c r="H15" t="s">
        <v>31</v>
      </c>
      <c r="I15" t="s">
        <v>45</v>
      </c>
      <c r="J15">
        <v>15</v>
      </c>
      <c r="K15" t="s">
        <v>32</v>
      </c>
      <c r="L15" t="s">
        <v>26</v>
      </c>
      <c r="N15" s="2" t="s">
        <v>52</v>
      </c>
      <c r="O15" s="3" t="s">
        <v>53</v>
      </c>
      <c r="Q15" s="80" t="s">
        <v>54</v>
      </c>
      <c r="R15" s="81"/>
    </row>
    <row r="16" spans="1:35">
      <c r="A16">
        <v>53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>
        <v>21</v>
      </c>
      <c r="H16" t="s">
        <v>31</v>
      </c>
      <c r="I16" t="s">
        <v>45</v>
      </c>
      <c r="J16">
        <v>20</v>
      </c>
      <c r="K16" t="s">
        <v>32</v>
      </c>
      <c r="L16" t="s">
        <v>26</v>
      </c>
      <c r="N16" s="2" t="s">
        <v>55</v>
      </c>
      <c r="O16" s="3" t="s">
        <v>56</v>
      </c>
      <c r="Q16" s="80" t="s">
        <v>57</v>
      </c>
      <c r="R16" s="81"/>
    </row>
    <row r="17" spans="1:18">
      <c r="A17">
        <v>59</v>
      </c>
      <c r="B17" t="s">
        <v>12</v>
      </c>
      <c r="C17" t="s">
        <v>13</v>
      </c>
      <c r="D17" t="s">
        <v>30</v>
      </c>
      <c r="E17" t="s">
        <v>15</v>
      </c>
      <c r="F17" t="s">
        <v>16</v>
      </c>
      <c r="G17">
        <v>12</v>
      </c>
      <c r="H17" t="s">
        <v>25</v>
      </c>
      <c r="I17" t="s">
        <v>24</v>
      </c>
      <c r="J17">
        <v>20</v>
      </c>
      <c r="K17" t="s">
        <v>19</v>
      </c>
      <c r="L17" t="s">
        <v>26</v>
      </c>
      <c r="N17" s="2" t="s">
        <v>58</v>
      </c>
      <c r="O17" s="3" t="s">
        <v>59</v>
      </c>
      <c r="Q17" s="80" t="s">
        <v>60</v>
      </c>
      <c r="R17" s="81"/>
    </row>
    <row r="18" spans="1:18">
      <c r="A18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14</v>
      </c>
      <c r="H18" t="s">
        <v>25</v>
      </c>
      <c r="I18" t="s">
        <v>24</v>
      </c>
      <c r="J18">
        <v>40</v>
      </c>
      <c r="K18" t="s">
        <v>43</v>
      </c>
      <c r="L18" t="s">
        <v>26</v>
      </c>
      <c r="Q18" s="79" t="s">
        <v>61</v>
      </c>
      <c r="R18" s="79"/>
    </row>
    <row r="19" spans="1:18">
      <c r="A19">
        <v>52</v>
      </c>
      <c r="B19" t="s">
        <v>12</v>
      </c>
      <c r="C19" t="s">
        <v>13</v>
      </c>
      <c r="D19" t="s">
        <v>30</v>
      </c>
      <c r="E19" t="s">
        <v>15</v>
      </c>
      <c r="F19" t="s">
        <v>16</v>
      </c>
      <c r="G19">
        <v>15</v>
      </c>
      <c r="H19" t="s">
        <v>25</v>
      </c>
      <c r="I19" t="s">
        <v>24</v>
      </c>
      <c r="J19">
        <v>20</v>
      </c>
      <c r="K19" t="s">
        <v>32</v>
      </c>
      <c r="L19" t="s">
        <v>26</v>
      </c>
    </row>
    <row r="20" spans="1:18">
      <c r="A20">
        <v>16</v>
      </c>
      <c r="B20" t="s">
        <v>12</v>
      </c>
      <c r="C20" t="s">
        <v>23</v>
      </c>
      <c r="D20" t="s">
        <v>30</v>
      </c>
      <c r="E20" t="s">
        <v>35</v>
      </c>
      <c r="F20" t="s">
        <v>39</v>
      </c>
      <c r="G20">
        <v>12</v>
      </c>
      <c r="H20" t="s">
        <v>31</v>
      </c>
      <c r="I20" t="s">
        <v>36</v>
      </c>
      <c r="J20">
        <v>10</v>
      </c>
      <c r="K20" t="s">
        <v>37</v>
      </c>
      <c r="L20" t="s">
        <v>26</v>
      </c>
      <c r="N20" s="68" t="s">
        <v>62</v>
      </c>
      <c r="O20" s="70"/>
    </row>
    <row r="21" spans="1:18">
      <c r="A21">
        <v>15</v>
      </c>
      <c r="B21" t="s">
        <v>12</v>
      </c>
      <c r="C21" t="s">
        <v>23</v>
      </c>
      <c r="D21" t="s">
        <v>30</v>
      </c>
      <c r="E21" t="s">
        <v>35</v>
      </c>
      <c r="F21" t="s">
        <v>39</v>
      </c>
      <c r="G21">
        <v>13</v>
      </c>
      <c r="H21" t="s">
        <v>31</v>
      </c>
      <c r="I21" t="s">
        <v>36</v>
      </c>
      <c r="J21">
        <v>8</v>
      </c>
      <c r="K21" t="s">
        <v>37</v>
      </c>
      <c r="L21" t="s">
        <v>26</v>
      </c>
      <c r="N21" s="2" t="s">
        <v>49</v>
      </c>
      <c r="O21" s="7" t="s">
        <v>50</v>
      </c>
    </row>
    <row r="22" spans="1:18">
      <c r="A22">
        <v>16</v>
      </c>
      <c r="B22" t="s">
        <v>12</v>
      </c>
      <c r="C22" t="s">
        <v>23</v>
      </c>
      <c r="D22" t="s">
        <v>30</v>
      </c>
      <c r="E22" t="s">
        <v>35</v>
      </c>
      <c r="F22" t="s">
        <v>39</v>
      </c>
      <c r="G22">
        <v>13</v>
      </c>
      <c r="H22" t="s">
        <v>31</v>
      </c>
      <c r="I22" t="s">
        <v>45</v>
      </c>
      <c r="J22">
        <v>10</v>
      </c>
      <c r="K22" t="s">
        <v>37</v>
      </c>
      <c r="L22" t="s">
        <v>26</v>
      </c>
      <c r="N22" s="2" t="s">
        <v>52</v>
      </c>
      <c r="O22" s="3" t="s">
        <v>53</v>
      </c>
    </row>
    <row r="23" spans="1:18">
      <c r="A23">
        <v>16</v>
      </c>
      <c r="B23" t="s">
        <v>12</v>
      </c>
      <c r="C23" t="s">
        <v>23</v>
      </c>
      <c r="D23" t="s">
        <v>30</v>
      </c>
      <c r="E23" t="s">
        <v>35</v>
      </c>
      <c r="F23" t="s">
        <v>39</v>
      </c>
      <c r="G23">
        <v>13</v>
      </c>
      <c r="H23" t="s">
        <v>17</v>
      </c>
      <c r="I23" t="s">
        <v>45</v>
      </c>
      <c r="J23">
        <v>10</v>
      </c>
      <c r="K23" t="s">
        <v>37</v>
      </c>
      <c r="L23" t="s">
        <v>26</v>
      </c>
    </row>
    <row r="24" spans="1:18">
      <c r="A24">
        <v>24</v>
      </c>
      <c r="B24" t="s">
        <v>22</v>
      </c>
      <c r="C24" t="s">
        <v>23</v>
      </c>
      <c r="D24" t="s">
        <v>14</v>
      </c>
      <c r="E24" t="s">
        <v>63</v>
      </c>
      <c r="F24" t="s">
        <v>39</v>
      </c>
      <c r="G24">
        <v>15</v>
      </c>
      <c r="H24" t="s">
        <v>17</v>
      </c>
      <c r="I24" t="s">
        <v>24</v>
      </c>
      <c r="J24">
        <v>8</v>
      </c>
      <c r="K24" t="s">
        <v>37</v>
      </c>
      <c r="L24" t="s">
        <v>20</v>
      </c>
    </row>
    <row r="25" spans="1:18">
      <c r="A25">
        <v>20</v>
      </c>
      <c r="B25" t="s">
        <v>22</v>
      </c>
      <c r="C25" t="s">
        <v>23</v>
      </c>
      <c r="D25" t="s">
        <v>30</v>
      </c>
      <c r="E25" t="s">
        <v>63</v>
      </c>
      <c r="F25" t="s">
        <v>39</v>
      </c>
      <c r="G25">
        <v>14</v>
      </c>
      <c r="H25" t="s">
        <v>31</v>
      </c>
      <c r="I25" t="s">
        <v>36</v>
      </c>
      <c r="J25">
        <v>5</v>
      </c>
      <c r="K25" t="s">
        <v>64</v>
      </c>
      <c r="L25" t="s">
        <v>20</v>
      </c>
    </row>
    <row r="26" spans="1:18">
      <c r="A26">
        <v>55</v>
      </c>
      <c r="B26" t="s">
        <v>12</v>
      </c>
      <c r="C26" t="s">
        <v>13</v>
      </c>
      <c r="D26" t="s">
        <v>30</v>
      </c>
      <c r="E26" t="s">
        <v>15</v>
      </c>
      <c r="F26" t="s">
        <v>16</v>
      </c>
      <c r="G26">
        <v>15</v>
      </c>
      <c r="H26" t="s">
        <v>25</v>
      </c>
      <c r="I26" t="s">
        <v>18</v>
      </c>
      <c r="J26">
        <v>20</v>
      </c>
      <c r="K26" t="s">
        <v>19</v>
      </c>
      <c r="L26" t="s">
        <v>20</v>
      </c>
    </row>
    <row r="27" spans="1:18">
      <c r="A27">
        <v>56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15</v>
      </c>
      <c r="H27" t="s">
        <v>25</v>
      </c>
      <c r="I27" t="s">
        <v>18</v>
      </c>
      <c r="J27">
        <v>30</v>
      </c>
      <c r="K27" t="s">
        <v>19</v>
      </c>
      <c r="L27" t="s">
        <v>20</v>
      </c>
    </row>
    <row r="28" spans="1:18">
      <c r="A28">
        <v>25</v>
      </c>
      <c r="B28" t="s">
        <v>22</v>
      </c>
      <c r="C28" t="s">
        <v>23</v>
      </c>
      <c r="D28" t="s">
        <v>14</v>
      </c>
      <c r="E28" t="s">
        <v>63</v>
      </c>
      <c r="F28" t="s">
        <v>39</v>
      </c>
      <c r="G28">
        <v>15</v>
      </c>
      <c r="H28" t="s">
        <v>31</v>
      </c>
      <c r="I28" t="s">
        <v>18</v>
      </c>
      <c r="J28">
        <v>5</v>
      </c>
      <c r="K28" t="s">
        <v>64</v>
      </c>
      <c r="L28" t="s">
        <v>20</v>
      </c>
    </row>
    <row r="29" spans="1:18">
      <c r="A29">
        <v>21</v>
      </c>
      <c r="B29" t="s">
        <v>22</v>
      </c>
      <c r="C29" t="s">
        <v>23</v>
      </c>
      <c r="D29" t="s">
        <v>14</v>
      </c>
      <c r="E29" t="s">
        <v>15</v>
      </c>
      <c r="F29" t="s">
        <v>39</v>
      </c>
      <c r="G29">
        <v>14</v>
      </c>
      <c r="H29" t="s">
        <v>31</v>
      </c>
      <c r="I29" t="s">
        <v>36</v>
      </c>
      <c r="J29">
        <v>4</v>
      </c>
      <c r="K29" t="s">
        <v>64</v>
      </c>
      <c r="L29" t="s">
        <v>20</v>
      </c>
    </row>
    <row r="30" spans="1:18">
      <c r="A30">
        <v>59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14</v>
      </c>
      <c r="H30" t="s">
        <v>25</v>
      </c>
      <c r="I30" t="s">
        <v>24</v>
      </c>
      <c r="J30">
        <v>20</v>
      </c>
      <c r="K30" t="s">
        <v>19</v>
      </c>
      <c r="L30" t="s">
        <v>26</v>
      </c>
    </row>
    <row r="31" spans="1:18">
      <c r="A31">
        <v>53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15</v>
      </c>
      <c r="H31" t="s">
        <v>25</v>
      </c>
      <c r="I31" t="s">
        <v>24</v>
      </c>
      <c r="J31">
        <v>40</v>
      </c>
      <c r="K31" t="s">
        <v>43</v>
      </c>
      <c r="L31" t="s">
        <v>26</v>
      </c>
    </row>
    <row r="32" spans="1:18">
      <c r="A32">
        <v>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15</v>
      </c>
      <c r="H32" t="s">
        <v>25</v>
      </c>
      <c r="I32" t="s">
        <v>18</v>
      </c>
      <c r="J32">
        <v>20</v>
      </c>
      <c r="K32" t="s">
        <v>19</v>
      </c>
      <c r="L32" t="s">
        <v>26</v>
      </c>
    </row>
    <row r="33" spans="1:12">
      <c r="A33">
        <v>17</v>
      </c>
      <c r="B33" t="s">
        <v>12</v>
      </c>
      <c r="C33" t="s">
        <v>23</v>
      </c>
      <c r="D33" t="s">
        <v>30</v>
      </c>
      <c r="E33" t="s">
        <v>35</v>
      </c>
      <c r="F33" t="s">
        <v>39</v>
      </c>
      <c r="G33">
        <v>13</v>
      </c>
      <c r="H33" t="s">
        <v>31</v>
      </c>
      <c r="I33" t="s">
        <v>45</v>
      </c>
      <c r="J33">
        <v>6</v>
      </c>
      <c r="K33" t="s">
        <v>37</v>
      </c>
      <c r="L33" t="s">
        <v>26</v>
      </c>
    </row>
    <row r="34" spans="1:12">
      <c r="A34">
        <v>16</v>
      </c>
      <c r="B34" t="s">
        <v>12</v>
      </c>
      <c r="C34" t="s">
        <v>23</v>
      </c>
      <c r="D34" t="s">
        <v>30</v>
      </c>
      <c r="E34" t="s">
        <v>35</v>
      </c>
      <c r="F34" t="s">
        <v>39</v>
      </c>
      <c r="G34">
        <v>13</v>
      </c>
      <c r="H34" t="s">
        <v>17</v>
      </c>
      <c r="I34" t="s">
        <v>36</v>
      </c>
      <c r="J34">
        <v>8</v>
      </c>
      <c r="K34" t="s">
        <v>37</v>
      </c>
      <c r="L34" t="s">
        <v>26</v>
      </c>
    </row>
    <row r="35" spans="1:12">
      <c r="A35">
        <v>23</v>
      </c>
      <c r="B35" t="s">
        <v>22</v>
      </c>
      <c r="C35" t="s">
        <v>23</v>
      </c>
      <c r="D35" t="s">
        <v>14</v>
      </c>
      <c r="E35" t="s">
        <v>15</v>
      </c>
      <c r="F35" t="s">
        <v>39</v>
      </c>
      <c r="G35">
        <v>15</v>
      </c>
      <c r="H35" t="s">
        <v>31</v>
      </c>
      <c r="I35" t="s">
        <v>36</v>
      </c>
      <c r="J35">
        <v>8</v>
      </c>
      <c r="K35" t="s">
        <v>32</v>
      </c>
      <c r="L35" t="s">
        <v>20</v>
      </c>
    </row>
    <row r="36" spans="1:12">
      <c r="A36">
        <v>22</v>
      </c>
      <c r="B36" t="s">
        <v>22</v>
      </c>
      <c r="C36" t="s">
        <v>23</v>
      </c>
      <c r="D36" t="s">
        <v>30</v>
      </c>
      <c r="E36" t="s">
        <v>15</v>
      </c>
      <c r="F36" t="s">
        <v>39</v>
      </c>
      <c r="G36">
        <v>14</v>
      </c>
      <c r="H36" t="s">
        <v>31</v>
      </c>
      <c r="I36" t="s">
        <v>36</v>
      </c>
      <c r="J36">
        <v>5</v>
      </c>
      <c r="K36" t="s">
        <v>32</v>
      </c>
      <c r="L36" t="s">
        <v>20</v>
      </c>
    </row>
    <row r="37" spans="1:12">
      <c r="A37">
        <v>23</v>
      </c>
      <c r="B37" t="s">
        <v>22</v>
      </c>
      <c r="C37" t="s">
        <v>23</v>
      </c>
      <c r="D37" t="s">
        <v>14</v>
      </c>
      <c r="E37" t="s">
        <v>15</v>
      </c>
      <c r="F37" t="s">
        <v>39</v>
      </c>
      <c r="G37">
        <v>15</v>
      </c>
      <c r="H37" t="s">
        <v>17</v>
      </c>
      <c r="I37" t="s">
        <v>36</v>
      </c>
      <c r="J37">
        <v>5</v>
      </c>
      <c r="K37" t="s">
        <v>64</v>
      </c>
      <c r="L37" t="s">
        <v>20</v>
      </c>
    </row>
    <row r="38" spans="1:12">
      <c r="A38">
        <v>20</v>
      </c>
      <c r="B38" t="s">
        <v>22</v>
      </c>
      <c r="C38" t="s">
        <v>23</v>
      </c>
      <c r="D38" t="s">
        <v>14</v>
      </c>
      <c r="E38" t="s">
        <v>15</v>
      </c>
      <c r="F38" t="s">
        <v>39</v>
      </c>
      <c r="G38">
        <v>14</v>
      </c>
      <c r="H38" t="s">
        <v>17</v>
      </c>
      <c r="I38" t="s">
        <v>36</v>
      </c>
      <c r="J38">
        <v>4</v>
      </c>
      <c r="K38" t="s">
        <v>64</v>
      </c>
      <c r="L38" t="s">
        <v>20</v>
      </c>
    </row>
    <row r="39" spans="1:12">
      <c r="A39">
        <v>52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15</v>
      </c>
      <c r="H39" t="s">
        <v>17</v>
      </c>
      <c r="I39" t="s">
        <v>18</v>
      </c>
      <c r="J39">
        <v>20</v>
      </c>
      <c r="K39" t="s">
        <v>37</v>
      </c>
      <c r="L39" t="s">
        <v>26</v>
      </c>
    </row>
    <row r="40" spans="1:12">
      <c r="A40">
        <v>48</v>
      </c>
      <c r="B40" t="s">
        <v>12</v>
      </c>
      <c r="C40" t="s">
        <v>13</v>
      </c>
      <c r="D40" t="s">
        <v>30</v>
      </c>
      <c r="E40" t="s">
        <v>15</v>
      </c>
      <c r="F40" t="s">
        <v>16</v>
      </c>
      <c r="G40">
        <v>20</v>
      </c>
      <c r="H40" t="s">
        <v>31</v>
      </c>
      <c r="I40" t="s">
        <v>45</v>
      </c>
      <c r="J40">
        <v>10</v>
      </c>
      <c r="K40" t="s">
        <v>19</v>
      </c>
      <c r="L40" t="s">
        <v>26</v>
      </c>
    </row>
    <row r="41" spans="1:12">
      <c r="A41">
        <v>42</v>
      </c>
      <c r="B41" t="s">
        <v>12</v>
      </c>
      <c r="C41" t="s">
        <v>13</v>
      </c>
      <c r="D41" t="s">
        <v>30</v>
      </c>
      <c r="E41" t="s">
        <v>15</v>
      </c>
      <c r="F41" t="s">
        <v>16</v>
      </c>
      <c r="G41">
        <v>16</v>
      </c>
      <c r="H41" t="s">
        <v>31</v>
      </c>
      <c r="I41" t="s">
        <v>45</v>
      </c>
      <c r="J41">
        <v>15</v>
      </c>
      <c r="K41" t="s">
        <v>37</v>
      </c>
      <c r="L41" t="s">
        <v>26</v>
      </c>
    </row>
    <row r="42" spans="1:12">
      <c r="A42">
        <v>53</v>
      </c>
      <c r="B42" t="s">
        <v>12</v>
      </c>
      <c r="C42" t="s">
        <v>13</v>
      </c>
      <c r="D42" t="s">
        <v>30</v>
      </c>
      <c r="E42" t="s">
        <v>15</v>
      </c>
      <c r="F42" t="s">
        <v>16</v>
      </c>
      <c r="G42">
        <v>21</v>
      </c>
      <c r="H42" t="s">
        <v>25</v>
      </c>
      <c r="I42" t="s">
        <v>18</v>
      </c>
      <c r="J42">
        <v>20</v>
      </c>
      <c r="K42" t="s">
        <v>19</v>
      </c>
      <c r="L42" t="s">
        <v>26</v>
      </c>
    </row>
    <row r="43" spans="1:12">
      <c r="A43">
        <v>52</v>
      </c>
      <c r="B43" t="s">
        <v>12</v>
      </c>
      <c r="C43" t="s">
        <v>13</v>
      </c>
      <c r="D43" t="s">
        <v>30</v>
      </c>
      <c r="E43" t="s">
        <v>15</v>
      </c>
      <c r="F43" t="s">
        <v>16</v>
      </c>
      <c r="G43">
        <v>14</v>
      </c>
      <c r="H43" t="s">
        <v>25</v>
      </c>
      <c r="I43" t="s">
        <v>45</v>
      </c>
      <c r="J43">
        <v>20</v>
      </c>
      <c r="K43" t="s">
        <v>32</v>
      </c>
      <c r="L43" t="s">
        <v>26</v>
      </c>
    </row>
    <row r="44" spans="1:12">
      <c r="A44">
        <v>52</v>
      </c>
      <c r="B44" t="s">
        <v>12</v>
      </c>
      <c r="C44" t="s">
        <v>13</v>
      </c>
      <c r="D44" t="s">
        <v>30</v>
      </c>
      <c r="E44" t="s">
        <v>15</v>
      </c>
      <c r="F44" t="s">
        <v>16</v>
      </c>
      <c r="G44">
        <v>15</v>
      </c>
      <c r="H44" t="s">
        <v>25</v>
      </c>
      <c r="I44" t="s">
        <v>18</v>
      </c>
      <c r="J44">
        <v>15</v>
      </c>
      <c r="K44" t="s">
        <v>32</v>
      </c>
      <c r="L44" t="s">
        <v>26</v>
      </c>
    </row>
    <row r="45" spans="1:12">
      <c r="A45">
        <v>26</v>
      </c>
      <c r="B45" t="s">
        <v>22</v>
      </c>
      <c r="C45" t="s">
        <v>23</v>
      </c>
      <c r="D45" t="s">
        <v>30</v>
      </c>
      <c r="E45" t="s">
        <v>15</v>
      </c>
      <c r="F45" t="s">
        <v>39</v>
      </c>
      <c r="G45">
        <v>15</v>
      </c>
      <c r="H45" t="s">
        <v>17</v>
      </c>
      <c r="I45" t="s">
        <v>36</v>
      </c>
      <c r="J45">
        <v>5</v>
      </c>
      <c r="K45" t="s">
        <v>64</v>
      </c>
      <c r="L45" t="s">
        <v>20</v>
      </c>
    </row>
    <row r="46" spans="1:12">
      <c r="A46">
        <v>21</v>
      </c>
      <c r="B46" t="s">
        <v>22</v>
      </c>
      <c r="C46" t="s">
        <v>23</v>
      </c>
      <c r="D46" t="s">
        <v>30</v>
      </c>
      <c r="E46" t="s">
        <v>15</v>
      </c>
      <c r="F46" t="s">
        <v>39</v>
      </c>
      <c r="G46">
        <v>15</v>
      </c>
      <c r="H46" t="s">
        <v>17</v>
      </c>
      <c r="I46" t="s">
        <v>36</v>
      </c>
      <c r="J46">
        <v>10</v>
      </c>
      <c r="K46" t="s">
        <v>64</v>
      </c>
      <c r="L46" t="s">
        <v>20</v>
      </c>
    </row>
    <row r="47" spans="1:12">
      <c r="A47">
        <v>55</v>
      </c>
      <c r="B47" t="s">
        <v>12</v>
      </c>
      <c r="C47" t="s">
        <v>13</v>
      </c>
      <c r="D47" t="s">
        <v>30</v>
      </c>
      <c r="E47" t="s">
        <v>15</v>
      </c>
      <c r="F47" t="s">
        <v>16</v>
      </c>
      <c r="G47">
        <v>21</v>
      </c>
      <c r="H47" t="s">
        <v>25</v>
      </c>
      <c r="I47" t="s">
        <v>45</v>
      </c>
      <c r="J47">
        <v>10</v>
      </c>
      <c r="K47" t="s">
        <v>32</v>
      </c>
      <c r="L47" t="s">
        <v>26</v>
      </c>
    </row>
    <row r="48" spans="1:12">
      <c r="A48">
        <v>50</v>
      </c>
      <c r="B48" t="s">
        <v>12</v>
      </c>
      <c r="C48" t="s">
        <v>13</v>
      </c>
      <c r="D48" t="s">
        <v>30</v>
      </c>
      <c r="E48" t="s">
        <v>15</v>
      </c>
      <c r="F48" t="s">
        <v>16</v>
      </c>
      <c r="G48">
        <v>20</v>
      </c>
      <c r="H48" t="s">
        <v>25</v>
      </c>
      <c r="I48" t="s">
        <v>45</v>
      </c>
      <c r="J48">
        <v>15</v>
      </c>
      <c r="K48" t="s">
        <v>32</v>
      </c>
      <c r="L48" t="s">
        <v>26</v>
      </c>
    </row>
    <row r="49" spans="1:12">
      <c r="A49">
        <v>44</v>
      </c>
      <c r="B49" t="s">
        <v>12</v>
      </c>
      <c r="C49" t="s">
        <v>13</v>
      </c>
      <c r="D49" t="s">
        <v>30</v>
      </c>
      <c r="E49" t="s">
        <v>15</v>
      </c>
      <c r="F49" t="s">
        <v>16</v>
      </c>
      <c r="G49">
        <v>16</v>
      </c>
      <c r="H49" t="s">
        <v>31</v>
      </c>
      <c r="I49" t="s">
        <v>45</v>
      </c>
      <c r="J49">
        <v>15</v>
      </c>
      <c r="K49" t="s">
        <v>32</v>
      </c>
      <c r="L49" t="s">
        <v>26</v>
      </c>
    </row>
    <row r="50" spans="1:12">
      <c r="A50">
        <v>52</v>
      </c>
      <c r="B50" t="s">
        <v>12</v>
      </c>
      <c r="C50" t="s">
        <v>13</v>
      </c>
      <c r="D50" t="s">
        <v>30</v>
      </c>
      <c r="E50" t="s">
        <v>15</v>
      </c>
      <c r="F50" t="s">
        <v>16</v>
      </c>
      <c r="G50">
        <v>20</v>
      </c>
      <c r="H50" t="s">
        <v>31</v>
      </c>
      <c r="I50" t="s">
        <v>45</v>
      </c>
      <c r="J50">
        <v>20</v>
      </c>
      <c r="K50" t="s">
        <v>32</v>
      </c>
      <c r="L50" t="s">
        <v>26</v>
      </c>
    </row>
    <row r="51" spans="1:12">
      <c r="A51">
        <v>37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>
        <v>14</v>
      </c>
      <c r="H51" t="s">
        <v>25</v>
      </c>
      <c r="I51" t="s">
        <v>18</v>
      </c>
      <c r="J51">
        <v>40</v>
      </c>
      <c r="K51" t="s">
        <v>43</v>
      </c>
      <c r="L51" t="s">
        <v>26</v>
      </c>
    </row>
    <row r="52" spans="1:12">
      <c r="A52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>
        <v>12</v>
      </c>
      <c r="H52" t="s">
        <v>25</v>
      </c>
      <c r="I52" t="s">
        <v>24</v>
      </c>
      <c r="J52">
        <v>20</v>
      </c>
      <c r="K52" t="s">
        <v>43</v>
      </c>
      <c r="L52" t="s">
        <v>20</v>
      </c>
    </row>
    <row r="53" spans="1:12">
      <c r="A53">
        <v>52</v>
      </c>
      <c r="B53" t="s">
        <v>12</v>
      </c>
      <c r="C53" t="s">
        <v>13</v>
      </c>
      <c r="D53" t="s">
        <v>30</v>
      </c>
      <c r="E53" t="s">
        <v>15</v>
      </c>
      <c r="F53" t="s">
        <v>16</v>
      </c>
      <c r="G53">
        <v>15</v>
      </c>
      <c r="H53" t="s">
        <v>31</v>
      </c>
      <c r="I53" t="s">
        <v>24</v>
      </c>
      <c r="J53">
        <v>20</v>
      </c>
      <c r="K53" t="s">
        <v>32</v>
      </c>
      <c r="L53" t="s">
        <v>26</v>
      </c>
    </row>
    <row r="54" spans="1:12">
      <c r="A54">
        <v>18</v>
      </c>
      <c r="B54" t="s">
        <v>12</v>
      </c>
      <c r="C54" t="s">
        <v>23</v>
      </c>
      <c r="D54" t="s">
        <v>30</v>
      </c>
      <c r="E54" t="s">
        <v>35</v>
      </c>
      <c r="F54" t="s">
        <v>39</v>
      </c>
      <c r="G54">
        <v>13</v>
      </c>
      <c r="H54" t="s">
        <v>31</v>
      </c>
      <c r="I54" t="s">
        <v>45</v>
      </c>
      <c r="J54">
        <v>10</v>
      </c>
      <c r="K54" t="s">
        <v>37</v>
      </c>
      <c r="L54" t="s">
        <v>26</v>
      </c>
    </row>
    <row r="55" spans="1:12">
      <c r="A55">
        <v>19</v>
      </c>
      <c r="B55" t="s">
        <v>12</v>
      </c>
      <c r="C55" t="s">
        <v>23</v>
      </c>
      <c r="D55" t="s">
        <v>30</v>
      </c>
      <c r="E55" t="s">
        <v>35</v>
      </c>
      <c r="F55" t="s">
        <v>39</v>
      </c>
      <c r="G55">
        <v>13</v>
      </c>
      <c r="H55" t="s">
        <v>17</v>
      </c>
      <c r="I55" t="s">
        <v>24</v>
      </c>
      <c r="J55">
        <v>10</v>
      </c>
      <c r="K55" t="s">
        <v>64</v>
      </c>
      <c r="L55" t="s">
        <v>26</v>
      </c>
    </row>
    <row r="56" spans="1:12">
      <c r="A56">
        <v>15</v>
      </c>
      <c r="B56" t="s">
        <v>12</v>
      </c>
      <c r="C56" t="s">
        <v>23</v>
      </c>
      <c r="D56" t="s">
        <v>30</v>
      </c>
      <c r="E56" t="s">
        <v>35</v>
      </c>
      <c r="F56" t="s">
        <v>39</v>
      </c>
      <c r="G56">
        <v>13</v>
      </c>
      <c r="H56" t="s">
        <v>31</v>
      </c>
      <c r="I56" t="s">
        <v>36</v>
      </c>
      <c r="J56">
        <v>4</v>
      </c>
      <c r="K56" t="s">
        <v>43</v>
      </c>
      <c r="L56" t="s">
        <v>26</v>
      </c>
    </row>
    <row r="57" spans="1:12">
      <c r="A57">
        <v>16</v>
      </c>
      <c r="B57" t="s">
        <v>12</v>
      </c>
      <c r="C57" t="s">
        <v>23</v>
      </c>
      <c r="D57" t="s">
        <v>30</v>
      </c>
      <c r="E57" t="s">
        <v>35</v>
      </c>
      <c r="F57" t="s">
        <v>39</v>
      </c>
      <c r="G57">
        <v>13</v>
      </c>
      <c r="H57" t="s">
        <v>31</v>
      </c>
      <c r="I57" t="s">
        <v>45</v>
      </c>
      <c r="J57">
        <v>7</v>
      </c>
      <c r="K57" t="s">
        <v>37</v>
      </c>
      <c r="L57" t="s">
        <v>26</v>
      </c>
    </row>
    <row r="58" spans="1:12">
      <c r="A58">
        <v>16</v>
      </c>
      <c r="B58" t="s">
        <v>12</v>
      </c>
      <c r="C58" t="s">
        <v>23</v>
      </c>
      <c r="D58" t="s">
        <v>30</v>
      </c>
      <c r="E58" t="s">
        <v>35</v>
      </c>
      <c r="F58" t="s">
        <v>39</v>
      </c>
      <c r="G58">
        <v>13</v>
      </c>
      <c r="H58" t="s">
        <v>17</v>
      </c>
      <c r="I58" t="s">
        <v>36</v>
      </c>
      <c r="J58">
        <v>8</v>
      </c>
      <c r="K58" t="s">
        <v>37</v>
      </c>
      <c r="L58" t="s">
        <v>26</v>
      </c>
    </row>
    <row r="59" spans="1:12">
      <c r="A59">
        <v>50</v>
      </c>
      <c r="B59" t="s">
        <v>12</v>
      </c>
      <c r="C59" t="s">
        <v>13</v>
      </c>
      <c r="D59" t="s">
        <v>30</v>
      </c>
      <c r="E59" t="s">
        <v>15</v>
      </c>
      <c r="F59" t="s">
        <v>16</v>
      </c>
      <c r="G59">
        <v>20</v>
      </c>
      <c r="H59" t="s">
        <v>31</v>
      </c>
      <c r="I59" t="s">
        <v>45</v>
      </c>
      <c r="J59">
        <v>10</v>
      </c>
      <c r="K59" t="s">
        <v>19</v>
      </c>
      <c r="L59" t="s">
        <v>26</v>
      </c>
    </row>
    <row r="60" spans="1:12">
      <c r="A60">
        <v>42</v>
      </c>
      <c r="B60" t="s">
        <v>12</v>
      </c>
      <c r="C60" t="s">
        <v>13</v>
      </c>
      <c r="D60" t="s">
        <v>30</v>
      </c>
      <c r="E60" t="s">
        <v>15</v>
      </c>
      <c r="F60" t="s">
        <v>16</v>
      </c>
      <c r="G60">
        <v>16</v>
      </c>
      <c r="H60" t="s">
        <v>25</v>
      </c>
      <c r="I60" t="s">
        <v>24</v>
      </c>
      <c r="J60">
        <v>15</v>
      </c>
      <c r="K60" t="s">
        <v>19</v>
      </c>
      <c r="L60" t="s">
        <v>26</v>
      </c>
    </row>
    <row r="61" spans="1:12">
      <c r="A61">
        <v>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>
        <v>21</v>
      </c>
      <c r="H61" t="s">
        <v>25</v>
      </c>
      <c r="I61" t="s">
        <v>24</v>
      </c>
      <c r="J61">
        <v>15</v>
      </c>
      <c r="K61" t="s">
        <v>19</v>
      </c>
      <c r="L61" t="s">
        <v>26</v>
      </c>
    </row>
    <row r="62" spans="1:12">
      <c r="A62">
        <v>59</v>
      </c>
      <c r="B62" t="s">
        <v>12</v>
      </c>
      <c r="C62" t="s">
        <v>13</v>
      </c>
      <c r="D62" t="s">
        <v>30</v>
      </c>
      <c r="E62" t="s">
        <v>15</v>
      </c>
      <c r="F62" t="s">
        <v>16</v>
      </c>
      <c r="G62">
        <v>12</v>
      </c>
      <c r="H62" t="s">
        <v>25</v>
      </c>
      <c r="I62" t="s">
        <v>24</v>
      </c>
      <c r="J62">
        <v>20</v>
      </c>
      <c r="K62" t="s">
        <v>43</v>
      </c>
      <c r="L62" t="s">
        <v>20</v>
      </c>
    </row>
    <row r="63" spans="1:12">
      <c r="A63">
        <v>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>
        <v>14</v>
      </c>
      <c r="H63" t="s">
        <v>25</v>
      </c>
      <c r="I63" t="s">
        <v>24</v>
      </c>
      <c r="J63">
        <v>20</v>
      </c>
      <c r="K63" t="s">
        <v>43</v>
      </c>
      <c r="L63" t="s">
        <v>20</v>
      </c>
    </row>
    <row r="64" spans="1:12">
      <c r="A64">
        <v>49</v>
      </c>
      <c r="B64" t="s">
        <v>12</v>
      </c>
      <c r="C64" t="s">
        <v>13</v>
      </c>
      <c r="D64" t="s">
        <v>30</v>
      </c>
      <c r="E64" t="s">
        <v>15</v>
      </c>
      <c r="F64" t="s">
        <v>16</v>
      </c>
      <c r="G64">
        <v>15</v>
      </c>
      <c r="H64" t="s">
        <v>25</v>
      </c>
      <c r="I64" t="s">
        <v>24</v>
      </c>
      <c r="J64">
        <v>20</v>
      </c>
      <c r="K64" t="s">
        <v>32</v>
      </c>
      <c r="L64" t="s">
        <v>20</v>
      </c>
    </row>
    <row r="65" spans="1:25">
      <c r="A65">
        <v>23</v>
      </c>
      <c r="B65" t="s">
        <v>22</v>
      </c>
      <c r="C65" t="s">
        <v>23</v>
      </c>
      <c r="D65" t="s">
        <v>14</v>
      </c>
      <c r="E65" t="s">
        <v>15</v>
      </c>
      <c r="F65" t="s">
        <v>39</v>
      </c>
      <c r="G65">
        <v>15</v>
      </c>
      <c r="H65" t="s">
        <v>17</v>
      </c>
      <c r="I65" t="s">
        <v>24</v>
      </c>
      <c r="J65">
        <v>5</v>
      </c>
      <c r="K65" t="s">
        <v>64</v>
      </c>
      <c r="L65" t="s">
        <v>20</v>
      </c>
    </row>
    <row r="66" spans="1:25">
      <c r="A66">
        <v>52</v>
      </c>
      <c r="B66" t="s">
        <v>12</v>
      </c>
      <c r="C66" t="s">
        <v>13</v>
      </c>
      <c r="D66" t="s">
        <v>30</v>
      </c>
      <c r="E66" t="s">
        <v>15</v>
      </c>
      <c r="F66" t="s">
        <v>16</v>
      </c>
      <c r="G66">
        <v>20</v>
      </c>
      <c r="H66" t="s">
        <v>25</v>
      </c>
      <c r="I66" t="s">
        <v>45</v>
      </c>
      <c r="J66">
        <v>10</v>
      </c>
      <c r="K66" t="s">
        <v>19</v>
      </c>
      <c r="L66" t="s">
        <v>26</v>
      </c>
    </row>
    <row r="67" spans="1:25">
      <c r="A67">
        <v>54</v>
      </c>
      <c r="B67" t="s">
        <v>12</v>
      </c>
      <c r="C67" t="s">
        <v>13</v>
      </c>
      <c r="D67" t="s">
        <v>30</v>
      </c>
      <c r="E67" t="s">
        <v>15</v>
      </c>
      <c r="F67" t="s">
        <v>16</v>
      </c>
      <c r="G67">
        <v>18</v>
      </c>
      <c r="H67" t="s">
        <v>25</v>
      </c>
      <c r="I67" t="s">
        <v>45</v>
      </c>
      <c r="J67">
        <v>15</v>
      </c>
      <c r="K67" t="s">
        <v>19</v>
      </c>
      <c r="L67" t="s">
        <v>26</v>
      </c>
    </row>
    <row r="68" spans="1:25">
      <c r="A68">
        <v>49</v>
      </c>
      <c r="B68" t="s">
        <v>12</v>
      </c>
      <c r="C68" t="s">
        <v>13</v>
      </c>
      <c r="D68" t="s">
        <v>30</v>
      </c>
      <c r="E68" t="s">
        <v>15</v>
      </c>
      <c r="F68" t="s">
        <v>16</v>
      </c>
      <c r="G68">
        <v>16</v>
      </c>
      <c r="H68" t="s">
        <v>25</v>
      </c>
      <c r="I68" t="s">
        <v>45</v>
      </c>
      <c r="J68">
        <v>15</v>
      </c>
      <c r="K68" t="s">
        <v>19</v>
      </c>
      <c r="L68" t="s">
        <v>26</v>
      </c>
    </row>
    <row r="69" spans="1:25">
      <c r="A69">
        <v>52</v>
      </c>
      <c r="B69" t="s">
        <v>12</v>
      </c>
      <c r="C69" t="s">
        <v>13</v>
      </c>
      <c r="D69" t="s">
        <v>30</v>
      </c>
      <c r="E69" t="s">
        <v>15</v>
      </c>
      <c r="F69" t="s">
        <v>16</v>
      </c>
      <c r="G69">
        <v>20</v>
      </c>
      <c r="H69" t="s">
        <v>25</v>
      </c>
      <c r="I69" t="s">
        <v>45</v>
      </c>
      <c r="J69">
        <v>20</v>
      </c>
      <c r="K69" t="s">
        <v>19</v>
      </c>
      <c r="L69" t="s">
        <v>26</v>
      </c>
    </row>
    <row r="70" spans="1:25">
      <c r="A70">
        <v>25</v>
      </c>
      <c r="B70" t="s">
        <v>22</v>
      </c>
      <c r="C70" t="s">
        <v>23</v>
      </c>
      <c r="D70" t="s">
        <v>14</v>
      </c>
      <c r="E70" t="s">
        <v>15</v>
      </c>
      <c r="F70" t="s">
        <v>16</v>
      </c>
      <c r="G70">
        <v>16</v>
      </c>
      <c r="H70" t="s">
        <v>17</v>
      </c>
      <c r="I70" t="s">
        <v>18</v>
      </c>
      <c r="J70">
        <v>5</v>
      </c>
      <c r="K70" t="s">
        <v>32</v>
      </c>
      <c r="L70" t="s">
        <v>20</v>
      </c>
    </row>
    <row r="72" spans="1:25">
      <c r="A72" s="71" t="s">
        <v>66</v>
      </c>
      <c r="B72" s="72"/>
      <c r="C72" s="72"/>
      <c r="D72" s="72"/>
      <c r="E72" s="72"/>
      <c r="H72" t="str" cm="1">
        <f t="array" ref="H72:H74">_xlfn.UNIQUE(H2:H70)</f>
        <v>Curiosity</v>
      </c>
      <c r="I72" t="str" cm="1">
        <f t="array" ref="I72:I76">_xlfn.UNIQUE(I2:I70)</f>
        <v>Stressed</v>
      </c>
      <c r="K72" t="str" cm="1">
        <f t="array" ref="K72:K76">_xlfn.UNIQUE(K2:K70)</f>
        <v>Home</v>
      </c>
    </row>
    <row r="73" spans="1:25">
      <c r="A73" s="10" t="s">
        <v>1</v>
      </c>
      <c r="B73" s="10" t="s">
        <v>20</v>
      </c>
      <c r="C73" s="10" t="s">
        <v>26</v>
      </c>
      <c r="D73" s="10" t="s">
        <v>67</v>
      </c>
      <c r="E73" s="10" t="s">
        <v>68</v>
      </c>
      <c r="H73" t="str">
        <v>FamilyInfluence</v>
      </c>
      <c r="I73" t="str">
        <v>Bored</v>
      </c>
      <c r="K73" t="str">
        <v>Office</v>
      </c>
    </row>
    <row r="74" spans="1:25">
      <c r="A74" s="11" t="s">
        <v>22</v>
      </c>
      <c r="B74" s="11">
        <f>COUNTIFS(B2:B70,A74,L2:L70,B73)</f>
        <v>14</v>
      </c>
      <c r="C74" s="11">
        <f>COUNTIFS(B2:B70,A74,L2:L70,C73)</f>
        <v>3</v>
      </c>
      <c r="D74" s="11">
        <f>B74/R5</f>
        <v>0.66666666666666663</v>
      </c>
      <c r="E74" s="11">
        <f>C74/R6</f>
        <v>6.25E-2</v>
      </c>
      <c r="H74" t="str">
        <v>PeerPressure</v>
      </c>
      <c r="I74" t="str">
        <v>Sad</v>
      </c>
      <c r="K74" t="str">
        <v>PublicPlace</v>
      </c>
    </row>
    <row r="75" spans="1:25">
      <c r="A75" s="11" t="s">
        <v>12</v>
      </c>
      <c r="B75" s="11">
        <f>COUNTIFS(B2:B70,A75,L2:L70,B73)</f>
        <v>7</v>
      </c>
      <c r="C75" s="11">
        <f>COUNTIFS(B2:B70,A75,L2:L70,C73)</f>
        <v>45</v>
      </c>
      <c r="D75" s="11">
        <f>B75/R5</f>
        <v>0.33333333333333331</v>
      </c>
      <c r="E75" s="11">
        <f>C75/R6</f>
        <v>0.9375</v>
      </c>
      <c r="I75" t="str">
        <v>Angry</v>
      </c>
      <c r="K75" t="str">
        <v>Others</v>
      </c>
    </row>
    <row r="76" spans="1:25">
      <c r="I76" t="str">
        <v>Happy</v>
      </c>
      <c r="K76" t="str">
        <v>Bars</v>
      </c>
    </row>
    <row r="77" spans="1:25">
      <c r="A77" s="71" t="s">
        <v>69</v>
      </c>
      <c r="B77" s="72"/>
      <c r="C77" s="72"/>
      <c r="D77" s="72"/>
      <c r="E77" s="72"/>
      <c r="R77" s="67" t="s">
        <v>70</v>
      </c>
      <c r="S77" s="67"/>
      <c r="T77" s="67"/>
      <c r="U77" s="67"/>
      <c r="V77" s="67"/>
      <c r="X77" s="66" t="s">
        <v>71</v>
      </c>
      <c r="Y77" s="66"/>
    </row>
    <row r="78" spans="1:25">
      <c r="A78" s="10" t="s">
        <v>72</v>
      </c>
      <c r="B78" s="10" t="s">
        <v>20</v>
      </c>
      <c r="C78" s="10" t="s">
        <v>26</v>
      </c>
      <c r="D78" s="10" t="s">
        <v>67</v>
      </c>
      <c r="E78" s="10" t="s">
        <v>68</v>
      </c>
      <c r="R78" s="73" t="s">
        <v>73</v>
      </c>
      <c r="S78" s="68" t="s">
        <v>74</v>
      </c>
      <c r="T78" s="69"/>
      <c r="U78" s="69"/>
      <c r="V78" s="70"/>
      <c r="X78" s="67" t="s">
        <v>74</v>
      </c>
      <c r="Y78" s="67"/>
    </row>
    <row r="79" spans="1:25">
      <c r="A79" s="11" t="s">
        <v>23</v>
      </c>
      <c r="B79" s="11">
        <f>COUNTIFS(C2:C70,A79,L2:L70,B78)</f>
        <v>13</v>
      </c>
      <c r="C79" s="11">
        <f>COUNTIFS(C2:C70,A79,L2:L70,C78)</f>
        <v>19</v>
      </c>
      <c r="D79" s="11">
        <f>B79/R5</f>
        <v>0.61904761904761907</v>
      </c>
      <c r="E79" s="11">
        <f>C79/R6</f>
        <v>0.39583333333333331</v>
      </c>
      <c r="R79" s="74"/>
      <c r="S79" s="2" t="s">
        <v>20</v>
      </c>
      <c r="T79" s="2" t="s">
        <v>26</v>
      </c>
      <c r="U79" s="6" t="s">
        <v>75</v>
      </c>
      <c r="V79" s="6" t="s">
        <v>76</v>
      </c>
      <c r="X79" s="2" t="s">
        <v>75</v>
      </c>
      <c r="Y79" s="2" t="s">
        <v>76</v>
      </c>
    </row>
    <row r="80" spans="1:25">
      <c r="A80" s="11" t="s">
        <v>13</v>
      </c>
      <c r="B80" s="11">
        <f>COUNTIFS(C2:C70,A80,L2:L70,B78)</f>
        <v>8</v>
      </c>
      <c r="C80" s="11">
        <f>COUNTIFS(C2:C70,A80,L2:L70,C78)</f>
        <v>29</v>
      </c>
      <c r="D80" s="11">
        <f>B80/R5</f>
        <v>0.38095238095238093</v>
      </c>
      <c r="E80" s="11">
        <f>C80/R6</f>
        <v>0.60416666666666663</v>
      </c>
      <c r="R80" s="5" t="str" cm="1">
        <f t="array" ref="R80:R84">_xlfn.UNIQUE(I2:I70)</f>
        <v>Stressed</v>
      </c>
      <c r="S80" s="4">
        <f>COUNTIFS(I2:I70,R80,L2:L70,S79)</f>
        <v>6</v>
      </c>
      <c r="T80" s="4">
        <f>COUNTIFS(I2:I70,R80,L2:L70,T79)</f>
        <v>6</v>
      </c>
      <c r="U80" s="4">
        <f>S80/R5</f>
        <v>0.2857142857142857</v>
      </c>
      <c r="V80" s="4">
        <f>T80/R6</f>
        <v>0.125</v>
      </c>
      <c r="X80" s="3">
        <f>(S80+O2)/(R5+O2*COUNTA(R80:R84))</f>
        <v>0.26923076923076922</v>
      </c>
      <c r="Y80" s="3">
        <f>(T80+O2)/(R6+O2*COUNTA(R80:R84))</f>
        <v>0.13207547169811321</v>
      </c>
    </row>
    <row r="81" spans="1:25">
      <c r="H81" s="71" t="s">
        <v>77</v>
      </c>
      <c r="I81" s="72"/>
      <c r="J81" s="72"/>
      <c r="K81" s="72"/>
      <c r="L81" s="72"/>
      <c r="N81" s="75" t="s">
        <v>71</v>
      </c>
      <c r="O81" s="75"/>
      <c r="R81" s="5" t="str">
        <v>Bored</v>
      </c>
      <c r="S81" s="4">
        <f>COUNTIFS(I2:I70,R81,L2:L70,S79)</f>
        <v>7</v>
      </c>
      <c r="T81" s="4">
        <f>COUNTIFS(I2:I70,R81,L2:L70,T79)</f>
        <v>11</v>
      </c>
      <c r="U81" s="4">
        <f>S81/R5</f>
        <v>0.33333333333333331</v>
      </c>
      <c r="V81" s="4">
        <f>T81/R6</f>
        <v>0.22916666666666666</v>
      </c>
      <c r="X81" s="3">
        <f>(S81+O2)/(R5+O2*COUNTA(R80:R84))</f>
        <v>0.30769230769230771</v>
      </c>
      <c r="Y81" s="3">
        <f>(T81+O2)/(R6+O2*COUNTA(R80:R84))</f>
        <v>0.22641509433962265</v>
      </c>
    </row>
    <row r="82" spans="1:25">
      <c r="A82" s="71" t="s">
        <v>78</v>
      </c>
      <c r="B82" s="72"/>
      <c r="C82" s="72"/>
      <c r="D82" s="72"/>
      <c r="E82" s="72"/>
      <c r="H82" s="10" t="s">
        <v>79</v>
      </c>
      <c r="I82" s="10" t="s">
        <v>20</v>
      </c>
      <c r="J82" s="10" t="s">
        <v>26</v>
      </c>
      <c r="K82" s="10" t="s">
        <v>67</v>
      </c>
      <c r="L82" s="10" t="s">
        <v>68</v>
      </c>
      <c r="N82" s="22" t="s">
        <v>80</v>
      </c>
      <c r="O82" s="22" t="s">
        <v>68</v>
      </c>
      <c r="R82" s="5" t="str">
        <v>Sad</v>
      </c>
      <c r="S82" s="4">
        <f>COUNTIFS(I2:I70,R82,L2:L70,S79)</f>
        <v>8</v>
      </c>
      <c r="T82" s="4">
        <f>COUNTIFS(I2:I70,R82,L2:L70,T79)</f>
        <v>7</v>
      </c>
      <c r="U82" s="4">
        <f>S82/R5</f>
        <v>0.38095238095238093</v>
      </c>
      <c r="V82" s="4">
        <f>T82/R6</f>
        <v>0.14583333333333334</v>
      </c>
      <c r="X82" s="3">
        <f>(S82+O2)/(R5+O2*COUNTA(R80:R84))</f>
        <v>0.34615384615384615</v>
      </c>
      <c r="Y82" s="3">
        <f>(T82+O2)/(R6+O2*COUNTA(R80:R84))</f>
        <v>0.15094339622641509</v>
      </c>
    </row>
    <row r="83" spans="1:25">
      <c r="A83" s="10" t="s">
        <v>81</v>
      </c>
      <c r="B83" s="10" t="s">
        <v>20</v>
      </c>
      <c r="C83" s="10" t="s">
        <v>26</v>
      </c>
      <c r="D83" s="10" t="s">
        <v>67</v>
      </c>
      <c r="E83" s="10" t="s">
        <v>68</v>
      </c>
      <c r="H83" s="11" t="str" cm="1">
        <f t="array" ref="H83:H86">_xlfn._xlws.SORT(_xlfn.UNIQUE(E2:E70))</f>
        <v>Employed</v>
      </c>
      <c r="I83" s="11">
        <f>COUNTIFS(E2:E70,H83,L2:L70,I82)</f>
        <v>18</v>
      </c>
      <c r="J83" s="11">
        <f>COUNTIFS(E2:E70,H83,L2:L70,J82)</f>
        <v>29</v>
      </c>
      <c r="K83" s="11">
        <f>I83/R5</f>
        <v>0.8571428571428571</v>
      </c>
      <c r="L83" s="11">
        <f>J83/R6</f>
        <v>0.60416666666666663</v>
      </c>
      <c r="N83" s="11">
        <f>(I83+O2)/(R5+O2*COUNTA(H83:H86))</f>
        <v>0.76</v>
      </c>
      <c r="O83" s="11">
        <f>(J83+O2)/(R6+O2*COUNTA(H83:H86))</f>
        <v>0.57692307692307687</v>
      </c>
      <c r="P83">
        <f>(I83+O2)/(R5+O2*COUNTA(A1:L1))</f>
        <v>0.5757575757575758</v>
      </c>
      <c r="R83" s="5" t="str">
        <v>Angry</v>
      </c>
      <c r="S83" s="27">
        <f>COUNTIFS(I2:I70,R83,L2:L70,S79)</f>
        <v>0</v>
      </c>
      <c r="T83" s="4">
        <f>COUNTIFS(I2:I70,R83,L2:L70,T79)</f>
        <v>3</v>
      </c>
      <c r="U83" s="28">
        <f>S83/R5</f>
        <v>0</v>
      </c>
      <c r="V83" s="4">
        <f>T83/R6</f>
        <v>6.25E-2</v>
      </c>
      <c r="X83" s="26">
        <f>(S83+O2)/(R5+O2*COUNTA(R80:R84))</f>
        <v>3.8461538461538464E-2</v>
      </c>
      <c r="Y83" s="26">
        <f>(T83+O2)/(R6+O2*COUNTA(R80:R84))</f>
        <v>7.5471698113207544E-2</v>
      </c>
    </row>
    <row r="84" spans="1:25">
      <c r="A84" s="11" t="s">
        <v>30</v>
      </c>
      <c r="B84" s="11">
        <f>COUNTIFS(D2:D70,A84,L2:L70,B83)</f>
        <v>7</v>
      </c>
      <c r="C84" s="11">
        <f>COUNTIFS(D2:D70,A84,L2:L70,C83)</f>
        <v>39</v>
      </c>
      <c r="D84" s="11">
        <f>B84/R5</f>
        <v>0.33333333333333331</v>
      </c>
      <c r="E84" s="11">
        <f>C84/R6</f>
        <v>0.8125</v>
      </c>
      <c r="H84" s="15" t="str">
        <v>NotOfficeing</v>
      </c>
      <c r="I84" s="20">
        <f>COUNTIFS(E2:E70,H84,L2:L70,I82)</f>
        <v>0</v>
      </c>
      <c r="J84" s="15">
        <f>COUNTIFS(E2:E70,H84,L2:L70,J82)</f>
        <v>18</v>
      </c>
      <c r="K84" s="15">
        <f>I84/R5</f>
        <v>0</v>
      </c>
      <c r="L84" s="15">
        <f>J84/R6</f>
        <v>0.375</v>
      </c>
      <c r="N84" s="21">
        <f>(I84+O2)/(R5+O2*COUNTA(H83:H86))</f>
        <v>0.04</v>
      </c>
      <c r="O84" s="11">
        <f>(J84+O2)/(R6+O2*COUNTA(H83:H86))</f>
        <v>0.36538461538461536</v>
      </c>
      <c r="P84">
        <f>(I84+O2)/(R5+O2*COUNTA(A1:L1))</f>
        <v>3.0303030303030304E-2</v>
      </c>
      <c r="R84" s="2" t="str">
        <v>Happy</v>
      </c>
      <c r="S84" s="27">
        <f>COUNTIFS(I2:I70,R84,L2:L70,S79)</f>
        <v>0</v>
      </c>
      <c r="T84" s="4">
        <f>COUNTIFS(I2:I70,R84,L2:L70,T79)</f>
        <v>21</v>
      </c>
      <c r="U84" s="28">
        <f>S84/R5</f>
        <v>0</v>
      </c>
      <c r="V84" s="4">
        <f>T84/R6</f>
        <v>0.4375</v>
      </c>
      <c r="X84" s="3">
        <f>(S84+O2)/(R5+O2*COUNTA(R80:R84))</f>
        <v>3.8461538461538464E-2</v>
      </c>
      <c r="Y84" s="3">
        <f>(T84+O2)/(R6+O2*COUNTA(R80:R84))</f>
        <v>0.41509433962264153</v>
      </c>
    </row>
    <row r="85" spans="1:25">
      <c r="A85" s="11" t="s">
        <v>14</v>
      </c>
      <c r="B85" s="11">
        <f>COUNTIFS(D2:D70,A85,L2:L70,B83)</f>
        <v>14</v>
      </c>
      <c r="C85" s="11">
        <f>COUNTIFS(D2:D70,A85,L2:L70,C83)</f>
        <v>9</v>
      </c>
      <c r="D85" s="11">
        <f>B85/R5</f>
        <v>0.66666666666666663</v>
      </c>
      <c r="E85" s="11">
        <f>C85/R6</f>
        <v>0.1875</v>
      </c>
      <c r="H85" s="11" t="str">
        <v>Officeing</v>
      </c>
      <c r="I85" s="11">
        <f>COUNTIFS(E2:E70,H85,L2:L70,I82)</f>
        <v>3</v>
      </c>
      <c r="J85" s="21">
        <f>COUNTIFS(E2:E70,H85,L2:L70,J82)</f>
        <v>0</v>
      </c>
      <c r="K85" s="11">
        <f>I85/R5</f>
        <v>0.14285714285714285</v>
      </c>
      <c r="L85" s="11">
        <f>J85/R6</f>
        <v>0</v>
      </c>
      <c r="N85" s="11">
        <f>(I85+O2)/(R5+O2*COUNTA(H83:H86))</f>
        <v>0.16</v>
      </c>
      <c r="O85" s="21">
        <f>(J85+O2)/(R6+O2*COUNTA(H83:H86))</f>
        <v>1.9230769230769232E-2</v>
      </c>
      <c r="P85">
        <f>(I85+O2)/(R5+O2*COUNTA(A1:L1))</f>
        <v>0.12121212121212122</v>
      </c>
      <c r="R85" s="62" t="s">
        <v>82</v>
      </c>
      <c r="S85" s="62"/>
      <c r="T85" s="62"/>
      <c r="U85" s="33">
        <f>SUM(U80:U84)</f>
        <v>1</v>
      </c>
      <c r="V85" s="33">
        <f>SUM(V80:V84)</f>
        <v>1</v>
      </c>
      <c r="X85" s="33">
        <f>SUM(X80:X84)</f>
        <v>0.99999999999999989</v>
      </c>
      <c r="Y85" s="33">
        <f>SUM(Y80:Y84)</f>
        <v>1</v>
      </c>
    </row>
    <row r="86" spans="1:25">
      <c r="H86" s="11" t="str">
        <v>Retired</v>
      </c>
      <c r="I86" s="21">
        <f>COUNTIFS(E2:E70,H86,L2:L70,I82)</f>
        <v>0</v>
      </c>
      <c r="J86" s="11">
        <f>COUNTIFS(E2:E70,H86,L2:L70,J82)</f>
        <v>1</v>
      </c>
      <c r="K86" s="11">
        <f>I86/R5</f>
        <v>0</v>
      </c>
      <c r="L86" s="11">
        <f>J86/R6</f>
        <v>2.0833333333333332E-2</v>
      </c>
      <c r="N86" s="21">
        <f>(I86+O2)/(R5+O2*COUNTA(H83:H86))</f>
        <v>0.04</v>
      </c>
      <c r="O86" s="11">
        <f>(J86+O2)/(R6+O2*COUNTA(H83:H86))</f>
        <v>3.8461538461538464E-2</v>
      </c>
      <c r="P86">
        <f>(I86+O2)/(R5+O2*12)</f>
        <v>3.0303030303030304E-2</v>
      </c>
    </row>
    <row r="87" spans="1:25">
      <c r="A87" s="71" t="s">
        <v>83</v>
      </c>
      <c r="B87" s="72"/>
      <c r="C87" s="72"/>
      <c r="D87" s="72"/>
      <c r="E87" s="72"/>
      <c r="K87">
        <f>SUM(K83:K86)</f>
        <v>1</v>
      </c>
      <c r="L87">
        <f>SUM(L83:L86)</f>
        <v>1</v>
      </c>
      <c r="M87" s="23" t="s">
        <v>84</v>
      </c>
      <c r="N87" s="23">
        <f>SUM(N83:N86)</f>
        <v>1</v>
      </c>
      <c r="O87" s="23">
        <f>SUM(O83:O86)</f>
        <v>1</v>
      </c>
      <c r="P87" s="23">
        <f>SUM(P83:P86)</f>
        <v>0.75757575757575757</v>
      </c>
      <c r="R87" s="67" t="s">
        <v>85</v>
      </c>
      <c r="S87" s="67"/>
      <c r="T87" s="67"/>
      <c r="U87" s="67"/>
      <c r="V87" s="67"/>
      <c r="X87" s="66" t="s">
        <v>71</v>
      </c>
      <c r="Y87" s="66"/>
    </row>
    <row r="88" spans="1:25">
      <c r="A88" s="10" t="s">
        <v>86</v>
      </c>
      <c r="B88" s="10" t="s">
        <v>20</v>
      </c>
      <c r="C88" s="10" t="s">
        <v>26</v>
      </c>
      <c r="D88" s="10" t="s">
        <v>67</v>
      </c>
      <c r="E88" s="10" t="s">
        <v>68</v>
      </c>
      <c r="R88" s="73" t="s">
        <v>87</v>
      </c>
      <c r="S88" s="68" t="s">
        <v>74</v>
      </c>
      <c r="T88" s="69"/>
      <c r="U88" s="69"/>
      <c r="V88" s="70"/>
      <c r="X88" s="67" t="s">
        <v>74</v>
      </c>
      <c r="Y88" s="67"/>
    </row>
    <row r="89" spans="1:25">
      <c r="A89" s="12" t="s">
        <v>50</v>
      </c>
      <c r="B89" s="21">
        <f>COUNTIFS(A2:A70,"&lt;17", L2:L70, B88)</f>
        <v>0</v>
      </c>
      <c r="C89" s="11">
        <f>COUNTIFS(A2:A70,"&lt;17", L2:L70, C88)</f>
        <v>11</v>
      </c>
      <c r="D89" s="13">
        <f>B89/R5</f>
        <v>0</v>
      </c>
      <c r="E89" s="13">
        <f>C89/R6</f>
        <v>0.22916666666666666</v>
      </c>
      <c r="H89" s="76" t="s">
        <v>88</v>
      </c>
      <c r="I89" s="77"/>
      <c r="J89" s="77"/>
      <c r="K89" s="77"/>
      <c r="L89" s="78"/>
      <c r="R89" s="74"/>
      <c r="S89" s="2" t="s">
        <v>20</v>
      </c>
      <c r="T89" s="2" t="s">
        <v>26</v>
      </c>
      <c r="U89" s="6" t="s">
        <v>75</v>
      </c>
      <c r="V89" s="6" t="s">
        <v>76</v>
      </c>
      <c r="X89" s="2" t="s">
        <v>75</v>
      </c>
      <c r="Y89" s="2" t="s">
        <v>76</v>
      </c>
    </row>
    <row r="90" spans="1:25">
      <c r="A90" s="11" t="s">
        <v>53</v>
      </c>
      <c r="B90" s="11">
        <f>COUNTIFS(A2:A70,"&gt;16",A2:A70,"&lt;31",L2:L70,B88)</f>
        <v>13</v>
      </c>
      <c r="C90" s="11">
        <f>COUNTIFS(A2:A70,"&gt;16",A2:A70,"&lt;31",L2:L70,C88)</f>
        <v>7</v>
      </c>
      <c r="D90" s="13">
        <f>B90/R5</f>
        <v>0.61904761904761907</v>
      </c>
      <c r="E90" s="13">
        <f>C90/R6</f>
        <v>0.14583333333333334</v>
      </c>
      <c r="H90" s="16" t="s">
        <v>5</v>
      </c>
      <c r="I90" s="16" t="s">
        <v>20</v>
      </c>
      <c r="J90" s="16" t="s">
        <v>26</v>
      </c>
      <c r="K90" s="16" t="s">
        <v>67</v>
      </c>
      <c r="L90" s="16" t="s">
        <v>68</v>
      </c>
      <c r="R90" s="2" t="s">
        <v>44</v>
      </c>
      <c r="S90" s="4">
        <f>COUNTIFS(J2:J70,"&lt;6",L2:L70,S89)</f>
        <v>9</v>
      </c>
      <c r="T90" s="4">
        <f>COUNTIFS(J2:J70,"&lt;6",L2:L70,T89)</f>
        <v>2</v>
      </c>
      <c r="U90" s="4">
        <f>S90/R5</f>
        <v>0.42857142857142855</v>
      </c>
      <c r="V90" s="4">
        <f>T90/R6</f>
        <v>4.1666666666666664E-2</v>
      </c>
      <c r="X90" s="3">
        <f>(S90+O2)/(R5+O2*COUNTA(R90:R97))</f>
        <v>0.34482758620689657</v>
      </c>
      <c r="Y90" s="3">
        <f>(T90+O2)/(R6+O2*COUNTA(R90:R97))</f>
        <v>5.3571428571428568E-2</v>
      </c>
    </row>
    <row r="91" spans="1:25">
      <c r="A91" s="11" t="s">
        <v>56</v>
      </c>
      <c r="B91" s="11">
        <f>COUNTIFS(A2:A70,"&gt;30",A2:A70,"&lt;46",L2:L70,B88)</f>
        <v>1</v>
      </c>
      <c r="C91" s="11">
        <f>COUNTIFS(A2:A70,"&gt;30",A2:A70,"&lt;46",L2:L70,C88)</f>
        <v>5</v>
      </c>
      <c r="D91" s="13">
        <f>B91/R5</f>
        <v>4.7619047619047616E-2</v>
      </c>
      <c r="E91" s="13">
        <f>C91/R6</f>
        <v>0.10416666666666667</v>
      </c>
      <c r="H91" s="17" t="str" cm="1">
        <f t="array" ref="H91:H92">_xlfn._xlws.SORT(_xlfn.UNIQUE(F2:F70))</f>
        <v>RegularSmoker</v>
      </c>
      <c r="I91" s="17">
        <f>COUNTIFS(F2:F70,H91,L2:L70,I90)</f>
        <v>10</v>
      </c>
      <c r="J91" s="17">
        <f>COUNTIFS(F2:F70,H91,L2:L70,J90)</f>
        <v>31</v>
      </c>
      <c r="K91" s="17">
        <f>I91/R5</f>
        <v>0.47619047619047616</v>
      </c>
      <c r="L91" s="17">
        <f>J91/R6</f>
        <v>0.64583333333333337</v>
      </c>
      <c r="R91" s="2" t="s">
        <v>46</v>
      </c>
      <c r="S91" s="4">
        <f>COUNTIFS(J2:J70,"&gt;5",J2:J70,"&lt;11",L2:L70,S89)</f>
        <v>3</v>
      </c>
      <c r="T91" s="4">
        <f>COUNTIFS(J2:J70,"&gt;5",J2:J70,"&lt;11",L2:L70,T89)</f>
        <v>19</v>
      </c>
      <c r="U91" s="4">
        <f>S91/R5</f>
        <v>0.14285714285714285</v>
      </c>
      <c r="V91" s="4">
        <f>T91/R6</f>
        <v>0.39583333333333331</v>
      </c>
      <c r="X91" s="3">
        <f>(S91+O2)/(R5+O2*COUNTA(R90:R97))</f>
        <v>0.13793103448275862</v>
      </c>
      <c r="Y91" s="3">
        <f>(T91+O2)/(R6+O2*COUNTA(R90:R97))</f>
        <v>0.35714285714285715</v>
      </c>
    </row>
    <row r="92" spans="1:25">
      <c r="A92" s="11" t="s">
        <v>59</v>
      </c>
      <c r="B92" s="11">
        <f>COUNTIFS(A2:A70,"&gt;45",L2:L70,B88)</f>
        <v>7</v>
      </c>
      <c r="C92" s="11">
        <f>COUNTIFS(A2:A70,"&gt;45",L2:L70,C88)</f>
        <v>25</v>
      </c>
      <c r="D92" s="13">
        <f>B92/R5</f>
        <v>0.33333333333333331</v>
      </c>
      <c r="E92" s="13">
        <f>C92/R6</f>
        <v>0.52083333333333337</v>
      </c>
      <c r="H92" s="17" t="str">
        <v>SocialSmoker</v>
      </c>
      <c r="I92" s="17">
        <f>COUNTIFS(F2:F70,H92,L2:L70,I90)</f>
        <v>11</v>
      </c>
      <c r="J92" s="17">
        <f>COUNTIFS(F2:F70,H92,L2:L70,J90)</f>
        <v>17</v>
      </c>
      <c r="K92" s="17">
        <f>I92/R5</f>
        <v>0.52380952380952384</v>
      </c>
      <c r="L92" s="17">
        <f>J92/R6</f>
        <v>0.35416666666666669</v>
      </c>
      <c r="R92" s="2" t="s">
        <v>48</v>
      </c>
      <c r="S92" s="27">
        <f>COUNTIFS(J2:J70,"&gt;10",J2:J70,"&lt;16",L2:L70,S89)</f>
        <v>0</v>
      </c>
      <c r="T92" s="8">
        <f>COUNTIFS(J2:J70,"&gt;10",J2:J70,"&lt;16",L2:L70,T89)</f>
        <v>10</v>
      </c>
      <c r="U92" s="28">
        <f>S92/R5</f>
        <v>0</v>
      </c>
      <c r="V92" s="4">
        <f>T92/R6</f>
        <v>0.20833333333333334</v>
      </c>
      <c r="X92" s="3">
        <f>(S92+O2)/(R5+O2*COUNTA(R90:R97))</f>
        <v>3.4482758620689655E-2</v>
      </c>
      <c r="Y92" s="3">
        <f>(T92+O2)/(R6+O2*COUNTA(R90:R97))</f>
        <v>0.19642857142857142</v>
      </c>
    </row>
    <row r="93" spans="1:25">
      <c r="D93">
        <f>SUM(D89:D92)</f>
        <v>1</v>
      </c>
      <c r="E93">
        <f>SUM(E89:E92)</f>
        <v>1</v>
      </c>
      <c r="K93" s="23">
        <f>SUM(K91:K92)</f>
        <v>1</v>
      </c>
      <c r="L93" s="23">
        <f>SUM(L91:L92)</f>
        <v>1</v>
      </c>
      <c r="M93" s="23" t="s">
        <v>84</v>
      </c>
      <c r="R93" s="2" t="s">
        <v>51</v>
      </c>
      <c r="S93" s="8">
        <f>COUNTIFS(J2:J70,"&gt;15",J2:J70,"&lt;21",L2:L70,S89)</f>
        <v>7</v>
      </c>
      <c r="T93" s="8">
        <f>COUNTIFS(J2:J70,"&gt;15",J2:J70,"&lt;21",L2:L70,T89)</f>
        <v>14</v>
      </c>
      <c r="U93" s="4">
        <f>S93/R5</f>
        <v>0.33333333333333331</v>
      </c>
      <c r="V93" s="4">
        <f>T93/R6</f>
        <v>0.29166666666666669</v>
      </c>
      <c r="X93" s="3">
        <f>(S93+O2)/(R5+O2*COUNTA(R90:R97))</f>
        <v>0.27586206896551724</v>
      </c>
      <c r="Y93" s="3">
        <f>(T93+O2)/(R6+O2*COUNTA(R90:R97))</f>
        <v>0.26785714285714285</v>
      </c>
    </row>
    <row r="94" spans="1:25">
      <c r="B94" s="75" t="s">
        <v>89</v>
      </c>
      <c r="C94" s="75"/>
      <c r="R94" s="2" t="s">
        <v>54</v>
      </c>
      <c r="S94" s="27">
        <f>COUNTIFS(J2:J70,"&gt;20",J2:J70,"&lt;26",L2:L70,S89)</f>
        <v>0</v>
      </c>
      <c r="T94" s="27">
        <f>COUNTIFS(J2:J70,"&gt;20",J2:J70,"&lt;26",L2:L70,T89)</f>
        <v>0</v>
      </c>
      <c r="U94" s="28">
        <f>S94/R5</f>
        <v>0</v>
      </c>
      <c r="V94" s="28">
        <f>T94/R6</f>
        <v>0</v>
      </c>
      <c r="X94" s="3">
        <f>(S94+O2)/(R5+O2*COUNTA(R90:R97))</f>
        <v>3.4482758620689655E-2</v>
      </c>
      <c r="Y94" s="3">
        <f>(T94+O2)/(R6+O2*COUNTA(R90:R97))</f>
        <v>1.7857142857142856E-2</v>
      </c>
    </row>
    <row r="95" spans="1:25">
      <c r="B95" s="22" t="s">
        <v>80</v>
      </c>
      <c r="C95" s="22" t="s">
        <v>68</v>
      </c>
      <c r="H95" s="71" t="s">
        <v>90</v>
      </c>
      <c r="I95" s="72"/>
      <c r="J95" s="72"/>
      <c r="K95" s="72"/>
      <c r="L95" s="72"/>
      <c r="N95" s="75" t="s">
        <v>71</v>
      </c>
      <c r="O95" s="75"/>
      <c r="R95" s="2" t="s">
        <v>57</v>
      </c>
      <c r="S95" s="8">
        <f>COUNTIFS(J2:J70,"&gt;25",J2:J70,"&lt;31",L2:L70,S89)</f>
        <v>1</v>
      </c>
      <c r="T95" s="27">
        <f>COUNTIFS(J2:J70,"&gt;25",J2:J70,"&lt;31",L2:L70,T89)</f>
        <v>0</v>
      </c>
      <c r="U95" s="4">
        <f>S95/R5</f>
        <v>4.7619047619047616E-2</v>
      </c>
      <c r="V95" s="28">
        <f>T95/R6</f>
        <v>0</v>
      </c>
      <c r="X95" s="3">
        <f>(S95+O2)/(R5+O2*COUNTA(R90:R97))</f>
        <v>6.8965517241379309E-2</v>
      </c>
      <c r="Y95" s="3">
        <f>(T95+O2)/(R6+O2*COUNTA(R90:R97))</f>
        <v>1.7857142857142856E-2</v>
      </c>
    </row>
    <row r="96" spans="1:25">
      <c r="B96" s="21">
        <f>(B89+O2)/(R5+O2*COUNTA(A89:A92))</f>
        <v>0.04</v>
      </c>
      <c r="C96" s="11">
        <f>(C89+O2)/(R6+O2*COUNTA(A89:A92))</f>
        <v>0.23076923076923078</v>
      </c>
      <c r="H96" s="10" t="s">
        <v>91</v>
      </c>
      <c r="I96" s="10" t="s">
        <v>20</v>
      </c>
      <c r="J96" s="10" t="s">
        <v>26</v>
      </c>
      <c r="K96" s="10" t="s">
        <v>67</v>
      </c>
      <c r="L96" s="10" t="s">
        <v>68</v>
      </c>
      <c r="N96" s="24" t="s">
        <v>80</v>
      </c>
      <c r="O96" s="24" t="s">
        <v>68</v>
      </c>
      <c r="R96" s="2" t="s">
        <v>60</v>
      </c>
      <c r="S96" s="27">
        <f>COUNTIFS(J2:J70,"&gt;30",J2:J70,"&lt;36",L2:L70,S89)</f>
        <v>0</v>
      </c>
      <c r="T96" s="27">
        <f>COUNTIFS(J2:J70,"&gt;30",J2:J70,"&lt;36",L2:L70,T89)</f>
        <v>0</v>
      </c>
      <c r="U96" s="28">
        <f>S96/R5</f>
        <v>0</v>
      </c>
      <c r="V96" s="28">
        <f>T96/R6</f>
        <v>0</v>
      </c>
      <c r="X96" s="3">
        <f>(S96+O2)/(R5+O2*COUNTA(R90:R97))</f>
        <v>3.4482758620689655E-2</v>
      </c>
      <c r="Y96" s="3">
        <f>(T96+O2)/(R6+O2*COUNTA(R90:R97))</f>
        <v>1.7857142857142856E-2</v>
      </c>
    </row>
    <row r="97" spans="1:29">
      <c r="B97" s="25">
        <f>(B90+O2)/(R5+O2*COUNTA(A89:A92))</f>
        <v>0.56000000000000005</v>
      </c>
      <c r="C97" s="11">
        <f>(C90+O2)/(R6+O2*COUNTA(A89:A92))</f>
        <v>0.15384615384615385</v>
      </c>
      <c r="H97" s="18" t="s">
        <v>92</v>
      </c>
      <c r="I97" s="11">
        <f>COUNTIFS(G2:G70,"&gt;9",G2:G70,"&lt;15",L2:L70,I96)</f>
        <v>8</v>
      </c>
      <c r="J97" s="11">
        <f>COUNTIFS(G2:G70,"&gt;10",G2:G70,"&lt;15",L2:L70,J96)</f>
        <v>23</v>
      </c>
      <c r="K97" s="11">
        <f>I97/R5</f>
        <v>0.38095238095238093</v>
      </c>
      <c r="L97" s="11">
        <f>J97/R6</f>
        <v>0.47916666666666669</v>
      </c>
      <c r="N97" s="11">
        <f>(I97+O2)/(R5+O2*COUNTA(H97:H99))</f>
        <v>0.375</v>
      </c>
      <c r="O97" s="11">
        <f>(J97+O2)/(R6+O2*COUNTA(H97:H99))</f>
        <v>0.47058823529411764</v>
      </c>
      <c r="R97" s="2" t="s">
        <v>61</v>
      </c>
      <c r="S97" s="8">
        <f>COUNTIFS(J2:J70,"&gt;35",L2:L70,S89)</f>
        <v>1</v>
      </c>
      <c r="T97" s="8">
        <f>COUNTIFS(J2:J70,"&gt;35",L2:L70,T89)</f>
        <v>3</v>
      </c>
      <c r="U97" s="4">
        <f>S97/R5</f>
        <v>4.7619047619047616E-2</v>
      </c>
      <c r="V97" s="4">
        <f>T97/R6</f>
        <v>6.25E-2</v>
      </c>
      <c r="X97" s="3">
        <f>(S97+O2)/(R5+O2*COUNTA(R90:R97))</f>
        <v>6.8965517241379309E-2</v>
      </c>
      <c r="Y97" s="3">
        <f>(T97+O2)/(R6+O2*COUNTA(R90:R97))</f>
        <v>7.1428571428571425E-2</v>
      </c>
    </row>
    <row r="98" spans="1:29">
      <c r="B98" s="11">
        <f>(B91+O2)/(R5+O2*COUNTA(A89:A92))</f>
        <v>0.08</v>
      </c>
      <c r="C98" s="25">
        <f>(C91+O2)/(R6+O2*COUNTA(A89:A92))</f>
        <v>0.11538461538461539</v>
      </c>
      <c r="H98" s="19" t="s">
        <v>93</v>
      </c>
      <c r="I98" s="15">
        <f>COUNTIFS(G2:G70,"&gt;14",G2:G70,"&lt;20",L2:L70,I96)</f>
        <v>13</v>
      </c>
      <c r="J98" s="15">
        <f>COUNTIFS(G2:G70,"&gt;14",G2:G70,"&lt;20",L2:L70,J96)</f>
        <v>14</v>
      </c>
      <c r="K98" s="15">
        <f>I98/R5</f>
        <v>0.61904761904761907</v>
      </c>
      <c r="L98" s="15">
        <f>J98/R6</f>
        <v>0.29166666666666669</v>
      </c>
      <c r="N98" s="11">
        <f>(I98+O2)/(R5+O2*COUNTA(H97:H99))</f>
        <v>0.58333333333333337</v>
      </c>
      <c r="O98" s="11">
        <f>(J98+O2)/(R6+O2*COUNTA(H97:H99))</f>
        <v>0.29411764705882354</v>
      </c>
      <c r="R98" s="62" t="s">
        <v>82</v>
      </c>
      <c r="S98" s="62"/>
      <c r="T98" s="62"/>
      <c r="U98" s="33">
        <f>SUM(U90:U97)</f>
        <v>1</v>
      </c>
      <c r="V98" s="33">
        <f>SUM(V90:V97)</f>
        <v>1</v>
      </c>
      <c r="X98" s="33">
        <f>SUM(X90:X97)</f>
        <v>1</v>
      </c>
      <c r="Y98" s="33">
        <f>SUM(Y90:Y97)</f>
        <v>1.0000000000000002</v>
      </c>
    </row>
    <row r="99" spans="1:29">
      <c r="B99" s="25">
        <f>(B92+O2)/(R5+O2*COUNTA(A89:A92))</f>
        <v>0.32</v>
      </c>
      <c r="C99" s="11">
        <f>(C92+O2)/(R6+O2*COUNTA(A89:A92))</f>
        <v>0.5</v>
      </c>
      <c r="H99" s="18" t="s">
        <v>94</v>
      </c>
      <c r="I99" s="21">
        <f>COUNTIFS(G2:G70,"&gt;19",L2:L70,I96)</f>
        <v>0</v>
      </c>
      <c r="J99" s="11">
        <f>COUNTIFS(G2:G70,"&gt;19",L2:L70,J96)</f>
        <v>11</v>
      </c>
      <c r="K99" s="11">
        <f>I99/R5</f>
        <v>0</v>
      </c>
      <c r="L99" s="11">
        <f>J99/R6</f>
        <v>0.22916666666666666</v>
      </c>
      <c r="N99" s="21">
        <f>(I99+O2)/(R5+(O2*COUNTA(H97:H99)))</f>
        <v>4.1666666666666664E-2</v>
      </c>
      <c r="O99" s="11">
        <f>(J99+O2)/(R6+O2*COUNTA(H97:H99))</f>
        <v>0.23529411764705882</v>
      </c>
    </row>
    <row r="100" spans="1:29">
      <c r="A100" s="23" t="s">
        <v>84</v>
      </c>
      <c r="B100" s="23">
        <f>SUM(B96:B99)</f>
        <v>1</v>
      </c>
      <c r="C100" s="23">
        <f>SUM(C96:C99)</f>
        <v>1</v>
      </c>
      <c r="K100">
        <f>SUM(K97:K99)</f>
        <v>1</v>
      </c>
      <c r="L100">
        <f>SUM(L97:L99)</f>
        <v>1</v>
      </c>
      <c r="M100" s="23" t="s">
        <v>84</v>
      </c>
      <c r="N100" s="23">
        <f>SUM(N97:N99)</f>
        <v>1</v>
      </c>
      <c r="O100" s="23">
        <f>SUM(O97:O99)</f>
        <v>1</v>
      </c>
      <c r="R100" s="67" t="s">
        <v>95</v>
      </c>
      <c r="S100" s="67"/>
      <c r="T100" s="67"/>
      <c r="U100" s="67"/>
      <c r="V100" s="67"/>
    </row>
    <row r="101" spans="1:29">
      <c r="R101" s="73" t="s">
        <v>96</v>
      </c>
      <c r="S101" s="68" t="s">
        <v>74</v>
      </c>
      <c r="T101" s="69"/>
      <c r="U101" s="69"/>
      <c r="V101" s="70"/>
    </row>
    <row r="102" spans="1:29">
      <c r="H102" s="71" t="s">
        <v>97</v>
      </c>
      <c r="I102" s="72"/>
      <c r="J102" s="72"/>
      <c r="K102" s="72"/>
      <c r="L102" s="72"/>
      <c r="R102" s="74"/>
      <c r="S102" s="2" t="s">
        <v>20</v>
      </c>
      <c r="T102" s="2" t="s">
        <v>26</v>
      </c>
      <c r="U102" s="6" t="s">
        <v>75</v>
      </c>
      <c r="V102" s="6" t="s">
        <v>76</v>
      </c>
    </row>
    <row r="103" spans="1:29">
      <c r="H103" s="10" t="s">
        <v>7</v>
      </c>
      <c r="I103" s="10" t="s">
        <v>20</v>
      </c>
      <c r="J103" s="10" t="s">
        <v>26</v>
      </c>
      <c r="K103" s="10" t="s">
        <v>67</v>
      </c>
      <c r="L103" s="10" t="s">
        <v>68</v>
      </c>
      <c r="R103" s="2" t="str" cm="1">
        <f t="array" ref="R103:R107">_xlfn.UNIQUE(K2:K70)</f>
        <v>Home</v>
      </c>
      <c r="S103" s="4">
        <f>COUNTIFS(K2:K70,R103,L2:L70,S102)</f>
        <v>4</v>
      </c>
      <c r="T103" s="4">
        <f>COUNTIFS(K2:K70,R103,L2:L70,T102)</f>
        <v>14</v>
      </c>
      <c r="U103" s="4">
        <f>S103/R5</f>
        <v>0.19047619047619047</v>
      </c>
      <c r="V103" s="4">
        <f>T103/R6</f>
        <v>0.29166666666666669</v>
      </c>
    </row>
    <row r="104" spans="1:29">
      <c r="C104">
        <f>COUNTIF(L2:L70,"=YES")</f>
        <v>21</v>
      </c>
      <c r="H104" s="18" t="str" cm="1">
        <f t="array" ref="H104:H106">_xlfn._xlws.SORT(_xlfn.UNIQUE(H2:H70))</f>
        <v>Curiosity</v>
      </c>
      <c r="I104" s="11">
        <f>COUNTIFS(H2:H70,H104,L2:L70,I103)</f>
        <v>10</v>
      </c>
      <c r="J104" s="11">
        <f>COUNTIFS(H2:H70,H104,L2:L70,J103)</f>
        <v>7</v>
      </c>
      <c r="K104" s="11">
        <f>I104/R5</f>
        <v>0.47619047619047616</v>
      </c>
      <c r="L104" s="11">
        <f>J104/R6</f>
        <v>0.14583333333333334</v>
      </c>
      <c r="R104" s="2" t="str">
        <v>Office</v>
      </c>
      <c r="S104" s="4">
        <f>COUNTIFS(K2:K70,R104,L2:L70,S102)</f>
        <v>5</v>
      </c>
      <c r="T104" s="4">
        <f>COUNTIFS(K2:K70,R104,L2:L70,T102)</f>
        <v>12</v>
      </c>
      <c r="U104" s="4">
        <f>S104/R5</f>
        <v>0.23809523809523808</v>
      </c>
      <c r="V104" s="4">
        <f>T104/R6</f>
        <v>0.25</v>
      </c>
    </row>
    <row r="105" spans="1:29">
      <c r="C105">
        <f>COUNTIF(L2:L70,"=NO")</f>
        <v>48</v>
      </c>
      <c r="H105" s="19" t="str">
        <v>FamilyInfluence</v>
      </c>
      <c r="I105" s="15">
        <f>COUNTIFS(H2:H70,H105,L2:L70,I103)</f>
        <v>6</v>
      </c>
      <c r="J105" s="15">
        <f>COUNTIFS(H2:H70,H105,L2:L70,J103)</f>
        <v>19</v>
      </c>
      <c r="K105" s="11">
        <f>I105/R5</f>
        <v>0.2857142857142857</v>
      </c>
      <c r="L105" s="15">
        <f>J105/R6</f>
        <v>0.39583333333333331</v>
      </c>
      <c r="R105" s="2" t="str">
        <v>PublicPlace</v>
      </c>
      <c r="S105" s="4">
        <f>COUNTIFS(K2:K70,R105,L2:L70,S102)</f>
        <v>1</v>
      </c>
      <c r="T105" s="4">
        <f>COUNTIFS(K2:K70,R105,L2:L70,T102)</f>
        <v>16</v>
      </c>
      <c r="U105" s="4">
        <f>S105/R5</f>
        <v>4.7619047619047616E-2</v>
      </c>
      <c r="V105" s="4">
        <f>T105/R6</f>
        <v>0.33333333333333331</v>
      </c>
    </row>
    <row r="106" spans="1:29">
      <c r="H106" s="18" t="str">
        <v>PeerPressure</v>
      </c>
      <c r="I106" s="11">
        <f>COUNTIFS(H2:H70,H106,L2:L70,I103)</f>
        <v>5</v>
      </c>
      <c r="J106" s="11">
        <f>COUNTIFS(H2:H70,H106,L2:L70,J103)</f>
        <v>22</v>
      </c>
      <c r="K106" s="11">
        <f>I106/R5</f>
        <v>0.23809523809523808</v>
      </c>
      <c r="L106" s="11">
        <f>J106/R6</f>
        <v>0.45833333333333331</v>
      </c>
      <c r="R106" s="2" t="str">
        <v>Others</v>
      </c>
      <c r="S106" s="4">
        <f>COUNTIFS(K2:K70,R106,L2:L70,S102)</f>
        <v>3</v>
      </c>
      <c r="T106" s="4">
        <f>COUNTIFS(K2:K70,R106,L2:L70,T102)</f>
        <v>5</v>
      </c>
      <c r="U106" s="4">
        <f>S106/R5</f>
        <v>0.14285714285714285</v>
      </c>
      <c r="V106" s="4">
        <f>T106/R6</f>
        <v>0.10416666666666667</v>
      </c>
    </row>
    <row r="107" spans="1:29">
      <c r="K107" s="23">
        <f>SUM(K104:K106)</f>
        <v>1</v>
      </c>
      <c r="L107" s="23">
        <f>SUM(L104:L106)</f>
        <v>1</v>
      </c>
      <c r="M107" s="23" t="s">
        <v>84</v>
      </c>
      <c r="R107" s="2" t="str">
        <v>Bars</v>
      </c>
      <c r="S107" s="4">
        <f>COUNTIFS(K2:K70,R107,L2:L70,S102)</f>
        <v>8</v>
      </c>
      <c r="T107" s="4">
        <f>COUNTIFS(K2:K70,R107,L2:L70,T102)</f>
        <v>1</v>
      </c>
      <c r="U107" s="4">
        <f>S107/R5</f>
        <v>0.38095238095238093</v>
      </c>
      <c r="V107" s="4">
        <f>T107/R6</f>
        <v>2.0833333333333332E-2</v>
      </c>
    </row>
    <row r="108" spans="1:29">
      <c r="R108" s="62" t="s">
        <v>82</v>
      </c>
      <c r="S108" s="62"/>
      <c r="T108" s="62"/>
      <c r="U108" s="33">
        <f>SUM(U103:U107)</f>
        <v>1</v>
      </c>
      <c r="V108" s="33">
        <f>SUM(V103:V107)</f>
        <v>1</v>
      </c>
    </row>
    <row r="112" spans="1:29">
      <c r="S112" s="63" t="s">
        <v>98</v>
      </c>
      <c r="T112" s="64"/>
      <c r="U112" s="64"/>
      <c r="V112" s="64"/>
      <c r="W112" s="64"/>
      <c r="X112" s="64"/>
      <c r="Y112" s="64"/>
      <c r="Z112" s="64"/>
      <c r="AA112" s="64"/>
      <c r="AB112" s="64"/>
      <c r="AC112" s="65"/>
    </row>
    <row r="113" spans="19:29">
      <c r="S113" s="10" t="s">
        <v>0</v>
      </c>
      <c r="T113" s="10" t="s">
        <v>1</v>
      </c>
      <c r="U113" s="10" t="s">
        <v>2</v>
      </c>
      <c r="V113" s="10" t="s">
        <v>99</v>
      </c>
      <c r="W113" s="10" t="s">
        <v>79</v>
      </c>
      <c r="X113" s="10" t="s">
        <v>5</v>
      </c>
      <c r="Y113" s="10" t="s">
        <v>91</v>
      </c>
      <c r="Z113" s="10" t="s">
        <v>7</v>
      </c>
      <c r="AA113" s="10" t="s">
        <v>8</v>
      </c>
      <c r="AB113" s="10" t="s">
        <v>100</v>
      </c>
      <c r="AC113" s="10" t="s">
        <v>10</v>
      </c>
    </row>
    <row r="114" spans="19:29">
      <c r="S114" s="11">
        <v>15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9:29">
      <c r="S115" t="e" cm="1">
        <f t="array" ref="S115">_xlfn.IFS(S114&gt;2 &amp; S114&lt;17, B96, S114&gt;16 &amp; S114&lt;31, B97, S114&gt;30 &amp; S114&lt;46, B98, S114&gt;45, B99)</f>
        <v>#N/A</v>
      </c>
    </row>
    <row r="120" spans="19:29">
      <c r="S120" s="63" t="s">
        <v>101</v>
      </c>
      <c r="T120" s="64"/>
      <c r="U120" s="64"/>
      <c r="V120" s="64"/>
      <c r="W120" s="64"/>
      <c r="X120" s="64"/>
      <c r="Y120" s="64"/>
      <c r="Z120" s="64"/>
      <c r="AA120" s="64"/>
      <c r="AB120" s="64"/>
      <c r="AC120" s="65"/>
    </row>
    <row r="121" spans="19:29">
      <c r="S121" s="10" t="s">
        <v>0</v>
      </c>
      <c r="T121" s="10" t="s">
        <v>1</v>
      </c>
      <c r="U121" s="10" t="s">
        <v>2</v>
      </c>
      <c r="V121" s="10" t="s">
        <v>99</v>
      </c>
      <c r="W121" s="10" t="s">
        <v>79</v>
      </c>
      <c r="X121" s="10" t="s">
        <v>5</v>
      </c>
      <c r="Y121" s="10" t="s">
        <v>91</v>
      </c>
      <c r="Z121" s="10" t="s">
        <v>7</v>
      </c>
      <c r="AA121" s="10" t="s">
        <v>8</v>
      </c>
      <c r="AB121" s="10" t="s">
        <v>100</v>
      </c>
      <c r="AC121" s="10" t="s">
        <v>10</v>
      </c>
    </row>
    <row r="122" spans="19:29"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</sheetData>
  <mergeCells count="44">
    <mergeCell ref="Q18:R18"/>
    <mergeCell ref="N13:O13"/>
    <mergeCell ref="N4:O4"/>
    <mergeCell ref="N8:O8"/>
    <mergeCell ref="S101:V101"/>
    <mergeCell ref="R98:T98"/>
    <mergeCell ref="Q13:R13"/>
    <mergeCell ref="Q14:R14"/>
    <mergeCell ref="Q15:R15"/>
    <mergeCell ref="Q16:R16"/>
    <mergeCell ref="Q17:R17"/>
    <mergeCell ref="Q4:R4"/>
    <mergeCell ref="T4:U4"/>
    <mergeCell ref="Q10:R10"/>
    <mergeCell ref="Q11:R11"/>
    <mergeCell ref="Q12:R12"/>
    <mergeCell ref="A72:E72"/>
    <mergeCell ref="R78:R79"/>
    <mergeCell ref="N20:O20"/>
    <mergeCell ref="R88:R89"/>
    <mergeCell ref="R101:R102"/>
    <mergeCell ref="B94:C94"/>
    <mergeCell ref="H95:L95"/>
    <mergeCell ref="H102:L102"/>
    <mergeCell ref="N81:O81"/>
    <mergeCell ref="N95:O95"/>
    <mergeCell ref="A87:E87"/>
    <mergeCell ref="H89:L89"/>
    <mergeCell ref="X77:Y77"/>
    <mergeCell ref="X78:Y78"/>
    <mergeCell ref="R85:T85"/>
    <mergeCell ref="H81:L81"/>
    <mergeCell ref="A77:E77"/>
    <mergeCell ref="A82:E82"/>
    <mergeCell ref="R77:V77"/>
    <mergeCell ref="S78:V78"/>
    <mergeCell ref="R108:T108"/>
    <mergeCell ref="S120:AC120"/>
    <mergeCell ref="S112:AC112"/>
    <mergeCell ref="X87:Y87"/>
    <mergeCell ref="X88:Y88"/>
    <mergeCell ref="R100:V100"/>
    <mergeCell ref="R87:V87"/>
    <mergeCell ref="S88:V88"/>
  </mergeCells>
  <dataValidations count="12">
    <dataValidation type="list" allowBlank="1" showInputMessage="1" showErrorMessage="1" sqref="T114 T122" xr:uid="{7EAC9014-66D7-4756-8D2C-079FE194CB12}">
      <formula1>"M,F"</formula1>
    </dataValidation>
    <dataValidation type="list" allowBlank="1" showInputMessage="1" showErrorMessage="1" sqref="U114 U122" xr:uid="{44011331-5602-481F-A992-6E2D1429CC2E}">
      <formula1>"Single,Married"</formula1>
    </dataValidation>
    <dataValidation type="list" allowBlank="1" showInputMessage="1" showErrorMessage="1" sqref="V114 V122" xr:uid="{03D53022-0BC5-460A-919F-C04E49A2C500}">
      <formula1>"Yes,No"</formula1>
    </dataValidation>
    <dataValidation type="list" allowBlank="1" showInputMessage="1" showErrorMessage="1" sqref="W114 W122" xr:uid="{AAC53006-DAE0-47B8-A3CE-1087B72C1AD0}">
      <formula1>"NotOfficeing, Employed"</formula1>
    </dataValidation>
    <dataValidation type="list" allowBlank="1" showInputMessage="1" showErrorMessage="1" sqref="X114 X122" xr:uid="{F2DBD30A-4A54-4746-B808-C541919D18B6}">
      <formula1>"RegularSmoker, SocialSmoker"</formula1>
    </dataValidation>
    <dataValidation type="list" allowBlank="1" showInputMessage="1" showErrorMessage="1" sqref="Z114 Z122" xr:uid="{63A51C11-712C-4F5B-B355-E94816C47912}">
      <formula1>"Curiosity, Family Influence, Peer Pressure"</formula1>
    </dataValidation>
    <dataValidation type="list" allowBlank="1" showInputMessage="1" showErrorMessage="1" sqref="AA114 AA122" xr:uid="{178D067E-89BC-4265-A2DB-B3C785745FE0}">
      <formula1>"Stressed, Bored, Sad, Angry, Happy"</formula1>
    </dataValidation>
    <dataValidation type="list" allowBlank="1" showInputMessage="1" showErrorMessage="1" sqref="AC114 AC122" xr:uid="{42DD34B0-23B2-47EC-911F-3E0F8867476E}">
      <formula1>"Home, Office, Public Place, Others, Bars"</formula1>
    </dataValidation>
    <dataValidation type="whole" allowBlank="1" showInputMessage="1" showErrorMessage="1" sqref="S122" xr:uid="{04AE2060-6A05-4B8A-B4F2-25E4FB2AF2EC}">
      <formula1>$O$5</formula1>
      <formula2>$O$6</formula2>
    </dataValidation>
    <dataValidation type="whole" allowBlank="1" showInputMessage="1" showErrorMessage="1" sqref="Y114 Y122" xr:uid="{3B4D0050-E145-4F5B-B785-3F3B1CDC83B9}">
      <formula1>$U$5</formula1>
      <formula2>$U$6</formula2>
    </dataValidation>
    <dataValidation type="whole" allowBlank="1" showInputMessage="1" showErrorMessage="1" sqref="AB114 AB122" xr:uid="{28AB34C2-BB2C-48DA-B2F5-6E0A036F26E4}">
      <formula1>$O$9</formula1>
      <formula2>$O$10</formula2>
    </dataValidation>
    <dataValidation type="whole" allowBlank="1" showInputMessage="1" showErrorMessage="1" sqref="S114" xr:uid="{8D823213-729D-4846-A81A-CC5FFB54D19D}">
      <formula1>O5</formula1>
      <formula2>O6</formula2>
    </dataValidation>
  </dataValidations>
  <pageMargins left="0.7" right="0.7" top="0.75" bottom="0.75" header="0.3" footer="0.3"/>
  <pageSetup orientation="portrait" horizontalDpi="300" verticalDpi="300" r:id="rId1"/>
  <ignoredErrors>
    <ignoredError sqref="O6 O10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BAF-FD4A-4623-9419-8C87D95701FC}">
  <sheetPr>
    <tabColor rgb="FF0070C0"/>
  </sheetPr>
  <dimension ref="A1:L70"/>
  <sheetViews>
    <sheetView workbookViewId="0"/>
  </sheetViews>
  <sheetFormatPr defaultRowHeight="15"/>
  <cols>
    <col min="2" max="2" width="7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20</v>
      </c>
      <c r="K2" t="s">
        <v>19</v>
      </c>
      <c r="L2" t="s">
        <v>20</v>
      </c>
    </row>
    <row r="3" spans="1:12">
      <c r="A3">
        <v>37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>
        <v>14</v>
      </c>
      <c r="H3" t="s">
        <v>17</v>
      </c>
      <c r="I3" t="s">
        <v>24</v>
      </c>
      <c r="J3">
        <v>40</v>
      </c>
      <c r="K3" t="s">
        <v>19</v>
      </c>
      <c r="L3" t="s">
        <v>20</v>
      </c>
    </row>
    <row r="4" spans="1:12">
      <c r="A4">
        <v>59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12</v>
      </c>
      <c r="H4" t="s">
        <v>25</v>
      </c>
      <c r="I4" t="s">
        <v>24</v>
      </c>
      <c r="J4">
        <v>20</v>
      </c>
      <c r="K4" t="s">
        <v>19</v>
      </c>
      <c r="L4" t="s">
        <v>26</v>
      </c>
    </row>
    <row r="5" spans="1:12">
      <c r="A5">
        <v>52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>
        <v>15</v>
      </c>
      <c r="H5" t="s">
        <v>31</v>
      </c>
      <c r="I5" t="s">
        <v>24</v>
      </c>
      <c r="J5">
        <v>20</v>
      </c>
      <c r="K5" t="s">
        <v>32</v>
      </c>
      <c r="L5" t="s">
        <v>26</v>
      </c>
    </row>
    <row r="6" spans="1:12">
      <c r="A6">
        <v>51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15</v>
      </c>
      <c r="H6" t="s">
        <v>17</v>
      </c>
      <c r="I6" t="s">
        <v>18</v>
      </c>
      <c r="J6">
        <v>20</v>
      </c>
      <c r="K6" t="s">
        <v>32</v>
      </c>
      <c r="L6" t="s">
        <v>20</v>
      </c>
    </row>
    <row r="7" spans="1:12">
      <c r="A7">
        <v>22</v>
      </c>
      <c r="B7" t="s">
        <v>22</v>
      </c>
      <c r="C7" t="s">
        <v>23</v>
      </c>
      <c r="D7" t="s">
        <v>14</v>
      </c>
      <c r="E7" t="s">
        <v>35</v>
      </c>
      <c r="F7" t="s">
        <v>16</v>
      </c>
      <c r="G7">
        <v>15</v>
      </c>
      <c r="H7" t="s">
        <v>17</v>
      </c>
      <c r="I7" t="s">
        <v>36</v>
      </c>
      <c r="J7">
        <v>20</v>
      </c>
      <c r="K7" t="s">
        <v>37</v>
      </c>
      <c r="L7" t="s">
        <v>26</v>
      </c>
    </row>
    <row r="8" spans="1:12">
      <c r="A8">
        <v>20</v>
      </c>
      <c r="B8" t="s">
        <v>22</v>
      </c>
      <c r="C8" t="s">
        <v>23</v>
      </c>
      <c r="D8" t="s">
        <v>30</v>
      </c>
      <c r="E8" t="s">
        <v>35</v>
      </c>
      <c r="F8" t="s">
        <v>39</v>
      </c>
      <c r="G8">
        <v>14</v>
      </c>
      <c r="H8" t="s">
        <v>31</v>
      </c>
      <c r="I8" t="s">
        <v>40</v>
      </c>
      <c r="J8">
        <v>10</v>
      </c>
      <c r="K8" t="s">
        <v>19</v>
      </c>
      <c r="L8" t="s">
        <v>26</v>
      </c>
    </row>
    <row r="9" spans="1:12">
      <c r="A9">
        <v>21</v>
      </c>
      <c r="B9" t="s">
        <v>12</v>
      </c>
      <c r="C9" t="s">
        <v>23</v>
      </c>
      <c r="D9" t="s">
        <v>30</v>
      </c>
      <c r="E9" t="s">
        <v>35</v>
      </c>
      <c r="F9" t="s">
        <v>39</v>
      </c>
      <c r="G9">
        <v>13</v>
      </c>
      <c r="H9" t="s">
        <v>31</v>
      </c>
      <c r="I9" t="s">
        <v>40</v>
      </c>
      <c r="J9">
        <v>11</v>
      </c>
      <c r="K9" t="s">
        <v>37</v>
      </c>
      <c r="L9" t="s">
        <v>26</v>
      </c>
    </row>
    <row r="10" spans="1:12">
      <c r="A10">
        <v>16</v>
      </c>
      <c r="B10" t="s">
        <v>12</v>
      </c>
      <c r="C10" t="s">
        <v>23</v>
      </c>
      <c r="D10" t="s">
        <v>30</v>
      </c>
      <c r="E10" t="s">
        <v>35</v>
      </c>
      <c r="F10" t="s">
        <v>39</v>
      </c>
      <c r="G10">
        <v>12</v>
      </c>
      <c r="H10" t="s">
        <v>31</v>
      </c>
      <c r="I10" t="s">
        <v>40</v>
      </c>
      <c r="J10">
        <v>10</v>
      </c>
      <c r="K10" t="s">
        <v>37</v>
      </c>
      <c r="L10" t="s">
        <v>26</v>
      </c>
    </row>
    <row r="11" spans="1:12">
      <c r="A11">
        <v>14</v>
      </c>
      <c r="B11" t="s">
        <v>12</v>
      </c>
      <c r="C11" t="s">
        <v>23</v>
      </c>
      <c r="D11" t="s">
        <v>30</v>
      </c>
      <c r="E11" t="s">
        <v>35</v>
      </c>
      <c r="F11" t="s">
        <v>39</v>
      </c>
      <c r="G11">
        <v>13</v>
      </c>
      <c r="H11" t="s">
        <v>31</v>
      </c>
      <c r="I11" t="s">
        <v>18</v>
      </c>
      <c r="J11">
        <v>4</v>
      </c>
      <c r="K11" t="s">
        <v>43</v>
      </c>
      <c r="L11" t="s">
        <v>26</v>
      </c>
    </row>
    <row r="12" spans="1:12">
      <c r="A12">
        <v>18</v>
      </c>
      <c r="B12" t="s">
        <v>12</v>
      </c>
      <c r="C12" t="s">
        <v>23</v>
      </c>
      <c r="D12" t="s">
        <v>30</v>
      </c>
      <c r="E12" t="s">
        <v>35</v>
      </c>
      <c r="F12" t="s">
        <v>39</v>
      </c>
      <c r="G12">
        <v>13</v>
      </c>
      <c r="H12" t="s">
        <v>31</v>
      </c>
      <c r="I12" t="s">
        <v>45</v>
      </c>
      <c r="J12">
        <v>7</v>
      </c>
      <c r="K12" t="s">
        <v>37</v>
      </c>
      <c r="L12" t="s">
        <v>26</v>
      </c>
    </row>
    <row r="13" spans="1:12">
      <c r="A13">
        <v>16</v>
      </c>
      <c r="B13" t="s">
        <v>12</v>
      </c>
      <c r="C13" t="s">
        <v>23</v>
      </c>
      <c r="D13" t="s">
        <v>30</v>
      </c>
      <c r="E13" t="s">
        <v>35</v>
      </c>
      <c r="F13" t="s">
        <v>39</v>
      </c>
      <c r="G13">
        <v>13</v>
      </c>
      <c r="H13" t="s">
        <v>17</v>
      </c>
      <c r="I13" t="s">
        <v>36</v>
      </c>
      <c r="J13">
        <v>8</v>
      </c>
      <c r="K13" t="s">
        <v>37</v>
      </c>
      <c r="L13" t="s">
        <v>26</v>
      </c>
    </row>
    <row r="14" spans="1:12">
      <c r="A14">
        <v>50</v>
      </c>
      <c r="B14" t="s">
        <v>12</v>
      </c>
      <c r="C14" t="s">
        <v>13</v>
      </c>
      <c r="D14" t="s">
        <v>30</v>
      </c>
      <c r="E14" t="s">
        <v>15</v>
      </c>
      <c r="F14" t="s">
        <v>16</v>
      </c>
      <c r="G14">
        <v>20</v>
      </c>
      <c r="H14" t="s">
        <v>31</v>
      </c>
      <c r="I14" t="s">
        <v>45</v>
      </c>
      <c r="J14">
        <v>10</v>
      </c>
      <c r="K14" t="s">
        <v>32</v>
      </c>
      <c r="L14" t="s">
        <v>26</v>
      </c>
    </row>
    <row r="15" spans="1:12">
      <c r="A15">
        <v>42</v>
      </c>
      <c r="B15" t="s">
        <v>12</v>
      </c>
      <c r="C15" t="s">
        <v>13</v>
      </c>
      <c r="D15" t="s">
        <v>30</v>
      </c>
      <c r="E15" t="s">
        <v>15</v>
      </c>
      <c r="F15" t="s">
        <v>16</v>
      </c>
      <c r="G15">
        <v>16</v>
      </c>
      <c r="H15" t="s">
        <v>31</v>
      </c>
      <c r="I15" t="s">
        <v>45</v>
      </c>
      <c r="J15">
        <v>15</v>
      </c>
      <c r="K15" t="s">
        <v>32</v>
      </c>
      <c r="L15" t="s">
        <v>26</v>
      </c>
    </row>
    <row r="16" spans="1:12">
      <c r="A16">
        <v>53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>
        <v>21</v>
      </c>
      <c r="H16" t="s">
        <v>31</v>
      </c>
      <c r="I16" t="s">
        <v>45</v>
      </c>
      <c r="J16">
        <v>20</v>
      </c>
      <c r="K16" t="s">
        <v>32</v>
      </c>
      <c r="L16" t="s">
        <v>26</v>
      </c>
    </row>
    <row r="17" spans="1:12">
      <c r="A17">
        <v>59</v>
      </c>
      <c r="B17" t="s">
        <v>12</v>
      </c>
      <c r="C17" t="s">
        <v>13</v>
      </c>
      <c r="D17" t="s">
        <v>30</v>
      </c>
      <c r="E17" t="s">
        <v>15</v>
      </c>
      <c r="F17" t="s">
        <v>16</v>
      </c>
      <c r="G17">
        <v>12</v>
      </c>
      <c r="H17" t="s">
        <v>25</v>
      </c>
      <c r="I17" t="s">
        <v>24</v>
      </c>
      <c r="J17">
        <v>20</v>
      </c>
      <c r="K17" t="s">
        <v>19</v>
      </c>
      <c r="L17" t="s">
        <v>26</v>
      </c>
    </row>
    <row r="18" spans="1:12">
      <c r="A18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14</v>
      </c>
      <c r="H18" t="s">
        <v>25</v>
      </c>
      <c r="I18" t="s">
        <v>24</v>
      </c>
      <c r="J18">
        <v>40</v>
      </c>
      <c r="K18" t="s">
        <v>43</v>
      </c>
      <c r="L18" t="s">
        <v>26</v>
      </c>
    </row>
    <row r="19" spans="1:12">
      <c r="A19">
        <v>52</v>
      </c>
      <c r="B19" t="s">
        <v>12</v>
      </c>
      <c r="C19" t="s">
        <v>13</v>
      </c>
      <c r="D19" t="s">
        <v>30</v>
      </c>
      <c r="E19" t="s">
        <v>15</v>
      </c>
      <c r="F19" t="s">
        <v>16</v>
      </c>
      <c r="G19">
        <v>15</v>
      </c>
      <c r="H19" t="s">
        <v>25</v>
      </c>
      <c r="I19" t="s">
        <v>24</v>
      </c>
      <c r="J19">
        <v>20</v>
      </c>
      <c r="K19" t="s">
        <v>32</v>
      </c>
      <c r="L19" t="s">
        <v>26</v>
      </c>
    </row>
    <row r="20" spans="1:12">
      <c r="A20">
        <v>16</v>
      </c>
      <c r="B20" t="s">
        <v>12</v>
      </c>
      <c r="C20" t="s">
        <v>23</v>
      </c>
      <c r="D20" t="s">
        <v>30</v>
      </c>
      <c r="E20" t="s">
        <v>35</v>
      </c>
      <c r="F20" t="s">
        <v>39</v>
      </c>
      <c r="G20">
        <v>12</v>
      </c>
      <c r="H20" t="s">
        <v>31</v>
      </c>
      <c r="I20" t="s">
        <v>36</v>
      </c>
      <c r="J20">
        <v>10</v>
      </c>
      <c r="K20" t="s">
        <v>37</v>
      </c>
      <c r="L20" t="s">
        <v>26</v>
      </c>
    </row>
    <row r="21" spans="1:12">
      <c r="A21">
        <v>15</v>
      </c>
      <c r="B21" t="s">
        <v>12</v>
      </c>
      <c r="C21" t="s">
        <v>23</v>
      </c>
      <c r="D21" t="s">
        <v>30</v>
      </c>
      <c r="E21" t="s">
        <v>35</v>
      </c>
      <c r="F21" t="s">
        <v>39</v>
      </c>
      <c r="G21">
        <v>13</v>
      </c>
      <c r="H21" t="s">
        <v>31</v>
      </c>
      <c r="I21" t="s">
        <v>36</v>
      </c>
      <c r="J21">
        <v>8</v>
      </c>
      <c r="K21" t="s">
        <v>37</v>
      </c>
      <c r="L21" t="s">
        <v>26</v>
      </c>
    </row>
    <row r="22" spans="1:12">
      <c r="A22">
        <v>16</v>
      </c>
      <c r="B22" t="s">
        <v>12</v>
      </c>
      <c r="C22" t="s">
        <v>23</v>
      </c>
      <c r="D22" t="s">
        <v>30</v>
      </c>
      <c r="E22" t="s">
        <v>35</v>
      </c>
      <c r="F22" t="s">
        <v>39</v>
      </c>
      <c r="G22">
        <v>13</v>
      </c>
      <c r="H22" t="s">
        <v>31</v>
      </c>
      <c r="I22" t="s">
        <v>45</v>
      </c>
      <c r="J22">
        <v>10</v>
      </c>
      <c r="K22" t="s">
        <v>37</v>
      </c>
      <c r="L22" t="s">
        <v>26</v>
      </c>
    </row>
    <row r="23" spans="1:12">
      <c r="A23">
        <v>16</v>
      </c>
      <c r="B23" t="s">
        <v>12</v>
      </c>
      <c r="C23" t="s">
        <v>23</v>
      </c>
      <c r="D23" t="s">
        <v>30</v>
      </c>
      <c r="E23" t="s">
        <v>35</v>
      </c>
      <c r="F23" t="s">
        <v>39</v>
      </c>
      <c r="G23">
        <v>13</v>
      </c>
      <c r="H23" t="s">
        <v>17</v>
      </c>
      <c r="I23" t="s">
        <v>45</v>
      </c>
      <c r="J23">
        <v>10</v>
      </c>
      <c r="K23" t="s">
        <v>37</v>
      </c>
      <c r="L23" t="s">
        <v>26</v>
      </c>
    </row>
    <row r="24" spans="1:12">
      <c r="A24">
        <v>24</v>
      </c>
      <c r="B24" t="s">
        <v>22</v>
      </c>
      <c r="C24" t="s">
        <v>23</v>
      </c>
      <c r="D24" t="s">
        <v>14</v>
      </c>
      <c r="E24" t="s">
        <v>63</v>
      </c>
      <c r="F24" t="s">
        <v>39</v>
      </c>
      <c r="G24">
        <v>15</v>
      </c>
      <c r="H24" t="s">
        <v>17</v>
      </c>
      <c r="I24" t="s">
        <v>24</v>
      </c>
      <c r="J24">
        <v>8</v>
      </c>
      <c r="K24" t="s">
        <v>37</v>
      </c>
      <c r="L24" t="s">
        <v>20</v>
      </c>
    </row>
    <row r="25" spans="1:12">
      <c r="A25">
        <v>20</v>
      </c>
      <c r="B25" t="s">
        <v>22</v>
      </c>
      <c r="C25" t="s">
        <v>23</v>
      </c>
      <c r="D25" t="s">
        <v>30</v>
      </c>
      <c r="E25" t="s">
        <v>63</v>
      </c>
      <c r="F25" t="s">
        <v>39</v>
      </c>
      <c r="G25">
        <v>14</v>
      </c>
      <c r="H25" t="s">
        <v>31</v>
      </c>
      <c r="I25" t="s">
        <v>36</v>
      </c>
      <c r="J25">
        <v>5</v>
      </c>
      <c r="K25" t="s">
        <v>64</v>
      </c>
      <c r="L25" t="s">
        <v>20</v>
      </c>
    </row>
    <row r="26" spans="1:12">
      <c r="A26">
        <v>55</v>
      </c>
      <c r="B26" t="s">
        <v>12</v>
      </c>
      <c r="C26" t="s">
        <v>13</v>
      </c>
      <c r="D26" t="s">
        <v>30</v>
      </c>
      <c r="E26" t="s">
        <v>15</v>
      </c>
      <c r="F26" t="s">
        <v>16</v>
      </c>
      <c r="G26">
        <v>15</v>
      </c>
      <c r="H26" t="s">
        <v>25</v>
      </c>
      <c r="I26" t="s">
        <v>18</v>
      </c>
      <c r="J26">
        <v>20</v>
      </c>
      <c r="K26" t="s">
        <v>19</v>
      </c>
      <c r="L26" t="s">
        <v>20</v>
      </c>
    </row>
    <row r="27" spans="1:12">
      <c r="A27">
        <v>56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15</v>
      </c>
      <c r="H27" t="s">
        <v>25</v>
      </c>
      <c r="I27" t="s">
        <v>18</v>
      </c>
      <c r="J27">
        <v>30</v>
      </c>
      <c r="K27" t="s">
        <v>19</v>
      </c>
      <c r="L27" t="s">
        <v>20</v>
      </c>
    </row>
    <row r="28" spans="1:12">
      <c r="A28">
        <v>25</v>
      </c>
      <c r="B28" t="s">
        <v>22</v>
      </c>
      <c r="C28" t="s">
        <v>23</v>
      </c>
      <c r="D28" t="s">
        <v>14</v>
      </c>
      <c r="E28" t="s">
        <v>63</v>
      </c>
      <c r="F28" t="s">
        <v>39</v>
      </c>
      <c r="G28">
        <v>15</v>
      </c>
      <c r="H28" t="s">
        <v>31</v>
      </c>
      <c r="I28" t="s">
        <v>18</v>
      </c>
      <c r="J28">
        <v>5</v>
      </c>
      <c r="K28" t="s">
        <v>64</v>
      </c>
      <c r="L28" t="s">
        <v>20</v>
      </c>
    </row>
    <row r="29" spans="1:12">
      <c r="A29">
        <v>21</v>
      </c>
      <c r="B29" t="s">
        <v>22</v>
      </c>
      <c r="C29" t="s">
        <v>23</v>
      </c>
      <c r="D29" t="s">
        <v>14</v>
      </c>
      <c r="E29" t="s">
        <v>15</v>
      </c>
      <c r="F29" t="s">
        <v>39</v>
      </c>
      <c r="G29">
        <v>14</v>
      </c>
      <c r="H29" t="s">
        <v>31</v>
      </c>
      <c r="I29" t="s">
        <v>36</v>
      </c>
      <c r="J29">
        <v>4</v>
      </c>
      <c r="K29" t="s">
        <v>64</v>
      </c>
      <c r="L29" t="s">
        <v>20</v>
      </c>
    </row>
    <row r="30" spans="1:12">
      <c r="A30">
        <v>59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14</v>
      </c>
      <c r="H30" t="s">
        <v>25</v>
      </c>
      <c r="I30" t="s">
        <v>24</v>
      </c>
      <c r="J30">
        <v>20</v>
      </c>
      <c r="K30" t="s">
        <v>19</v>
      </c>
      <c r="L30" t="s">
        <v>26</v>
      </c>
    </row>
    <row r="31" spans="1:12">
      <c r="A31">
        <v>53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15</v>
      </c>
      <c r="H31" t="s">
        <v>25</v>
      </c>
      <c r="I31" t="s">
        <v>24</v>
      </c>
      <c r="J31">
        <v>40</v>
      </c>
      <c r="K31" t="s">
        <v>43</v>
      </c>
      <c r="L31" t="s">
        <v>26</v>
      </c>
    </row>
    <row r="32" spans="1:12">
      <c r="A32">
        <v>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15</v>
      </c>
      <c r="H32" t="s">
        <v>25</v>
      </c>
      <c r="I32" t="s">
        <v>18</v>
      </c>
      <c r="J32">
        <v>20</v>
      </c>
      <c r="K32" t="s">
        <v>19</v>
      </c>
      <c r="L32" t="s">
        <v>26</v>
      </c>
    </row>
    <row r="33" spans="1:12">
      <c r="A33">
        <v>17</v>
      </c>
      <c r="B33" t="s">
        <v>12</v>
      </c>
      <c r="C33" t="s">
        <v>23</v>
      </c>
      <c r="D33" t="s">
        <v>30</v>
      </c>
      <c r="E33" t="s">
        <v>35</v>
      </c>
      <c r="F33" t="s">
        <v>39</v>
      </c>
      <c r="G33">
        <v>13</v>
      </c>
      <c r="H33" t="s">
        <v>31</v>
      </c>
      <c r="I33" t="s">
        <v>45</v>
      </c>
      <c r="J33">
        <v>6</v>
      </c>
      <c r="K33" t="s">
        <v>37</v>
      </c>
      <c r="L33" t="s">
        <v>26</v>
      </c>
    </row>
    <row r="34" spans="1:12">
      <c r="A34">
        <v>16</v>
      </c>
      <c r="B34" t="s">
        <v>12</v>
      </c>
      <c r="C34" t="s">
        <v>23</v>
      </c>
      <c r="D34" t="s">
        <v>30</v>
      </c>
      <c r="E34" t="s">
        <v>35</v>
      </c>
      <c r="F34" t="s">
        <v>39</v>
      </c>
      <c r="G34">
        <v>13</v>
      </c>
      <c r="H34" t="s">
        <v>17</v>
      </c>
      <c r="I34" t="s">
        <v>36</v>
      </c>
      <c r="J34">
        <v>8</v>
      </c>
      <c r="K34" t="s">
        <v>37</v>
      </c>
      <c r="L34" t="s">
        <v>26</v>
      </c>
    </row>
    <row r="35" spans="1:12">
      <c r="A35">
        <v>23</v>
      </c>
      <c r="B35" t="s">
        <v>22</v>
      </c>
      <c r="C35" t="s">
        <v>23</v>
      </c>
      <c r="D35" t="s">
        <v>14</v>
      </c>
      <c r="E35" t="s">
        <v>15</v>
      </c>
      <c r="F35" t="s">
        <v>39</v>
      </c>
      <c r="G35">
        <v>15</v>
      </c>
      <c r="H35" t="s">
        <v>31</v>
      </c>
      <c r="I35" t="s">
        <v>36</v>
      </c>
      <c r="J35">
        <v>8</v>
      </c>
      <c r="K35" t="s">
        <v>32</v>
      </c>
      <c r="L35" t="s">
        <v>20</v>
      </c>
    </row>
    <row r="36" spans="1:12">
      <c r="A36">
        <v>22</v>
      </c>
      <c r="B36" t="s">
        <v>22</v>
      </c>
      <c r="C36" t="s">
        <v>23</v>
      </c>
      <c r="D36" t="s">
        <v>30</v>
      </c>
      <c r="E36" t="s">
        <v>15</v>
      </c>
      <c r="F36" t="s">
        <v>39</v>
      </c>
      <c r="G36">
        <v>14</v>
      </c>
      <c r="H36" t="s">
        <v>31</v>
      </c>
      <c r="I36" t="s">
        <v>36</v>
      </c>
      <c r="J36">
        <v>5</v>
      </c>
      <c r="K36" t="s">
        <v>32</v>
      </c>
      <c r="L36" t="s">
        <v>20</v>
      </c>
    </row>
    <row r="37" spans="1:12">
      <c r="A37">
        <v>23</v>
      </c>
      <c r="B37" t="s">
        <v>22</v>
      </c>
      <c r="C37" t="s">
        <v>23</v>
      </c>
      <c r="D37" t="s">
        <v>14</v>
      </c>
      <c r="E37" t="s">
        <v>15</v>
      </c>
      <c r="F37" t="s">
        <v>39</v>
      </c>
      <c r="G37">
        <v>15</v>
      </c>
      <c r="H37" t="s">
        <v>17</v>
      </c>
      <c r="I37" t="s">
        <v>36</v>
      </c>
      <c r="J37">
        <v>5</v>
      </c>
      <c r="K37" t="s">
        <v>64</v>
      </c>
      <c r="L37" t="s">
        <v>20</v>
      </c>
    </row>
    <row r="38" spans="1:12">
      <c r="A38">
        <v>20</v>
      </c>
      <c r="B38" t="s">
        <v>22</v>
      </c>
      <c r="C38" t="s">
        <v>23</v>
      </c>
      <c r="D38" t="s">
        <v>14</v>
      </c>
      <c r="E38" t="s">
        <v>15</v>
      </c>
      <c r="F38" t="s">
        <v>39</v>
      </c>
      <c r="G38">
        <v>14</v>
      </c>
      <c r="H38" t="s">
        <v>17</v>
      </c>
      <c r="I38" t="s">
        <v>36</v>
      </c>
      <c r="J38">
        <v>4</v>
      </c>
      <c r="K38" t="s">
        <v>64</v>
      </c>
      <c r="L38" t="s">
        <v>20</v>
      </c>
    </row>
    <row r="39" spans="1:12">
      <c r="A39">
        <v>52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15</v>
      </c>
      <c r="H39" t="s">
        <v>17</v>
      </c>
      <c r="I39" t="s">
        <v>18</v>
      </c>
      <c r="J39">
        <v>20</v>
      </c>
      <c r="K39" t="s">
        <v>37</v>
      </c>
      <c r="L39" t="s">
        <v>26</v>
      </c>
    </row>
    <row r="40" spans="1:12">
      <c r="A40">
        <v>48</v>
      </c>
      <c r="B40" t="s">
        <v>12</v>
      </c>
      <c r="C40" t="s">
        <v>13</v>
      </c>
      <c r="D40" t="s">
        <v>30</v>
      </c>
      <c r="E40" t="s">
        <v>15</v>
      </c>
      <c r="F40" t="s">
        <v>16</v>
      </c>
      <c r="G40">
        <v>20</v>
      </c>
      <c r="H40" t="s">
        <v>31</v>
      </c>
      <c r="I40" t="s">
        <v>45</v>
      </c>
      <c r="J40">
        <v>10</v>
      </c>
      <c r="K40" t="s">
        <v>19</v>
      </c>
      <c r="L40" t="s">
        <v>26</v>
      </c>
    </row>
    <row r="41" spans="1:12">
      <c r="A41">
        <v>42</v>
      </c>
      <c r="B41" t="s">
        <v>12</v>
      </c>
      <c r="C41" t="s">
        <v>13</v>
      </c>
      <c r="D41" t="s">
        <v>30</v>
      </c>
      <c r="E41" t="s">
        <v>15</v>
      </c>
      <c r="F41" t="s">
        <v>16</v>
      </c>
      <c r="G41">
        <v>16</v>
      </c>
      <c r="H41" t="s">
        <v>31</v>
      </c>
      <c r="I41" t="s">
        <v>45</v>
      </c>
      <c r="J41">
        <v>15</v>
      </c>
      <c r="K41" t="s">
        <v>37</v>
      </c>
      <c r="L41" t="s">
        <v>26</v>
      </c>
    </row>
    <row r="42" spans="1:12">
      <c r="A42">
        <v>53</v>
      </c>
      <c r="B42" t="s">
        <v>12</v>
      </c>
      <c r="C42" t="s">
        <v>13</v>
      </c>
      <c r="D42" t="s">
        <v>30</v>
      </c>
      <c r="E42" t="s">
        <v>15</v>
      </c>
      <c r="F42" t="s">
        <v>16</v>
      </c>
      <c r="G42">
        <v>21</v>
      </c>
      <c r="H42" t="s">
        <v>25</v>
      </c>
      <c r="I42" t="s">
        <v>18</v>
      </c>
      <c r="J42">
        <v>20</v>
      </c>
      <c r="K42" t="s">
        <v>19</v>
      </c>
      <c r="L42" t="s">
        <v>26</v>
      </c>
    </row>
    <row r="43" spans="1:12">
      <c r="A43">
        <v>52</v>
      </c>
      <c r="B43" t="s">
        <v>12</v>
      </c>
      <c r="C43" t="s">
        <v>13</v>
      </c>
      <c r="D43" t="s">
        <v>30</v>
      </c>
      <c r="E43" t="s">
        <v>15</v>
      </c>
      <c r="F43" t="s">
        <v>16</v>
      </c>
      <c r="G43">
        <v>14</v>
      </c>
      <c r="H43" t="s">
        <v>25</v>
      </c>
      <c r="I43" t="s">
        <v>45</v>
      </c>
      <c r="J43">
        <v>20</v>
      </c>
      <c r="K43" t="s">
        <v>32</v>
      </c>
      <c r="L43" t="s">
        <v>26</v>
      </c>
    </row>
    <row r="44" spans="1:12">
      <c r="A44">
        <v>52</v>
      </c>
      <c r="B44" t="s">
        <v>12</v>
      </c>
      <c r="C44" t="s">
        <v>13</v>
      </c>
      <c r="D44" t="s">
        <v>30</v>
      </c>
      <c r="E44" t="s">
        <v>15</v>
      </c>
      <c r="F44" t="s">
        <v>16</v>
      </c>
      <c r="G44">
        <v>15</v>
      </c>
      <c r="H44" t="s">
        <v>25</v>
      </c>
      <c r="I44" t="s">
        <v>18</v>
      </c>
      <c r="J44">
        <v>15</v>
      </c>
      <c r="K44" t="s">
        <v>32</v>
      </c>
      <c r="L44" t="s">
        <v>26</v>
      </c>
    </row>
    <row r="45" spans="1:12">
      <c r="A45">
        <v>26</v>
      </c>
      <c r="B45" t="s">
        <v>22</v>
      </c>
      <c r="C45" t="s">
        <v>23</v>
      </c>
      <c r="D45" t="s">
        <v>30</v>
      </c>
      <c r="E45" t="s">
        <v>15</v>
      </c>
      <c r="F45" t="s">
        <v>39</v>
      </c>
      <c r="G45">
        <v>15</v>
      </c>
      <c r="H45" t="s">
        <v>17</v>
      </c>
      <c r="I45" t="s">
        <v>36</v>
      </c>
      <c r="J45">
        <v>5</v>
      </c>
      <c r="K45" t="s">
        <v>64</v>
      </c>
      <c r="L45" t="s">
        <v>20</v>
      </c>
    </row>
    <row r="46" spans="1:12">
      <c r="A46">
        <v>21</v>
      </c>
      <c r="B46" t="s">
        <v>22</v>
      </c>
      <c r="C46" t="s">
        <v>23</v>
      </c>
      <c r="D46" t="s">
        <v>30</v>
      </c>
      <c r="E46" t="s">
        <v>15</v>
      </c>
      <c r="F46" t="s">
        <v>39</v>
      </c>
      <c r="G46">
        <v>15</v>
      </c>
      <c r="H46" t="s">
        <v>17</v>
      </c>
      <c r="I46" t="s">
        <v>36</v>
      </c>
      <c r="J46">
        <v>10</v>
      </c>
      <c r="K46" t="s">
        <v>64</v>
      </c>
      <c r="L46" t="s">
        <v>20</v>
      </c>
    </row>
    <row r="47" spans="1:12">
      <c r="A47">
        <v>55</v>
      </c>
      <c r="B47" t="s">
        <v>12</v>
      </c>
      <c r="C47" t="s">
        <v>13</v>
      </c>
      <c r="D47" t="s">
        <v>30</v>
      </c>
      <c r="E47" t="s">
        <v>15</v>
      </c>
      <c r="F47" t="s">
        <v>16</v>
      </c>
      <c r="G47">
        <v>21</v>
      </c>
      <c r="H47" t="s">
        <v>25</v>
      </c>
      <c r="I47" t="s">
        <v>45</v>
      </c>
      <c r="J47">
        <v>10</v>
      </c>
      <c r="K47" t="s">
        <v>32</v>
      </c>
      <c r="L47" t="s">
        <v>26</v>
      </c>
    </row>
    <row r="48" spans="1:12">
      <c r="A48">
        <v>50</v>
      </c>
      <c r="B48" t="s">
        <v>12</v>
      </c>
      <c r="C48" t="s">
        <v>13</v>
      </c>
      <c r="D48" t="s">
        <v>30</v>
      </c>
      <c r="E48" t="s">
        <v>15</v>
      </c>
      <c r="F48" t="s">
        <v>16</v>
      </c>
      <c r="G48">
        <v>20</v>
      </c>
      <c r="H48" t="s">
        <v>25</v>
      </c>
      <c r="I48" t="s">
        <v>45</v>
      </c>
      <c r="J48">
        <v>15</v>
      </c>
      <c r="K48" t="s">
        <v>32</v>
      </c>
      <c r="L48" t="s">
        <v>26</v>
      </c>
    </row>
    <row r="49" spans="1:12">
      <c r="A49">
        <v>44</v>
      </c>
      <c r="B49" t="s">
        <v>12</v>
      </c>
      <c r="C49" t="s">
        <v>13</v>
      </c>
      <c r="D49" t="s">
        <v>30</v>
      </c>
      <c r="E49" t="s">
        <v>15</v>
      </c>
      <c r="F49" t="s">
        <v>16</v>
      </c>
      <c r="G49">
        <v>16</v>
      </c>
      <c r="H49" t="s">
        <v>31</v>
      </c>
      <c r="I49" t="s">
        <v>45</v>
      </c>
      <c r="J49">
        <v>15</v>
      </c>
      <c r="K49" t="s">
        <v>32</v>
      </c>
      <c r="L49" t="s">
        <v>26</v>
      </c>
    </row>
    <row r="50" spans="1:12">
      <c r="A50">
        <v>52</v>
      </c>
      <c r="B50" t="s">
        <v>12</v>
      </c>
      <c r="C50" t="s">
        <v>13</v>
      </c>
      <c r="D50" t="s">
        <v>30</v>
      </c>
      <c r="E50" t="s">
        <v>15</v>
      </c>
      <c r="F50" t="s">
        <v>16</v>
      </c>
      <c r="G50">
        <v>20</v>
      </c>
      <c r="H50" t="s">
        <v>31</v>
      </c>
      <c r="I50" t="s">
        <v>45</v>
      </c>
      <c r="J50">
        <v>20</v>
      </c>
      <c r="K50" t="s">
        <v>32</v>
      </c>
      <c r="L50" t="s">
        <v>26</v>
      </c>
    </row>
    <row r="51" spans="1:12">
      <c r="A51">
        <v>37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>
        <v>14</v>
      </c>
      <c r="H51" t="s">
        <v>25</v>
      </c>
      <c r="I51" t="s">
        <v>18</v>
      </c>
      <c r="J51">
        <v>40</v>
      </c>
      <c r="K51" t="s">
        <v>43</v>
      </c>
      <c r="L51" t="s">
        <v>26</v>
      </c>
    </row>
    <row r="52" spans="1:12">
      <c r="A52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>
        <v>12</v>
      </c>
      <c r="H52" t="s">
        <v>25</v>
      </c>
      <c r="I52" t="s">
        <v>24</v>
      </c>
      <c r="J52">
        <v>20</v>
      </c>
      <c r="K52" t="s">
        <v>43</v>
      </c>
      <c r="L52" t="s">
        <v>20</v>
      </c>
    </row>
    <row r="53" spans="1:12">
      <c r="A53">
        <v>52</v>
      </c>
      <c r="B53" t="s">
        <v>12</v>
      </c>
      <c r="C53" t="s">
        <v>13</v>
      </c>
      <c r="D53" t="s">
        <v>30</v>
      </c>
      <c r="E53" t="s">
        <v>15</v>
      </c>
      <c r="F53" t="s">
        <v>16</v>
      </c>
      <c r="G53">
        <v>15</v>
      </c>
      <c r="H53" t="s">
        <v>31</v>
      </c>
      <c r="I53" t="s">
        <v>24</v>
      </c>
      <c r="J53">
        <v>20</v>
      </c>
      <c r="K53" t="s">
        <v>32</v>
      </c>
      <c r="L53" t="s">
        <v>26</v>
      </c>
    </row>
    <row r="54" spans="1:12">
      <c r="A54">
        <v>18</v>
      </c>
      <c r="B54" t="s">
        <v>12</v>
      </c>
      <c r="C54" t="s">
        <v>23</v>
      </c>
      <c r="D54" t="s">
        <v>30</v>
      </c>
      <c r="E54" t="s">
        <v>35</v>
      </c>
      <c r="F54" t="s">
        <v>39</v>
      </c>
      <c r="G54">
        <v>13</v>
      </c>
      <c r="H54" t="s">
        <v>31</v>
      </c>
      <c r="I54" t="s">
        <v>45</v>
      </c>
      <c r="J54">
        <v>10</v>
      </c>
      <c r="K54" t="s">
        <v>37</v>
      </c>
      <c r="L54" t="s">
        <v>26</v>
      </c>
    </row>
    <row r="55" spans="1:12">
      <c r="A55">
        <v>19</v>
      </c>
      <c r="B55" t="s">
        <v>12</v>
      </c>
      <c r="C55" t="s">
        <v>23</v>
      </c>
      <c r="D55" t="s">
        <v>30</v>
      </c>
      <c r="E55" t="s">
        <v>35</v>
      </c>
      <c r="F55" t="s">
        <v>39</v>
      </c>
      <c r="G55">
        <v>13</v>
      </c>
      <c r="H55" t="s">
        <v>17</v>
      </c>
      <c r="I55" t="s">
        <v>24</v>
      </c>
      <c r="J55">
        <v>10</v>
      </c>
      <c r="K55" t="s">
        <v>64</v>
      </c>
      <c r="L55" t="s">
        <v>26</v>
      </c>
    </row>
    <row r="56" spans="1:12">
      <c r="A56">
        <v>15</v>
      </c>
      <c r="B56" t="s">
        <v>12</v>
      </c>
      <c r="C56" t="s">
        <v>23</v>
      </c>
      <c r="D56" t="s">
        <v>30</v>
      </c>
      <c r="E56" t="s">
        <v>35</v>
      </c>
      <c r="F56" t="s">
        <v>39</v>
      </c>
      <c r="G56">
        <v>13</v>
      </c>
      <c r="H56" t="s">
        <v>31</v>
      </c>
      <c r="I56" t="s">
        <v>36</v>
      </c>
      <c r="J56">
        <v>4</v>
      </c>
      <c r="K56" t="s">
        <v>43</v>
      </c>
      <c r="L56" t="s">
        <v>26</v>
      </c>
    </row>
    <row r="57" spans="1:12">
      <c r="A57">
        <v>16</v>
      </c>
      <c r="B57" t="s">
        <v>12</v>
      </c>
      <c r="C57" t="s">
        <v>23</v>
      </c>
      <c r="D57" t="s">
        <v>30</v>
      </c>
      <c r="E57" t="s">
        <v>35</v>
      </c>
      <c r="F57" t="s">
        <v>39</v>
      </c>
      <c r="G57">
        <v>13</v>
      </c>
      <c r="H57" t="s">
        <v>31</v>
      </c>
      <c r="I57" t="s">
        <v>45</v>
      </c>
      <c r="J57">
        <v>7</v>
      </c>
      <c r="K57" t="s">
        <v>37</v>
      </c>
      <c r="L57" t="s">
        <v>26</v>
      </c>
    </row>
    <row r="58" spans="1:12">
      <c r="A58">
        <v>16</v>
      </c>
      <c r="B58" t="s">
        <v>12</v>
      </c>
      <c r="C58" t="s">
        <v>23</v>
      </c>
      <c r="D58" t="s">
        <v>30</v>
      </c>
      <c r="E58" t="s">
        <v>35</v>
      </c>
      <c r="F58" t="s">
        <v>39</v>
      </c>
      <c r="G58">
        <v>13</v>
      </c>
      <c r="H58" t="s">
        <v>17</v>
      </c>
      <c r="I58" t="s">
        <v>36</v>
      </c>
      <c r="J58">
        <v>8</v>
      </c>
      <c r="K58" t="s">
        <v>37</v>
      </c>
      <c r="L58" t="s">
        <v>26</v>
      </c>
    </row>
    <row r="59" spans="1:12">
      <c r="A59">
        <v>50</v>
      </c>
      <c r="B59" t="s">
        <v>12</v>
      </c>
      <c r="C59" t="s">
        <v>13</v>
      </c>
      <c r="D59" t="s">
        <v>30</v>
      </c>
      <c r="E59" t="s">
        <v>15</v>
      </c>
      <c r="F59" t="s">
        <v>16</v>
      </c>
      <c r="G59">
        <v>20</v>
      </c>
      <c r="H59" t="s">
        <v>31</v>
      </c>
      <c r="I59" t="s">
        <v>45</v>
      </c>
      <c r="J59">
        <v>10</v>
      </c>
      <c r="K59" t="s">
        <v>19</v>
      </c>
      <c r="L59" t="s">
        <v>26</v>
      </c>
    </row>
    <row r="60" spans="1:12">
      <c r="A60">
        <v>42</v>
      </c>
      <c r="B60" t="s">
        <v>12</v>
      </c>
      <c r="C60" t="s">
        <v>13</v>
      </c>
      <c r="D60" t="s">
        <v>30</v>
      </c>
      <c r="E60" t="s">
        <v>15</v>
      </c>
      <c r="F60" t="s">
        <v>16</v>
      </c>
      <c r="G60">
        <v>16</v>
      </c>
      <c r="H60" t="s">
        <v>25</v>
      </c>
      <c r="I60" t="s">
        <v>24</v>
      </c>
      <c r="J60">
        <v>15</v>
      </c>
      <c r="K60" t="s">
        <v>19</v>
      </c>
      <c r="L60" t="s">
        <v>26</v>
      </c>
    </row>
    <row r="61" spans="1:12">
      <c r="A61">
        <v>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>
        <v>21</v>
      </c>
      <c r="H61" t="s">
        <v>25</v>
      </c>
      <c r="I61" t="s">
        <v>24</v>
      </c>
      <c r="J61">
        <v>15</v>
      </c>
      <c r="K61" t="s">
        <v>19</v>
      </c>
      <c r="L61" t="s">
        <v>26</v>
      </c>
    </row>
    <row r="62" spans="1:12">
      <c r="A62">
        <v>59</v>
      </c>
      <c r="B62" t="s">
        <v>12</v>
      </c>
      <c r="C62" t="s">
        <v>13</v>
      </c>
      <c r="D62" t="s">
        <v>30</v>
      </c>
      <c r="E62" t="s">
        <v>15</v>
      </c>
      <c r="F62" t="s">
        <v>16</v>
      </c>
      <c r="G62">
        <v>12</v>
      </c>
      <c r="H62" t="s">
        <v>25</v>
      </c>
      <c r="I62" t="s">
        <v>24</v>
      </c>
      <c r="J62">
        <v>20</v>
      </c>
      <c r="K62" t="s">
        <v>43</v>
      </c>
      <c r="L62" t="s">
        <v>20</v>
      </c>
    </row>
    <row r="63" spans="1:12">
      <c r="A63">
        <v>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>
        <v>14</v>
      </c>
      <c r="H63" t="s">
        <v>25</v>
      </c>
      <c r="I63" t="s">
        <v>24</v>
      </c>
      <c r="J63">
        <v>20</v>
      </c>
      <c r="K63" t="s">
        <v>43</v>
      </c>
      <c r="L63" t="s">
        <v>20</v>
      </c>
    </row>
    <row r="64" spans="1:12">
      <c r="A64">
        <v>49</v>
      </c>
      <c r="B64" t="s">
        <v>12</v>
      </c>
      <c r="C64" t="s">
        <v>13</v>
      </c>
      <c r="D64" t="s">
        <v>30</v>
      </c>
      <c r="E64" t="s">
        <v>15</v>
      </c>
      <c r="F64" t="s">
        <v>16</v>
      </c>
      <c r="G64">
        <v>15</v>
      </c>
      <c r="H64" t="s">
        <v>25</v>
      </c>
      <c r="I64" t="s">
        <v>24</v>
      </c>
      <c r="J64">
        <v>20</v>
      </c>
      <c r="K64" t="s">
        <v>32</v>
      </c>
      <c r="L64" t="s">
        <v>20</v>
      </c>
    </row>
    <row r="65" spans="1:12">
      <c r="A65">
        <v>23</v>
      </c>
      <c r="B65" t="s">
        <v>22</v>
      </c>
      <c r="C65" t="s">
        <v>23</v>
      </c>
      <c r="D65" t="s">
        <v>14</v>
      </c>
      <c r="E65" t="s">
        <v>15</v>
      </c>
      <c r="F65" t="s">
        <v>39</v>
      </c>
      <c r="G65">
        <v>15</v>
      </c>
      <c r="H65" t="s">
        <v>17</v>
      </c>
      <c r="I65" t="s">
        <v>24</v>
      </c>
      <c r="J65">
        <v>5</v>
      </c>
      <c r="K65" t="s">
        <v>64</v>
      </c>
      <c r="L65" t="s">
        <v>20</v>
      </c>
    </row>
    <row r="66" spans="1:12">
      <c r="A66">
        <v>52</v>
      </c>
      <c r="B66" t="s">
        <v>12</v>
      </c>
      <c r="C66" t="s">
        <v>13</v>
      </c>
      <c r="D66" t="s">
        <v>30</v>
      </c>
      <c r="E66" t="s">
        <v>15</v>
      </c>
      <c r="F66" t="s">
        <v>16</v>
      </c>
      <c r="G66">
        <v>20</v>
      </c>
      <c r="H66" t="s">
        <v>25</v>
      </c>
      <c r="I66" t="s">
        <v>45</v>
      </c>
      <c r="J66">
        <v>10</v>
      </c>
      <c r="K66" t="s">
        <v>19</v>
      </c>
      <c r="L66" t="s">
        <v>26</v>
      </c>
    </row>
    <row r="67" spans="1:12">
      <c r="A67">
        <v>54</v>
      </c>
      <c r="B67" t="s">
        <v>12</v>
      </c>
      <c r="C67" t="s">
        <v>13</v>
      </c>
      <c r="D67" t="s">
        <v>30</v>
      </c>
      <c r="E67" t="s">
        <v>15</v>
      </c>
      <c r="F67" t="s">
        <v>16</v>
      </c>
      <c r="G67">
        <v>18</v>
      </c>
      <c r="H67" t="s">
        <v>25</v>
      </c>
      <c r="I67" t="s">
        <v>45</v>
      </c>
      <c r="J67">
        <v>15</v>
      </c>
      <c r="K67" t="s">
        <v>19</v>
      </c>
      <c r="L67" t="s">
        <v>26</v>
      </c>
    </row>
    <row r="68" spans="1:12">
      <c r="A68">
        <v>49</v>
      </c>
      <c r="B68" t="s">
        <v>12</v>
      </c>
      <c r="C68" t="s">
        <v>13</v>
      </c>
      <c r="D68" t="s">
        <v>30</v>
      </c>
      <c r="E68" t="s">
        <v>15</v>
      </c>
      <c r="F68" t="s">
        <v>16</v>
      </c>
      <c r="G68">
        <v>16</v>
      </c>
      <c r="H68" t="s">
        <v>25</v>
      </c>
      <c r="I68" t="s">
        <v>45</v>
      </c>
      <c r="J68">
        <v>15</v>
      </c>
      <c r="K68" t="s">
        <v>19</v>
      </c>
      <c r="L68" t="s">
        <v>26</v>
      </c>
    </row>
    <row r="69" spans="1:12">
      <c r="A69">
        <v>52</v>
      </c>
      <c r="B69" t="s">
        <v>12</v>
      </c>
      <c r="C69" t="s">
        <v>13</v>
      </c>
      <c r="D69" t="s">
        <v>30</v>
      </c>
      <c r="E69" t="s">
        <v>15</v>
      </c>
      <c r="F69" t="s">
        <v>16</v>
      </c>
      <c r="G69">
        <v>20</v>
      </c>
      <c r="H69" t="s">
        <v>25</v>
      </c>
      <c r="I69" t="s">
        <v>45</v>
      </c>
      <c r="J69">
        <v>20</v>
      </c>
      <c r="K69" t="s">
        <v>19</v>
      </c>
      <c r="L69" t="s">
        <v>26</v>
      </c>
    </row>
    <row r="70" spans="1:12">
      <c r="A70">
        <v>25</v>
      </c>
      <c r="B70" t="s">
        <v>22</v>
      </c>
      <c r="C70" t="s">
        <v>23</v>
      </c>
      <c r="D70" t="s">
        <v>14</v>
      </c>
      <c r="E70" t="s">
        <v>15</v>
      </c>
      <c r="F70" t="s">
        <v>16</v>
      </c>
      <c r="G70">
        <v>16</v>
      </c>
      <c r="H70" t="s">
        <v>17</v>
      </c>
      <c r="I70" t="s">
        <v>18</v>
      </c>
      <c r="J70">
        <v>5</v>
      </c>
      <c r="K70" t="s">
        <v>32</v>
      </c>
      <c r="L7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D57-2AAE-4368-AC9C-9197121C9BF9}">
  <sheetPr>
    <tabColor theme="7"/>
  </sheetPr>
  <dimension ref="A2:L84"/>
  <sheetViews>
    <sheetView topLeftCell="A71" workbookViewId="0">
      <selection activeCell="A2" sqref="A2:D84"/>
    </sheetView>
  </sheetViews>
  <sheetFormatPr defaultRowHeight="15"/>
  <cols>
    <col min="1" max="1" width="22.42578125" bestFit="1" customWidth="1"/>
    <col min="5" max="5" width="25" bestFit="1" customWidth="1"/>
  </cols>
  <sheetData>
    <row r="2" spans="1:12">
      <c r="A2" s="50" t="s">
        <v>83</v>
      </c>
      <c r="B2" s="50"/>
      <c r="C2" s="50"/>
      <c r="D2" s="50"/>
      <c r="E2" s="50"/>
      <c r="F2" s="54"/>
      <c r="G2" s="54"/>
      <c r="H2" s="50"/>
      <c r="I2" s="50"/>
      <c r="K2" s="83" t="s">
        <v>102</v>
      </c>
      <c r="L2" s="83"/>
    </row>
    <row r="3" spans="1:12">
      <c r="A3" s="42" t="s">
        <v>86</v>
      </c>
      <c r="B3" s="42" t="s">
        <v>20</v>
      </c>
      <c r="C3" s="42" t="s">
        <v>26</v>
      </c>
      <c r="D3" s="42" t="s">
        <v>103</v>
      </c>
      <c r="E3" s="48" t="s">
        <v>104</v>
      </c>
      <c r="F3" s="52" t="s">
        <v>67</v>
      </c>
      <c r="G3" s="52" t="s">
        <v>68</v>
      </c>
      <c r="H3" s="49" t="s">
        <v>67</v>
      </c>
      <c r="I3" s="42" t="s">
        <v>68</v>
      </c>
    </row>
    <row r="4" spans="1:12">
      <c r="A4" s="11" t="s">
        <v>49</v>
      </c>
      <c r="B4" s="11">
        <v>0</v>
      </c>
      <c r="C4" s="11">
        <v>11</v>
      </c>
      <c r="D4" s="11">
        <v>11</v>
      </c>
      <c r="E4" s="29">
        <f>D4/D8</f>
        <v>0.15942028985507245</v>
      </c>
      <c r="F4" s="13">
        <v>0</v>
      </c>
      <c r="G4" s="13">
        <v>0.22916666666666666</v>
      </c>
      <c r="H4" s="51">
        <v>0.04</v>
      </c>
      <c r="I4" s="46">
        <v>0.23076923076923078</v>
      </c>
    </row>
    <row r="5" spans="1:12">
      <c r="A5" s="11" t="s">
        <v>52</v>
      </c>
      <c r="B5" s="11">
        <v>13</v>
      </c>
      <c r="C5" s="11">
        <v>7</v>
      </c>
      <c r="D5" s="11">
        <v>20</v>
      </c>
      <c r="E5" s="29">
        <f>D5/D8</f>
        <v>0.28985507246376813</v>
      </c>
      <c r="F5" s="13">
        <v>0.61904761904761907</v>
      </c>
      <c r="G5" s="13">
        <v>0.14583333333333334</v>
      </c>
      <c r="H5" s="51">
        <v>0.56000000000000005</v>
      </c>
      <c r="I5" s="46">
        <v>0.15384615384615385</v>
      </c>
    </row>
    <row r="6" spans="1:12">
      <c r="A6" s="11" t="s">
        <v>55</v>
      </c>
      <c r="B6" s="11">
        <v>1</v>
      </c>
      <c r="C6" s="11">
        <v>5</v>
      </c>
      <c r="D6" s="11">
        <v>6</v>
      </c>
      <c r="E6" s="29">
        <f>D6/D8</f>
        <v>8.6956521739130432E-2</v>
      </c>
      <c r="F6" s="13">
        <v>4.7619047619047616E-2</v>
      </c>
      <c r="G6" s="13">
        <v>0.10416666666666667</v>
      </c>
      <c r="H6" s="51">
        <v>0.08</v>
      </c>
      <c r="I6" s="46">
        <v>0.11538461538461539</v>
      </c>
    </row>
    <row r="7" spans="1:12">
      <c r="A7" s="11" t="s">
        <v>58</v>
      </c>
      <c r="B7" s="11">
        <v>7</v>
      </c>
      <c r="C7" s="11">
        <v>25</v>
      </c>
      <c r="D7" s="11">
        <v>32</v>
      </c>
      <c r="E7" s="29">
        <f>D7/D8</f>
        <v>0.46376811594202899</v>
      </c>
      <c r="F7" s="13">
        <v>0.33333333333333331</v>
      </c>
      <c r="G7" s="13">
        <v>0.52083333333333337</v>
      </c>
      <c r="H7" s="51">
        <v>0.32</v>
      </c>
      <c r="I7" s="46">
        <v>0.5</v>
      </c>
    </row>
    <row r="8" spans="1:12">
      <c r="A8" s="43" t="s">
        <v>103</v>
      </c>
      <c r="B8" s="43">
        <f>SUM(B4:B7)</f>
        <v>21</v>
      </c>
      <c r="C8" s="43">
        <f>SUM(C4:C7)</f>
        <v>48</v>
      </c>
      <c r="D8" s="43">
        <f>SUM(D4:D7)</f>
        <v>69</v>
      </c>
      <c r="E8" s="43">
        <f>SUM(E4:E7)</f>
        <v>1</v>
      </c>
      <c r="F8" s="53">
        <f>SUM(F4:F7)</f>
        <v>1</v>
      </c>
      <c r="G8" s="53">
        <f>SUM(G4:G7)</f>
        <v>1</v>
      </c>
      <c r="H8" s="43">
        <f>SUM(H4:H7)</f>
        <v>1</v>
      </c>
      <c r="I8" s="43">
        <f>SUM(I4:I7)</f>
        <v>1</v>
      </c>
    </row>
    <row r="10" spans="1:12">
      <c r="A10" s="50" t="s">
        <v>66</v>
      </c>
      <c r="B10" s="50"/>
      <c r="C10" s="50"/>
      <c r="D10" s="50"/>
      <c r="E10" s="50"/>
      <c r="F10" s="54"/>
      <c r="G10" s="54"/>
      <c r="H10" s="50"/>
      <c r="I10" s="50"/>
    </row>
    <row r="11" spans="1:12">
      <c r="A11" s="42" t="s">
        <v>1</v>
      </c>
      <c r="B11" s="42" t="s">
        <v>20</v>
      </c>
      <c r="C11" s="42" t="s">
        <v>26</v>
      </c>
      <c r="D11" s="42" t="s">
        <v>103</v>
      </c>
      <c r="E11" s="42" t="s">
        <v>105</v>
      </c>
      <c r="F11" s="52" t="s">
        <v>67</v>
      </c>
      <c r="G11" s="52" t="s">
        <v>68</v>
      </c>
      <c r="H11" s="52" t="s">
        <v>67</v>
      </c>
      <c r="I11" s="52" t="s">
        <v>68</v>
      </c>
    </row>
    <row r="12" spans="1:12">
      <c r="A12" s="11" t="s">
        <v>22</v>
      </c>
      <c r="B12" s="11">
        <v>14</v>
      </c>
      <c r="C12" s="11">
        <v>3</v>
      </c>
      <c r="D12" s="11">
        <v>17</v>
      </c>
      <c r="E12" s="11">
        <f>D12/D14</f>
        <v>0.24637681159420291</v>
      </c>
      <c r="F12" s="11">
        <v>0.66666666666666663</v>
      </c>
      <c r="G12" s="29">
        <v>6.25E-2</v>
      </c>
      <c r="H12" s="11"/>
      <c r="I12" s="11"/>
    </row>
    <row r="13" spans="1:12">
      <c r="A13" s="11" t="s">
        <v>12</v>
      </c>
      <c r="B13" s="11">
        <v>7</v>
      </c>
      <c r="C13" s="11">
        <v>45</v>
      </c>
      <c r="D13" s="11">
        <v>52</v>
      </c>
      <c r="E13" s="11">
        <f>D13/D14</f>
        <v>0.75362318840579712</v>
      </c>
      <c r="F13" s="11">
        <v>0.33333333333333331</v>
      </c>
      <c r="G13" s="29">
        <v>0.9375</v>
      </c>
      <c r="H13" s="11"/>
      <c r="I13" s="11"/>
    </row>
    <row r="14" spans="1:12">
      <c r="A14" s="43" t="s">
        <v>103</v>
      </c>
      <c r="B14" s="43">
        <f>SUM(B12:B13)</f>
        <v>21</v>
      </c>
      <c r="C14" s="43">
        <f>SUM(C12:C13)</f>
        <v>48</v>
      </c>
      <c r="D14" s="43">
        <f>SUM(D12:D13)</f>
        <v>69</v>
      </c>
      <c r="E14" s="43">
        <f>SUM(E12:E13)</f>
        <v>1</v>
      </c>
      <c r="F14" s="53">
        <f ca="1">SUM(F12:F15)</f>
        <v>0</v>
      </c>
      <c r="G14" s="53">
        <f ca="1">SUM(G12:G15)</f>
        <v>0</v>
      </c>
      <c r="H14" s="53">
        <f>SUM(F12:F13)</f>
        <v>1</v>
      </c>
      <c r="I14" s="53">
        <f>SUM(G12:G13)</f>
        <v>1</v>
      </c>
    </row>
    <row r="15" spans="1:12">
      <c r="F15" s="11"/>
      <c r="G15" s="11"/>
    </row>
    <row r="16" spans="1:12">
      <c r="A16" s="50" t="s">
        <v>69</v>
      </c>
      <c r="B16" s="50"/>
      <c r="C16" s="50"/>
      <c r="D16" s="50"/>
      <c r="E16" s="50"/>
      <c r="F16" s="54"/>
      <c r="G16" s="54"/>
      <c r="H16" s="50"/>
      <c r="I16" s="50"/>
    </row>
    <row r="17" spans="1:9">
      <c r="A17" s="42" t="s">
        <v>106</v>
      </c>
      <c r="B17" s="42" t="s">
        <v>20</v>
      </c>
      <c r="C17" s="42" t="s">
        <v>26</v>
      </c>
      <c r="D17" s="42" t="s">
        <v>103</v>
      </c>
      <c r="E17" s="42" t="s">
        <v>107</v>
      </c>
      <c r="F17" s="52" t="s">
        <v>67</v>
      </c>
      <c r="G17" s="52" t="s">
        <v>68</v>
      </c>
      <c r="H17" s="42" t="s">
        <v>67</v>
      </c>
      <c r="I17" s="42" t="s">
        <v>68</v>
      </c>
    </row>
    <row r="18" spans="1:9">
      <c r="A18" s="11" t="s">
        <v>23</v>
      </c>
      <c r="B18" s="11">
        <v>13</v>
      </c>
      <c r="C18" s="11">
        <v>19</v>
      </c>
      <c r="D18" s="11">
        <v>32</v>
      </c>
      <c r="E18" s="11">
        <f>D18/D20</f>
        <v>0.46376811594202899</v>
      </c>
      <c r="F18" s="11">
        <v>0.61904761904761907</v>
      </c>
      <c r="G18" s="11">
        <v>0.39583333333333331</v>
      </c>
    </row>
    <row r="19" spans="1:9">
      <c r="A19" s="11" t="s">
        <v>13</v>
      </c>
      <c r="B19" s="11">
        <v>8</v>
      </c>
      <c r="C19" s="11">
        <v>29</v>
      </c>
      <c r="D19" s="11">
        <v>37</v>
      </c>
      <c r="E19" s="11">
        <f>D19/D20</f>
        <v>0.53623188405797106</v>
      </c>
      <c r="F19" s="11">
        <v>0.38095238095238093</v>
      </c>
      <c r="G19" s="11">
        <v>0.60416666666666663</v>
      </c>
    </row>
    <row r="20" spans="1:9">
      <c r="A20" s="43" t="s">
        <v>103</v>
      </c>
      <c r="B20" s="43">
        <f>SUM(B18:B19)</f>
        <v>21</v>
      </c>
      <c r="C20" s="43">
        <f>SUM(C18:C19)</f>
        <v>48</v>
      </c>
      <c r="D20" s="43">
        <f>SUM(D18:D19)</f>
        <v>69</v>
      </c>
      <c r="E20" s="43">
        <f>SUM(E18:E19)</f>
        <v>1</v>
      </c>
      <c r="F20" s="43" t="e">
        <f>SUM(#REF!)</f>
        <v>#REF!</v>
      </c>
      <c r="G20" s="43" t="e">
        <f>SUM(#REF!)</f>
        <v>#REF!</v>
      </c>
      <c r="H20" s="43">
        <f>SUM(F18:F19)</f>
        <v>1</v>
      </c>
      <c r="I20" s="43">
        <f>SUM(G18:G19)</f>
        <v>1</v>
      </c>
    </row>
    <row r="22" spans="1:9">
      <c r="A22" s="50" t="s">
        <v>78</v>
      </c>
      <c r="B22" s="50"/>
      <c r="C22" s="50"/>
      <c r="D22" s="50"/>
      <c r="E22" s="50"/>
      <c r="F22" s="54"/>
      <c r="G22" s="54"/>
      <c r="H22" s="50"/>
      <c r="I22" s="50"/>
    </row>
    <row r="23" spans="1:9">
      <c r="A23" s="42" t="s">
        <v>3</v>
      </c>
      <c r="B23" s="42" t="s">
        <v>20</v>
      </c>
      <c r="C23" s="42" t="s">
        <v>26</v>
      </c>
      <c r="D23" s="42" t="s">
        <v>103</v>
      </c>
      <c r="E23" s="42" t="s">
        <v>108</v>
      </c>
      <c r="F23" s="52" t="s">
        <v>67</v>
      </c>
      <c r="G23" s="52" t="s">
        <v>68</v>
      </c>
      <c r="H23" s="42" t="s">
        <v>67</v>
      </c>
      <c r="I23" s="42" t="s">
        <v>68</v>
      </c>
    </row>
    <row r="24" spans="1:9">
      <c r="A24" s="11" t="s">
        <v>30</v>
      </c>
      <c r="B24" s="11">
        <v>7</v>
      </c>
      <c r="C24" s="11">
        <v>39</v>
      </c>
      <c r="D24" s="11">
        <v>46</v>
      </c>
      <c r="E24" s="11">
        <f>D24/D26</f>
        <v>0.66666666666666663</v>
      </c>
      <c r="F24" s="11">
        <v>0.33333333333333331</v>
      </c>
      <c r="G24" s="11">
        <v>0.8125</v>
      </c>
    </row>
    <row r="25" spans="1:9">
      <c r="A25" s="11" t="s">
        <v>14</v>
      </c>
      <c r="B25" s="11">
        <v>14</v>
      </c>
      <c r="C25" s="11">
        <v>9</v>
      </c>
      <c r="D25" s="11">
        <v>23</v>
      </c>
      <c r="E25" s="11">
        <f>D25/D26</f>
        <v>0.33333333333333331</v>
      </c>
      <c r="F25" s="11">
        <v>0.66666666666666663</v>
      </c>
      <c r="G25" s="11">
        <v>0.1875</v>
      </c>
    </row>
    <row r="26" spans="1:9">
      <c r="A26" s="43" t="s">
        <v>103</v>
      </c>
      <c r="B26" s="43">
        <f>SUM(B24:B25)</f>
        <v>21</v>
      </c>
      <c r="C26" s="43">
        <f>SUM(C24:C25)</f>
        <v>48</v>
      </c>
      <c r="D26" s="43">
        <f>SUM(D24:D25)</f>
        <v>69</v>
      </c>
      <c r="E26" s="43">
        <f>SUM(E24:E25)</f>
        <v>1</v>
      </c>
      <c r="F26" s="43">
        <f>SUM(F24:F25)</f>
        <v>1</v>
      </c>
      <c r="G26" s="43">
        <f>SUM(G24:G25)</f>
        <v>1</v>
      </c>
      <c r="H26" s="43">
        <f>SUM(F24:F25)</f>
        <v>1</v>
      </c>
      <c r="I26" s="43">
        <f>SUM(G24:G25)</f>
        <v>1</v>
      </c>
    </row>
    <row r="28" spans="1:9">
      <c r="A28" s="50" t="s">
        <v>77</v>
      </c>
      <c r="B28" s="50"/>
      <c r="C28" s="50"/>
      <c r="D28" s="50"/>
      <c r="E28" s="50"/>
      <c r="F28" s="54"/>
      <c r="G28" s="54"/>
      <c r="H28" s="50"/>
      <c r="I28" s="50"/>
    </row>
    <row r="29" spans="1:9">
      <c r="A29" s="42" t="s">
        <v>79</v>
      </c>
      <c r="B29" s="42" t="s">
        <v>20</v>
      </c>
      <c r="C29" s="42" t="s">
        <v>26</v>
      </c>
      <c r="D29" s="42" t="s">
        <v>103</v>
      </c>
      <c r="E29" s="42" t="s">
        <v>109</v>
      </c>
      <c r="F29" s="52" t="s">
        <v>67</v>
      </c>
      <c r="G29" s="52" t="s">
        <v>68</v>
      </c>
      <c r="H29" s="42" t="s">
        <v>67</v>
      </c>
      <c r="I29" s="42" t="s">
        <v>68</v>
      </c>
    </row>
    <row r="30" spans="1:9">
      <c r="A30" s="11" t="s">
        <v>15</v>
      </c>
      <c r="B30" s="11">
        <v>18</v>
      </c>
      <c r="C30" s="11">
        <v>29</v>
      </c>
      <c r="D30" s="11">
        <v>47</v>
      </c>
      <c r="E30" s="29">
        <f>D30/D34</f>
        <v>0.6811594202898551</v>
      </c>
      <c r="F30" s="11">
        <v>0.8571428571428571</v>
      </c>
      <c r="G30" s="11">
        <v>0.60416666666666663</v>
      </c>
      <c r="H30" s="51">
        <v>0.76</v>
      </c>
      <c r="I30" s="46">
        <v>0.57692307692307687</v>
      </c>
    </row>
    <row r="31" spans="1:9">
      <c r="A31" s="11" t="s">
        <v>35</v>
      </c>
      <c r="B31" s="11">
        <v>0</v>
      </c>
      <c r="C31" s="11">
        <v>18</v>
      </c>
      <c r="D31" s="11">
        <v>18</v>
      </c>
      <c r="E31" s="29">
        <f>D31/D34</f>
        <v>0.2608695652173913</v>
      </c>
      <c r="F31" s="11">
        <v>0</v>
      </c>
      <c r="G31" s="11">
        <v>0.375</v>
      </c>
      <c r="H31" s="51">
        <v>0.04</v>
      </c>
      <c r="I31" s="46">
        <v>0.36538461538461536</v>
      </c>
    </row>
    <row r="32" spans="1:9">
      <c r="A32" s="11" t="s">
        <v>63</v>
      </c>
      <c r="B32" s="11">
        <v>3</v>
      </c>
      <c r="C32" s="11">
        <v>0</v>
      </c>
      <c r="D32" s="11">
        <v>3</v>
      </c>
      <c r="E32" s="29">
        <f>D32/D34</f>
        <v>4.3478260869565216E-2</v>
      </c>
      <c r="F32" s="11">
        <v>0.14285714285714285</v>
      </c>
      <c r="G32" s="11">
        <v>0</v>
      </c>
      <c r="H32" s="51">
        <v>0.16</v>
      </c>
      <c r="I32" s="46">
        <v>1.9230769230769232E-2</v>
      </c>
    </row>
    <row r="33" spans="1:9">
      <c r="A33" s="11" t="s">
        <v>65</v>
      </c>
      <c r="B33" s="11">
        <v>0</v>
      </c>
      <c r="C33" s="11">
        <v>1</v>
      </c>
      <c r="D33" s="11">
        <v>1</v>
      </c>
      <c r="E33" s="29">
        <f>D33/D34</f>
        <v>1.4492753623188406E-2</v>
      </c>
      <c r="F33" s="11">
        <v>0</v>
      </c>
      <c r="G33" s="11">
        <v>2.0833333333333332E-2</v>
      </c>
      <c r="H33" s="51">
        <v>0.04</v>
      </c>
      <c r="I33" s="46">
        <v>3.8461538461538464E-2</v>
      </c>
    </row>
    <row r="34" spans="1:9">
      <c r="A34" s="43" t="s">
        <v>103</v>
      </c>
      <c r="B34" s="43">
        <f>SUM(B30:B33)</f>
        <v>21</v>
      </c>
      <c r="C34" s="43">
        <f>SUM(C30:C33)</f>
        <v>48</v>
      </c>
      <c r="D34" s="43">
        <f>SUM(D30:D33)</f>
        <v>69</v>
      </c>
      <c r="E34" s="43">
        <f>SUM(E30:E33)</f>
        <v>0.99999999999999989</v>
      </c>
      <c r="F34" s="53">
        <f>SUM(F30:F33)</f>
        <v>1</v>
      </c>
      <c r="G34" s="53">
        <f>SUM(G30:G33)</f>
        <v>1</v>
      </c>
      <c r="H34" s="43">
        <f>SUM(H30:H33)</f>
        <v>1</v>
      </c>
      <c r="I34" s="43">
        <f>SUM(I30:I33)</f>
        <v>1</v>
      </c>
    </row>
    <row r="36" spans="1:9">
      <c r="A36" s="50" t="s">
        <v>88</v>
      </c>
      <c r="B36" s="50"/>
      <c r="C36" s="50"/>
      <c r="D36" s="50"/>
      <c r="E36" s="50"/>
      <c r="F36" s="54"/>
      <c r="G36" s="54"/>
      <c r="H36" s="50"/>
      <c r="I36" s="50"/>
    </row>
    <row r="37" spans="1:9">
      <c r="A37" s="42" t="s">
        <v>5</v>
      </c>
      <c r="B37" s="42" t="s">
        <v>20</v>
      </c>
      <c r="C37" s="42" t="s">
        <v>26</v>
      </c>
      <c r="D37" s="42" t="s">
        <v>103</v>
      </c>
      <c r="E37" s="42" t="s">
        <v>110</v>
      </c>
      <c r="F37" s="52" t="s">
        <v>67</v>
      </c>
      <c r="G37" s="52" t="s">
        <v>68</v>
      </c>
      <c r="H37" s="42" t="s">
        <v>67</v>
      </c>
      <c r="I37" s="42" t="s">
        <v>68</v>
      </c>
    </row>
    <row r="38" spans="1:9">
      <c r="A38" s="11" t="s">
        <v>16</v>
      </c>
      <c r="B38" s="11">
        <v>10</v>
      </c>
      <c r="C38" s="11">
        <v>31</v>
      </c>
      <c r="D38" s="11">
        <v>41</v>
      </c>
      <c r="E38" s="11">
        <f>D38/D40</f>
        <v>0.59420289855072461</v>
      </c>
      <c r="F38">
        <v>0.47619047619047616</v>
      </c>
      <c r="G38">
        <v>0.64583333333333337</v>
      </c>
      <c r="H38" s="11"/>
      <c r="I38" s="11"/>
    </row>
    <row r="39" spans="1:9">
      <c r="A39" s="11" t="s">
        <v>39</v>
      </c>
      <c r="B39" s="11">
        <v>11</v>
      </c>
      <c r="C39" s="11">
        <v>17</v>
      </c>
      <c r="D39" s="11">
        <v>28</v>
      </c>
      <c r="E39" s="11">
        <f>D39/D40</f>
        <v>0.40579710144927539</v>
      </c>
      <c r="F39">
        <v>0.52380952380952384</v>
      </c>
      <c r="G39">
        <v>0.35416666666666669</v>
      </c>
      <c r="H39" s="11"/>
      <c r="I39" s="11"/>
    </row>
    <row r="40" spans="1:9">
      <c r="A40" s="43" t="s">
        <v>103</v>
      </c>
      <c r="B40" s="43">
        <f>SUM(B38:B39)</f>
        <v>21</v>
      </c>
      <c r="C40" s="43">
        <f>SUM(C38:C39)</f>
        <v>48</v>
      </c>
      <c r="D40" s="43">
        <f>SUM(D38:D39)</f>
        <v>69</v>
      </c>
      <c r="E40" s="43">
        <f>SUM(E38:E39)</f>
        <v>1</v>
      </c>
      <c r="F40" s="43">
        <f>SUM(F38:F39)</f>
        <v>1</v>
      </c>
      <c r="G40" s="43">
        <f>SUM(G38:G39)</f>
        <v>1</v>
      </c>
      <c r="H40" s="43">
        <f>SUM(H38:H39)</f>
        <v>0</v>
      </c>
      <c r="I40" s="43">
        <f>SUM(I38:I39)</f>
        <v>0</v>
      </c>
    </row>
    <row r="42" spans="1:9">
      <c r="A42" s="50" t="s">
        <v>90</v>
      </c>
      <c r="B42" s="50"/>
      <c r="C42" s="50"/>
      <c r="D42" s="50"/>
      <c r="E42" s="50"/>
      <c r="F42" s="54"/>
      <c r="G42" s="54"/>
      <c r="H42" s="50"/>
      <c r="I42" s="50"/>
    </row>
    <row r="43" spans="1:9">
      <c r="A43" s="42" t="s">
        <v>91</v>
      </c>
      <c r="B43" s="42" t="s">
        <v>20</v>
      </c>
      <c r="C43" s="42" t="s">
        <v>26</v>
      </c>
      <c r="D43" s="42" t="s">
        <v>103</v>
      </c>
      <c r="E43" s="42" t="s">
        <v>111</v>
      </c>
      <c r="F43" s="52" t="s">
        <v>67</v>
      </c>
      <c r="G43" s="52" t="s">
        <v>68</v>
      </c>
      <c r="H43" s="42" t="s">
        <v>67</v>
      </c>
      <c r="I43" s="42" t="s">
        <v>68</v>
      </c>
    </row>
    <row r="44" spans="1:9">
      <c r="A44" s="11" t="s">
        <v>92</v>
      </c>
      <c r="B44" s="11">
        <v>8</v>
      </c>
      <c r="C44" s="11">
        <v>23</v>
      </c>
      <c r="D44" s="11">
        <v>31</v>
      </c>
      <c r="E44" s="11">
        <f>D44/D47</f>
        <v>0.44927536231884058</v>
      </c>
      <c r="F44">
        <v>0.38095238095238093</v>
      </c>
      <c r="G44">
        <v>0.47916666666666669</v>
      </c>
      <c r="H44" s="46">
        <v>0.375</v>
      </c>
      <c r="I44" s="46">
        <v>0.47058823529411764</v>
      </c>
    </row>
    <row r="45" spans="1:9">
      <c r="A45" s="11" t="s">
        <v>93</v>
      </c>
      <c r="B45" s="11">
        <v>13</v>
      </c>
      <c r="C45" s="11">
        <v>14</v>
      </c>
      <c r="D45" s="11">
        <v>27</v>
      </c>
      <c r="E45" s="11">
        <f>D45/D47</f>
        <v>0.39130434782608697</v>
      </c>
      <c r="F45">
        <v>0.61904761904761907</v>
      </c>
      <c r="G45">
        <v>0.29166666666666669</v>
      </c>
      <c r="H45" s="46">
        <v>0.58333333333333337</v>
      </c>
      <c r="I45" s="46">
        <v>0.29411764705882354</v>
      </c>
    </row>
    <row r="46" spans="1:9">
      <c r="A46" s="11" t="s">
        <v>94</v>
      </c>
      <c r="B46" s="11">
        <v>0</v>
      </c>
      <c r="C46" s="11">
        <v>11</v>
      </c>
      <c r="D46" s="11">
        <v>11</v>
      </c>
      <c r="E46" s="11">
        <f>D46/D47</f>
        <v>0.15942028985507245</v>
      </c>
      <c r="F46">
        <v>0</v>
      </c>
      <c r="G46">
        <v>0.22916666666666666</v>
      </c>
      <c r="H46" s="46">
        <v>4.1666666666666664E-2</v>
      </c>
      <c r="I46" s="46">
        <v>0.23529411764705882</v>
      </c>
    </row>
    <row r="47" spans="1:9">
      <c r="A47" s="43" t="s">
        <v>103</v>
      </c>
      <c r="B47" s="43">
        <f>SUM(B44:B46)</f>
        <v>21</v>
      </c>
      <c r="C47" s="43">
        <f>SUM(C44:C46)</f>
        <v>48</v>
      </c>
      <c r="D47" s="43">
        <f>SUM(D44:D46)</f>
        <v>69</v>
      </c>
      <c r="E47" s="43">
        <f>SUM(E44:E46)</f>
        <v>1</v>
      </c>
      <c r="F47" s="43">
        <f>SUM(F44:F46)</f>
        <v>1</v>
      </c>
      <c r="G47" s="43">
        <f>SUM(G44:G46)</f>
        <v>1</v>
      </c>
      <c r="H47" s="43">
        <f>SUM(H44:H46)</f>
        <v>1</v>
      </c>
      <c r="I47" s="43">
        <f>SUM(I44:I46)</f>
        <v>1</v>
      </c>
    </row>
    <row r="49" spans="1:9">
      <c r="A49" s="50" t="s">
        <v>97</v>
      </c>
      <c r="B49" s="50"/>
      <c r="C49" s="50"/>
      <c r="D49" s="50"/>
      <c r="E49" s="50"/>
      <c r="F49" s="54"/>
      <c r="G49" s="54"/>
      <c r="H49" s="50"/>
      <c r="I49" s="50"/>
    </row>
    <row r="50" spans="1:9">
      <c r="A50" s="42" t="s">
        <v>7</v>
      </c>
      <c r="B50" s="42" t="s">
        <v>20</v>
      </c>
      <c r="C50" s="42" t="s">
        <v>26</v>
      </c>
      <c r="D50" s="42" t="s">
        <v>103</v>
      </c>
      <c r="E50" s="42" t="s">
        <v>112</v>
      </c>
      <c r="F50" s="52" t="s">
        <v>67</v>
      </c>
      <c r="G50" s="52" t="s">
        <v>68</v>
      </c>
      <c r="H50" s="42" t="s">
        <v>67</v>
      </c>
      <c r="I50" s="42" t="s">
        <v>68</v>
      </c>
    </row>
    <row r="51" spans="1:9">
      <c r="A51" s="18" t="s">
        <v>17</v>
      </c>
      <c r="B51" s="11">
        <v>10</v>
      </c>
      <c r="C51" s="11">
        <v>7</v>
      </c>
      <c r="D51" s="11">
        <v>17</v>
      </c>
      <c r="E51" s="11">
        <f>D51/D54</f>
        <v>0.24637681159420291</v>
      </c>
      <c r="F51">
        <v>0.47619047619047616</v>
      </c>
      <c r="G51">
        <v>0.14583333333333334</v>
      </c>
      <c r="H51" s="11"/>
      <c r="I51" s="11"/>
    </row>
    <row r="52" spans="1:9">
      <c r="A52" s="18" t="s">
        <v>25</v>
      </c>
      <c r="B52" s="11">
        <v>6</v>
      </c>
      <c r="C52" s="11">
        <v>19</v>
      </c>
      <c r="D52" s="11">
        <v>25</v>
      </c>
      <c r="E52" s="11">
        <f>D52/D54</f>
        <v>0.36231884057971014</v>
      </c>
      <c r="F52">
        <v>0.2857142857142857</v>
      </c>
      <c r="G52">
        <v>0.39583333333333331</v>
      </c>
      <c r="H52" s="11"/>
      <c r="I52" s="11"/>
    </row>
    <row r="53" spans="1:9">
      <c r="A53" s="18" t="s">
        <v>31</v>
      </c>
      <c r="B53" s="11">
        <v>5</v>
      </c>
      <c r="C53" s="11">
        <v>22</v>
      </c>
      <c r="D53" s="11">
        <v>27</v>
      </c>
      <c r="E53" s="11">
        <f>D53/D54</f>
        <v>0.39130434782608697</v>
      </c>
      <c r="F53">
        <v>0.23809523809523808</v>
      </c>
      <c r="G53">
        <v>0.45833333333333331</v>
      </c>
      <c r="H53" s="11"/>
      <c r="I53" s="11"/>
    </row>
    <row r="54" spans="1:9">
      <c r="A54" s="43" t="s">
        <v>103</v>
      </c>
      <c r="B54" s="43">
        <f>SUM(B51:B53)</f>
        <v>21</v>
      </c>
      <c r="C54" s="43">
        <f>SUM(C51:C53)</f>
        <v>48</v>
      </c>
      <c r="D54" s="43">
        <f>SUM(D51:D53)</f>
        <v>69</v>
      </c>
      <c r="E54" s="43">
        <f>SUM(E51:E53)</f>
        <v>1</v>
      </c>
      <c r="F54" s="43">
        <f>SUM(F51:F53)</f>
        <v>1</v>
      </c>
      <c r="G54" s="43">
        <f>SUM(G51:G53)</f>
        <v>1</v>
      </c>
      <c r="H54" s="43">
        <f>SUM(H51:H53)</f>
        <v>0</v>
      </c>
      <c r="I54" s="43">
        <f>SUM(I51:I53)</f>
        <v>0</v>
      </c>
    </row>
    <row r="56" spans="1:9">
      <c r="A56" s="50" t="s">
        <v>113</v>
      </c>
      <c r="B56" s="50"/>
      <c r="C56" s="50"/>
      <c r="D56" s="50"/>
      <c r="E56" s="50"/>
      <c r="F56" s="54"/>
      <c r="G56" s="54"/>
      <c r="H56" s="50"/>
      <c r="I56" s="50"/>
    </row>
    <row r="57" spans="1:9">
      <c r="A57" s="42" t="s">
        <v>8</v>
      </c>
      <c r="B57" s="42" t="s">
        <v>20</v>
      </c>
      <c r="C57" s="42" t="s">
        <v>26</v>
      </c>
      <c r="D57" s="42" t="s">
        <v>103</v>
      </c>
      <c r="E57" s="42" t="s">
        <v>114</v>
      </c>
      <c r="F57" s="52" t="s">
        <v>67</v>
      </c>
      <c r="G57" s="52" t="s">
        <v>68</v>
      </c>
      <c r="H57" s="42" t="s">
        <v>67</v>
      </c>
      <c r="I57" s="42" t="s">
        <v>68</v>
      </c>
    </row>
    <row r="58" spans="1:9">
      <c r="A58" s="11" t="s">
        <v>18</v>
      </c>
      <c r="B58" s="39">
        <v>6</v>
      </c>
      <c r="C58" s="39">
        <v>6</v>
      </c>
      <c r="D58" s="11">
        <v>12</v>
      </c>
      <c r="E58" s="11">
        <f>D58/D63</f>
        <v>0.17391304347826086</v>
      </c>
      <c r="F58">
        <v>0.2857142857142857</v>
      </c>
      <c r="G58">
        <v>0.125</v>
      </c>
      <c r="H58" s="46">
        <v>0.26923076923076922</v>
      </c>
      <c r="I58" s="46">
        <v>0.13207547169811321</v>
      </c>
    </row>
    <row r="59" spans="1:9">
      <c r="A59" s="11" t="s">
        <v>24</v>
      </c>
      <c r="B59" s="39">
        <v>7</v>
      </c>
      <c r="C59" s="39">
        <v>11</v>
      </c>
      <c r="D59" s="11">
        <v>18</v>
      </c>
      <c r="E59" s="11">
        <f>D59/D63</f>
        <v>0.2608695652173913</v>
      </c>
      <c r="F59">
        <v>0.33333333333333331</v>
      </c>
      <c r="G59">
        <v>0.22916666666666666</v>
      </c>
      <c r="H59" s="46">
        <v>0.30769230769230771</v>
      </c>
      <c r="I59" s="46">
        <v>0.22641509433962265</v>
      </c>
    </row>
    <row r="60" spans="1:9">
      <c r="A60" s="11" t="s">
        <v>36</v>
      </c>
      <c r="B60" s="39">
        <v>8</v>
      </c>
      <c r="C60" s="39">
        <v>7</v>
      </c>
      <c r="D60" s="11">
        <v>15</v>
      </c>
      <c r="E60" s="11">
        <f>D60/D63</f>
        <v>0.21739130434782608</v>
      </c>
      <c r="F60">
        <v>0.38095238095238093</v>
      </c>
      <c r="G60">
        <v>0.14583333333333334</v>
      </c>
      <c r="H60" s="46">
        <v>0.34615384615384615</v>
      </c>
      <c r="I60" s="46">
        <v>0.15094339622641509</v>
      </c>
    </row>
    <row r="61" spans="1:9">
      <c r="A61" s="11" t="s">
        <v>40</v>
      </c>
      <c r="B61" s="44">
        <v>0</v>
      </c>
      <c r="C61" s="39">
        <v>3</v>
      </c>
      <c r="D61" s="11">
        <v>3</v>
      </c>
      <c r="E61" s="11">
        <f>D61/D63</f>
        <v>4.3478260869565216E-2</v>
      </c>
      <c r="F61">
        <v>0</v>
      </c>
      <c r="G61">
        <v>6.25E-2</v>
      </c>
      <c r="H61" s="46">
        <v>3.8461538461538464E-2</v>
      </c>
      <c r="I61" s="46">
        <v>7.5471698113207544E-2</v>
      </c>
    </row>
    <row r="62" spans="1:9">
      <c r="A62" s="11" t="s">
        <v>45</v>
      </c>
      <c r="B62" s="44">
        <v>0</v>
      </c>
      <c r="C62" s="39">
        <v>21</v>
      </c>
      <c r="D62" s="11">
        <v>21</v>
      </c>
      <c r="E62" s="11">
        <f>D62/D63</f>
        <v>0.30434782608695654</v>
      </c>
      <c r="F62">
        <v>0</v>
      </c>
      <c r="G62">
        <v>0.4375</v>
      </c>
      <c r="H62" s="46">
        <v>3.8461538461538464E-2</v>
      </c>
      <c r="I62" s="46">
        <v>0.41509433962264153</v>
      </c>
    </row>
    <row r="63" spans="1:9">
      <c r="A63" s="43" t="s">
        <v>103</v>
      </c>
      <c r="B63" s="43">
        <f>SUM(B58:B62)</f>
        <v>21</v>
      </c>
      <c r="C63" s="43">
        <f>SUM(C58:C62)</f>
        <v>48</v>
      </c>
      <c r="D63" s="43">
        <f>SUM(D58:D62)</f>
        <v>69</v>
      </c>
      <c r="E63" s="43">
        <f>SUM(E58:E62)</f>
        <v>1</v>
      </c>
      <c r="F63" s="43">
        <f>SUM(F58:F62)</f>
        <v>1</v>
      </c>
      <c r="G63" s="43">
        <f>SUM(G58:G62)</f>
        <v>1</v>
      </c>
      <c r="H63" s="43">
        <f>SUM(H58:H62)</f>
        <v>0.99999999999999989</v>
      </c>
      <c r="I63" s="43">
        <f>SUM(I58:I62)</f>
        <v>1</v>
      </c>
    </row>
    <row r="65" spans="1:9">
      <c r="A65" s="50" t="s">
        <v>115</v>
      </c>
      <c r="B65" s="50"/>
      <c r="C65" s="50"/>
      <c r="D65" s="50"/>
      <c r="E65" s="50"/>
      <c r="F65" s="54"/>
      <c r="G65" s="54"/>
      <c r="H65" s="50"/>
      <c r="I65" s="50"/>
    </row>
    <row r="66" spans="1:9">
      <c r="A66" s="42" t="s">
        <v>116</v>
      </c>
      <c r="B66" s="42" t="s">
        <v>20</v>
      </c>
      <c r="C66" s="42" t="s">
        <v>26</v>
      </c>
      <c r="D66" s="42" t="s">
        <v>103</v>
      </c>
      <c r="E66" s="42" t="s">
        <v>117</v>
      </c>
      <c r="F66" s="52" t="s">
        <v>67</v>
      </c>
      <c r="G66" s="52" t="s">
        <v>68</v>
      </c>
      <c r="H66" s="42" t="s">
        <v>67</v>
      </c>
      <c r="I66" s="42" t="s">
        <v>68</v>
      </c>
    </row>
    <row r="67" spans="1:9">
      <c r="A67" s="11" t="s">
        <v>118</v>
      </c>
      <c r="B67" s="11">
        <v>9</v>
      </c>
      <c r="C67" s="11">
        <v>2</v>
      </c>
      <c r="D67" s="11">
        <v>11</v>
      </c>
      <c r="E67" s="46">
        <v>0.15584415584415584</v>
      </c>
      <c r="F67">
        <v>0.42857142857142855</v>
      </c>
      <c r="G67">
        <v>4.1666666666666664E-2</v>
      </c>
      <c r="H67" s="46">
        <v>0.34482758620689657</v>
      </c>
      <c r="I67" s="46">
        <v>5.3571428571428568E-2</v>
      </c>
    </row>
    <row r="68" spans="1:9">
      <c r="A68" s="11" t="s">
        <v>119</v>
      </c>
      <c r="B68" s="11">
        <v>3</v>
      </c>
      <c r="C68" s="11">
        <v>19</v>
      </c>
      <c r="D68" s="11">
        <v>22</v>
      </c>
      <c r="E68" s="46">
        <v>0.29870129870129869</v>
      </c>
      <c r="F68">
        <v>0.14285714285714285</v>
      </c>
      <c r="G68">
        <v>0.39583333333333331</v>
      </c>
      <c r="H68" s="46">
        <v>0.13793103448275862</v>
      </c>
      <c r="I68" s="46">
        <v>0.35714285714285715</v>
      </c>
    </row>
    <row r="69" spans="1:9">
      <c r="A69" s="11" t="s">
        <v>120</v>
      </c>
      <c r="B69" s="11">
        <v>0</v>
      </c>
      <c r="C69" s="11">
        <v>10</v>
      </c>
      <c r="D69" s="11">
        <v>10</v>
      </c>
      <c r="E69" s="46">
        <v>0.14285714285714285</v>
      </c>
      <c r="F69">
        <v>0</v>
      </c>
      <c r="G69">
        <v>0.20833333333333334</v>
      </c>
      <c r="H69" s="46">
        <v>3.4482758620689655E-2</v>
      </c>
      <c r="I69" s="46">
        <v>0.19642857142857142</v>
      </c>
    </row>
    <row r="70" spans="1:9">
      <c r="A70" s="11" t="s">
        <v>121</v>
      </c>
      <c r="B70" s="11">
        <v>7</v>
      </c>
      <c r="C70" s="11">
        <v>14</v>
      </c>
      <c r="D70" s="11">
        <v>21</v>
      </c>
      <c r="E70" s="46">
        <v>0.2857142857142857</v>
      </c>
      <c r="F70">
        <v>0.33333333333333331</v>
      </c>
      <c r="G70">
        <v>0.29166666666666669</v>
      </c>
      <c r="H70" s="46">
        <v>0.27586206896551724</v>
      </c>
      <c r="I70" s="46">
        <v>0.26785714285714285</v>
      </c>
    </row>
    <row r="71" spans="1:9">
      <c r="A71" s="11" t="s">
        <v>122</v>
      </c>
      <c r="B71" s="11">
        <v>0</v>
      </c>
      <c r="C71" s="11">
        <v>0</v>
      </c>
      <c r="D71" s="11">
        <v>0</v>
      </c>
      <c r="E71" s="46">
        <v>1.2987012987012988E-2</v>
      </c>
      <c r="F71">
        <v>0</v>
      </c>
      <c r="G71">
        <v>0</v>
      </c>
      <c r="H71" s="46">
        <v>3.4482758620689655E-2</v>
      </c>
      <c r="I71" s="46">
        <v>1.7857142857142856E-2</v>
      </c>
    </row>
    <row r="72" spans="1:9">
      <c r="A72" s="11" t="s">
        <v>123</v>
      </c>
      <c r="B72" s="11">
        <v>1</v>
      </c>
      <c r="C72" s="11">
        <v>0</v>
      </c>
      <c r="D72" s="11">
        <v>1</v>
      </c>
      <c r="E72" s="46">
        <v>2.5974025974025976E-2</v>
      </c>
      <c r="F72">
        <v>4.7619047619047616E-2</v>
      </c>
      <c r="G72">
        <v>0</v>
      </c>
      <c r="H72" s="46">
        <v>6.8965517241379309E-2</v>
      </c>
      <c r="I72" s="46">
        <v>1.7857142857142856E-2</v>
      </c>
    </row>
    <row r="73" spans="1:9">
      <c r="A73" s="11" t="s">
        <v>124</v>
      </c>
      <c r="B73" s="11">
        <v>0</v>
      </c>
      <c r="C73" s="11">
        <v>0</v>
      </c>
      <c r="D73" s="11">
        <v>0</v>
      </c>
      <c r="E73" s="46">
        <v>1.2987012987012988E-2</v>
      </c>
      <c r="F73">
        <v>0</v>
      </c>
      <c r="G73">
        <v>0</v>
      </c>
      <c r="H73" s="46">
        <v>3.4482758620689655E-2</v>
      </c>
      <c r="I73" s="46">
        <v>1.7857142857142856E-2</v>
      </c>
    </row>
    <row r="74" spans="1:9">
      <c r="A74" s="11" t="s">
        <v>125</v>
      </c>
      <c r="B74" s="11">
        <v>1</v>
      </c>
      <c r="C74" s="11">
        <v>3</v>
      </c>
      <c r="D74" s="11">
        <v>4</v>
      </c>
      <c r="E74" s="46">
        <v>6.4935064935064929E-2</v>
      </c>
      <c r="F74">
        <v>4.7619047619047616E-2</v>
      </c>
      <c r="G74">
        <v>6.25E-2</v>
      </c>
      <c r="H74" s="46">
        <v>6.8965517241379309E-2</v>
      </c>
      <c r="I74" s="47">
        <v>7.1428571428571425E-2</v>
      </c>
    </row>
    <row r="75" spans="1:9">
      <c r="A75" s="43" t="s">
        <v>103</v>
      </c>
      <c r="B75" s="43">
        <f>SUM(B67:B74)</f>
        <v>21</v>
      </c>
      <c r="C75" s="43">
        <f>SUM(C67:C74)</f>
        <v>48</v>
      </c>
      <c r="D75" s="43">
        <f>SUM(D67:D74)</f>
        <v>69</v>
      </c>
      <c r="E75" s="43">
        <f>SUM(E67:E74)</f>
        <v>1</v>
      </c>
      <c r="F75" s="43">
        <f>SUM(F67:F74)</f>
        <v>1</v>
      </c>
      <c r="G75" s="43">
        <f>SUM(G67:G74)</f>
        <v>1</v>
      </c>
      <c r="H75" s="45">
        <f>SUM(H67:H74)</f>
        <v>1</v>
      </c>
      <c r="I75" s="43">
        <f>SUM(I67:I74)</f>
        <v>1.0000000000000002</v>
      </c>
    </row>
    <row r="77" spans="1:9">
      <c r="A77" s="50" t="s">
        <v>126</v>
      </c>
      <c r="B77" s="50"/>
      <c r="C77" s="50"/>
      <c r="D77" s="50"/>
      <c r="E77" s="50"/>
      <c r="F77" s="54"/>
      <c r="G77" s="54"/>
      <c r="H77" s="50"/>
      <c r="I77" s="50"/>
    </row>
    <row r="78" spans="1:9">
      <c r="A78" s="42" t="s">
        <v>127</v>
      </c>
      <c r="B78" s="42" t="s">
        <v>20</v>
      </c>
      <c r="C78" s="42" t="s">
        <v>26</v>
      </c>
      <c r="D78" s="42" t="s">
        <v>103</v>
      </c>
      <c r="E78" s="42" t="s">
        <v>128</v>
      </c>
      <c r="F78" s="52" t="s">
        <v>67</v>
      </c>
      <c r="G78" s="52" t="s">
        <v>68</v>
      </c>
      <c r="H78" s="42" t="s">
        <v>67</v>
      </c>
      <c r="I78" s="42" t="s">
        <v>68</v>
      </c>
    </row>
    <row r="79" spans="1:9">
      <c r="A79" s="11" t="s">
        <v>19</v>
      </c>
      <c r="B79" s="39">
        <v>4</v>
      </c>
      <c r="C79" s="39">
        <v>14</v>
      </c>
      <c r="D79" s="11">
        <v>18</v>
      </c>
      <c r="E79" s="11">
        <f>D79/D84</f>
        <v>0.2608695652173913</v>
      </c>
      <c r="F79" s="4">
        <v>0.19047619047619047</v>
      </c>
      <c r="G79" s="4">
        <v>0.29166666666666669</v>
      </c>
      <c r="H79" s="11"/>
      <c r="I79" s="11"/>
    </row>
    <row r="80" spans="1:9">
      <c r="A80" s="11" t="s">
        <v>32</v>
      </c>
      <c r="B80" s="39">
        <v>5</v>
      </c>
      <c r="C80" s="39">
        <v>12</v>
      </c>
      <c r="D80" s="11">
        <v>17</v>
      </c>
      <c r="E80" s="11">
        <f>D80/D84</f>
        <v>0.24637681159420291</v>
      </c>
      <c r="F80" s="4">
        <v>0.23809523809523808</v>
      </c>
      <c r="G80" s="4">
        <v>0.25</v>
      </c>
      <c r="H80" s="11"/>
      <c r="I80" s="11"/>
    </row>
    <row r="81" spans="1:9">
      <c r="A81" s="11" t="s">
        <v>37</v>
      </c>
      <c r="B81" s="39">
        <v>1</v>
      </c>
      <c r="C81" s="39">
        <v>16</v>
      </c>
      <c r="D81" s="11">
        <v>17</v>
      </c>
      <c r="E81" s="11">
        <f>D81/D84</f>
        <v>0.24637681159420291</v>
      </c>
      <c r="F81" s="4">
        <v>4.7619047619047616E-2</v>
      </c>
      <c r="G81" s="4">
        <v>0.33333333333333331</v>
      </c>
      <c r="H81" s="11"/>
      <c r="I81" s="11"/>
    </row>
    <row r="82" spans="1:9">
      <c r="A82" s="11" t="s">
        <v>43</v>
      </c>
      <c r="B82" s="39">
        <v>3</v>
      </c>
      <c r="C82" s="39">
        <v>5</v>
      </c>
      <c r="D82" s="11">
        <v>8</v>
      </c>
      <c r="E82" s="11">
        <f>D82/D84</f>
        <v>0.11594202898550725</v>
      </c>
      <c r="F82" s="4">
        <v>0.14285714285714285</v>
      </c>
      <c r="G82" s="4">
        <v>0.10416666666666667</v>
      </c>
      <c r="H82" s="11"/>
      <c r="I82" s="11"/>
    </row>
    <row r="83" spans="1:9">
      <c r="A83" s="11" t="s">
        <v>64</v>
      </c>
      <c r="B83" s="39">
        <v>8</v>
      </c>
      <c r="C83" s="39">
        <v>1</v>
      </c>
      <c r="D83" s="11">
        <v>9</v>
      </c>
      <c r="E83" s="11">
        <f>D83/D84</f>
        <v>0.13043478260869565</v>
      </c>
      <c r="F83" s="4">
        <v>0.38095238095238093</v>
      </c>
      <c r="G83" s="4">
        <v>2.0833333333333332E-2</v>
      </c>
      <c r="H83" s="11"/>
      <c r="I83" s="11"/>
    </row>
    <row r="84" spans="1:9">
      <c r="A84" s="43" t="s">
        <v>103</v>
      </c>
      <c r="B84" s="43">
        <f>SUM(B79:B83)</f>
        <v>21</v>
      </c>
      <c r="C84" s="43">
        <f>SUM(C79:C83)</f>
        <v>48</v>
      </c>
      <c r="D84" s="43">
        <f>SUM(D79:D83)</f>
        <v>69</v>
      </c>
      <c r="E84" s="43">
        <f>SUM(E79:E83)</f>
        <v>1</v>
      </c>
      <c r="F84" s="43">
        <f>SUM(F79:F83)</f>
        <v>1</v>
      </c>
      <c r="G84" s="43">
        <f>SUM(G79:G83)</f>
        <v>1</v>
      </c>
      <c r="H84" s="43">
        <f>SUM(H79:H83)</f>
        <v>0</v>
      </c>
      <c r="I84" s="43">
        <f>SUM(I79:I83)</f>
        <v>0</v>
      </c>
    </row>
  </sheetData>
  <mergeCells count="1"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BE2F-8AEB-4D93-9FA8-608411C5A7F8}">
  <sheetPr>
    <tabColor theme="7"/>
  </sheetPr>
  <dimension ref="A2:P84"/>
  <sheetViews>
    <sheetView workbookViewId="0">
      <selection activeCell="A3" sqref="A3:D7"/>
    </sheetView>
  </sheetViews>
  <sheetFormatPr defaultRowHeight="15"/>
  <cols>
    <col min="1" max="1" width="22.42578125" bestFit="1" customWidth="1"/>
    <col min="5" max="5" width="25" bestFit="1" customWidth="1"/>
    <col min="8" max="8" width="15.42578125" bestFit="1" customWidth="1"/>
    <col min="9" max="9" width="11.42578125" customWidth="1"/>
    <col min="15" max="15" width="9.42578125" customWidth="1"/>
    <col min="16" max="16" width="4.42578125" customWidth="1"/>
  </cols>
  <sheetData>
    <row r="2" spans="1:16">
      <c r="A2" s="50" t="s">
        <v>83</v>
      </c>
      <c r="B2" s="50"/>
      <c r="C2" s="50"/>
      <c r="D2" s="50"/>
      <c r="E2" s="87" t="s">
        <v>129</v>
      </c>
      <c r="F2" s="91"/>
      <c r="G2" s="88"/>
      <c r="H2" s="92" t="s">
        <v>130</v>
      </c>
      <c r="I2" s="93"/>
      <c r="J2" s="93"/>
      <c r="O2" s="83" t="s">
        <v>102</v>
      </c>
      <c r="P2" s="83"/>
    </row>
    <row r="3" spans="1:16">
      <c r="A3" s="42" t="s">
        <v>86</v>
      </c>
      <c r="B3" s="42" t="s">
        <v>20</v>
      </c>
      <c r="C3" s="42" t="s">
        <v>26</v>
      </c>
      <c r="D3" s="42" t="s">
        <v>103</v>
      </c>
      <c r="E3" s="48" t="s">
        <v>104</v>
      </c>
      <c r="F3" s="52" t="s">
        <v>67</v>
      </c>
      <c r="G3" s="52" t="s">
        <v>68</v>
      </c>
      <c r="H3" s="48" t="s">
        <v>104</v>
      </c>
      <c r="I3" s="52" t="s">
        <v>67</v>
      </c>
      <c r="J3" s="52" t="s">
        <v>68</v>
      </c>
    </row>
    <row r="4" spans="1:16">
      <c r="A4" s="11" t="s">
        <v>49</v>
      </c>
      <c r="B4" s="11">
        <v>0</v>
      </c>
      <c r="C4" s="11">
        <v>11</v>
      </c>
      <c r="D4" s="11">
        <v>11</v>
      </c>
      <c r="E4" s="29">
        <f>D4/D8</f>
        <v>0.15942028985507245</v>
      </c>
      <c r="F4" s="61">
        <f>B4/B8</f>
        <v>0</v>
      </c>
      <c r="G4" s="61"/>
      <c r="H4" s="51"/>
      <c r="I4" s="46"/>
      <c r="J4" s="46"/>
      <c r="O4" s="94" t="s">
        <v>131</v>
      </c>
      <c r="P4" s="95">
        <v>12</v>
      </c>
    </row>
    <row r="5" spans="1:16">
      <c r="A5" s="11" t="s">
        <v>52</v>
      </c>
      <c r="B5" s="11">
        <v>13</v>
      </c>
      <c r="C5" s="11">
        <v>7</v>
      </c>
      <c r="D5" s="11">
        <v>20</v>
      </c>
      <c r="E5" s="29">
        <f>D5/D8</f>
        <v>0.28985507246376813</v>
      </c>
      <c r="F5" s="61">
        <f>D5/D8</f>
        <v>0.28985507246376813</v>
      </c>
      <c r="G5" s="61"/>
      <c r="H5" s="51"/>
      <c r="I5" s="46"/>
      <c r="J5" s="46"/>
      <c r="O5" s="96" t="s">
        <v>132</v>
      </c>
      <c r="P5" s="97">
        <v>1</v>
      </c>
    </row>
    <row r="6" spans="1:16">
      <c r="A6" s="11" t="s">
        <v>55</v>
      </c>
      <c r="B6" s="11">
        <v>1</v>
      </c>
      <c r="C6" s="11">
        <v>5</v>
      </c>
      <c r="D6" s="11">
        <v>6</v>
      </c>
      <c r="E6" s="29">
        <f>D6/D8</f>
        <v>8.6956521739130432E-2</v>
      </c>
      <c r="F6" s="61">
        <f>D6/D8</f>
        <v>8.6956521739130432E-2</v>
      </c>
      <c r="G6" s="61"/>
      <c r="H6" s="51"/>
      <c r="I6" s="46"/>
      <c r="J6" s="46"/>
    </row>
    <row r="7" spans="1:16">
      <c r="A7" s="11" t="s">
        <v>58</v>
      </c>
      <c r="B7" s="11">
        <v>7</v>
      </c>
      <c r="C7" s="11">
        <v>25</v>
      </c>
      <c r="D7" s="11">
        <v>32</v>
      </c>
      <c r="E7" s="29">
        <f>D7/D8</f>
        <v>0.46376811594202899</v>
      </c>
      <c r="F7" s="61">
        <f>D7/D8</f>
        <v>0.46376811594202899</v>
      </c>
      <c r="G7" s="61"/>
      <c r="H7" s="51"/>
      <c r="I7" s="46"/>
      <c r="J7" s="46"/>
    </row>
    <row r="8" spans="1:16">
      <c r="A8" s="43" t="s">
        <v>103</v>
      </c>
      <c r="B8" s="43">
        <f>SUM(B4:B7)</f>
        <v>21</v>
      </c>
      <c r="C8" s="43">
        <f>SUM(C4:C7)</f>
        <v>48</v>
      </c>
      <c r="D8" s="43">
        <f>SUM(D4:D7)</f>
        <v>69</v>
      </c>
      <c r="E8" s="43">
        <f>SUM(E4:E7)</f>
        <v>1</v>
      </c>
      <c r="F8" s="53">
        <f>SUM(F4:F7)</f>
        <v>0.84057971014492749</v>
      </c>
      <c r="G8" s="53">
        <f>SUM(G4:G7)</f>
        <v>0</v>
      </c>
      <c r="H8" s="43">
        <f>SUM(H4:H7)</f>
        <v>0</v>
      </c>
      <c r="I8" s="43">
        <f>SUM(I4:I7)</f>
        <v>0</v>
      </c>
      <c r="J8" s="43">
        <f>SUM(J4:J7)</f>
        <v>0</v>
      </c>
    </row>
    <row r="10" spans="1:16">
      <c r="A10" s="50" t="s">
        <v>66</v>
      </c>
      <c r="B10" s="50"/>
      <c r="C10" s="50"/>
      <c r="D10" s="50"/>
      <c r="E10" s="84" t="s">
        <v>129</v>
      </c>
      <c r="F10" s="85"/>
      <c r="G10" s="86"/>
      <c r="H10" s="89" t="s">
        <v>130</v>
      </c>
      <c r="I10" s="90"/>
      <c r="J10" s="90"/>
    </row>
    <row r="11" spans="1:16">
      <c r="A11" s="42" t="s">
        <v>1</v>
      </c>
      <c r="B11" s="42" t="s">
        <v>20</v>
      </c>
      <c r="C11" s="42" t="s">
        <v>26</v>
      </c>
      <c r="D11" s="42" t="s">
        <v>103</v>
      </c>
      <c r="E11" s="42" t="s">
        <v>105</v>
      </c>
      <c r="F11" s="52" t="s">
        <v>67</v>
      </c>
      <c r="G11" s="52" t="s">
        <v>68</v>
      </c>
      <c r="H11" s="42" t="s">
        <v>105</v>
      </c>
      <c r="I11" s="52" t="s">
        <v>67</v>
      </c>
      <c r="J11" s="52" t="s">
        <v>68</v>
      </c>
    </row>
    <row r="12" spans="1:16">
      <c r="A12" s="11" t="s">
        <v>22</v>
      </c>
      <c r="B12" s="11">
        <v>14</v>
      </c>
      <c r="C12" s="11">
        <v>3</v>
      </c>
      <c r="D12" s="11">
        <v>17</v>
      </c>
      <c r="E12" s="11"/>
      <c r="F12" s="11"/>
      <c r="G12" s="29"/>
      <c r="H12" s="11"/>
      <c r="I12" s="29"/>
      <c r="J12" s="11"/>
    </row>
    <row r="13" spans="1:16">
      <c r="A13" s="11" t="s">
        <v>12</v>
      </c>
      <c r="B13" s="11">
        <v>7</v>
      </c>
      <c r="C13" s="11">
        <v>45</v>
      </c>
      <c r="D13" s="11">
        <v>52</v>
      </c>
      <c r="E13" s="11"/>
      <c r="F13" s="11"/>
      <c r="G13" s="29"/>
      <c r="H13" s="11"/>
      <c r="I13" s="29"/>
      <c r="J13" s="11"/>
    </row>
    <row r="14" spans="1:16">
      <c r="A14" s="43" t="s">
        <v>103</v>
      </c>
      <c r="B14" s="43">
        <f>SUM(B12:B13)</f>
        <v>21</v>
      </c>
      <c r="C14" s="43">
        <f>SUM(C12:C13)</f>
        <v>48</v>
      </c>
      <c r="D14" s="43">
        <f>SUM(D12:D13)</f>
        <v>69</v>
      </c>
      <c r="E14" s="43">
        <f>SUM(E12:E13)</f>
        <v>0</v>
      </c>
      <c r="F14" s="53">
        <f ca="1">SUM(F12:F15)</f>
        <v>0</v>
      </c>
      <c r="G14" s="53">
        <f ca="1">SUM(G12:G15)</f>
        <v>0</v>
      </c>
      <c r="H14" s="53">
        <f t="shared" ref="H14:I14" ca="1" si="0">SUM(H12:H15)</f>
        <v>0</v>
      </c>
      <c r="I14" s="53">
        <f t="shared" ca="1" si="0"/>
        <v>0</v>
      </c>
      <c r="J14" s="53">
        <f>SUM(H12:H13)</f>
        <v>0</v>
      </c>
    </row>
    <row r="15" spans="1:16">
      <c r="F15" s="11"/>
      <c r="G15" s="11"/>
    </row>
    <row r="16" spans="1:16">
      <c r="A16" s="50" t="s">
        <v>69</v>
      </c>
      <c r="B16" s="50"/>
      <c r="C16" s="50"/>
      <c r="D16" s="50"/>
      <c r="E16" s="84" t="s">
        <v>129</v>
      </c>
      <c r="F16" s="85"/>
      <c r="G16" s="86"/>
      <c r="H16" s="89" t="s">
        <v>130</v>
      </c>
      <c r="I16" s="90"/>
      <c r="J16" s="90"/>
    </row>
    <row r="17" spans="1:10">
      <c r="A17" s="42" t="s">
        <v>106</v>
      </c>
      <c r="B17" s="42" t="s">
        <v>20</v>
      </c>
      <c r="C17" s="42" t="s">
        <v>26</v>
      </c>
      <c r="D17" s="42" t="s">
        <v>103</v>
      </c>
      <c r="E17" s="42" t="s">
        <v>107</v>
      </c>
      <c r="F17" s="52" t="s">
        <v>67</v>
      </c>
      <c r="G17" s="52" t="s">
        <v>68</v>
      </c>
      <c r="H17" s="42" t="s">
        <v>107</v>
      </c>
      <c r="I17" s="52" t="s">
        <v>67</v>
      </c>
      <c r="J17" s="52" t="s">
        <v>68</v>
      </c>
    </row>
    <row r="18" spans="1:10">
      <c r="A18" s="11" t="s">
        <v>23</v>
      </c>
      <c r="B18" s="11">
        <v>13</v>
      </c>
      <c r="C18" s="11">
        <v>19</v>
      </c>
      <c r="D18" s="11">
        <v>32</v>
      </c>
      <c r="E18" s="11"/>
      <c r="F18" s="11"/>
      <c r="G18" s="11"/>
    </row>
    <row r="19" spans="1:10">
      <c r="A19" s="11" t="s">
        <v>13</v>
      </c>
      <c r="B19" s="11">
        <v>8</v>
      </c>
      <c r="C19" s="11">
        <v>29</v>
      </c>
      <c r="D19" s="11">
        <v>37</v>
      </c>
      <c r="E19" s="11"/>
      <c r="F19" s="11"/>
      <c r="G19" s="11"/>
    </row>
    <row r="20" spans="1:10">
      <c r="A20" s="43" t="s">
        <v>103</v>
      </c>
      <c r="B20" s="43">
        <f>SUM(B18:B19)</f>
        <v>21</v>
      </c>
      <c r="C20" s="43">
        <f>SUM(C18:C19)</f>
        <v>48</v>
      </c>
      <c r="D20" s="43">
        <f>SUM(D18:D19)</f>
        <v>69</v>
      </c>
      <c r="E20" s="43">
        <f>SUM(E18:E19)</f>
        <v>0</v>
      </c>
      <c r="F20" s="43">
        <f>SUM(F18,F19)</f>
        <v>0</v>
      </c>
      <c r="G20" s="43">
        <f>SUM(G18,G19)</f>
        <v>0</v>
      </c>
      <c r="H20" s="43">
        <f t="shared" ref="H20:I20" si="1">SUM(H18,H19)</f>
        <v>0</v>
      </c>
      <c r="I20" s="43">
        <f t="shared" si="1"/>
        <v>0</v>
      </c>
      <c r="J20" s="43">
        <f>SUM(H18:H19)</f>
        <v>0</v>
      </c>
    </row>
    <row r="22" spans="1:10">
      <c r="A22" s="50" t="s">
        <v>78</v>
      </c>
      <c r="B22" s="50"/>
      <c r="C22" s="50"/>
      <c r="D22" s="50"/>
      <c r="E22" s="84" t="s">
        <v>129</v>
      </c>
      <c r="F22" s="85"/>
      <c r="G22" s="86"/>
      <c r="H22" s="89" t="s">
        <v>130</v>
      </c>
      <c r="I22" s="90"/>
      <c r="J22" s="90"/>
    </row>
    <row r="23" spans="1:10">
      <c r="A23" s="42" t="s">
        <v>3</v>
      </c>
      <c r="B23" s="42" t="s">
        <v>20</v>
      </c>
      <c r="C23" s="42" t="s">
        <v>26</v>
      </c>
      <c r="D23" s="42" t="s">
        <v>103</v>
      </c>
      <c r="E23" s="42" t="s">
        <v>108</v>
      </c>
      <c r="F23" s="52" t="s">
        <v>67</v>
      </c>
      <c r="G23" s="52" t="s">
        <v>68</v>
      </c>
      <c r="H23" s="42" t="s">
        <v>108</v>
      </c>
      <c r="I23" s="52" t="s">
        <v>67</v>
      </c>
      <c r="J23" s="52" t="s">
        <v>68</v>
      </c>
    </row>
    <row r="24" spans="1:10">
      <c r="A24" s="11" t="s">
        <v>30</v>
      </c>
      <c r="B24" s="11">
        <v>7</v>
      </c>
      <c r="C24" s="11">
        <v>39</v>
      </c>
      <c r="D24" s="11">
        <v>46</v>
      </c>
      <c r="E24" s="11"/>
      <c r="F24" s="11"/>
      <c r="G24" s="11"/>
    </row>
    <row r="25" spans="1:10">
      <c r="A25" s="11" t="s">
        <v>14</v>
      </c>
      <c r="B25" s="11">
        <v>14</v>
      </c>
      <c r="C25" s="11">
        <v>9</v>
      </c>
      <c r="D25" s="11">
        <v>23</v>
      </c>
      <c r="E25" s="11"/>
      <c r="F25" s="11"/>
      <c r="G25" s="11"/>
    </row>
    <row r="26" spans="1:10">
      <c r="A26" s="43" t="s">
        <v>103</v>
      </c>
      <c r="B26" s="43">
        <f>SUM(B24:B25)</f>
        <v>21</v>
      </c>
      <c r="C26" s="43">
        <f>SUM(C24:C25)</f>
        <v>48</v>
      </c>
      <c r="D26" s="43">
        <f>SUM(D24:D25)</f>
        <v>69</v>
      </c>
      <c r="E26" s="43">
        <f>SUM(E24:E25)</f>
        <v>0</v>
      </c>
      <c r="F26" s="43">
        <f>SUM(F24:F25)</f>
        <v>0</v>
      </c>
      <c r="G26" s="43">
        <f>SUM(G24:G25)</f>
        <v>0</v>
      </c>
      <c r="H26" s="43">
        <f t="shared" ref="H26:J26" si="2">SUM(H24:H25)</f>
        <v>0</v>
      </c>
      <c r="I26" s="43">
        <f t="shared" si="2"/>
        <v>0</v>
      </c>
      <c r="J26" s="43">
        <f t="shared" si="2"/>
        <v>0</v>
      </c>
    </row>
    <row r="28" spans="1:10">
      <c r="A28" s="50" t="s">
        <v>77</v>
      </c>
      <c r="B28" s="50"/>
      <c r="C28" s="50"/>
      <c r="D28" s="50"/>
      <c r="E28" s="84" t="s">
        <v>129</v>
      </c>
      <c r="F28" s="85"/>
      <c r="G28" s="86"/>
      <c r="H28" s="89" t="s">
        <v>130</v>
      </c>
      <c r="I28" s="90"/>
      <c r="J28" s="90"/>
    </row>
    <row r="29" spans="1:10">
      <c r="A29" s="42" t="s">
        <v>79</v>
      </c>
      <c r="B29" s="42" t="s">
        <v>20</v>
      </c>
      <c r="C29" s="42" t="s">
        <v>26</v>
      </c>
      <c r="D29" s="42" t="s">
        <v>103</v>
      </c>
      <c r="E29" s="42" t="s">
        <v>109</v>
      </c>
      <c r="F29" s="52" t="s">
        <v>67</v>
      </c>
      <c r="G29" s="52" t="s">
        <v>68</v>
      </c>
      <c r="H29" s="42" t="s">
        <v>109</v>
      </c>
      <c r="I29" s="52" t="s">
        <v>67</v>
      </c>
      <c r="J29" s="52" t="s">
        <v>68</v>
      </c>
    </row>
    <row r="30" spans="1:10">
      <c r="A30" s="11" t="s">
        <v>15</v>
      </c>
      <c r="B30" s="11">
        <v>18</v>
      </c>
      <c r="C30" s="11">
        <v>29</v>
      </c>
      <c r="D30" s="11">
        <v>47</v>
      </c>
      <c r="E30" s="29"/>
      <c r="F30" s="11"/>
      <c r="G30" s="11"/>
      <c r="H30" s="51"/>
      <c r="I30" s="46"/>
      <c r="J30" s="46"/>
    </row>
    <row r="31" spans="1:10">
      <c r="A31" s="11" t="s">
        <v>35</v>
      </c>
      <c r="B31" s="11">
        <v>0</v>
      </c>
      <c r="C31" s="11">
        <v>18</v>
      </c>
      <c r="D31" s="11">
        <v>18</v>
      </c>
      <c r="E31" s="29"/>
      <c r="F31" s="11"/>
      <c r="G31" s="11"/>
      <c r="H31" s="51"/>
      <c r="I31" s="46"/>
      <c r="J31" s="46"/>
    </row>
    <row r="32" spans="1:10">
      <c r="A32" s="11" t="s">
        <v>63</v>
      </c>
      <c r="B32" s="11">
        <v>3</v>
      </c>
      <c r="C32" s="11">
        <v>0</v>
      </c>
      <c r="D32" s="11">
        <v>3</v>
      </c>
      <c r="E32" s="29"/>
      <c r="F32" s="11"/>
      <c r="G32" s="11"/>
      <c r="H32" s="51"/>
      <c r="I32" s="46"/>
      <c r="J32" s="46"/>
    </row>
    <row r="33" spans="1:10">
      <c r="A33" s="11" t="s">
        <v>65</v>
      </c>
      <c r="B33" s="11">
        <v>0</v>
      </c>
      <c r="C33" s="11">
        <v>1</v>
      </c>
      <c r="D33" s="11">
        <v>1</v>
      </c>
      <c r="E33" s="29"/>
      <c r="F33" s="11"/>
      <c r="G33" s="11"/>
      <c r="H33" s="51"/>
      <c r="I33" s="46"/>
      <c r="J33" s="46"/>
    </row>
    <row r="34" spans="1:10">
      <c r="A34" s="43" t="s">
        <v>103</v>
      </c>
      <c r="B34" s="43">
        <f>SUM(B30:B33)</f>
        <v>21</v>
      </c>
      <c r="C34" s="43">
        <f>SUM(C30:C33)</f>
        <v>48</v>
      </c>
      <c r="D34" s="43">
        <f>SUM(D30:D33)</f>
        <v>69</v>
      </c>
      <c r="E34" s="43">
        <f>SUM(E30:E33)</f>
        <v>0</v>
      </c>
      <c r="F34" s="53">
        <f>SUM(F30:F33)</f>
        <v>0</v>
      </c>
      <c r="G34" s="53">
        <f>SUM(G30:G33)</f>
        <v>0</v>
      </c>
      <c r="H34" s="43">
        <f>SUM(H30:H33)</f>
        <v>0</v>
      </c>
      <c r="I34" s="43">
        <f>SUM(I30:I33)</f>
        <v>0</v>
      </c>
      <c r="J34" s="43">
        <f>SUM(J30:J33)</f>
        <v>0</v>
      </c>
    </row>
    <row r="36" spans="1:10">
      <c r="A36" s="50" t="s">
        <v>88</v>
      </c>
      <c r="B36" s="50"/>
      <c r="C36" s="50"/>
      <c r="D36" s="50"/>
      <c r="E36" s="84" t="s">
        <v>129</v>
      </c>
      <c r="F36" s="85"/>
      <c r="G36" s="86"/>
      <c r="H36" s="89" t="s">
        <v>130</v>
      </c>
      <c r="I36" s="90"/>
      <c r="J36" s="90"/>
    </row>
    <row r="37" spans="1:10">
      <c r="A37" s="42" t="s">
        <v>5</v>
      </c>
      <c r="B37" s="42" t="s">
        <v>20</v>
      </c>
      <c r="C37" s="42" t="s">
        <v>26</v>
      </c>
      <c r="D37" s="42" t="s">
        <v>103</v>
      </c>
      <c r="E37" s="42" t="s">
        <v>110</v>
      </c>
      <c r="F37" s="52" t="s">
        <v>67</v>
      </c>
      <c r="G37" s="52" t="s">
        <v>68</v>
      </c>
      <c r="H37" s="42" t="s">
        <v>110</v>
      </c>
      <c r="I37" s="52" t="s">
        <v>67</v>
      </c>
      <c r="J37" s="52" t="s">
        <v>68</v>
      </c>
    </row>
    <row r="38" spans="1:10">
      <c r="A38" s="11" t="s">
        <v>16</v>
      </c>
      <c r="B38" s="11">
        <v>10</v>
      </c>
      <c r="C38" s="11">
        <v>31</v>
      </c>
      <c r="D38" s="11">
        <v>41</v>
      </c>
      <c r="E38" s="11"/>
      <c r="H38" s="11"/>
      <c r="I38" s="11"/>
      <c r="J38" s="11"/>
    </row>
    <row r="39" spans="1:10">
      <c r="A39" s="11" t="s">
        <v>39</v>
      </c>
      <c r="B39" s="11">
        <v>11</v>
      </c>
      <c r="C39" s="11">
        <v>17</v>
      </c>
      <c r="D39" s="11">
        <v>28</v>
      </c>
      <c r="E39" s="11"/>
      <c r="H39" s="11"/>
      <c r="I39" s="11"/>
      <c r="J39" s="11"/>
    </row>
    <row r="40" spans="1:10">
      <c r="A40" s="43" t="s">
        <v>103</v>
      </c>
      <c r="B40" s="43">
        <f>SUM(B38:B39)</f>
        <v>21</v>
      </c>
      <c r="C40" s="43">
        <f>SUM(C38:C39)</f>
        <v>48</v>
      </c>
      <c r="D40" s="43">
        <f>SUM(D38:D39)</f>
        <v>69</v>
      </c>
      <c r="E40" s="43">
        <f>SUM(E38:E39)</f>
        <v>0</v>
      </c>
      <c r="F40" s="43">
        <f>SUM(F38:F39)</f>
        <v>0</v>
      </c>
      <c r="G40" s="43">
        <f>SUM(G38:G39)</f>
        <v>0</v>
      </c>
      <c r="H40" s="43">
        <f>SUM(H38:H39)</f>
        <v>0</v>
      </c>
      <c r="I40" s="43">
        <f>SUM(I38:I39)</f>
        <v>0</v>
      </c>
      <c r="J40" s="43">
        <f>SUM(J38:J39)</f>
        <v>0</v>
      </c>
    </row>
    <row r="42" spans="1:10">
      <c r="A42" s="50" t="s">
        <v>90</v>
      </c>
      <c r="B42" s="50"/>
      <c r="C42" s="50"/>
      <c r="D42" s="50"/>
      <c r="E42" s="84" t="s">
        <v>129</v>
      </c>
      <c r="F42" s="85"/>
      <c r="G42" s="86"/>
      <c r="H42" s="89" t="s">
        <v>130</v>
      </c>
      <c r="I42" s="90"/>
      <c r="J42" s="90"/>
    </row>
    <row r="43" spans="1:10">
      <c r="A43" s="42" t="s">
        <v>91</v>
      </c>
      <c r="B43" s="42" t="s">
        <v>20</v>
      </c>
      <c r="C43" s="42" t="s">
        <v>26</v>
      </c>
      <c r="D43" s="42" t="s">
        <v>103</v>
      </c>
      <c r="E43" s="42" t="s">
        <v>111</v>
      </c>
      <c r="F43" s="52" t="s">
        <v>67</v>
      </c>
      <c r="G43" s="52" t="s">
        <v>68</v>
      </c>
      <c r="H43" s="42" t="s">
        <v>111</v>
      </c>
      <c r="I43" s="52" t="s">
        <v>67</v>
      </c>
      <c r="J43" s="52" t="s">
        <v>68</v>
      </c>
    </row>
    <row r="44" spans="1:10">
      <c r="A44" s="11" t="s">
        <v>92</v>
      </c>
      <c r="B44" s="11">
        <v>8</v>
      </c>
      <c r="C44" s="11">
        <v>23</v>
      </c>
      <c r="D44" s="11">
        <v>31</v>
      </c>
      <c r="E44" s="11"/>
      <c r="H44" s="46"/>
      <c r="I44" s="46"/>
      <c r="J44" s="46"/>
    </row>
    <row r="45" spans="1:10">
      <c r="A45" s="11" t="s">
        <v>93</v>
      </c>
      <c r="B45" s="11">
        <v>13</v>
      </c>
      <c r="C45" s="11">
        <v>14</v>
      </c>
      <c r="D45" s="11">
        <v>27</v>
      </c>
      <c r="E45" s="11"/>
      <c r="H45" s="46"/>
      <c r="I45" s="46"/>
      <c r="J45" s="46"/>
    </row>
    <row r="46" spans="1:10">
      <c r="A46" s="11" t="s">
        <v>94</v>
      </c>
      <c r="B46" s="11">
        <v>0</v>
      </c>
      <c r="C46" s="11">
        <v>11</v>
      </c>
      <c r="D46" s="11">
        <v>11</v>
      </c>
      <c r="E46" s="11"/>
      <c r="H46" s="46"/>
      <c r="I46" s="46"/>
      <c r="J46" s="46"/>
    </row>
    <row r="47" spans="1:10">
      <c r="A47" s="43" t="s">
        <v>103</v>
      </c>
      <c r="B47" s="43">
        <f>SUM(B44:B46)</f>
        <v>21</v>
      </c>
      <c r="C47" s="43">
        <f>SUM(C44:C46)</f>
        <v>48</v>
      </c>
      <c r="D47" s="43">
        <f>SUM(D44:D46)</f>
        <v>69</v>
      </c>
      <c r="E47" s="43">
        <f>SUM(E44:E46)</f>
        <v>0</v>
      </c>
      <c r="F47" s="43">
        <f>SUM(F44:F46)</f>
        <v>0</v>
      </c>
      <c r="G47" s="43">
        <f>SUM(G44:G46)</f>
        <v>0</v>
      </c>
      <c r="H47" s="43">
        <f>SUM(H44:H46)</f>
        <v>0</v>
      </c>
      <c r="I47" s="43">
        <f>SUM(I44:I46)</f>
        <v>0</v>
      </c>
      <c r="J47" s="43">
        <f>SUM(J44:J46)</f>
        <v>0</v>
      </c>
    </row>
    <row r="49" spans="1:10">
      <c r="A49" s="50" t="s">
        <v>97</v>
      </c>
      <c r="B49" s="50"/>
      <c r="C49" s="50"/>
      <c r="D49" s="50"/>
      <c r="E49" s="84" t="s">
        <v>129</v>
      </c>
      <c r="F49" s="85"/>
      <c r="G49" s="86"/>
      <c r="H49" s="89" t="s">
        <v>130</v>
      </c>
      <c r="I49" s="90"/>
      <c r="J49" s="90"/>
    </row>
    <row r="50" spans="1:10">
      <c r="A50" s="42" t="s">
        <v>7</v>
      </c>
      <c r="B50" s="42" t="s">
        <v>20</v>
      </c>
      <c r="C50" s="42" t="s">
        <v>26</v>
      </c>
      <c r="D50" s="42" t="s">
        <v>103</v>
      </c>
      <c r="E50" s="42" t="s">
        <v>112</v>
      </c>
      <c r="F50" s="52" t="s">
        <v>67</v>
      </c>
      <c r="G50" s="52" t="s">
        <v>68</v>
      </c>
      <c r="H50" s="42" t="s">
        <v>112</v>
      </c>
      <c r="I50" s="52" t="s">
        <v>67</v>
      </c>
      <c r="J50" s="52" t="s">
        <v>68</v>
      </c>
    </row>
    <row r="51" spans="1:10">
      <c r="A51" s="18" t="s">
        <v>17</v>
      </c>
      <c r="B51" s="11">
        <v>10</v>
      </c>
      <c r="C51" s="11">
        <v>7</v>
      </c>
      <c r="D51" s="11">
        <v>17</v>
      </c>
      <c r="E51" s="11"/>
      <c r="H51" s="11"/>
      <c r="I51" s="11"/>
      <c r="J51" s="11"/>
    </row>
    <row r="52" spans="1:10">
      <c r="A52" s="18" t="s">
        <v>25</v>
      </c>
      <c r="B52" s="11">
        <v>6</v>
      </c>
      <c r="C52" s="11">
        <v>19</v>
      </c>
      <c r="D52" s="11">
        <v>25</v>
      </c>
      <c r="E52" s="11"/>
      <c r="H52" s="11"/>
      <c r="I52" s="11"/>
      <c r="J52" s="11"/>
    </row>
    <row r="53" spans="1:10">
      <c r="A53" s="18" t="s">
        <v>31</v>
      </c>
      <c r="B53" s="11">
        <v>5</v>
      </c>
      <c r="C53" s="11">
        <v>22</v>
      </c>
      <c r="D53" s="11">
        <v>27</v>
      </c>
      <c r="E53" s="11"/>
      <c r="H53" s="11"/>
      <c r="I53" s="11"/>
      <c r="J53" s="11"/>
    </row>
    <row r="54" spans="1:10">
      <c r="A54" s="43" t="s">
        <v>103</v>
      </c>
      <c r="B54" s="43">
        <f>SUM(B51:B53)</f>
        <v>21</v>
      </c>
      <c r="C54" s="43">
        <f>SUM(C51:C53)</f>
        <v>48</v>
      </c>
      <c r="D54" s="43">
        <f>SUM(D51:D53)</f>
        <v>69</v>
      </c>
      <c r="E54" s="43">
        <f>SUM(E51:E53)</f>
        <v>0</v>
      </c>
      <c r="F54" s="43">
        <f>SUM(F51:F53)</f>
        <v>0</v>
      </c>
      <c r="G54" s="43">
        <f>SUM(G51:G53)</f>
        <v>0</v>
      </c>
      <c r="H54" s="43">
        <f>SUM(H51:H53)</f>
        <v>0</v>
      </c>
      <c r="I54" s="43">
        <f>SUM(I51:I53)</f>
        <v>0</v>
      </c>
      <c r="J54" s="43">
        <f>SUM(J51:J53)</f>
        <v>0</v>
      </c>
    </row>
    <row r="56" spans="1:10">
      <c r="A56" s="50" t="s">
        <v>113</v>
      </c>
      <c r="B56" s="50"/>
      <c r="C56" s="50"/>
      <c r="D56" s="50"/>
      <c r="E56" s="84" t="s">
        <v>129</v>
      </c>
      <c r="F56" s="85"/>
      <c r="G56" s="86"/>
      <c r="H56" s="89" t="s">
        <v>130</v>
      </c>
      <c r="I56" s="90"/>
      <c r="J56" s="90"/>
    </row>
    <row r="57" spans="1:10">
      <c r="A57" s="42" t="s">
        <v>8</v>
      </c>
      <c r="B57" s="42" t="s">
        <v>20</v>
      </c>
      <c r="C57" s="42" t="s">
        <v>26</v>
      </c>
      <c r="D57" s="42" t="s">
        <v>103</v>
      </c>
      <c r="E57" s="42" t="s">
        <v>114</v>
      </c>
      <c r="F57" s="52" t="s">
        <v>67</v>
      </c>
      <c r="G57" s="52" t="s">
        <v>68</v>
      </c>
      <c r="H57" s="42" t="s">
        <v>114</v>
      </c>
      <c r="I57" s="52" t="s">
        <v>67</v>
      </c>
      <c r="J57" s="52" t="s">
        <v>68</v>
      </c>
    </row>
    <row r="58" spans="1:10">
      <c r="A58" s="11" t="s">
        <v>18</v>
      </c>
      <c r="B58" s="39">
        <v>6</v>
      </c>
      <c r="C58" s="39">
        <v>6</v>
      </c>
      <c r="D58" s="11">
        <v>12</v>
      </c>
      <c r="E58" s="11"/>
      <c r="H58" s="46"/>
      <c r="I58" s="46"/>
      <c r="J58" s="46"/>
    </row>
    <row r="59" spans="1:10">
      <c r="A59" s="11" t="s">
        <v>24</v>
      </c>
      <c r="B59" s="39">
        <v>7</v>
      </c>
      <c r="C59" s="39">
        <v>11</v>
      </c>
      <c r="D59" s="11">
        <v>18</v>
      </c>
      <c r="E59" s="11"/>
      <c r="H59" s="46"/>
      <c r="I59" s="46"/>
      <c r="J59" s="46"/>
    </row>
    <row r="60" spans="1:10">
      <c r="A60" s="11" t="s">
        <v>36</v>
      </c>
      <c r="B60" s="39">
        <v>8</v>
      </c>
      <c r="C60" s="39">
        <v>7</v>
      </c>
      <c r="D60" s="11">
        <v>15</v>
      </c>
      <c r="E60" s="11"/>
      <c r="H60" s="46"/>
      <c r="I60" s="46"/>
      <c r="J60" s="46"/>
    </row>
    <row r="61" spans="1:10">
      <c r="A61" s="11" t="s">
        <v>40</v>
      </c>
      <c r="B61" s="44">
        <v>0</v>
      </c>
      <c r="C61" s="39">
        <v>3</v>
      </c>
      <c r="D61" s="11">
        <v>3</v>
      </c>
      <c r="E61" s="11"/>
      <c r="H61" s="46"/>
      <c r="I61" s="46"/>
      <c r="J61" s="46"/>
    </row>
    <row r="62" spans="1:10">
      <c r="A62" s="11" t="s">
        <v>45</v>
      </c>
      <c r="B62" s="44">
        <v>0</v>
      </c>
      <c r="C62" s="39">
        <v>21</v>
      </c>
      <c r="D62" s="11">
        <v>21</v>
      </c>
      <c r="E62" s="11"/>
      <c r="H62" s="46"/>
      <c r="I62" s="46"/>
      <c r="J62" s="46"/>
    </row>
    <row r="63" spans="1:10">
      <c r="A63" s="43" t="s">
        <v>103</v>
      </c>
      <c r="B63" s="43">
        <f>SUM(B58:B62)</f>
        <v>21</v>
      </c>
      <c r="C63" s="43">
        <f>SUM(C58:C62)</f>
        <v>48</v>
      </c>
      <c r="D63" s="43">
        <f>SUM(D58:D62)</f>
        <v>69</v>
      </c>
      <c r="E63" s="43">
        <f>SUM(E58:E62)</f>
        <v>0</v>
      </c>
      <c r="F63" s="43">
        <f>SUM(F58:F62)</f>
        <v>0</v>
      </c>
      <c r="G63" s="43">
        <f>SUM(G58:G62)</f>
        <v>0</v>
      </c>
      <c r="H63" s="43">
        <f>SUM(H58:H62)</f>
        <v>0</v>
      </c>
      <c r="I63" s="43">
        <f>SUM(I58:I62)</f>
        <v>0</v>
      </c>
      <c r="J63" s="43">
        <f>SUM(J58:J62)</f>
        <v>0</v>
      </c>
    </row>
    <row r="65" spans="1:10">
      <c r="A65" s="50" t="s">
        <v>115</v>
      </c>
      <c r="B65" s="50"/>
      <c r="C65" s="50"/>
      <c r="D65" s="50"/>
      <c r="E65" s="84" t="s">
        <v>129</v>
      </c>
      <c r="F65" s="85"/>
      <c r="G65" s="86"/>
      <c r="H65" s="89" t="s">
        <v>130</v>
      </c>
      <c r="I65" s="90"/>
      <c r="J65" s="90"/>
    </row>
    <row r="66" spans="1:10">
      <c r="A66" s="42" t="s">
        <v>116</v>
      </c>
      <c r="B66" s="42" t="s">
        <v>20</v>
      </c>
      <c r="C66" s="42" t="s">
        <v>26</v>
      </c>
      <c r="D66" s="42" t="s">
        <v>103</v>
      </c>
      <c r="E66" s="42" t="s">
        <v>117</v>
      </c>
      <c r="F66" s="52" t="s">
        <v>67</v>
      </c>
      <c r="G66" s="52" t="s">
        <v>68</v>
      </c>
      <c r="H66" s="42" t="s">
        <v>117</v>
      </c>
      <c r="I66" s="52" t="s">
        <v>67</v>
      </c>
      <c r="J66" s="52" t="s">
        <v>68</v>
      </c>
    </row>
    <row r="67" spans="1:10">
      <c r="A67" s="11" t="s">
        <v>118</v>
      </c>
      <c r="B67" s="11">
        <v>9</v>
      </c>
      <c r="C67" s="11">
        <v>2</v>
      </c>
      <c r="D67" s="11">
        <v>11</v>
      </c>
      <c r="E67" s="11"/>
      <c r="H67" s="46"/>
      <c r="I67" s="46"/>
      <c r="J67" s="46"/>
    </row>
    <row r="68" spans="1:10">
      <c r="A68" s="11" t="s">
        <v>119</v>
      </c>
      <c r="B68" s="11">
        <v>3</v>
      </c>
      <c r="C68" s="11">
        <v>19</v>
      </c>
      <c r="D68" s="11">
        <v>22</v>
      </c>
      <c r="E68" s="11"/>
      <c r="H68" s="46"/>
      <c r="I68" s="46"/>
      <c r="J68" s="46"/>
    </row>
    <row r="69" spans="1:10">
      <c r="A69" s="11" t="s">
        <v>120</v>
      </c>
      <c r="B69" s="11">
        <v>0</v>
      </c>
      <c r="C69" s="11">
        <v>10</v>
      </c>
      <c r="D69" s="11">
        <v>10</v>
      </c>
      <c r="E69" s="11"/>
      <c r="H69" s="46"/>
      <c r="I69" s="46"/>
      <c r="J69" s="46"/>
    </row>
    <row r="70" spans="1:10">
      <c r="A70" s="11" t="s">
        <v>121</v>
      </c>
      <c r="B70" s="11">
        <v>7</v>
      </c>
      <c r="C70" s="11">
        <v>14</v>
      </c>
      <c r="D70" s="11">
        <v>21</v>
      </c>
      <c r="E70" s="11"/>
      <c r="H70" s="46"/>
      <c r="I70" s="46"/>
      <c r="J70" s="46"/>
    </row>
    <row r="71" spans="1:10">
      <c r="A71" s="11" t="s">
        <v>122</v>
      </c>
      <c r="B71" s="11">
        <v>0</v>
      </c>
      <c r="C71" s="11">
        <v>0</v>
      </c>
      <c r="D71" s="11">
        <v>0</v>
      </c>
      <c r="E71" s="11"/>
      <c r="H71" s="46"/>
      <c r="I71" s="46"/>
      <c r="J71" s="46"/>
    </row>
    <row r="72" spans="1:10">
      <c r="A72" s="11" t="s">
        <v>123</v>
      </c>
      <c r="B72" s="11">
        <v>1</v>
      </c>
      <c r="C72" s="11">
        <v>0</v>
      </c>
      <c r="D72" s="11">
        <v>1</v>
      </c>
      <c r="E72" s="11"/>
      <c r="H72" s="46"/>
      <c r="I72" s="46"/>
      <c r="J72" s="46"/>
    </row>
    <row r="73" spans="1:10">
      <c r="A73" s="11" t="s">
        <v>124</v>
      </c>
      <c r="B73" s="11">
        <v>0</v>
      </c>
      <c r="C73" s="11">
        <v>0</v>
      </c>
      <c r="D73" s="11">
        <v>0</v>
      </c>
      <c r="E73" s="11"/>
      <c r="H73" s="46"/>
      <c r="I73" s="46"/>
      <c r="J73" s="46"/>
    </row>
    <row r="74" spans="1:10">
      <c r="A74" s="11" t="s">
        <v>125</v>
      </c>
      <c r="B74" s="11">
        <v>1</v>
      </c>
      <c r="C74" s="11">
        <v>3</v>
      </c>
      <c r="D74" s="11">
        <v>4</v>
      </c>
      <c r="E74" s="11"/>
      <c r="H74" s="46"/>
      <c r="I74" s="47"/>
      <c r="J74" s="47"/>
    </row>
    <row r="75" spans="1:10">
      <c r="A75" s="43" t="s">
        <v>103</v>
      </c>
      <c r="B75" s="43">
        <f>SUM(B67:B74)</f>
        <v>21</v>
      </c>
      <c r="C75" s="43">
        <f>SUM(C67:C74)</f>
        <v>48</v>
      </c>
      <c r="D75" s="43">
        <f>SUM(D67:D74)</f>
        <v>69</v>
      </c>
      <c r="E75" s="43">
        <f>SUM(E67:E74)</f>
        <v>0</v>
      </c>
      <c r="F75" s="43">
        <f>SUM(F67:F74)</f>
        <v>0</v>
      </c>
      <c r="G75" s="43">
        <f>SUM(G67:G74)</f>
        <v>0</v>
      </c>
      <c r="H75" s="45">
        <f>SUM(H67:H74)</f>
        <v>0</v>
      </c>
      <c r="I75" s="43">
        <f>SUM(I67:I74)</f>
        <v>0</v>
      </c>
      <c r="J75" s="43">
        <f>SUM(J67:J74)</f>
        <v>0</v>
      </c>
    </row>
    <row r="77" spans="1:10">
      <c r="A77" s="50" t="s">
        <v>126</v>
      </c>
      <c r="B77" s="50"/>
      <c r="C77" s="50"/>
      <c r="D77" s="50"/>
      <c r="E77" s="84" t="s">
        <v>129</v>
      </c>
      <c r="F77" s="85"/>
      <c r="G77" s="86"/>
      <c r="H77" s="89" t="s">
        <v>130</v>
      </c>
      <c r="I77" s="90"/>
      <c r="J77" s="90"/>
    </row>
    <row r="78" spans="1:10">
      <c r="A78" s="42" t="s">
        <v>127</v>
      </c>
      <c r="B78" s="42" t="s">
        <v>20</v>
      </c>
      <c r="C78" s="42" t="s">
        <v>26</v>
      </c>
      <c r="D78" s="42" t="s">
        <v>103</v>
      </c>
      <c r="E78" s="42" t="s">
        <v>128</v>
      </c>
      <c r="F78" s="52" t="s">
        <v>67</v>
      </c>
      <c r="G78" s="52" t="s">
        <v>68</v>
      </c>
      <c r="H78" s="42" t="s">
        <v>128</v>
      </c>
      <c r="I78" s="52" t="s">
        <v>67</v>
      </c>
      <c r="J78" s="52" t="s">
        <v>68</v>
      </c>
    </row>
    <row r="79" spans="1:10">
      <c r="A79" s="11" t="s">
        <v>19</v>
      </c>
      <c r="B79" s="39">
        <v>4</v>
      </c>
      <c r="C79" s="39">
        <v>14</v>
      </c>
      <c r="D79" s="11">
        <v>18</v>
      </c>
      <c r="E79" s="11"/>
      <c r="F79" s="4"/>
      <c r="G79" s="4"/>
      <c r="H79" s="11"/>
      <c r="I79" s="11"/>
      <c r="J79" s="11"/>
    </row>
    <row r="80" spans="1:10">
      <c r="A80" s="11" t="s">
        <v>32</v>
      </c>
      <c r="B80" s="39">
        <v>5</v>
      </c>
      <c r="C80" s="39">
        <v>12</v>
      </c>
      <c r="D80" s="11">
        <v>17</v>
      </c>
      <c r="E80" s="11"/>
      <c r="F80" s="4"/>
      <c r="G80" s="4"/>
      <c r="H80" s="11"/>
      <c r="I80" s="11"/>
      <c r="J80" s="11"/>
    </row>
    <row r="81" spans="1:10">
      <c r="A81" s="11" t="s">
        <v>37</v>
      </c>
      <c r="B81" s="39">
        <v>1</v>
      </c>
      <c r="C81" s="39">
        <v>16</v>
      </c>
      <c r="D81" s="11">
        <v>17</v>
      </c>
      <c r="E81" s="11"/>
      <c r="F81" s="4"/>
      <c r="G81" s="4"/>
      <c r="H81" s="11"/>
      <c r="I81" s="11"/>
      <c r="J81" s="11"/>
    </row>
    <row r="82" spans="1:10">
      <c r="A82" s="11" t="s">
        <v>43</v>
      </c>
      <c r="B82" s="39">
        <v>3</v>
      </c>
      <c r="C82" s="39">
        <v>5</v>
      </c>
      <c r="D82" s="11">
        <v>8</v>
      </c>
      <c r="E82" s="11"/>
      <c r="F82" s="4"/>
      <c r="G82" s="4"/>
      <c r="H82" s="11"/>
      <c r="I82" s="11"/>
      <c r="J82" s="11"/>
    </row>
    <row r="83" spans="1:10">
      <c r="A83" s="11" t="s">
        <v>64</v>
      </c>
      <c r="B83" s="39">
        <v>8</v>
      </c>
      <c r="C83" s="39">
        <v>1</v>
      </c>
      <c r="D83" s="11">
        <v>9</v>
      </c>
      <c r="E83" s="11"/>
      <c r="F83" s="4"/>
      <c r="G83" s="4"/>
      <c r="H83" s="11"/>
      <c r="I83" s="11"/>
      <c r="J83" s="11"/>
    </row>
    <row r="84" spans="1:10">
      <c r="A84" s="43" t="s">
        <v>103</v>
      </c>
      <c r="B84" s="43">
        <f>SUM(B79:B83)</f>
        <v>21</v>
      </c>
      <c r="C84" s="43">
        <f>SUM(C79:C83)</f>
        <v>48</v>
      </c>
      <c r="D84" s="43">
        <f>SUM(D79:D83)</f>
        <v>69</v>
      </c>
      <c r="E84" s="43">
        <f>SUM(E79:E83)</f>
        <v>0</v>
      </c>
      <c r="F84" s="43">
        <f>SUM(F79:F83)</f>
        <v>0</v>
      </c>
      <c r="G84" s="43">
        <f>SUM(G79:G83)</f>
        <v>0</v>
      </c>
      <c r="H84" s="43">
        <f>SUM(H79:H83)</f>
        <v>0</v>
      </c>
      <c r="I84" s="43">
        <f>SUM(I79:I83)</f>
        <v>0</v>
      </c>
      <c r="J84" s="43">
        <f>SUM(J79:J83)</f>
        <v>0</v>
      </c>
    </row>
  </sheetData>
  <mergeCells count="21">
    <mergeCell ref="H56:J56"/>
    <mergeCell ref="H65:J65"/>
    <mergeCell ref="H77:J77"/>
    <mergeCell ref="H22:J22"/>
    <mergeCell ref="H28:J28"/>
    <mergeCell ref="H36:J36"/>
    <mergeCell ref="H42:J42"/>
    <mergeCell ref="H49:J49"/>
    <mergeCell ref="E56:G56"/>
    <mergeCell ref="E49:G49"/>
    <mergeCell ref="E42:G42"/>
    <mergeCell ref="E36:G36"/>
    <mergeCell ref="E28:G28"/>
    <mergeCell ref="E22:G22"/>
    <mergeCell ref="O2:P2"/>
    <mergeCell ref="E16:G16"/>
    <mergeCell ref="E10:G10"/>
    <mergeCell ref="H10:J10"/>
    <mergeCell ref="H16:J16"/>
    <mergeCell ref="E77:G77"/>
    <mergeCell ref="E65:G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BF9E-54BC-4389-8428-38E7DE89FB19}">
  <dimension ref="A1:I127"/>
  <sheetViews>
    <sheetView workbookViewId="0">
      <selection activeCell="G3" sqref="G3"/>
    </sheetView>
  </sheetViews>
  <sheetFormatPr defaultRowHeight="15"/>
  <cols>
    <col min="1" max="1" width="33.5703125" customWidth="1"/>
    <col min="2" max="3" width="12.5703125" bestFit="1" customWidth="1"/>
    <col min="6" max="6" width="12" bestFit="1" customWidth="1"/>
    <col min="9" max="9" width="9.42578125" customWidth="1"/>
  </cols>
  <sheetData>
    <row r="1" spans="1:9">
      <c r="A1" s="37" t="s">
        <v>86</v>
      </c>
      <c r="B1" s="10" t="s">
        <v>84</v>
      </c>
      <c r="C1" s="22" t="s">
        <v>80</v>
      </c>
      <c r="D1" s="22" t="s">
        <v>68</v>
      </c>
    </row>
    <row r="2" spans="1:9">
      <c r="A2" s="38" t="s">
        <v>133</v>
      </c>
      <c r="B2" s="11">
        <v>11</v>
      </c>
      <c r="C2" s="11">
        <v>0.04</v>
      </c>
      <c r="D2" s="11">
        <v>0.23076923076923078</v>
      </c>
    </row>
    <row r="3" spans="1:9">
      <c r="A3" s="38" t="s">
        <v>134</v>
      </c>
      <c r="B3" s="11">
        <v>20</v>
      </c>
      <c r="C3" s="11">
        <v>0.56000000000000005</v>
      </c>
      <c r="D3" s="11">
        <v>0.15384615384615385</v>
      </c>
      <c r="F3" s="1" t="s">
        <v>135</v>
      </c>
      <c r="G3">
        <f>(C3*C9*C12*C16*C22*C27*C31*C37*C44*C50*C61*(21/69))/(B3/69*B9/69*B12/69*B16/69*B22/69*B27/69*B31/69*B37/69*B44/69*B50/69*B61/69)</f>
        <v>0.25020784631194665</v>
      </c>
      <c r="I3">
        <f>G3/(G3+G4)</f>
        <v>0.76273854648238759</v>
      </c>
    </row>
    <row r="4" spans="1:9">
      <c r="A4" s="38" t="s">
        <v>136</v>
      </c>
      <c r="B4" s="11">
        <v>6</v>
      </c>
      <c r="C4" s="11">
        <v>0.08</v>
      </c>
      <c r="D4" s="11">
        <v>0.11538461538461539</v>
      </c>
      <c r="F4" s="1" t="s">
        <v>137</v>
      </c>
      <c r="G4">
        <f>(D4*D9*D12*D16*D22*D27*D31*D37*D44*D50*D61*48/69)/(B4/69*B9/69*B12/69*B16/69*B22/69*B27/69*B31/69*B37/69*B44/69*B50/69*B61/69)</f>
        <v>7.7830965238695482E-2</v>
      </c>
      <c r="I4">
        <f>G4/(G3+G4)</f>
        <v>0.23726145351761238</v>
      </c>
    </row>
    <row r="5" spans="1:9">
      <c r="A5" s="38" t="s">
        <v>138</v>
      </c>
      <c r="B5" s="11">
        <v>32</v>
      </c>
      <c r="C5" s="11">
        <v>0.32</v>
      </c>
      <c r="D5" s="11">
        <v>0.5</v>
      </c>
      <c r="I5">
        <f>SUM(I3:I4)</f>
        <v>1</v>
      </c>
    </row>
    <row r="7" spans="1:9">
      <c r="A7" s="37" t="s">
        <v>1</v>
      </c>
      <c r="B7" s="10" t="s">
        <v>84</v>
      </c>
      <c r="C7" s="10" t="s">
        <v>80</v>
      </c>
      <c r="D7" s="10" t="s">
        <v>68</v>
      </c>
    </row>
    <row r="8" spans="1:9">
      <c r="A8" s="29" t="s">
        <v>22</v>
      </c>
      <c r="B8" s="11">
        <v>17</v>
      </c>
      <c r="C8" s="11">
        <v>0.66666666666666663</v>
      </c>
      <c r="D8" s="11">
        <v>6.25E-2</v>
      </c>
    </row>
    <row r="9" spans="1:9">
      <c r="A9" s="29" t="s">
        <v>12</v>
      </c>
      <c r="B9" s="11">
        <v>52</v>
      </c>
      <c r="C9" s="11">
        <v>0.33333333333333331</v>
      </c>
      <c r="D9" s="11">
        <v>0.9375</v>
      </c>
    </row>
    <row r="11" spans="1:9">
      <c r="A11" s="37" t="s">
        <v>106</v>
      </c>
      <c r="B11" s="10" t="s">
        <v>84</v>
      </c>
      <c r="C11" s="10" t="s">
        <v>80</v>
      </c>
      <c r="D11" s="10" t="s">
        <v>68</v>
      </c>
    </row>
    <row r="12" spans="1:9">
      <c r="A12" s="29" t="s">
        <v>23</v>
      </c>
      <c r="B12" s="11">
        <v>32</v>
      </c>
      <c r="C12" s="11">
        <v>0.61904761904761907</v>
      </c>
      <c r="D12" s="11">
        <v>0.39583333333333331</v>
      </c>
    </row>
    <row r="13" spans="1:9">
      <c r="A13" s="29" t="s">
        <v>13</v>
      </c>
      <c r="B13" s="11">
        <v>37</v>
      </c>
      <c r="C13" s="11">
        <v>0.38095238095238093</v>
      </c>
      <c r="D13" s="11">
        <v>0.60416666666666663</v>
      </c>
    </row>
    <row r="15" spans="1:9">
      <c r="A15" s="37" t="s">
        <v>3</v>
      </c>
      <c r="B15" s="10" t="s">
        <v>84</v>
      </c>
      <c r="C15" s="10" t="s">
        <v>80</v>
      </c>
      <c r="D15" s="10" t="s">
        <v>68</v>
      </c>
    </row>
    <row r="16" spans="1:9">
      <c r="A16" s="29" t="s">
        <v>30</v>
      </c>
      <c r="B16" s="11">
        <v>46</v>
      </c>
      <c r="C16" s="11">
        <v>0.33333333333333331</v>
      </c>
      <c r="D16" s="11">
        <v>0.8125</v>
      </c>
    </row>
    <row r="17" spans="1:4">
      <c r="A17" s="29" t="s">
        <v>14</v>
      </c>
      <c r="B17" s="11">
        <v>23</v>
      </c>
      <c r="C17" s="11">
        <v>0.66666666666666663</v>
      </c>
      <c r="D17" s="11">
        <v>0.1875</v>
      </c>
    </row>
    <row r="19" spans="1:4">
      <c r="A19" s="37" t="s">
        <v>79</v>
      </c>
      <c r="B19" s="10" t="s">
        <v>84</v>
      </c>
      <c r="C19" s="10" t="s">
        <v>80</v>
      </c>
      <c r="D19" s="10" t="s">
        <v>68</v>
      </c>
    </row>
    <row r="20" spans="1:4">
      <c r="A20" s="29" t="s">
        <v>15</v>
      </c>
      <c r="B20" s="11">
        <v>47</v>
      </c>
      <c r="C20" s="11">
        <v>0.76</v>
      </c>
      <c r="D20" s="11">
        <v>0.57692307692307687</v>
      </c>
    </row>
    <row r="21" spans="1:4">
      <c r="A21" s="29" t="s">
        <v>35</v>
      </c>
      <c r="B21" s="11">
        <v>18</v>
      </c>
      <c r="C21" s="11">
        <v>0.04</v>
      </c>
      <c r="D21" s="11">
        <v>0.36538461538461536</v>
      </c>
    </row>
    <row r="22" spans="1:4">
      <c r="A22" s="29" t="s">
        <v>63</v>
      </c>
      <c r="B22" s="11">
        <v>3</v>
      </c>
      <c r="C22" s="11">
        <v>0.16</v>
      </c>
      <c r="D22" s="11">
        <v>1.9230769230769232E-2</v>
      </c>
    </row>
    <row r="23" spans="1:4">
      <c r="A23" s="29" t="s">
        <v>65</v>
      </c>
      <c r="B23" s="11">
        <v>1</v>
      </c>
      <c r="C23" s="11">
        <v>0.04</v>
      </c>
      <c r="D23" s="11">
        <v>3.8461538461538464E-2</v>
      </c>
    </row>
    <row r="25" spans="1:4">
      <c r="A25" s="37" t="s">
        <v>5</v>
      </c>
      <c r="B25" s="10" t="s">
        <v>84</v>
      </c>
      <c r="C25" s="10" t="s">
        <v>80</v>
      </c>
      <c r="D25" s="10" t="s">
        <v>68</v>
      </c>
    </row>
    <row r="26" spans="1:4">
      <c r="A26" s="29" t="s">
        <v>16</v>
      </c>
      <c r="B26" s="11">
        <v>41</v>
      </c>
      <c r="C26" s="11">
        <v>0.47619047619047616</v>
      </c>
      <c r="D26" s="11">
        <v>0.64583333333333337</v>
      </c>
    </row>
    <row r="27" spans="1:4">
      <c r="A27" s="29" t="s">
        <v>39</v>
      </c>
      <c r="B27" s="11">
        <v>28</v>
      </c>
      <c r="C27" s="11">
        <v>0.52380952380952384</v>
      </c>
      <c r="D27" s="11">
        <v>0.35416666666666669</v>
      </c>
    </row>
    <row r="29" spans="1:4">
      <c r="A29" s="37" t="s">
        <v>91</v>
      </c>
      <c r="B29" s="10" t="s">
        <v>84</v>
      </c>
      <c r="C29" s="10" t="s">
        <v>80</v>
      </c>
      <c r="D29" s="10" t="s">
        <v>68</v>
      </c>
    </row>
    <row r="30" spans="1:4">
      <c r="A30" s="34" t="s">
        <v>92</v>
      </c>
      <c r="B30" s="11">
        <v>31</v>
      </c>
      <c r="C30" s="11">
        <v>0.375</v>
      </c>
      <c r="D30" s="11">
        <v>0.47058823529411764</v>
      </c>
    </row>
    <row r="31" spans="1:4">
      <c r="A31" s="35" t="s">
        <v>93</v>
      </c>
      <c r="B31" s="11">
        <v>27</v>
      </c>
      <c r="C31" s="11">
        <v>0.58333333333333337</v>
      </c>
      <c r="D31" s="11">
        <v>0.29411764705882354</v>
      </c>
    </row>
    <row r="32" spans="1:4">
      <c r="A32" s="34" t="s">
        <v>94</v>
      </c>
      <c r="B32" s="11">
        <v>11</v>
      </c>
      <c r="C32" s="11">
        <v>4.1666666666666664E-2</v>
      </c>
      <c r="D32" s="11">
        <v>0.23529411764705882</v>
      </c>
    </row>
    <row r="34" spans="1:4">
      <c r="A34" s="37" t="s">
        <v>7</v>
      </c>
      <c r="B34" s="10" t="s">
        <v>84</v>
      </c>
      <c r="C34" s="10" t="s">
        <v>80</v>
      </c>
      <c r="D34" s="10" t="s">
        <v>68</v>
      </c>
    </row>
    <row r="35" spans="1:4">
      <c r="A35" s="29" t="s">
        <v>17</v>
      </c>
      <c r="B35" s="11">
        <v>17</v>
      </c>
      <c r="C35" s="11">
        <v>0.47619047619047616</v>
      </c>
      <c r="D35" s="11">
        <v>0.14583333333333334</v>
      </c>
    </row>
    <row r="36" spans="1:4">
      <c r="A36" s="29" t="s">
        <v>25</v>
      </c>
      <c r="B36" s="11">
        <v>25</v>
      </c>
      <c r="C36" s="11">
        <v>0.2857142857142857</v>
      </c>
      <c r="D36" s="11">
        <v>0.39583333333333331</v>
      </c>
    </row>
    <row r="37" spans="1:4">
      <c r="A37" s="29" t="s">
        <v>31</v>
      </c>
      <c r="B37" s="11">
        <v>27</v>
      </c>
      <c r="C37" s="11">
        <v>0.23809523809523808</v>
      </c>
      <c r="D37" s="11">
        <v>0.45833333333333331</v>
      </c>
    </row>
    <row r="39" spans="1:4">
      <c r="A39" s="37" t="s">
        <v>8</v>
      </c>
      <c r="B39" s="10" t="s">
        <v>84</v>
      </c>
      <c r="C39" s="10" t="s">
        <v>80</v>
      </c>
      <c r="D39" s="10" t="s">
        <v>68</v>
      </c>
    </row>
    <row r="40" spans="1:4">
      <c r="A40" s="29" t="s">
        <v>18</v>
      </c>
      <c r="B40" s="11">
        <v>12</v>
      </c>
      <c r="C40" s="11">
        <v>0.26923076923076922</v>
      </c>
      <c r="D40" s="11">
        <v>0.13207547169811321</v>
      </c>
    </row>
    <row r="41" spans="1:4">
      <c r="A41" s="29" t="s">
        <v>24</v>
      </c>
      <c r="B41" s="11">
        <v>18</v>
      </c>
      <c r="C41" s="11">
        <v>0.30769230769230771</v>
      </c>
      <c r="D41" s="11">
        <v>0.22641509433962265</v>
      </c>
    </row>
    <row r="42" spans="1:4">
      <c r="A42" s="29" t="s">
        <v>36</v>
      </c>
      <c r="B42" s="11">
        <v>15</v>
      </c>
      <c r="C42" s="11">
        <v>0.34615384615384615</v>
      </c>
      <c r="D42" s="11">
        <v>0.15094339622641509</v>
      </c>
    </row>
    <row r="43" spans="1:4">
      <c r="A43" s="29" t="s">
        <v>40</v>
      </c>
      <c r="B43" s="11">
        <v>3</v>
      </c>
      <c r="C43" s="11">
        <v>3.8461538461538464E-2</v>
      </c>
      <c r="D43" s="11">
        <v>7.5471698113207544E-2</v>
      </c>
    </row>
    <row r="44" spans="1:4">
      <c r="A44" s="29" t="s">
        <v>45</v>
      </c>
      <c r="B44" s="11">
        <v>21</v>
      </c>
      <c r="C44" s="11">
        <v>3.8461538461538464E-2</v>
      </c>
      <c r="D44" s="11">
        <v>0.41509433962264153</v>
      </c>
    </row>
    <row r="46" spans="1:4" ht="15" customHeight="1">
      <c r="A46" s="36" t="s">
        <v>116</v>
      </c>
      <c r="B46" s="10" t="s">
        <v>84</v>
      </c>
      <c r="C46" s="10" t="s">
        <v>80</v>
      </c>
      <c r="D46" s="10" t="s">
        <v>68</v>
      </c>
    </row>
    <row r="47" spans="1:4">
      <c r="A47" s="32" t="s">
        <v>139</v>
      </c>
      <c r="B47" s="11">
        <v>11</v>
      </c>
      <c r="C47" s="11">
        <v>0.34482758620689657</v>
      </c>
      <c r="D47" s="11">
        <v>5.3571428571428568E-2</v>
      </c>
    </row>
    <row r="48" spans="1:4">
      <c r="A48" s="32" t="s">
        <v>140</v>
      </c>
      <c r="B48" s="11">
        <v>22</v>
      </c>
      <c r="C48" s="11">
        <v>0.13793103448275862</v>
      </c>
      <c r="D48" s="11">
        <v>0.35714285714285715</v>
      </c>
    </row>
    <row r="49" spans="1:4">
      <c r="A49" s="32" t="s">
        <v>141</v>
      </c>
      <c r="B49" s="11">
        <v>10</v>
      </c>
      <c r="C49" s="11">
        <v>3.4482758620689655E-2</v>
      </c>
      <c r="D49" s="11">
        <v>0.19642857142857142</v>
      </c>
    </row>
    <row r="50" spans="1:4">
      <c r="A50" s="32" t="s">
        <v>142</v>
      </c>
      <c r="B50" s="11">
        <v>21</v>
      </c>
      <c r="C50" s="11">
        <v>0.27586206896551724</v>
      </c>
      <c r="D50" s="11">
        <v>0.26785714285714285</v>
      </c>
    </row>
    <row r="51" spans="1:4">
      <c r="A51" s="32" t="s">
        <v>143</v>
      </c>
      <c r="B51" s="11">
        <v>0</v>
      </c>
      <c r="C51" s="11">
        <v>3.4482758620689655E-2</v>
      </c>
      <c r="D51" s="11">
        <v>1.7857142857142856E-2</v>
      </c>
    </row>
    <row r="52" spans="1:4">
      <c r="A52" s="32" t="s">
        <v>144</v>
      </c>
      <c r="B52" s="11">
        <v>1</v>
      </c>
      <c r="C52" s="11">
        <v>6.8965517241379309E-2</v>
      </c>
      <c r="D52" s="11">
        <v>1.7857142857142856E-2</v>
      </c>
    </row>
    <row r="53" spans="1:4">
      <c r="A53" s="32" t="s">
        <v>145</v>
      </c>
      <c r="B53" s="11">
        <v>0</v>
      </c>
      <c r="C53" s="11">
        <v>3.4482758620689655E-2</v>
      </c>
      <c r="D53" s="11">
        <v>1.7857142857142856E-2</v>
      </c>
    </row>
    <row r="54" spans="1:4">
      <c r="A54" s="32" t="s">
        <v>146</v>
      </c>
      <c r="B54" s="11">
        <v>4</v>
      </c>
      <c r="C54" s="11">
        <v>6.8965517241379309E-2</v>
      </c>
      <c r="D54" s="11">
        <v>7.1428571428571425E-2</v>
      </c>
    </row>
    <row r="55" spans="1:4">
      <c r="A55" s="30"/>
    </row>
    <row r="56" spans="1:4">
      <c r="A56" s="31" t="s">
        <v>127</v>
      </c>
      <c r="B56" s="10" t="s">
        <v>84</v>
      </c>
      <c r="C56" s="10" t="s">
        <v>80</v>
      </c>
      <c r="D56" s="10" t="s">
        <v>68</v>
      </c>
    </row>
    <row r="57" spans="1:4">
      <c r="A57" s="11" t="s">
        <v>19</v>
      </c>
      <c r="B57" s="11">
        <v>18</v>
      </c>
      <c r="C57" s="11">
        <v>0.19047619047619047</v>
      </c>
      <c r="D57" s="11">
        <v>0.29166666666666669</v>
      </c>
    </row>
    <row r="58" spans="1:4">
      <c r="A58" s="11" t="s">
        <v>32</v>
      </c>
      <c r="B58" s="11">
        <v>17</v>
      </c>
      <c r="C58" s="11">
        <v>0.23809523809523808</v>
      </c>
      <c r="D58" s="11">
        <v>0.25</v>
      </c>
    </row>
    <row r="59" spans="1:4">
      <c r="A59" s="11" t="s">
        <v>37</v>
      </c>
      <c r="B59" s="11">
        <v>17</v>
      </c>
      <c r="C59" s="11">
        <v>4.7619047619047616E-2</v>
      </c>
      <c r="D59" s="11">
        <v>0.33333333333333331</v>
      </c>
    </row>
    <row r="60" spans="1:4">
      <c r="A60" s="11" t="s">
        <v>43</v>
      </c>
      <c r="B60" s="11">
        <v>8</v>
      </c>
      <c r="C60" s="11">
        <v>0.14285714285714285</v>
      </c>
      <c r="D60" s="11">
        <v>0.10416666666666667</v>
      </c>
    </row>
    <row r="61" spans="1:4">
      <c r="A61" s="11" t="s">
        <v>64</v>
      </c>
      <c r="B61" s="11">
        <v>9</v>
      </c>
      <c r="C61" s="11">
        <v>0.38095238095238093</v>
      </c>
      <c r="D61" s="11">
        <v>2.0833333333333332E-2</v>
      </c>
    </row>
    <row r="63" spans="1:4">
      <c r="A63" s="40" t="s">
        <v>147</v>
      </c>
      <c r="B63" s="40" t="s">
        <v>84</v>
      </c>
    </row>
    <row r="64" spans="1:4">
      <c r="A64" s="41" t="s">
        <v>20</v>
      </c>
      <c r="B64" s="11">
        <v>21</v>
      </c>
    </row>
    <row r="65" spans="1:2">
      <c r="A65" s="41" t="s">
        <v>26</v>
      </c>
      <c r="B65" s="11">
        <v>48</v>
      </c>
    </row>
    <row r="67" spans="1:2">
      <c r="A67" s="10" t="s">
        <v>148</v>
      </c>
      <c r="B67" s="10" t="s">
        <v>84</v>
      </c>
    </row>
    <row r="68" spans="1:2">
      <c r="A68" s="3" t="s">
        <v>49</v>
      </c>
      <c r="B68" s="11">
        <v>11</v>
      </c>
    </row>
    <row r="69" spans="1:2">
      <c r="A69" s="3" t="s">
        <v>52</v>
      </c>
      <c r="B69" s="11">
        <v>20</v>
      </c>
    </row>
    <row r="70" spans="1:2">
      <c r="A70" s="3" t="s">
        <v>55</v>
      </c>
      <c r="B70" s="11">
        <v>6</v>
      </c>
    </row>
    <row r="71" spans="1:2">
      <c r="A71" s="3" t="s">
        <v>58</v>
      </c>
      <c r="B71" s="11">
        <v>32</v>
      </c>
    </row>
    <row r="73" spans="1:2">
      <c r="A73" s="10" t="s">
        <v>105</v>
      </c>
      <c r="B73" s="10" t="s">
        <v>84</v>
      </c>
    </row>
    <row r="74" spans="1:2">
      <c r="A74" s="11" t="s">
        <v>22</v>
      </c>
      <c r="B74" s="11">
        <v>17</v>
      </c>
    </row>
    <row r="75" spans="1:2">
      <c r="A75" s="11" t="s">
        <v>12</v>
      </c>
      <c r="B75" s="11">
        <v>52</v>
      </c>
    </row>
    <row r="77" spans="1:2">
      <c r="A77" s="10" t="s">
        <v>149</v>
      </c>
      <c r="B77" s="10" t="s">
        <v>84</v>
      </c>
    </row>
    <row r="78" spans="1:2">
      <c r="A78" s="11" t="s">
        <v>23</v>
      </c>
      <c r="B78" s="11">
        <v>32</v>
      </c>
    </row>
    <row r="79" spans="1:2">
      <c r="A79" s="11" t="s">
        <v>13</v>
      </c>
      <c r="B79" s="11">
        <v>37</v>
      </c>
    </row>
    <row r="81" spans="1:2">
      <c r="A81" s="40" t="s">
        <v>108</v>
      </c>
      <c r="B81" s="10" t="s">
        <v>84</v>
      </c>
    </row>
    <row r="82" spans="1:2">
      <c r="A82" s="11" t="s">
        <v>20</v>
      </c>
      <c r="B82" s="11">
        <v>46</v>
      </c>
    </row>
    <row r="83" spans="1:2">
      <c r="A83" s="11" t="s">
        <v>26</v>
      </c>
      <c r="B83" s="11">
        <v>23</v>
      </c>
    </row>
    <row r="85" spans="1:2">
      <c r="A85" s="10" t="s">
        <v>150</v>
      </c>
      <c r="B85" s="10" t="s">
        <v>84</v>
      </c>
    </row>
    <row r="86" spans="1:2">
      <c r="A86" s="11" t="s">
        <v>15</v>
      </c>
      <c r="B86" s="11">
        <v>47</v>
      </c>
    </row>
    <row r="87" spans="1:2">
      <c r="A87" s="11" t="s">
        <v>151</v>
      </c>
      <c r="B87" s="11">
        <v>18</v>
      </c>
    </row>
    <row r="88" spans="1:2">
      <c r="A88" s="11" t="s">
        <v>63</v>
      </c>
      <c r="B88" s="11">
        <v>3</v>
      </c>
    </row>
    <row r="89" spans="1:2">
      <c r="A89" s="11" t="s">
        <v>65</v>
      </c>
      <c r="B89" s="11">
        <v>1</v>
      </c>
    </row>
    <row r="91" spans="1:2">
      <c r="A91" s="10" t="s">
        <v>110</v>
      </c>
      <c r="B91" s="10" t="s">
        <v>84</v>
      </c>
    </row>
    <row r="92" spans="1:2">
      <c r="A92" s="11" t="s">
        <v>16</v>
      </c>
      <c r="B92" s="11">
        <v>41</v>
      </c>
    </row>
    <row r="93" spans="1:2">
      <c r="A93" s="11" t="s">
        <v>39</v>
      </c>
      <c r="B93" s="11">
        <v>28</v>
      </c>
    </row>
    <row r="95" spans="1:2">
      <c r="A95" s="10" t="s">
        <v>152</v>
      </c>
      <c r="B95" s="10" t="s">
        <v>84</v>
      </c>
    </row>
    <row r="96" spans="1:2">
      <c r="A96" s="18" t="s">
        <v>92</v>
      </c>
      <c r="B96" s="11">
        <v>31</v>
      </c>
    </row>
    <row r="97" spans="1:2">
      <c r="A97" s="18" t="s">
        <v>93</v>
      </c>
      <c r="B97" s="11">
        <v>27</v>
      </c>
    </row>
    <row r="98" spans="1:2">
      <c r="A98" s="18" t="s">
        <v>94</v>
      </c>
      <c r="B98" s="11">
        <v>11</v>
      </c>
    </row>
    <row r="100" spans="1:2">
      <c r="A100" s="10" t="s">
        <v>112</v>
      </c>
      <c r="B100" s="10" t="s">
        <v>84</v>
      </c>
    </row>
    <row r="101" spans="1:2">
      <c r="A101" s="11" t="s">
        <v>17</v>
      </c>
      <c r="B101" s="11">
        <v>17</v>
      </c>
    </row>
    <row r="102" spans="1:2">
      <c r="A102" s="11" t="s">
        <v>25</v>
      </c>
      <c r="B102" s="11">
        <v>25</v>
      </c>
    </row>
    <row r="103" spans="1:2">
      <c r="A103" s="11" t="s">
        <v>31</v>
      </c>
      <c r="B103" s="11">
        <v>27</v>
      </c>
    </row>
    <row r="105" spans="1:2">
      <c r="A105" s="10" t="s">
        <v>114</v>
      </c>
      <c r="B105" s="10" t="s">
        <v>84</v>
      </c>
    </row>
    <row r="106" spans="1:2">
      <c r="A106" s="11" t="s">
        <v>18</v>
      </c>
      <c r="B106" s="11">
        <v>12</v>
      </c>
    </row>
    <row r="107" spans="1:2">
      <c r="A107" s="11" t="s">
        <v>24</v>
      </c>
      <c r="B107" s="11">
        <v>18</v>
      </c>
    </row>
    <row r="108" spans="1:2">
      <c r="A108" s="11" t="s">
        <v>36</v>
      </c>
      <c r="B108" s="11">
        <v>15</v>
      </c>
    </row>
    <row r="109" spans="1:2">
      <c r="A109" s="11" t="s">
        <v>40</v>
      </c>
      <c r="B109" s="11">
        <v>3</v>
      </c>
    </row>
    <row r="110" spans="1:2">
      <c r="A110" s="11" t="s">
        <v>45</v>
      </c>
      <c r="B110" s="11">
        <v>21</v>
      </c>
    </row>
    <row r="112" spans="1:2">
      <c r="A112" s="10" t="s">
        <v>153</v>
      </c>
      <c r="B112" s="10" t="s">
        <v>84</v>
      </c>
    </row>
    <row r="113" spans="1:2">
      <c r="A113" s="11" t="s">
        <v>44</v>
      </c>
      <c r="B113" s="11">
        <v>11</v>
      </c>
    </row>
    <row r="114" spans="1:2">
      <c r="A114" s="11" t="s">
        <v>46</v>
      </c>
      <c r="B114" s="11">
        <v>22</v>
      </c>
    </row>
    <row r="115" spans="1:2">
      <c r="A115" s="11" t="s">
        <v>48</v>
      </c>
      <c r="B115" s="11">
        <v>10</v>
      </c>
    </row>
    <row r="116" spans="1:2">
      <c r="A116" s="11" t="s">
        <v>51</v>
      </c>
      <c r="B116" s="11">
        <v>21</v>
      </c>
    </row>
    <row r="117" spans="1:2">
      <c r="A117" s="11" t="s">
        <v>54</v>
      </c>
      <c r="B117" s="11">
        <v>0</v>
      </c>
    </row>
    <row r="118" spans="1:2">
      <c r="A118" s="11" t="s">
        <v>57</v>
      </c>
      <c r="B118" s="11">
        <v>1</v>
      </c>
    </row>
    <row r="119" spans="1:2">
      <c r="A119" s="11" t="s">
        <v>60</v>
      </c>
      <c r="B119" s="11">
        <v>0</v>
      </c>
    </row>
    <row r="120" spans="1:2">
      <c r="A120" s="11" t="s">
        <v>61</v>
      </c>
      <c r="B120" s="11">
        <v>4</v>
      </c>
    </row>
    <row r="122" spans="1:2">
      <c r="A122" s="10" t="s">
        <v>154</v>
      </c>
      <c r="B122" s="10" t="s">
        <v>84</v>
      </c>
    </row>
    <row r="123" spans="1:2">
      <c r="A123" s="11" t="s">
        <v>19</v>
      </c>
      <c r="B123" s="11">
        <v>18</v>
      </c>
    </row>
    <row r="124" spans="1:2">
      <c r="A124" s="11" t="s">
        <v>32</v>
      </c>
      <c r="B124" s="11">
        <v>17</v>
      </c>
    </row>
    <row r="125" spans="1:2">
      <c r="A125" s="11" t="s">
        <v>37</v>
      </c>
      <c r="B125" s="11">
        <v>17</v>
      </c>
    </row>
    <row r="126" spans="1:2">
      <c r="A126" s="11" t="s">
        <v>43</v>
      </c>
      <c r="B126" s="11">
        <v>8</v>
      </c>
    </row>
    <row r="127" spans="1:2">
      <c r="A127" s="11" t="s">
        <v>64</v>
      </c>
      <c r="B127" s="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1A5F-05C0-433D-89A4-4266C7DBE907}">
  <sheetPr>
    <tabColor rgb="FFFF0000"/>
  </sheetPr>
  <dimension ref="A1:H61"/>
  <sheetViews>
    <sheetView topLeftCell="A18" workbookViewId="0">
      <selection activeCell="H31" sqref="H31"/>
    </sheetView>
  </sheetViews>
  <sheetFormatPr defaultRowHeight="15"/>
  <cols>
    <col min="1" max="1" width="22" bestFit="1" customWidth="1"/>
    <col min="2" max="2" width="24.42578125" bestFit="1" customWidth="1"/>
    <col min="3" max="4" width="12.5703125" bestFit="1" customWidth="1"/>
    <col min="5" max="5" width="24.42578125" bestFit="1" customWidth="1"/>
    <col min="6" max="6" width="12.140625" customWidth="1"/>
    <col min="7" max="7" width="34.85546875" customWidth="1"/>
    <col min="8" max="8" width="19" customWidth="1"/>
  </cols>
  <sheetData>
    <row r="1" spans="1:8">
      <c r="A1" t="s">
        <v>86</v>
      </c>
      <c r="B1" t="s">
        <v>104</v>
      </c>
      <c r="C1" t="s">
        <v>67</v>
      </c>
      <c r="D1" t="s">
        <v>68</v>
      </c>
    </row>
    <row r="2" spans="1:8">
      <c r="A2" t="s">
        <v>49</v>
      </c>
      <c r="B2">
        <v>0.15942028985507245</v>
      </c>
      <c r="C2">
        <v>0.04</v>
      </c>
      <c r="D2">
        <v>0.23076923076923078</v>
      </c>
      <c r="F2">
        <f>(C3*C9*C12*C16*C22*C27*C31*C37*C44*C50*C61*21/69)/(B3*B9*B12*B16*B22*B27*B31*B37*B44*B50*B61)</f>
        <v>0.26652574933229112</v>
      </c>
      <c r="H2">
        <f>F2/(F2+F3)</f>
        <v>0.706836834868801</v>
      </c>
    </row>
    <row r="3" spans="1:8">
      <c r="A3" t="s">
        <v>52</v>
      </c>
      <c r="B3">
        <v>0.28985507246376802</v>
      </c>
      <c r="C3">
        <v>0.56000000000000005</v>
      </c>
      <c r="D3">
        <v>0.15384615384615385</v>
      </c>
      <c r="F3">
        <f>(D3*D9*D12*D16*D22*D27*D31*D37*D44*D50*D61*48/69)/(B4*B9*B12*B16*B22*B27*B31*B37*B44*B50*B61)</f>
        <v>0.11054253033901679</v>
      </c>
      <c r="H3">
        <f>F3/(F2+F3)</f>
        <v>0.29316316513119905</v>
      </c>
    </row>
    <row r="4" spans="1:8">
      <c r="A4" t="s">
        <v>55</v>
      </c>
      <c r="B4">
        <v>8.6956521739130432E-2</v>
      </c>
      <c r="C4">
        <v>0.08</v>
      </c>
      <c r="D4">
        <v>0.11538461538461539</v>
      </c>
      <c r="H4">
        <f>SUM(H2:H3)</f>
        <v>1</v>
      </c>
    </row>
    <row r="5" spans="1:8">
      <c r="A5" t="s">
        <v>58</v>
      </c>
      <c r="B5">
        <v>0.46376811594202899</v>
      </c>
      <c r="C5">
        <v>0.32</v>
      </c>
      <c r="D5">
        <v>0.5</v>
      </c>
    </row>
    <row r="6" spans="1:8">
      <c r="F6">
        <f>(C3*C9*C12*C16*C22*C27*C31*C37*C44*C50*C61*21/69)</f>
        <v>5.5155647729731082E-7</v>
      </c>
    </row>
    <row r="7" spans="1:8">
      <c r="A7" t="s">
        <v>1</v>
      </c>
      <c r="B7" t="s">
        <v>105</v>
      </c>
      <c r="C7" t="s">
        <v>67</v>
      </c>
      <c r="D7" t="s">
        <v>68</v>
      </c>
      <c r="F7">
        <f>(B3*B9*B12*B16*B22*B27*B31*B37*B44*B50*B61)</f>
        <v>2.0694303596522583E-6</v>
      </c>
    </row>
    <row r="8" spans="1:8">
      <c r="A8" t="s">
        <v>22</v>
      </c>
      <c r="B8">
        <v>0.24637681159420291</v>
      </c>
      <c r="C8">
        <v>0.66666666666666663</v>
      </c>
      <c r="D8">
        <v>6.25E-2</v>
      </c>
    </row>
    <row r="9" spans="1:8">
      <c r="A9" t="s">
        <v>12</v>
      </c>
      <c r="B9">
        <v>0.75362318840579712</v>
      </c>
      <c r="C9">
        <v>0.33333333333333331</v>
      </c>
      <c r="D9">
        <v>0.9375</v>
      </c>
    </row>
    <row r="11" spans="1:8">
      <c r="A11" t="s">
        <v>106</v>
      </c>
      <c r="B11" t="s">
        <v>107</v>
      </c>
      <c r="C11" t="s">
        <v>67</v>
      </c>
      <c r="D11" t="s">
        <v>68</v>
      </c>
      <c r="F11">
        <f>(B3*B9*B12*B16*B22*B27*B31*B37*B44*B50*B61)</f>
        <v>2.0694303596522583E-6</v>
      </c>
      <c r="G11">
        <f>F13/F11</f>
        <v>3.3162759101705054E-2</v>
      </c>
    </row>
    <row r="12" spans="1:8">
      <c r="A12" t="s">
        <v>23</v>
      </c>
      <c r="B12">
        <v>0.46376811594202899</v>
      </c>
      <c r="C12">
        <v>0.61904761904761907</v>
      </c>
      <c r="D12">
        <v>0.39583333333333331</v>
      </c>
    </row>
    <row r="13" spans="1:8">
      <c r="A13" t="s">
        <v>13</v>
      </c>
      <c r="B13">
        <v>0.53623188405797106</v>
      </c>
      <c r="C13">
        <v>0.38095238095238093</v>
      </c>
      <c r="D13">
        <v>0.60416666666666663</v>
      </c>
      <c r="F13">
        <f>(D3*D9*D12*D16*D22*D27*D31*D37*D44*D50*D61*48/69)</f>
        <v>6.8628020494902694E-8</v>
      </c>
    </row>
    <row r="14" spans="1:8">
      <c r="F14">
        <f>D4*D9*D12*D16*D22</f>
        <v>6.6903921274038462E-4</v>
      </c>
    </row>
    <row r="15" spans="1:8">
      <c r="A15" t="s">
        <v>3</v>
      </c>
      <c r="B15" t="s">
        <v>108</v>
      </c>
      <c r="C15" t="s">
        <v>67</v>
      </c>
      <c r="D15" t="s">
        <v>68</v>
      </c>
    </row>
    <row r="16" spans="1:8">
      <c r="A16" t="s">
        <v>30</v>
      </c>
      <c r="B16">
        <v>0.66666666666666663</v>
      </c>
      <c r="C16">
        <v>0.33333333333333331</v>
      </c>
      <c r="D16">
        <v>0.8125</v>
      </c>
    </row>
    <row r="17" spans="1:8">
      <c r="A17" t="s">
        <v>14</v>
      </c>
      <c r="B17">
        <v>0.33333333333333331</v>
      </c>
      <c r="C17">
        <v>0.66666666666666663</v>
      </c>
      <c r="D17">
        <v>0.1875</v>
      </c>
    </row>
    <row r="19" spans="1:8">
      <c r="A19" t="s">
        <v>79</v>
      </c>
      <c r="B19" t="s">
        <v>109</v>
      </c>
      <c r="C19" t="s">
        <v>67</v>
      </c>
      <c r="D19" t="s">
        <v>68</v>
      </c>
      <c r="E19" s="57">
        <f>(SummaryOfData!C3*SummaryOfData!C8*SummaryOfData!C13*SummaryOfData!C17*SummaryOfData!C22*SummaryOfData!C26*SummaryOfData!C31*SummaryOfData!C35*SummaryOfData!C41*SummaryOfData!C47*SummaryOfData!C61*21/69)</f>
        <v>2.4685045137781738E-5</v>
      </c>
      <c r="F19" s="57">
        <f>(SummaryOfData!C3*SummaryOfData!C8*SummaryOfData!C13*SummaryOfData!C17*SummaryOfData!C22*SummaryOfData!C26*SummaryOfData!C31*SummaryOfData!C35*SummaryOfData!C41*SummaryOfData!C47*SummaryOfData!C61*21/69)/(B3*B8*B13*B17*B22*B26*B31*B35*B41*B47*B61)</f>
        <v>146.41751223797144</v>
      </c>
      <c r="G19" s="58">
        <f>F19/(F19+F20)</f>
        <v>0.99999586787467576</v>
      </c>
    </row>
    <row r="20" spans="1:8">
      <c r="A20" t="s">
        <v>15</v>
      </c>
      <c r="B20">
        <v>0.6811594202898551</v>
      </c>
      <c r="C20">
        <v>0.76</v>
      </c>
      <c r="D20">
        <v>0.57692307692307687</v>
      </c>
      <c r="E20" s="57">
        <f>(D3*D8*D13*D17*D22*D26*D31*D35*D41*D47*D61*48/69)</f>
        <v>1.0200212163252311E-10</v>
      </c>
      <c r="F20" s="57">
        <f>(D3*D8*D13*D17*D22*D26*D31*D35*D41*D47*D61*48/69)/(B3*B8*B13*B17*B22*B26*B31*B35*B41*B47*B61)</f>
        <v>6.0501801025959528E-4</v>
      </c>
      <c r="G20" s="59">
        <v>4.1321253243671098E-6</v>
      </c>
    </row>
    <row r="21" spans="1:8">
      <c r="A21" t="s">
        <v>35</v>
      </c>
      <c r="B21">
        <v>0.2608695652173913</v>
      </c>
      <c r="C21">
        <v>0.04</v>
      </c>
      <c r="D21">
        <v>0.36538461538461536</v>
      </c>
      <c r="E21" s="57"/>
      <c r="F21" s="57"/>
      <c r="G21" s="60">
        <f>SUM(G19:G20)</f>
        <v>1.0000000000000002</v>
      </c>
    </row>
    <row r="22" spans="1:8">
      <c r="A22" t="s">
        <v>63</v>
      </c>
      <c r="B22">
        <v>4.3478260869565216E-2</v>
      </c>
      <c r="C22">
        <v>0.16</v>
      </c>
      <c r="D22">
        <v>1.9230769230769232E-2</v>
      </c>
    </row>
    <row r="23" spans="1:8">
      <c r="A23" t="s">
        <v>65</v>
      </c>
      <c r="B23">
        <v>1.4492753623188406E-2</v>
      </c>
      <c r="C23">
        <v>0.04</v>
      </c>
      <c r="D23">
        <v>3.8461538461538464E-2</v>
      </c>
    </row>
    <row r="24" spans="1:8">
      <c r="G24" s="55">
        <f>146.417512237971/(146.417512237971+0.000605018010259595)</f>
        <v>0.99999586787467576</v>
      </c>
    </row>
    <row r="25" spans="1:8">
      <c r="A25" t="s">
        <v>5</v>
      </c>
      <c r="B25" t="s">
        <v>110</v>
      </c>
      <c r="C25" t="s">
        <v>67</v>
      </c>
      <c r="D25" t="s">
        <v>68</v>
      </c>
      <c r="G25" s="56">
        <f>0.000605018010259595/(0.000605018010259595+146.417512237971)</f>
        <v>4.1321253243671225E-6</v>
      </c>
    </row>
    <row r="26" spans="1:8">
      <c r="A26" t="s">
        <v>16</v>
      </c>
      <c r="B26">
        <v>0.59420289855072461</v>
      </c>
      <c r="C26">
        <v>0.47619047619047616</v>
      </c>
      <c r="D26">
        <v>0.64583333333333337</v>
      </c>
      <c r="G26">
        <f>SUM(G24:G25)</f>
        <v>1.0000000000000002</v>
      </c>
    </row>
    <row r="27" spans="1:8">
      <c r="A27" t="s">
        <v>39</v>
      </c>
      <c r="B27">
        <v>0.40579710144927539</v>
      </c>
      <c r="C27">
        <v>0.52380952380952384</v>
      </c>
      <c r="D27">
        <v>0.35416666666666669</v>
      </c>
    </row>
    <row r="28" spans="1:8">
      <c r="F28">
        <f>(SummaryOfData!C5*SummaryOfData!C9*SummaryOfData!C13*SummaryOfData!C17*SummaryOfData!C21*SummaryOfData!C26*SummaryOfData!C32*SummaryOfData!C36*SummaryOfData!C40*SummaryOfData!C52*SummaryOfData!C59*21/69)</f>
        <v>1.6530164154764544E-9</v>
      </c>
      <c r="G28">
        <f>(SummaryOfData!C5*SummaryOfData!C9*SummaryOfData!C13*SummaryOfData!C17*SummaryOfData!C21*SummaryOfData!C26*SummaryOfData!C32*SummaryOfData!C36*SummaryOfData!C40*SummaryOfData!C52*SummaryOfData!C59*21/69)/(B5*B9*B13*B17*B21*B26*B32*B36*B40*B52*B59)</f>
        <v>2.6553801118293493E-3</v>
      </c>
      <c r="H28">
        <f>G28/(G28+G29)</f>
        <v>2.5831840852497141E-3</v>
      </c>
    </row>
    <row r="29" spans="1:8">
      <c r="A29" t="s">
        <v>91</v>
      </c>
      <c r="B29" t="s">
        <v>111</v>
      </c>
      <c r="C29" t="s">
        <v>67</v>
      </c>
      <c r="D29" t="s">
        <v>68</v>
      </c>
      <c r="F29">
        <f>(D5*D9*D13*D17*D21*D26*D32*D36*D40*D52*D59*48/69)</f>
        <v>6.3826127576190764E-7</v>
      </c>
      <c r="G29">
        <f>(D5*D9*D13*D17*D21*D26*D32*D36*D40*D52*D59*48/69)/(B5*B9*B13*B17*B21*B26*B32*B36*B40*B52*B59)</f>
        <v>1.0252930835659562</v>
      </c>
      <c r="H29">
        <f>G29/(G28+G29)</f>
        <v>0.99741681591475018</v>
      </c>
    </row>
    <row r="30" spans="1:8">
      <c r="A30" t="s">
        <v>92</v>
      </c>
      <c r="B30">
        <v>0.44927536231884058</v>
      </c>
      <c r="C30">
        <v>0.375</v>
      </c>
      <c r="D30">
        <v>0.47058823529411764</v>
      </c>
      <c r="H30">
        <f>SUM(H28:H29)</f>
        <v>0.99999999999999989</v>
      </c>
    </row>
    <row r="31" spans="1:8">
      <c r="A31" t="s">
        <v>93</v>
      </c>
      <c r="B31">
        <v>0.39130434782608697</v>
      </c>
      <c r="C31">
        <v>0.58333333333333337</v>
      </c>
      <c r="D31">
        <v>0.29411764705882354</v>
      </c>
    </row>
    <row r="32" spans="1:8">
      <c r="A32" t="s">
        <v>94</v>
      </c>
      <c r="B32">
        <v>0.15942028985507245</v>
      </c>
      <c r="C32">
        <v>4.1666666666666664E-2</v>
      </c>
      <c r="D32">
        <v>0.23529411764705882</v>
      </c>
    </row>
    <row r="34" spans="1:4">
      <c r="A34" t="s">
        <v>7</v>
      </c>
      <c r="B34" t="s">
        <v>112</v>
      </c>
      <c r="C34" t="s">
        <v>67</v>
      </c>
      <c r="D34" t="s">
        <v>68</v>
      </c>
    </row>
    <row r="35" spans="1:4">
      <c r="A35" t="s">
        <v>17</v>
      </c>
      <c r="B35">
        <v>0.24637681159420291</v>
      </c>
      <c r="C35">
        <v>0.47619047619047616</v>
      </c>
      <c r="D35">
        <v>0.14583333333333334</v>
      </c>
    </row>
    <row r="36" spans="1:4">
      <c r="A36" t="s">
        <v>25</v>
      </c>
      <c r="B36">
        <v>0.36231884057971014</v>
      </c>
      <c r="C36">
        <v>0.2857142857142857</v>
      </c>
      <c r="D36">
        <v>0.39583333333333331</v>
      </c>
    </row>
    <row r="37" spans="1:4">
      <c r="A37" t="s">
        <v>31</v>
      </c>
      <c r="B37">
        <v>0.39130434782608697</v>
      </c>
      <c r="C37">
        <v>0.23809523809523808</v>
      </c>
      <c r="D37">
        <v>0.45833333333333331</v>
      </c>
    </row>
    <row r="39" spans="1:4">
      <c r="A39" t="s">
        <v>8</v>
      </c>
      <c r="B39" t="s">
        <v>114</v>
      </c>
      <c r="C39" t="s">
        <v>67</v>
      </c>
      <c r="D39" t="s">
        <v>68</v>
      </c>
    </row>
    <row r="40" spans="1:4">
      <c r="A40" t="s">
        <v>18</v>
      </c>
      <c r="B40">
        <v>0.17391304347826086</v>
      </c>
      <c r="C40">
        <v>0.26923076923076922</v>
      </c>
      <c r="D40">
        <v>0.13207547169811321</v>
      </c>
    </row>
    <row r="41" spans="1:4">
      <c r="A41" t="s">
        <v>24</v>
      </c>
      <c r="B41">
        <v>0.2608695652173913</v>
      </c>
      <c r="C41">
        <v>0.30769230769230771</v>
      </c>
      <c r="D41">
        <v>0.22641509433962265</v>
      </c>
    </row>
    <row r="42" spans="1:4">
      <c r="A42" t="s">
        <v>36</v>
      </c>
      <c r="B42">
        <v>0.21739130434782608</v>
      </c>
      <c r="C42">
        <v>0.34615384615384615</v>
      </c>
      <c r="D42">
        <v>0.15094339622641509</v>
      </c>
    </row>
    <row r="43" spans="1:4">
      <c r="A43" t="s">
        <v>40</v>
      </c>
      <c r="B43">
        <v>4.3478260869565216E-2</v>
      </c>
      <c r="C43">
        <v>3.8461538461538464E-2</v>
      </c>
      <c r="D43">
        <v>7.5471698113207544E-2</v>
      </c>
    </row>
    <row r="44" spans="1:4">
      <c r="A44" t="s">
        <v>45</v>
      </c>
      <c r="B44">
        <v>0.30434782608695654</v>
      </c>
      <c r="C44">
        <v>3.8461538461538464E-2</v>
      </c>
      <c r="D44">
        <v>0.41509433962264153</v>
      </c>
    </row>
    <row r="46" spans="1:4">
      <c r="A46" t="s">
        <v>116</v>
      </c>
      <c r="B46" t="s">
        <v>117</v>
      </c>
      <c r="C46" t="s">
        <v>67</v>
      </c>
      <c r="D46" t="s">
        <v>68</v>
      </c>
    </row>
    <row r="47" spans="1:4">
      <c r="A47" t="s">
        <v>118</v>
      </c>
      <c r="B47">
        <v>0.15584415584415584</v>
      </c>
      <c r="C47">
        <v>0.34482758620689657</v>
      </c>
      <c r="D47">
        <v>5.3571428571428568E-2</v>
      </c>
    </row>
    <row r="48" spans="1:4">
      <c r="A48" t="s">
        <v>119</v>
      </c>
      <c r="B48">
        <v>0.29870129870129869</v>
      </c>
      <c r="C48">
        <v>0.13793103448275862</v>
      </c>
      <c r="D48">
        <v>0.35714285714285715</v>
      </c>
    </row>
    <row r="49" spans="1:4">
      <c r="A49" t="s">
        <v>120</v>
      </c>
      <c r="B49">
        <v>0.14285714285714285</v>
      </c>
      <c r="C49">
        <v>3.4482758620689655E-2</v>
      </c>
      <c r="D49">
        <v>0.19642857142857142</v>
      </c>
    </row>
    <row r="50" spans="1:4">
      <c r="A50" t="s">
        <v>121</v>
      </c>
      <c r="B50">
        <v>0.2857142857142857</v>
      </c>
      <c r="C50">
        <v>0.27586206896551724</v>
      </c>
      <c r="D50">
        <v>0.26785714285714285</v>
      </c>
    </row>
    <row r="51" spans="1:4">
      <c r="A51" t="s">
        <v>122</v>
      </c>
      <c r="B51">
        <v>1.2987012987012988E-2</v>
      </c>
      <c r="C51">
        <v>3.4482758620689655E-2</v>
      </c>
      <c r="D51">
        <v>1.7857142857142856E-2</v>
      </c>
    </row>
    <row r="52" spans="1:4">
      <c r="A52" t="s">
        <v>123</v>
      </c>
      <c r="B52">
        <v>2.5974025974025976E-2</v>
      </c>
      <c r="C52">
        <v>6.8965517241379309E-2</v>
      </c>
      <c r="D52">
        <v>1.7857142857142856E-2</v>
      </c>
    </row>
    <row r="53" spans="1:4">
      <c r="A53" t="s">
        <v>124</v>
      </c>
      <c r="B53">
        <v>1.2987012987012988E-2</v>
      </c>
      <c r="C53">
        <v>3.4482758620689655E-2</v>
      </c>
      <c r="D53">
        <v>1.7857142857142856E-2</v>
      </c>
    </row>
    <row r="54" spans="1:4">
      <c r="A54" t="s">
        <v>125</v>
      </c>
      <c r="B54">
        <v>6.4935064935064929E-2</v>
      </c>
      <c r="C54">
        <v>6.8965517241379309E-2</v>
      </c>
      <c r="D54">
        <v>7.1428571428571425E-2</v>
      </c>
    </row>
    <row r="56" spans="1:4">
      <c r="A56" t="s">
        <v>127</v>
      </c>
      <c r="B56" t="s">
        <v>128</v>
      </c>
      <c r="C56" t="s">
        <v>67</v>
      </c>
      <c r="D56" t="s">
        <v>68</v>
      </c>
    </row>
    <row r="57" spans="1:4">
      <c r="A57" t="s">
        <v>19</v>
      </c>
      <c r="B57">
        <v>0.2608695652173913</v>
      </c>
      <c r="C57">
        <v>0.19047619047619047</v>
      </c>
      <c r="D57">
        <v>0.29166666666666669</v>
      </c>
    </row>
    <row r="58" spans="1:4">
      <c r="A58" t="s">
        <v>32</v>
      </c>
      <c r="B58">
        <v>0.24637681159420291</v>
      </c>
      <c r="C58">
        <v>0.23809523809523808</v>
      </c>
      <c r="D58">
        <v>0.25</v>
      </c>
    </row>
    <row r="59" spans="1:4">
      <c r="A59" t="s">
        <v>37</v>
      </c>
      <c r="B59">
        <v>0.24637681159420291</v>
      </c>
      <c r="C59">
        <v>4.7619047619047616E-2</v>
      </c>
      <c r="D59">
        <v>0.33333333333333331</v>
      </c>
    </row>
    <row r="60" spans="1:4">
      <c r="A60" t="s">
        <v>43</v>
      </c>
      <c r="B60">
        <v>0.11594202898550725</v>
      </c>
      <c r="C60">
        <v>0.14285714285714285</v>
      </c>
      <c r="D60">
        <v>0.10416666666666667</v>
      </c>
    </row>
    <row r="61" spans="1:4">
      <c r="A61" t="s">
        <v>64</v>
      </c>
      <c r="B61">
        <v>0.13043478260869565</v>
      </c>
      <c r="C61">
        <v>0.38095238095238093</v>
      </c>
      <c r="D61">
        <v>2.0833333333333332E-2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EC88-1C7E-4536-B23E-2A0AE41C17A1}">
  <dimension ref="A1:D61"/>
  <sheetViews>
    <sheetView workbookViewId="0"/>
  </sheetViews>
  <sheetFormatPr defaultRowHeight="15"/>
  <cols>
    <col min="1" max="1" width="33.140625" bestFit="1" customWidth="1"/>
  </cols>
  <sheetData>
    <row r="1" spans="1:4">
      <c r="A1" t="s">
        <v>86</v>
      </c>
      <c r="B1" t="s">
        <v>20</v>
      </c>
      <c r="C1" t="s">
        <v>26</v>
      </c>
      <c r="D1" t="s">
        <v>103</v>
      </c>
    </row>
    <row r="2" spans="1:4">
      <c r="A2" t="s">
        <v>49</v>
      </c>
      <c r="B2">
        <v>0</v>
      </c>
      <c r="C2">
        <v>11</v>
      </c>
      <c r="D2">
        <v>11</v>
      </c>
    </row>
    <row r="3" spans="1:4">
      <c r="A3" t="s">
        <v>52</v>
      </c>
      <c r="B3">
        <v>13</v>
      </c>
      <c r="C3">
        <v>7</v>
      </c>
      <c r="D3">
        <v>20</v>
      </c>
    </row>
    <row r="4" spans="1:4">
      <c r="A4" t="s">
        <v>55</v>
      </c>
      <c r="B4">
        <v>1</v>
      </c>
      <c r="C4">
        <v>5</v>
      </c>
      <c r="D4">
        <v>6</v>
      </c>
    </row>
    <row r="5" spans="1:4">
      <c r="A5" t="s">
        <v>58</v>
      </c>
      <c r="B5">
        <v>7</v>
      </c>
      <c r="C5">
        <v>25</v>
      </c>
      <c r="D5">
        <v>32</v>
      </c>
    </row>
    <row r="7" spans="1:4">
      <c r="A7" t="s">
        <v>1</v>
      </c>
      <c r="B7" t="s">
        <v>20</v>
      </c>
      <c r="C7" t="s">
        <v>26</v>
      </c>
      <c r="D7" t="s">
        <v>103</v>
      </c>
    </row>
    <row r="8" spans="1:4">
      <c r="A8" t="s">
        <v>22</v>
      </c>
      <c r="B8">
        <v>14</v>
      </c>
      <c r="C8">
        <v>3</v>
      </c>
      <c r="D8">
        <v>17</v>
      </c>
    </row>
    <row r="9" spans="1:4">
      <c r="A9" t="s">
        <v>12</v>
      </c>
      <c r="B9">
        <v>7</v>
      </c>
      <c r="C9">
        <v>45</v>
      </c>
      <c r="D9">
        <v>52</v>
      </c>
    </row>
    <row r="11" spans="1:4">
      <c r="A11" t="s">
        <v>106</v>
      </c>
      <c r="B11" t="s">
        <v>20</v>
      </c>
      <c r="C11" t="s">
        <v>26</v>
      </c>
      <c r="D11" t="s">
        <v>103</v>
      </c>
    </row>
    <row r="12" spans="1:4">
      <c r="A12" t="s">
        <v>23</v>
      </c>
      <c r="B12">
        <v>13</v>
      </c>
      <c r="C12">
        <v>19</v>
      </c>
      <c r="D12">
        <v>32</v>
      </c>
    </row>
    <row r="13" spans="1:4">
      <c r="A13" t="s">
        <v>13</v>
      </c>
      <c r="B13">
        <v>8</v>
      </c>
      <c r="C13">
        <v>29</v>
      </c>
      <c r="D13">
        <v>37</v>
      </c>
    </row>
    <row r="15" spans="1:4">
      <c r="A15" t="s">
        <v>3</v>
      </c>
      <c r="B15" t="s">
        <v>20</v>
      </c>
      <c r="C15" t="s">
        <v>26</v>
      </c>
      <c r="D15" t="s">
        <v>103</v>
      </c>
    </row>
    <row r="16" spans="1:4">
      <c r="A16" t="s">
        <v>30</v>
      </c>
      <c r="B16">
        <v>7</v>
      </c>
      <c r="C16">
        <v>39</v>
      </c>
      <c r="D16">
        <v>46</v>
      </c>
    </row>
    <row r="17" spans="1:4">
      <c r="A17" t="s">
        <v>14</v>
      </c>
      <c r="B17">
        <v>14</v>
      </c>
      <c r="C17">
        <v>9</v>
      </c>
      <c r="D17">
        <v>23</v>
      </c>
    </row>
    <row r="19" spans="1:4">
      <c r="A19" t="s">
        <v>79</v>
      </c>
      <c r="B19" t="s">
        <v>20</v>
      </c>
      <c r="C19" t="s">
        <v>26</v>
      </c>
      <c r="D19" t="s">
        <v>103</v>
      </c>
    </row>
    <row r="20" spans="1:4">
      <c r="A20" t="s">
        <v>15</v>
      </c>
      <c r="B20">
        <v>18</v>
      </c>
      <c r="C20">
        <v>29</v>
      </c>
      <c r="D20">
        <v>47</v>
      </c>
    </row>
    <row r="21" spans="1:4">
      <c r="A21" t="s">
        <v>35</v>
      </c>
      <c r="B21">
        <v>0</v>
      </c>
      <c r="C21">
        <v>18</v>
      </c>
      <c r="D21">
        <v>18</v>
      </c>
    </row>
    <row r="22" spans="1:4">
      <c r="A22" t="s">
        <v>63</v>
      </c>
      <c r="B22">
        <v>3</v>
      </c>
      <c r="C22">
        <v>0</v>
      </c>
      <c r="D22">
        <v>3</v>
      </c>
    </row>
    <row r="23" spans="1:4">
      <c r="A23" t="s">
        <v>65</v>
      </c>
      <c r="B23">
        <v>0</v>
      </c>
      <c r="C23">
        <v>1</v>
      </c>
      <c r="D23">
        <v>1</v>
      </c>
    </row>
    <row r="25" spans="1:4">
      <c r="A25" t="s">
        <v>5</v>
      </c>
      <c r="B25" t="s">
        <v>20</v>
      </c>
      <c r="C25" t="s">
        <v>26</v>
      </c>
      <c r="D25" t="s">
        <v>103</v>
      </c>
    </row>
    <row r="26" spans="1:4">
      <c r="A26" t="s">
        <v>16</v>
      </c>
      <c r="B26">
        <v>10</v>
      </c>
      <c r="C26">
        <v>31</v>
      </c>
      <c r="D26">
        <v>41</v>
      </c>
    </row>
    <row r="27" spans="1:4">
      <c r="A27" t="s">
        <v>39</v>
      </c>
      <c r="B27">
        <v>11</v>
      </c>
      <c r="C27">
        <v>17</v>
      </c>
      <c r="D27">
        <v>28</v>
      </c>
    </row>
    <row r="29" spans="1:4">
      <c r="A29" t="s">
        <v>91</v>
      </c>
      <c r="B29" t="s">
        <v>20</v>
      </c>
      <c r="C29" t="s">
        <v>26</v>
      </c>
      <c r="D29" t="s">
        <v>103</v>
      </c>
    </row>
    <row r="30" spans="1:4">
      <c r="A30" t="s">
        <v>92</v>
      </c>
      <c r="B30">
        <v>8</v>
      </c>
      <c r="C30">
        <v>23</v>
      </c>
      <c r="D30">
        <v>31</v>
      </c>
    </row>
    <row r="31" spans="1:4">
      <c r="A31" t="s">
        <v>93</v>
      </c>
      <c r="B31">
        <v>13</v>
      </c>
      <c r="C31">
        <v>14</v>
      </c>
      <c r="D31">
        <v>27</v>
      </c>
    </row>
    <row r="32" spans="1:4">
      <c r="A32" t="s">
        <v>94</v>
      </c>
      <c r="B32">
        <v>0</v>
      </c>
      <c r="C32">
        <v>11</v>
      </c>
      <c r="D32">
        <v>11</v>
      </c>
    </row>
    <row r="34" spans="1:4">
      <c r="A34" t="s">
        <v>7</v>
      </c>
      <c r="B34" t="s">
        <v>20</v>
      </c>
      <c r="C34" t="s">
        <v>26</v>
      </c>
      <c r="D34" t="s">
        <v>103</v>
      </c>
    </row>
    <row r="35" spans="1:4">
      <c r="A35" t="s">
        <v>17</v>
      </c>
      <c r="B35">
        <v>10</v>
      </c>
      <c r="C35">
        <v>7</v>
      </c>
      <c r="D35">
        <v>17</v>
      </c>
    </row>
    <row r="36" spans="1:4">
      <c r="A36" t="s">
        <v>25</v>
      </c>
      <c r="B36">
        <v>6</v>
      </c>
      <c r="C36">
        <v>19</v>
      </c>
      <c r="D36">
        <v>25</v>
      </c>
    </row>
    <row r="37" spans="1:4">
      <c r="A37" t="s">
        <v>31</v>
      </c>
      <c r="B37">
        <v>5</v>
      </c>
      <c r="C37">
        <v>22</v>
      </c>
      <c r="D37">
        <v>27</v>
      </c>
    </row>
    <row r="39" spans="1:4">
      <c r="A39" t="s">
        <v>8</v>
      </c>
      <c r="B39" t="s">
        <v>20</v>
      </c>
      <c r="C39" t="s">
        <v>26</v>
      </c>
      <c r="D39" t="s">
        <v>103</v>
      </c>
    </row>
    <row r="40" spans="1:4">
      <c r="A40" t="s">
        <v>18</v>
      </c>
      <c r="B40">
        <v>6</v>
      </c>
      <c r="C40">
        <v>6</v>
      </c>
      <c r="D40">
        <v>12</v>
      </c>
    </row>
    <row r="41" spans="1:4">
      <c r="A41" t="s">
        <v>24</v>
      </c>
      <c r="B41">
        <v>7</v>
      </c>
      <c r="C41">
        <v>11</v>
      </c>
      <c r="D41">
        <v>18</v>
      </c>
    </row>
    <row r="42" spans="1:4">
      <c r="A42" t="s">
        <v>36</v>
      </c>
      <c r="B42">
        <v>8</v>
      </c>
      <c r="C42">
        <v>7</v>
      </c>
      <c r="D42">
        <v>15</v>
      </c>
    </row>
    <row r="43" spans="1:4">
      <c r="A43" t="s">
        <v>40</v>
      </c>
      <c r="B43">
        <v>0</v>
      </c>
      <c r="C43">
        <v>3</v>
      </c>
      <c r="D43">
        <v>3</v>
      </c>
    </row>
    <row r="44" spans="1:4">
      <c r="A44" t="s">
        <v>45</v>
      </c>
      <c r="B44">
        <v>0</v>
      </c>
      <c r="C44">
        <v>21</v>
      </c>
      <c r="D44">
        <v>21</v>
      </c>
    </row>
    <row r="46" spans="1:4">
      <c r="A46" t="s">
        <v>116</v>
      </c>
      <c r="B46" t="s">
        <v>20</v>
      </c>
      <c r="C46" t="s">
        <v>26</v>
      </c>
      <c r="D46" t="s">
        <v>103</v>
      </c>
    </row>
    <row r="47" spans="1:4">
      <c r="A47" t="s">
        <v>118</v>
      </c>
      <c r="B47">
        <v>9</v>
      </c>
      <c r="C47">
        <v>2</v>
      </c>
      <c r="D47">
        <v>11</v>
      </c>
    </row>
    <row r="48" spans="1:4">
      <c r="A48" t="s">
        <v>119</v>
      </c>
      <c r="B48">
        <v>3</v>
      </c>
      <c r="C48">
        <v>19</v>
      </c>
      <c r="D48">
        <v>22</v>
      </c>
    </row>
    <row r="49" spans="1:4">
      <c r="A49" t="s">
        <v>120</v>
      </c>
      <c r="B49">
        <v>0</v>
      </c>
      <c r="C49">
        <v>10</v>
      </c>
      <c r="D49">
        <v>10</v>
      </c>
    </row>
    <row r="50" spans="1:4">
      <c r="A50" t="s">
        <v>121</v>
      </c>
      <c r="B50">
        <v>7</v>
      </c>
      <c r="C50">
        <v>14</v>
      </c>
      <c r="D50">
        <v>21</v>
      </c>
    </row>
    <row r="51" spans="1:4">
      <c r="A51" t="s">
        <v>122</v>
      </c>
      <c r="B51">
        <v>0</v>
      </c>
      <c r="C51">
        <v>0</v>
      </c>
      <c r="D51">
        <v>0</v>
      </c>
    </row>
    <row r="52" spans="1:4">
      <c r="A52" t="s">
        <v>123</v>
      </c>
      <c r="B52">
        <v>1</v>
      </c>
      <c r="C52">
        <v>0</v>
      </c>
      <c r="D52">
        <v>1</v>
      </c>
    </row>
    <row r="53" spans="1:4">
      <c r="A53" t="s">
        <v>124</v>
      </c>
      <c r="B53">
        <v>0</v>
      </c>
      <c r="C53">
        <v>0</v>
      </c>
      <c r="D53">
        <v>0</v>
      </c>
    </row>
    <row r="54" spans="1:4">
      <c r="A54" t="s">
        <v>125</v>
      </c>
      <c r="B54">
        <v>1</v>
      </c>
      <c r="C54">
        <v>3</v>
      </c>
      <c r="D54">
        <v>4</v>
      </c>
    </row>
    <row r="56" spans="1:4">
      <c r="A56" t="s">
        <v>127</v>
      </c>
      <c r="B56" t="s">
        <v>20</v>
      </c>
      <c r="C56" t="s">
        <v>26</v>
      </c>
      <c r="D56" t="s">
        <v>103</v>
      </c>
    </row>
    <row r="57" spans="1:4">
      <c r="A57" t="s">
        <v>19</v>
      </c>
      <c r="B57">
        <v>4</v>
      </c>
      <c r="C57">
        <v>14</v>
      </c>
      <c r="D57">
        <v>18</v>
      </c>
    </row>
    <row r="58" spans="1:4">
      <c r="A58" t="s">
        <v>32</v>
      </c>
      <c r="B58">
        <v>5</v>
      </c>
      <c r="C58">
        <v>12</v>
      </c>
      <c r="D58">
        <v>17</v>
      </c>
    </row>
    <row r="59" spans="1:4">
      <c r="A59" t="s">
        <v>37</v>
      </c>
      <c r="B59">
        <v>1</v>
      </c>
      <c r="C59">
        <v>16</v>
      </c>
      <c r="D59">
        <v>17</v>
      </c>
    </row>
    <row r="60" spans="1:4">
      <c r="A60" t="s">
        <v>43</v>
      </c>
      <c r="B60">
        <v>3</v>
      </c>
      <c r="C60">
        <v>5</v>
      </c>
      <c r="D60">
        <v>8</v>
      </c>
    </row>
    <row r="61" spans="1:4">
      <c r="A61" t="s">
        <v>64</v>
      </c>
      <c r="B61">
        <v>8</v>
      </c>
      <c r="C61">
        <v>1</v>
      </c>
      <c r="D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Martillano</dc:creator>
  <cp:keywords/>
  <dc:description/>
  <cp:lastModifiedBy/>
  <cp:revision/>
  <dcterms:created xsi:type="dcterms:W3CDTF">2020-05-26T11:35:48Z</dcterms:created>
  <dcterms:modified xsi:type="dcterms:W3CDTF">2023-09-19T04:16:27Z</dcterms:modified>
  <cp:category/>
  <cp:contentStatus/>
</cp:coreProperties>
</file>