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e6136387b8c89f60/Desktop/Personal Projects/"/>
    </mc:Choice>
  </mc:AlternateContent>
  <xr:revisionPtr revIDLastSave="431" documentId="8_{C9DFADA6-E0A7-4CE9-B221-548876D5549F}" xr6:coauthVersionLast="47" xr6:coauthVersionMax="47" xr10:uidLastSave="{0015CFAE-B4F0-4590-94CA-E9C9C8CF92F6}"/>
  <bookViews>
    <workbookView xWindow="-110" yWindow="-110" windowWidth="19420" windowHeight="11500" xr2:uid="{175FB42E-B88B-443B-A3F9-4AF1A33DB5F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3" i="1" l="1"/>
  <c r="N22" i="1"/>
  <c r="N21" i="1"/>
  <c r="N20" i="1"/>
  <c r="N19" i="1"/>
  <c r="N18" i="1"/>
  <c r="N17" i="1"/>
  <c r="N16" i="1"/>
  <c r="N13" i="1"/>
  <c r="N12" i="1"/>
  <c r="N11" i="1"/>
  <c r="N7" i="1"/>
  <c r="N6" i="1"/>
  <c r="N5" i="1"/>
  <c r="N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8" i="1"/>
  <c r="L7" i="1"/>
  <c r="L6" i="1"/>
  <c r="L5" i="1"/>
  <c r="L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" i="1"/>
</calcChain>
</file>

<file path=xl/sharedStrings.xml><?xml version="1.0" encoding="utf-8"?>
<sst xmlns="http://schemas.openxmlformats.org/spreadsheetml/2006/main" count="95" uniqueCount="57">
  <si>
    <t>Player Name</t>
  </si>
  <si>
    <t>Position</t>
  </si>
  <si>
    <t>Total Minutes Played</t>
  </si>
  <si>
    <t>Total Goals</t>
  </si>
  <si>
    <t>Total Assists</t>
  </si>
  <si>
    <t>xG (expected goals)</t>
  </si>
  <si>
    <t>xA (expected assists)</t>
  </si>
  <si>
    <t>Pass Accuracy %</t>
  </si>
  <si>
    <t>Player's Role</t>
  </si>
  <si>
    <t>L. Stritter</t>
  </si>
  <si>
    <t>S. Cutler-DeJesus</t>
  </si>
  <si>
    <t>L. Laursen</t>
  </si>
  <si>
    <t>I. Pilcher</t>
  </si>
  <si>
    <t>D. Moore</t>
  </si>
  <si>
    <t>A. Fofana</t>
  </si>
  <si>
    <t>N. Scott</t>
  </si>
  <si>
    <t>A. Evangelou</t>
  </si>
  <si>
    <t>R. Tori</t>
  </si>
  <si>
    <t>M. Kirk</t>
  </si>
  <si>
    <t>S. Kolby</t>
  </si>
  <si>
    <t>L. Husakiwsky</t>
  </si>
  <si>
    <t>Z. Wood</t>
  </si>
  <si>
    <t>J. Nyandjo</t>
  </si>
  <si>
    <t>B. Larsen</t>
  </si>
  <si>
    <t>B. Morales</t>
  </si>
  <si>
    <t>B. Dildy</t>
  </si>
  <si>
    <t>N. Ogata</t>
  </si>
  <si>
    <t>F. Jauk</t>
  </si>
  <si>
    <t>L. Frost</t>
  </si>
  <si>
    <t>G. Stewart</t>
  </si>
  <si>
    <t>GK</t>
  </si>
  <si>
    <t>RCB</t>
  </si>
  <si>
    <t>LCB</t>
  </si>
  <si>
    <t>LB</t>
  </si>
  <si>
    <t>RB</t>
  </si>
  <si>
    <t>RCMF</t>
  </si>
  <si>
    <t>LCMF</t>
  </si>
  <si>
    <t>LDMF</t>
  </si>
  <si>
    <t>RAMF</t>
  </si>
  <si>
    <t>RW</t>
  </si>
  <si>
    <t>CF</t>
  </si>
  <si>
    <t>LW</t>
  </si>
  <si>
    <t>A. Traore</t>
  </si>
  <si>
    <t>LAMF</t>
  </si>
  <si>
    <t>GOALKEEPER</t>
  </si>
  <si>
    <t>DEFENDER</t>
  </si>
  <si>
    <t>MIDFIELDER</t>
  </si>
  <si>
    <t>ATTACKER</t>
  </si>
  <si>
    <t>Player Number</t>
  </si>
  <si>
    <t>Average Minutes</t>
  </si>
  <si>
    <t>Matches</t>
  </si>
  <si>
    <t>Successful Dribbles %</t>
  </si>
  <si>
    <t>Duels Won %</t>
  </si>
  <si>
    <t>Shot Accuracy %</t>
  </si>
  <si>
    <t>Yellow Cards</t>
  </si>
  <si>
    <t>Fouls Committed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</si>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</sst>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CD66A5-4C59-41C8-8D7C-0E7EDBE272A7}">
  <dimension ref="A1:Q23"/>
  <sheetViews>
    <sheetView tabSelected="1" zoomScale="60" zoomScaleNormal="6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P24" sqref="P24"/>
    </sheetView>
  </sheetViews>
  <sheetFormatPr defaultRowHeight="14.5" x14ac:dyDescent="0.35"/>
  <cols>
    <col min="1" max="1" width="15.1796875" customWidth="1"/>
    <col min="2" max="2" width="13.1796875" customWidth="1"/>
    <col min="5" max="6" width="17.26953125" customWidth="1"/>
    <col min="7" max="7" width="10.6328125" customWidth="1"/>
    <col min="8" max="8" width="11.7265625" customWidth="1"/>
    <col min="9" max="9" width="17.26953125" customWidth="1"/>
    <col min="10" max="10" width="17.90625" customWidth="1"/>
    <col min="11" max="11" width="15.54296875" customWidth="1"/>
    <col min="12" max="12" width="18.7265625" customWidth="1"/>
    <col min="13" max="13" width="12.26953125" customWidth="1"/>
    <col min="14" max="14" width="16" customWidth="1"/>
    <col min="15" max="16" width="16.08984375" customWidth="1"/>
    <col min="17" max="17" width="12.08984375" customWidth="1"/>
  </cols>
  <sheetData>
    <row r="1" spans="1:17" x14ac:dyDescent="0.35">
      <c r="A1" t="s">
        <v>0</v>
      </c>
      <c r="B1" t="s">
        <v>48</v>
      </c>
      <c r="C1" t="s">
        <v>1</v>
      </c>
      <c r="D1" t="s">
        <v>50</v>
      </c>
      <c r="E1" t="s">
        <v>2</v>
      </c>
      <c r="F1" t="s">
        <v>49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51</v>
      </c>
      <c r="M1" t="s">
        <v>52</v>
      </c>
      <c r="N1" t="s">
        <v>53</v>
      </c>
      <c r="O1" t="s">
        <v>55</v>
      </c>
      <c r="P1" t="s">
        <v>54</v>
      </c>
      <c r="Q1" t="s">
        <v>8</v>
      </c>
    </row>
    <row r="2" spans="1:17" x14ac:dyDescent="0.35">
      <c r="A2" t="s">
        <v>9</v>
      </c>
      <c r="B2">
        <v>1</v>
      </c>
      <c r="C2" t="s">
        <v>30</v>
      </c>
      <c r="D2">
        <v>15</v>
      </c>
      <c r="E2">
        <v>1503</v>
      </c>
      <c r="F2" s="1">
        <f>E2/D2</f>
        <v>100.2</v>
      </c>
      <c r="G2">
        <v>0</v>
      </c>
      <c r="H2">
        <v>0</v>
      </c>
      <c r="I2" s="1">
        <v>0</v>
      </c>
      <c r="J2" s="1">
        <v>0</v>
      </c>
      <c r="K2" s="3" t="s">
        <v>56</v>
      </c>
      <c r="L2" s="3" t="s">
        <v>56</v>
      </c>
      <c r="M2" s="3" t="s">
        <v>56</v>
      </c>
      <c r="N2" s="3" t="s">
        <v>56</v>
      </c>
      <c r="O2" s="3" t="s">
        <v>56</v>
      </c>
      <c r="P2" s="3" t="s">
        <v>56</v>
      </c>
      <c r="Q2" t="s">
        <v>44</v>
      </c>
    </row>
    <row r="3" spans="1:17" x14ac:dyDescent="0.35">
      <c r="A3" t="s">
        <v>10</v>
      </c>
      <c r="B3">
        <v>0</v>
      </c>
      <c r="C3" t="s">
        <v>30</v>
      </c>
      <c r="D3">
        <v>2</v>
      </c>
      <c r="E3">
        <v>197</v>
      </c>
      <c r="F3" s="1">
        <f t="shared" ref="F3:F23" si="0">E3/D3</f>
        <v>98.5</v>
      </c>
      <c r="G3">
        <v>0</v>
      </c>
      <c r="H3">
        <v>0</v>
      </c>
      <c r="I3" s="1">
        <v>0</v>
      </c>
      <c r="J3" s="1">
        <v>0</v>
      </c>
      <c r="K3" s="3" t="s">
        <v>56</v>
      </c>
      <c r="L3" s="3" t="s">
        <v>56</v>
      </c>
      <c r="M3" s="3" t="s">
        <v>56</v>
      </c>
      <c r="N3" s="3" t="s">
        <v>56</v>
      </c>
      <c r="O3" s="3" t="s">
        <v>56</v>
      </c>
      <c r="P3" s="3" t="s">
        <v>56</v>
      </c>
      <c r="Q3" t="s">
        <v>44</v>
      </c>
    </row>
    <row r="4" spans="1:17" x14ac:dyDescent="0.35">
      <c r="A4" t="s">
        <v>11</v>
      </c>
      <c r="B4">
        <v>5</v>
      </c>
      <c r="C4" t="s">
        <v>31</v>
      </c>
      <c r="D4">
        <v>17</v>
      </c>
      <c r="E4">
        <v>1700</v>
      </c>
      <c r="F4" s="1">
        <f t="shared" si="0"/>
        <v>100</v>
      </c>
      <c r="G4">
        <v>0</v>
      </c>
      <c r="H4">
        <v>1</v>
      </c>
      <c r="I4" s="1">
        <v>0</v>
      </c>
      <c r="J4">
        <v>0.16</v>
      </c>
      <c r="K4" s="1">
        <f>569/690</f>
        <v>0.82463768115942027</v>
      </c>
      <c r="L4" s="1">
        <f>3/5</f>
        <v>0.6</v>
      </c>
      <c r="M4" s="1">
        <f>122/186</f>
        <v>0.65591397849462363</v>
      </c>
      <c r="N4" s="1">
        <f>0</f>
        <v>0</v>
      </c>
      <c r="O4" s="2">
        <v>8</v>
      </c>
      <c r="P4">
        <v>3</v>
      </c>
      <c r="Q4" t="s">
        <v>45</v>
      </c>
    </row>
    <row r="5" spans="1:17" x14ac:dyDescent="0.35">
      <c r="A5" t="s">
        <v>12</v>
      </c>
      <c r="B5">
        <v>22</v>
      </c>
      <c r="C5" t="s">
        <v>32</v>
      </c>
      <c r="D5">
        <v>17</v>
      </c>
      <c r="E5">
        <v>1698</v>
      </c>
      <c r="F5" s="1">
        <f t="shared" si="0"/>
        <v>99.882352941176464</v>
      </c>
      <c r="G5">
        <v>3</v>
      </c>
      <c r="H5">
        <v>0</v>
      </c>
      <c r="I5" s="1">
        <v>1</v>
      </c>
      <c r="J5" s="1">
        <v>0.52</v>
      </c>
      <c r="K5" s="1">
        <f>652/803</f>
        <v>0.81195516811955171</v>
      </c>
      <c r="L5" s="1">
        <f>4/7</f>
        <v>0.5714285714285714</v>
      </c>
      <c r="M5" s="1">
        <f>189/291</f>
        <v>0.64948453608247425</v>
      </c>
      <c r="N5" s="1">
        <f>4/6</f>
        <v>0.66666666666666663</v>
      </c>
      <c r="O5" s="2">
        <v>15</v>
      </c>
      <c r="P5">
        <v>4</v>
      </c>
      <c r="Q5" t="s">
        <v>45</v>
      </c>
    </row>
    <row r="6" spans="1:17" x14ac:dyDescent="0.35">
      <c r="A6" t="s">
        <v>13</v>
      </c>
      <c r="B6">
        <v>3</v>
      </c>
      <c r="C6" t="s">
        <v>33</v>
      </c>
      <c r="D6">
        <v>17</v>
      </c>
      <c r="E6">
        <v>1448</v>
      </c>
      <c r="F6" s="1">
        <f t="shared" si="0"/>
        <v>85.17647058823529</v>
      </c>
      <c r="G6">
        <v>2</v>
      </c>
      <c r="H6">
        <v>0</v>
      </c>
      <c r="I6" s="1">
        <v>1.85</v>
      </c>
      <c r="J6" s="1">
        <v>1.32</v>
      </c>
      <c r="K6" s="1">
        <f>385/520</f>
        <v>0.74038461538461542</v>
      </c>
      <c r="L6" s="1">
        <f>37/62</f>
        <v>0.59677419354838712</v>
      </c>
      <c r="M6" s="1">
        <f>199/336</f>
        <v>0.59226190476190477</v>
      </c>
      <c r="N6" s="1">
        <f>3/7</f>
        <v>0.42857142857142855</v>
      </c>
      <c r="O6" s="2">
        <v>12</v>
      </c>
      <c r="P6">
        <v>4</v>
      </c>
      <c r="Q6" t="s">
        <v>45</v>
      </c>
    </row>
    <row r="7" spans="1:17" x14ac:dyDescent="0.35">
      <c r="A7" t="s">
        <v>14</v>
      </c>
      <c r="B7">
        <v>2</v>
      </c>
      <c r="C7" t="s">
        <v>34</v>
      </c>
      <c r="D7">
        <v>14</v>
      </c>
      <c r="E7">
        <v>1004</v>
      </c>
      <c r="F7" s="1">
        <f t="shared" si="0"/>
        <v>71.714285714285708</v>
      </c>
      <c r="G7">
        <v>0</v>
      </c>
      <c r="H7">
        <v>0</v>
      </c>
      <c r="I7" s="1">
        <v>0.19</v>
      </c>
      <c r="J7" s="1">
        <v>0.42</v>
      </c>
      <c r="K7" s="1">
        <f>287/370</f>
        <v>0.77567567567567564</v>
      </c>
      <c r="L7" s="1">
        <f>6/8</f>
        <v>0.75</v>
      </c>
      <c r="M7" s="1">
        <f>98/172</f>
        <v>0.56976744186046513</v>
      </c>
      <c r="N7" s="1">
        <f>0</f>
        <v>0</v>
      </c>
      <c r="O7" s="2">
        <v>8</v>
      </c>
      <c r="P7">
        <v>3</v>
      </c>
      <c r="Q7" t="s">
        <v>45</v>
      </c>
    </row>
    <row r="8" spans="1:17" x14ac:dyDescent="0.35">
      <c r="A8" t="s">
        <v>15</v>
      </c>
      <c r="B8">
        <v>21</v>
      </c>
      <c r="C8" t="s">
        <v>34</v>
      </c>
      <c r="D8">
        <v>15</v>
      </c>
      <c r="E8">
        <v>501</v>
      </c>
      <c r="F8" s="1">
        <f t="shared" si="0"/>
        <v>33.4</v>
      </c>
      <c r="G8">
        <v>0</v>
      </c>
      <c r="H8">
        <v>0</v>
      </c>
      <c r="I8" s="1">
        <v>0.05</v>
      </c>
      <c r="J8" s="1">
        <v>0.45</v>
      </c>
      <c r="K8" s="1">
        <f>183/247</f>
        <v>0.74089068825910931</v>
      </c>
      <c r="L8" s="1">
        <f>1/6</f>
        <v>0.16666666666666666</v>
      </c>
      <c r="M8" s="1">
        <f>65/100</f>
        <v>0.65</v>
      </c>
      <c r="N8" s="1">
        <v>0</v>
      </c>
      <c r="O8" s="2">
        <v>8</v>
      </c>
      <c r="P8">
        <v>0</v>
      </c>
      <c r="Q8" t="s">
        <v>45</v>
      </c>
    </row>
    <row r="9" spans="1:17" x14ac:dyDescent="0.35">
      <c r="A9" t="s">
        <v>16</v>
      </c>
      <c r="B9">
        <v>4</v>
      </c>
      <c r="C9" t="s">
        <v>34</v>
      </c>
      <c r="D9">
        <v>1</v>
      </c>
      <c r="E9">
        <v>23</v>
      </c>
      <c r="F9" s="1">
        <f t="shared" si="0"/>
        <v>23</v>
      </c>
      <c r="G9">
        <v>0</v>
      </c>
      <c r="H9">
        <v>0</v>
      </c>
      <c r="I9" s="1">
        <v>0</v>
      </c>
      <c r="J9" s="1">
        <v>0</v>
      </c>
      <c r="K9" s="1">
        <f>4/7</f>
        <v>0.5714285714285714</v>
      </c>
      <c r="L9" s="1">
        <v>0</v>
      </c>
      <c r="M9" s="1">
        <f>2/5</f>
        <v>0.4</v>
      </c>
      <c r="N9" s="1">
        <v>0</v>
      </c>
      <c r="O9" s="2">
        <v>1</v>
      </c>
      <c r="P9" s="1">
        <v>0</v>
      </c>
      <c r="Q9" t="s">
        <v>45</v>
      </c>
    </row>
    <row r="10" spans="1:17" x14ac:dyDescent="0.35">
      <c r="A10" t="s">
        <v>17</v>
      </c>
      <c r="B10">
        <v>7</v>
      </c>
      <c r="C10" t="s">
        <v>35</v>
      </c>
      <c r="D10">
        <v>17</v>
      </c>
      <c r="E10">
        <v>1437</v>
      </c>
      <c r="F10" s="1">
        <f t="shared" si="0"/>
        <v>84.529411764705884</v>
      </c>
      <c r="G10">
        <v>0</v>
      </c>
      <c r="H10">
        <v>0</v>
      </c>
      <c r="I10" s="1">
        <v>0.01</v>
      </c>
      <c r="J10" s="1">
        <v>1.39</v>
      </c>
      <c r="K10" s="1">
        <f>635/738</f>
        <v>0.86043360433604332</v>
      </c>
      <c r="L10" s="1">
        <f>15/33</f>
        <v>0.45454545454545453</v>
      </c>
      <c r="M10" s="1">
        <f>161/339</f>
        <v>0.47492625368731561</v>
      </c>
      <c r="N10" s="1">
        <v>0</v>
      </c>
      <c r="O10" s="2">
        <v>37</v>
      </c>
      <c r="P10">
        <v>3</v>
      </c>
      <c r="Q10" t="s">
        <v>46</v>
      </c>
    </row>
    <row r="11" spans="1:17" x14ac:dyDescent="0.35">
      <c r="A11" t="s">
        <v>18</v>
      </c>
      <c r="B11">
        <v>6</v>
      </c>
      <c r="C11" t="s">
        <v>36</v>
      </c>
      <c r="D11">
        <v>17</v>
      </c>
      <c r="E11">
        <v>1281</v>
      </c>
      <c r="F11" s="1">
        <f t="shared" si="0"/>
        <v>75.352941176470594</v>
      </c>
      <c r="G11">
        <v>1</v>
      </c>
      <c r="H11">
        <v>3</v>
      </c>
      <c r="I11" s="1">
        <v>0.44</v>
      </c>
      <c r="J11" s="1">
        <v>4.6399999999999997</v>
      </c>
      <c r="K11" s="1">
        <f>525/686</f>
        <v>0.76530612244897955</v>
      </c>
      <c r="L11" s="1">
        <f>19/35</f>
        <v>0.54285714285714282</v>
      </c>
      <c r="M11" s="1">
        <f>158/322</f>
        <v>0.49068322981366458</v>
      </c>
      <c r="N11" s="1">
        <f>5/13</f>
        <v>0.38461538461538464</v>
      </c>
      <c r="O11" s="2">
        <v>28</v>
      </c>
      <c r="P11">
        <v>5</v>
      </c>
      <c r="Q11" t="s">
        <v>46</v>
      </c>
    </row>
    <row r="12" spans="1:17" x14ac:dyDescent="0.35">
      <c r="A12" t="s">
        <v>19</v>
      </c>
      <c r="B12">
        <v>8</v>
      </c>
      <c r="C12" t="s">
        <v>37</v>
      </c>
      <c r="D12">
        <v>17</v>
      </c>
      <c r="E12">
        <v>834</v>
      </c>
      <c r="F12" s="1">
        <f t="shared" si="0"/>
        <v>49.058823529411768</v>
      </c>
      <c r="G12">
        <v>2</v>
      </c>
      <c r="H12">
        <v>0</v>
      </c>
      <c r="I12" s="1">
        <v>1.65</v>
      </c>
      <c r="J12" s="1">
        <v>0.23</v>
      </c>
      <c r="K12" s="1">
        <f>242/320</f>
        <v>0.75624999999999998</v>
      </c>
      <c r="L12" s="1">
        <f>7/20</f>
        <v>0.35</v>
      </c>
      <c r="M12" s="1">
        <f>83/184</f>
        <v>0.45108695652173914</v>
      </c>
      <c r="N12" s="1">
        <f>9/13</f>
        <v>0.69230769230769229</v>
      </c>
      <c r="O12" s="2">
        <v>11</v>
      </c>
      <c r="P12">
        <v>2</v>
      </c>
      <c r="Q12" t="s">
        <v>46</v>
      </c>
    </row>
    <row r="13" spans="1:17" x14ac:dyDescent="0.35">
      <c r="A13" t="s">
        <v>42</v>
      </c>
      <c r="B13">
        <v>11</v>
      </c>
      <c r="C13" t="s">
        <v>43</v>
      </c>
      <c r="D13">
        <v>4</v>
      </c>
      <c r="E13">
        <v>86</v>
      </c>
      <c r="F13" s="1">
        <f t="shared" si="0"/>
        <v>21.5</v>
      </c>
      <c r="G13">
        <v>0</v>
      </c>
      <c r="H13">
        <v>0</v>
      </c>
      <c r="I13" s="1">
        <v>0.01</v>
      </c>
      <c r="J13" s="1">
        <v>0.1</v>
      </c>
      <c r="K13" s="1">
        <f>26/38</f>
        <v>0.68421052631578949</v>
      </c>
      <c r="L13" s="1">
        <f>8/13</f>
        <v>0.61538461538461542</v>
      </c>
      <c r="M13" s="1">
        <f>14/30</f>
        <v>0.46666666666666667</v>
      </c>
      <c r="N13" s="1">
        <f>1/2</f>
        <v>0.5</v>
      </c>
      <c r="O13" s="2">
        <v>0</v>
      </c>
      <c r="P13">
        <v>1</v>
      </c>
      <c r="Q13" t="s">
        <v>46</v>
      </c>
    </row>
    <row r="14" spans="1:17" x14ac:dyDescent="0.35">
      <c r="A14" t="s">
        <v>20</v>
      </c>
      <c r="B14">
        <v>30</v>
      </c>
      <c r="C14" t="s">
        <v>36</v>
      </c>
      <c r="D14">
        <v>14</v>
      </c>
      <c r="E14">
        <v>562</v>
      </c>
      <c r="F14" s="1">
        <f t="shared" si="0"/>
        <v>40.142857142857146</v>
      </c>
      <c r="G14">
        <v>0</v>
      </c>
      <c r="H14">
        <v>1</v>
      </c>
      <c r="I14" s="1">
        <v>7.0000000000000007E-2</v>
      </c>
      <c r="J14" s="1">
        <v>0.21</v>
      </c>
      <c r="K14" s="1">
        <f>203/257</f>
        <v>0.78988326848249024</v>
      </c>
      <c r="L14" s="1">
        <f>1/3</f>
        <v>0.33333333333333331</v>
      </c>
      <c r="M14" s="1">
        <f>63/122</f>
        <v>0.51639344262295084</v>
      </c>
      <c r="N14" s="1">
        <v>0</v>
      </c>
      <c r="O14" s="2">
        <v>6</v>
      </c>
      <c r="P14">
        <v>2</v>
      </c>
      <c r="Q14" t="s">
        <v>46</v>
      </c>
    </row>
    <row r="15" spans="1:17" x14ac:dyDescent="0.35">
      <c r="A15" t="s">
        <v>21</v>
      </c>
      <c r="B15">
        <v>27</v>
      </c>
      <c r="C15" t="s">
        <v>38</v>
      </c>
      <c r="D15">
        <v>4</v>
      </c>
      <c r="E15">
        <v>146</v>
      </c>
      <c r="F15" s="1">
        <f t="shared" si="0"/>
        <v>36.5</v>
      </c>
      <c r="G15">
        <v>0</v>
      </c>
      <c r="H15">
        <v>0</v>
      </c>
      <c r="I15" s="1">
        <v>0</v>
      </c>
      <c r="J15" s="1">
        <v>0</v>
      </c>
      <c r="K15" s="1">
        <f>44/51</f>
        <v>0.86274509803921573</v>
      </c>
      <c r="L15" s="1">
        <f>5/9</f>
        <v>0.55555555555555558</v>
      </c>
      <c r="M15" s="1">
        <f>26/61</f>
        <v>0.42622950819672129</v>
      </c>
      <c r="N15" s="1">
        <v>0</v>
      </c>
      <c r="O15" s="2">
        <v>3</v>
      </c>
      <c r="P15">
        <v>0</v>
      </c>
      <c r="Q15" t="s">
        <v>46</v>
      </c>
    </row>
    <row r="16" spans="1:17" x14ac:dyDescent="0.35">
      <c r="A16" t="s">
        <v>22</v>
      </c>
      <c r="B16">
        <v>9</v>
      </c>
      <c r="C16" t="s">
        <v>39</v>
      </c>
      <c r="D16">
        <v>16</v>
      </c>
      <c r="E16">
        <v>1246</v>
      </c>
      <c r="F16" s="1">
        <f t="shared" si="0"/>
        <v>77.875</v>
      </c>
      <c r="G16">
        <v>4</v>
      </c>
      <c r="H16">
        <v>0</v>
      </c>
      <c r="I16" s="1">
        <v>5.53</v>
      </c>
      <c r="J16" s="1">
        <v>3.32</v>
      </c>
      <c r="K16" s="1">
        <f>343/469</f>
        <v>0.73134328358208955</v>
      </c>
      <c r="L16" s="1">
        <f>83/138</f>
        <v>0.60144927536231885</v>
      </c>
      <c r="M16" s="1">
        <f>227/473</f>
        <v>0.47991543340380549</v>
      </c>
      <c r="N16" s="1">
        <f>10/33</f>
        <v>0.30303030303030304</v>
      </c>
      <c r="O16" s="2">
        <v>24</v>
      </c>
      <c r="P16">
        <v>2</v>
      </c>
      <c r="Q16" t="s">
        <v>47</v>
      </c>
    </row>
    <row r="17" spans="1:17" x14ac:dyDescent="0.35">
      <c r="A17" t="s">
        <v>23</v>
      </c>
      <c r="B17">
        <v>14</v>
      </c>
      <c r="C17" t="s">
        <v>40</v>
      </c>
      <c r="D17">
        <v>17</v>
      </c>
      <c r="E17">
        <v>1195</v>
      </c>
      <c r="F17" s="1">
        <f t="shared" si="0"/>
        <v>70.294117647058826</v>
      </c>
      <c r="G17">
        <v>4</v>
      </c>
      <c r="H17">
        <v>3</v>
      </c>
      <c r="I17" s="1">
        <v>5.35</v>
      </c>
      <c r="J17" s="1">
        <v>1.86</v>
      </c>
      <c r="K17" s="1">
        <f>238/300</f>
        <v>0.79333333333333333</v>
      </c>
      <c r="L17" s="1">
        <f>17/38</f>
        <v>0.44736842105263158</v>
      </c>
      <c r="M17" s="1">
        <f>124/362</f>
        <v>0.34254143646408841</v>
      </c>
      <c r="N17" s="1">
        <f>13/29</f>
        <v>0.44827586206896552</v>
      </c>
      <c r="O17" s="2">
        <v>27</v>
      </c>
      <c r="P17">
        <v>2</v>
      </c>
      <c r="Q17" t="s">
        <v>47</v>
      </c>
    </row>
    <row r="18" spans="1:17" x14ac:dyDescent="0.35">
      <c r="A18" t="s">
        <v>24</v>
      </c>
      <c r="B18">
        <v>10</v>
      </c>
      <c r="C18" t="s">
        <v>41</v>
      </c>
      <c r="D18">
        <v>17</v>
      </c>
      <c r="E18">
        <v>1189</v>
      </c>
      <c r="F18" s="1">
        <f t="shared" si="0"/>
        <v>69.941176470588232</v>
      </c>
      <c r="G18">
        <v>4</v>
      </c>
      <c r="H18">
        <v>1</v>
      </c>
      <c r="I18" s="1">
        <v>4.58</v>
      </c>
      <c r="J18" s="1">
        <v>1.1100000000000001</v>
      </c>
      <c r="K18" s="1">
        <f>236/312</f>
        <v>0.75641025641025639</v>
      </c>
      <c r="L18" s="1">
        <f>28/51</f>
        <v>0.5490196078431373</v>
      </c>
      <c r="M18" s="1">
        <f>116/292</f>
        <v>0.39726027397260272</v>
      </c>
      <c r="N18" s="1">
        <f>15/33</f>
        <v>0.45454545454545453</v>
      </c>
      <c r="O18" s="2">
        <v>14</v>
      </c>
      <c r="P18">
        <v>1</v>
      </c>
      <c r="Q18" t="s">
        <v>47</v>
      </c>
    </row>
    <row r="19" spans="1:17" x14ac:dyDescent="0.35">
      <c r="A19" t="s">
        <v>25</v>
      </c>
      <c r="B19">
        <v>17</v>
      </c>
      <c r="C19" t="s">
        <v>41</v>
      </c>
      <c r="D19">
        <v>17</v>
      </c>
      <c r="E19">
        <v>795</v>
      </c>
      <c r="F19" s="1">
        <f t="shared" si="0"/>
        <v>46.764705882352942</v>
      </c>
      <c r="G19">
        <v>1</v>
      </c>
      <c r="H19">
        <v>2</v>
      </c>
      <c r="I19" s="1">
        <v>1.39</v>
      </c>
      <c r="J19" s="1">
        <v>2.0699999999999998</v>
      </c>
      <c r="K19" s="1">
        <f>231/318</f>
        <v>0.72641509433962259</v>
      </c>
      <c r="L19" s="1">
        <f>10/23</f>
        <v>0.43478260869565216</v>
      </c>
      <c r="M19" s="1">
        <f>57/118</f>
        <v>0.48305084745762711</v>
      </c>
      <c r="N19" s="1">
        <f>4/11</f>
        <v>0.36363636363636365</v>
      </c>
      <c r="O19" s="2">
        <v>6</v>
      </c>
      <c r="P19">
        <v>1</v>
      </c>
      <c r="Q19" t="s">
        <v>47</v>
      </c>
    </row>
    <row r="20" spans="1:17" x14ac:dyDescent="0.35">
      <c r="A20" t="s">
        <v>26</v>
      </c>
      <c r="B20">
        <v>23</v>
      </c>
      <c r="C20" t="s">
        <v>40</v>
      </c>
      <c r="D20">
        <v>17</v>
      </c>
      <c r="E20">
        <v>647</v>
      </c>
      <c r="F20" s="1">
        <f t="shared" si="0"/>
        <v>38.058823529411768</v>
      </c>
      <c r="G20">
        <v>2</v>
      </c>
      <c r="H20">
        <v>0</v>
      </c>
      <c r="I20" s="1">
        <v>1.35</v>
      </c>
      <c r="J20" s="1">
        <v>0.62</v>
      </c>
      <c r="K20" s="1">
        <f>164/216</f>
        <v>0.7592592592592593</v>
      </c>
      <c r="L20" s="1">
        <f>5/12</f>
        <v>0.41666666666666669</v>
      </c>
      <c r="M20" s="1">
        <f>51/141</f>
        <v>0.36170212765957449</v>
      </c>
      <c r="N20" s="1">
        <f>5/15</f>
        <v>0.33333333333333331</v>
      </c>
      <c r="O20" s="2">
        <v>7</v>
      </c>
      <c r="P20">
        <v>0</v>
      </c>
      <c r="Q20" t="s">
        <v>47</v>
      </c>
    </row>
    <row r="21" spans="1:17" x14ac:dyDescent="0.35">
      <c r="A21" t="s">
        <v>27</v>
      </c>
      <c r="B21">
        <v>15</v>
      </c>
      <c r="C21" t="s">
        <v>40</v>
      </c>
      <c r="D21">
        <v>17</v>
      </c>
      <c r="E21">
        <v>655</v>
      </c>
      <c r="F21" s="1">
        <f t="shared" si="0"/>
        <v>38.529411764705884</v>
      </c>
      <c r="G21">
        <v>3</v>
      </c>
      <c r="H21">
        <v>1</v>
      </c>
      <c r="I21" s="1">
        <v>4.38</v>
      </c>
      <c r="J21" s="1">
        <v>0.53</v>
      </c>
      <c r="K21" s="1">
        <f>61/87</f>
        <v>0.70114942528735635</v>
      </c>
      <c r="L21" s="1">
        <f>3/9</f>
        <v>0.33333333333333331</v>
      </c>
      <c r="M21" s="1">
        <f>76/221</f>
        <v>0.34389140271493213</v>
      </c>
      <c r="N21" s="1">
        <f>9/22</f>
        <v>0.40909090909090912</v>
      </c>
      <c r="O21" s="2">
        <v>13</v>
      </c>
      <c r="P21">
        <v>2</v>
      </c>
      <c r="Q21" t="s">
        <v>47</v>
      </c>
    </row>
    <row r="22" spans="1:17" x14ac:dyDescent="0.35">
      <c r="A22" t="s">
        <v>28</v>
      </c>
      <c r="B22">
        <v>18</v>
      </c>
      <c r="C22" t="s">
        <v>39</v>
      </c>
      <c r="D22">
        <v>17</v>
      </c>
      <c r="E22">
        <v>458</v>
      </c>
      <c r="F22" s="1">
        <f t="shared" si="0"/>
        <v>26.941176470588236</v>
      </c>
      <c r="G22">
        <v>0</v>
      </c>
      <c r="H22">
        <v>0</v>
      </c>
      <c r="I22" s="1">
        <v>0.98</v>
      </c>
      <c r="J22" s="1">
        <v>0.63</v>
      </c>
      <c r="K22" s="1">
        <f>95/139</f>
        <v>0.68345323741007191</v>
      </c>
      <c r="L22" s="1">
        <f>8/18</f>
        <v>0.44444444444444442</v>
      </c>
      <c r="M22" s="1">
        <f>51/121</f>
        <v>0.42148760330578511</v>
      </c>
      <c r="N22" s="1">
        <f>1/5</f>
        <v>0.2</v>
      </c>
      <c r="O22" s="2">
        <v>9</v>
      </c>
      <c r="P22">
        <v>1</v>
      </c>
      <c r="Q22" t="s">
        <v>47</v>
      </c>
    </row>
    <row r="23" spans="1:17" x14ac:dyDescent="0.35">
      <c r="A23" t="s">
        <v>29</v>
      </c>
      <c r="B23">
        <v>12</v>
      </c>
      <c r="C23" t="s">
        <v>41</v>
      </c>
      <c r="D23">
        <v>9</v>
      </c>
      <c r="E23">
        <v>102</v>
      </c>
      <c r="F23" s="1">
        <f t="shared" si="0"/>
        <v>11.333333333333334</v>
      </c>
      <c r="G23">
        <v>0</v>
      </c>
      <c r="H23">
        <v>0</v>
      </c>
      <c r="I23" s="1">
        <v>0</v>
      </c>
      <c r="J23" s="1">
        <v>0</v>
      </c>
      <c r="K23" s="1">
        <f>29/34</f>
        <v>0.8529411764705882</v>
      </c>
      <c r="L23" s="1">
        <v>0</v>
      </c>
      <c r="M23" s="1">
        <f>10/27</f>
        <v>0.37037037037037035</v>
      </c>
      <c r="N23" s="1">
        <f>0</f>
        <v>0</v>
      </c>
      <c r="O23" s="2">
        <v>0</v>
      </c>
      <c r="P23">
        <v>0</v>
      </c>
      <c r="Q23" t="s"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Jameson Ellis</dc:creator>
  <cp:lastModifiedBy>Jameson Ellis</cp:lastModifiedBy>
  <dcterms:created xsi:type="dcterms:W3CDTF">2025-05-30T15:26:59Z</dcterms:created>
  <dcterms:modified xsi:type="dcterms:W3CDTF">2025-06-13T09:36:57Z</dcterms:modified>
</cp:coreProperties>
</file>