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oushik/PycharmProjects/ABS-EE/Analysis/"/>
    </mc:Choice>
  </mc:AlternateContent>
  <bookViews>
    <workbookView xWindow="1320" yWindow="1660" windowWidth="24280" windowHeight="14340" tabRatio="500"/>
  </bookViews>
  <sheets>
    <sheet name="Comparison" sheetId="2" r:id="rId1"/>
    <sheet name="PetersNumber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1" i="2" l="1" a="1"/>
  <c r="N41" i="2"/>
  <c r="J41" i="2" a="1"/>
  <c r="J41" i="2"/>
  <c r="F41" i="2" a="1"/>
  <c r="F41" i="2"/>
  <c r="A3" i="1"/>
  <c r="A4" i="1"/>
  <c r="A5" i="1"/>
  <c r="A6" i="1"/>
  <c r="H3" i="1"/>
  <c r="H4" i="1"/>
  <c r="H5" i="1"/>
  <c r="H6" i="1"/>
  <c r="A7" i="1"/>
  <c r="H7" i="1"/>
  <c r="A8" i="1"/>
  <c r="H8" i="1"/>
  <c r="A9" i="1"/>
  <c r="H9" i="1"/>
  <c r="A10" i="1"/>
  <c r="H10" i="1"/>
  <c r="A11" i="1"/>
  <c r="H11" i="1"/>
  <c r="A12" i="1"/>
  <c r="H12" i="1"/>
  <c r="A13" i="1"/>
  <c r="H13" i="1"/>
  <c r="A14" i="1"/>
  <c r="H14" i="1"/>
  <c r="A15" i="1"/>
  <c r="H15" i="1"/>
  <c r="A16" i="1"/>
  <c r="H16" i="1"/>
  <c r="A17" i="1"/>
  <c r="H17" i="1"/>
  <c r="A18" i="1"/>
  <c r="H18" i="1"/>
  <c r="A19" i="1"/>
  <c r="H19" i="1"/>
  <c r="A20" i="1"/>
  <c r="H20" i="1"/>
  <c r="A21" i="1"/>
  <c r="H21" i="1"/>
  <c r="A22" i="1"/>
  <c r="H22" i="1"/>
  <c r="A23" i="1"/>
  <c r="H23" i="1"/>
  <c r="A24" i="1"/>
  <c r="H24" i="1"/>
  <c r="A25" i="1"/>
  <c r="H25" i="1"/>
  <c r="A26" i="1"/>
  <c r="H26" i="1"/>
  <c r="A27" i="1"/>
  <c r="H27" i="1"/>
  <c r="A28" i="1"/>
  <c r="H28" i="1"/>
  <c r="A29" i="1"/>
  <c r="H29" i="1"/>
  <c r="A30" i="1"/>
  <c r="H30" i="1"/>
  <c r="A31" i="1"/>
  <c r="H31" i="1"/>
  <c r="A32" i="1"/>
  <c r="H32" i="1"/>
  <c r="A33" i="1"/>
  <c r="H33" i="1"/>
  <c r="A34" i="1"/>
  <c r="H34" i="1"/>
  <c r="Q39" i="2"/>
  <c r="R39" i="2"/>
  <c r="S39" i="2"/>
  <c r="M39" i="2"/>
  <c r="O39" i="2"/>
  <c r="Q38" i="2"/>
  <c r="R38" i="2"/>
  <c r="S38" i="2"/>
  <c r="Q37" i="2"/>
  <c r="R37" i="2"/>
  <c r="S37" i="2"/>
  <c r="Q36" i="2"/>
  <c r="R36" i="2"/>
  <c r="S36" i="2"/>
  <c r="Q35" i="2"/>
  <c r="R35" i="2"/>
  <c r="S35" i="2"/>
  <c r="Q34" i="2"/>
  <c r="R34" i="2"/>
  <c r="S34" i="2"/>
  <c r="Q33" i="2"/>
  <c r="R33" i="2"/>
  <c r="S33" i="2"/>
  <c r="Q32" i="2"/>
  <c r="R32" i="2"/>
  <c r="S32" i="2"/>
  <c r="Q31" i="2"/>
  <c r="R31" i="2"/>
  <c r="S31" i="2"/>
  <c r="Q30" i="2"/>
  <c r="R30" i="2"/>
  <c r="S30" i="2"/>
  <c r="Q29" i="2"/>
  <c r="R29" i="2"/>
  <c r="S29" i="2"/>
  <c r="Q28" i="2"/>
  <c r="R28" i="2"/>
  <c r="S28" i="2"/>
  <c r="Q27" i="2"/>
  <c r="R27" i="2"/>
  <c r="S27" i="2"/>
  <c r="Q26" i="2"/>
  <c r="R26" i="2"/>
  <c r="S26" i="2"/>
  <c r="Q25" i="2"/>
  <c r="R25" i="2"/>
  <c r="S25" i="2"/>
  <c r="Q24" i="2"/>
  <c r="R24" i="2"/>
  <c r="S24" i="2"/>
  <c r="Q23" i="2"/>
  <c r="R23" i="2"/>
  <c r="S23" i="2"/>
  <c r="Q22" i="2"/>
  <c r="R22" i="2"/>
  <c r="S22" i="2"/>
  <c r="Q21" i="2"/>
  <c r="R21" i="2"/>
  <c r="S21" i="2"/>
  <c r="Q20" i="2"/>
  <c r="R20" i="2"/>
  <c r="S20" i="2"/>
  <c r="Q19" i="2"/>
  <c r="R19" i="2"/>
  <c r="S19" i="2"/>
  <c r="Q18" i="2"/>
  <c r="R18" i="2"/>
  <c r="S18" i="2"/>
  <c r="Q17" i="2"/>
  <c r="R17" i="2"/>
  <c r="S17" i="2"/>
  <c r="Q16" i="2"/>
  <c r="R16" i="2"/>
  <c r="S16" i="2"/>
  <c r="Q15" i="2"/>
  <c r="R15" i="2"/>
  <c r="S15" i="2"/>
  <c r="Q14" i="2"/>
  <c r="R14" i="2"/>
  <c r="S14" i="2"/>
  <c r="Q13" i="2"/>
  <c r="R13" i="2"/>
  <c r="S13" i="2"/>
  <c r="Q12" i="2"/>
  <c r="R12" i="2"/>
  <c r="S12" i="2"/>
  <c r="Q11" i="2"/>
  <c r="R11" i="2"/>
  <c r="S11" i="2"/>
  <c r="Q10" i="2"/>
  <c r="R10" i="2"/>
  <c r="S10" i="2"/>
  <c r="Q9" i="2"/>
  <c r="R9" i="2"/>
  <c r="S9" i="2"/>
  <c r="Q8" i="2"/>
  <c r="R8" i="2"/>
  <c r="S8" i="2"/>
  <c r="Q7" i="2"/>
  <c r="R7" i="2"/>
  <c r="S7" i="2"/>
  <c r="Q6" i="2"/>
  <c r="R6" i="2"/>
  <c r="S6" i="2"/>
  <c r="Q5" i="2"/>
  <c r="R5" i="2"/>
  <c r="S5" i="2"/>
  <c r="Q4" i="2"/>
  <c r="R4" i="2"/>
  <c r="S4" i="2"/>
  <c r="Q3" i="2"/>
  <c r="R3" i="2"/>
  <c r="S3" i="2"/>
  <c r="M38" i="2"/>
  <c r="O38" i="2"/>
  <c r="M37" i="2"/>
  <c r="O37" i="2"/>
  <c r="M36" i="2"/>
  <c r="O36" i="2"/>
  <c r="M35" i="2"/>
  <c r="O35" i="2"/>
  <c r="M34" i="2"/>
  <c r="O34" i="2"/>
  <c r="M33" i="2"/>
  <c r="O33" i="2"/>
  <c r="M32" i="2"/>
  <c r="O32" i="2"/>
  <c r="M31" i="2"/>
  <c r="O31" i="2"/>
  <c r="M30" i="2"/>
  <c r="O30" i="2"/>
  <c r="M29" i="2"/>
  <c r="O29" i="2"/>
  <c r="M28" i="2"/>
  <c r="O28" i="2"/>
  <c r="M27" i="2"/>
  <c r="O27" i="2"/>
  <c r="M26" i="2"/>
  <c r="O26" i="2"/>
  <c r="M25" i="2"/>
  <c r="O25" i="2"/>
  <c r="M24" i="2"/>
  <c r="O24" i="2"/>
  <c r="M23" i="2"/>
  <c r="O23" i="2"/>
  <c r="M22" i="2"/>
  <c r="O22" i="2"/>
  <c r="M21" i="2"/>
  <c r="O21" i="2"/>
  <c r="M20" i="2"/>
  <c r="O20" i="2"/>
  <c r="M19" i="2"/>
  <c r="O19" i="2"/>
  <c r="M18" i="2"/>
  <c r="O18" i="2"/>
  <c r="M17" i="2"/>
  <c r="O17" i="2"/>
  <c r="M16" i="2"/>
  <c r="O16" i="2"/>
  <c r="M15" i="2"/>
  <c r="O15" i="2"/>
  <c r="M14" i="2"/>
  <c r="O14" i="2"/>
  <c r="M13" i="2"/>
  <c r="O13" i="2"/>
  <c r="M12" i="2"/>
  <c r="O12" i="2"/>
  <c r="M11" i="2"/>
  <c r="O11" i="2"/>
  <c r="M10" i="2"/>
  <c r="O10" i="2"/>
  <c r="M9" i="2"/>
  <c r="O9" i="2"/>
  <c r="M8" i="2"/>
  <c r="O8" i="2"/>
  <c r="M7" i="2"/>
  <c r="O7" i="2"/>
  <c r="M6" i="2"/>
  <c r="O6" i="2"/>
  <c r="M5" i="2"/>
  <c r="O5" i="2"/>
  <c r="M4" i="2"/>
  <c r="O4" i="2"/>
  <c r="I38" i="2"/>
  <c r="K38" i="2"/>
  <c r="I37" i="2"/>
  <c r="K37" i="2"/>
  <c r="I36" i="2"/>
  <c r="K36" i="2"/>
  <c r="I35" i="2"/>
  <c r="K35" i="2"/>
  <c r="I34" i="2"/>
  <c r="K34" i="2"/>
  <c r="I33" i="2"/>
  <c r="K33" i="2"/>
  <c r="I32" i="2"/>
  <c r="K32" i="2"/>
  <c r="I31" i="2"/>
  <c r="K31" i="2"/>
  <c r="I30" i="2"/>
  <c r="K30" i="2"/>
  <c r="I29" i="2"/>
  <c r="K29" i="2"/>
  <c r="I28" i="2"/>
  <c r="K28" i="2"/>
  <c r="I27" i="2"/>
  <c r="K27" i="2"/>
  <c r="I26" i="2"/>
  <c r="K26" i="2"/>
  <c r="I25" i="2"/>
  <c r="K25" i="2"/>
  <c r="I24" i="2"/>
  <c r="K24" i="2"/>
  <c r="I23" i="2"/>
  <c r="K23" i="2"/>
  <c r="I22" i="2"/>
  <c r="K22" i="2"/>
  <c r="I21" i="2"/>
  <c r="K21" i="2"/>
  <c r="I20" i="2"/>
  <c r="K20" i="2"/>
  <c r="I19" i="2"/>
  <c r="K19" i="2"/>
  <c r="I18" i="2"/>
  <c r="K18" i="2"/>
  <c r="I17" i="2"/>
  <c r="K17" i="2"/>
  <c r="I16" i="2"/>
  <c r="K16" i="2"/>
  <c r="I15" i="2"/>
  <c r="K15" i="2"/>
  <c r="I14" i="2"/>
  <c r="K14" i="2"/>
  <c r="I13" i="2"/>
  <c r="K13" i="2"/>
  <c r="I12" i="2"/>
  <c r="K12" i="2"/>
  <c r="I11" i="2"/>
  <c r="K11" i="2"/>
  <c r="I10" i="2"/>
  <c r="K10" i="2"/>
  <c r="I9" i="2"/>
  <c r="K9" i="2"/>
  <c r="I8" i="2"/>
  <c r="K8" i="2"/>
  <c r="I7" i="2"/>
  <c r="K7" i="2"/>
  <c r="I6" i="2"/>
  <c r="K6" i="2"/>
  <c r="I5" i="2"/>
  <c r="K5" i="2"/>
  <c r="I4" i="2"/>
  <c r="K4" i="2"/>
  <c r="I39" i="2"/>
  <c r="K39" i="2"/>
  <c r="E39" i="2"/>
  <c r="G39" i="2"/>
  <c r="E38" i="2"/>
  <c r="G38" i="2"/>
  <c r="E37" i="2"/>
  <c r="G37" i="2"/>
  <c r="E36" i="2"/>
  <c r="G36" i="2"/>
  <c r="E35" i="2"/>
  <c r="G35" i="2"/>
  <c r="E34" i="2"/>
  <c r="G34" i="2"/>
  <c r="E33" i="2"/>
  <c r="G33" i="2"/>
  <c r="E32" i="2"/>
  <c r="G32" i="2"/>
  <c r="E31" i="2"/>
  <c r="G31" i="2"/>
  <c r="E30" i="2"/>
  <c r="G30" i="2"/>
  <c r="E29" i="2"/>
  <c r="G29" i="2"/>
  <c r="E28" i="2"/>
  <c r="G28" i="2"/>
  <c r="E27" i="2"/>
  <c r="G27" i="2"/>
  <c r="E26" i="2"/>
  <c r="G26" i="2"/>
  <c r="E25" i="2"/>
  <c r="G25" i="2"/>
  <c r="E24" i="2"/>
  <c r="G24" i="2"/>
  <c r="E23" i="2"/>
  <c r="G23" i="2"/>
  <c r="E22" i="2"/>
  <c r="G22" i="2"/>
  <c r="E21" i="2"/>
  <c r="G21" i="2"/>
  <c r="E20" i="2"/>
  <c r="G20" i="2"/>
  <c r="E19" i="2"/>
  <c r="G19" i="2"/>
  <c r="E18" i="2"/>
  <c r="G18" i="2"/>
  <c r="E17" i="2"/>
  <c r="G17" i="2"/>
  <c r="E16" i="2"/>
  <c r="G16" i="2"/>
  <c r="E15" i="2"/>
  <c r="G15" i="2"/>
  <c r="E14" i="2"/>
  <c r="G14" i="2"/>
  <c r="E13" i="2"/>
  <c r="G13" i="2"/>
  <c r="E12" i="2"/>
  <c r="G12" i="2"/>
  <c r="E11" i="2"/>
  <c r="G11" i="2"/>
  <c r="E10" i="2"/>
  <c r="G10" i="2"/>
  <c r="E9" i="2"/>
  <c r="G9" i="2"/>
  <c r="E8" i="2"/>
  <c r="G8" i="2"/>
  <c r="E7" i="2"/>
  <c r="G7" i="2"/>
  <c r="E6" i="2"/>
  <c r="G6" i="2"/>
  <c r="E5" i="2"/>
  <c r="G5" i="2"/>
  <c r="E4" i="2"/>
  <c r="G4" i="2"/>
  <c r="M3" i="2"/>
  <c r="I3" i="2"/>
  <c r="E3" i="2"/>
  <c r="E41" i="2" a="1"/>
  <c r="E41" i="2"/>
  <c r="G41" i="2" a="1"/>
  <c r="G41" i="2"/>
  <c r="I41" i="2" a="1"/>
  <c r="I41" i="2"/>
  <c r="K41" i="2" a="1"/>
  <c r="K41" i="2"/>
  <c r="M41" i="2" a="1"/>
  <c r="M41" i="2"/>
  <c r="O41" i="2" a="1"/>
  <c r="O41" i="2"/>
  <c r="Q41" i="2" a="1"/>
  <c r="Q41" i="2"/>
  <c r="R41" i="2" a="1"/>
  <c r="R41" i="2"/>
  <c r="S41" i="2" a="1"/>
  <c r="S41" i="2"/>
</calcChain>
</file>

<file path=xl/sharedStrings.xml><?xml version="1.0" encoding="utf-8"?>
<sst xmlns="http://schemas.openxmlformats.org/spreadsheetml/2006/main" count="93" uniqueCount="42">
  <si>
    <t>securitizationKey</t>
  </si>
  <si>
    <t>reportingPeriodBeginningDate</t>
  </si>
  <si>
    <t>principalPrepaid</t>
  </si>
  <si>
    <t>otherPrincipalAdjustmentAmount</t>
  </si>
  <si>
    <t>chargedoffPrincipalAmount</t>
  </si>
  <si>
    <t>recoveredAmount</t>
  </si>
  <si>
    <t>Ally Auto Receivables Trust 2017-1</t>
  </si>
  <si>
    <t>Ally Auto Receivables Trust 2017-2</t>
  </si>
  <si>
    <t>AmeriCredit Automobile Receivables Trust 2017-1</t>
  </si>
  <si>
    <t>AmeriCredit Automobile Receivables Trust 2017-2</t>
  </si>
  <si>
    <t>California Republic Auto Receivables Trust 2017-1</t>
  </si>
  <si>
    <t>CarMax Auto Owner Trust 2017-1</t>
  </si>
  <si>
    <t>CarMax Auto Owner Trust 2017-2</t>
  </si>
  <si>
    <t>Ford Credit Auto Owner Trust 2017-A</t>
  </si>
  <si>
    <t>Honda Auto Receivables 2017-1 Owner Trust</t>
  </si>
  <si>
    <t>Hyundai Auto Receivables Trust 2017-A</t>
  </si>
  <si>
    <t>Nissan Auto Receivables 2017-A Owner Trust</t>
  </si>
  <si>
    <t>Santander Drive Auto Receivables Trust 2017-1</t>
  </si>
  <si>
    <t>Toyota Auto Receivables 2017-A Owner Trust</t>
  </si>
  <si>
    <t>Toyota Auto Receivables 2017-B Owner Trust</t>
  </si>
  <si>
    <t>World Omni Auto Receivables Trust 2017-A</t>
  </si>
  <si>
    <t>Santander Drive Auto Receivables Trust 2017-2</t>
  </si>
  <si>
    <t>Honda Auto Receivables 2017-01 Owner Trust</t>
  </si>
  <si>
    <t>Ally Auto Receivables Trust 2017-3</t>
  </si>
  <si>
    <t>Calc Net Charge-offs</t>
  </si>
  <si>
    <t>Recovery</t>
  </si>
  <si>
    <t>Charge-off</t>
  </si>
  <si>
    <t>Prepays</t>
  </si>
  <si>
    <t>count</t>
  </si>
  <si>
    <t>month_end_month</t>
  </si>
  <si>
    <t>name</t>
  </si>
  <si>
    <t>Peter's CNL</t>
  </si>
  <si>
    <t>key</t>
  </si>
  <si>
    <t>Peter's Prepays</t>
  </si>
  <si>
    <t>Peter's CO</t>
  </si>
  <si>
    <t>Peter's Recov</t>
  </si>
  <si>
    <t>Prepay Diff</t>
  </si>
  <si>
    <t>CO Diff</t>
  </si>
  <si>
    <t>Recov Diff</t>
  </si>
  <si>
    <t>Net CO Diff</t>
  </si>
  <si>
    <t>netChargeOffs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</si>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</sst>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8" x14ac:knownFonts="1">
    <font>
      <sz val="9"/>
      <color theme="1"/>
      <name val="ArialMT"/>
      <family val="2"/>
    </font>
    <font>
      <b/>
      <sz val="9"/>
      <color theme="1"/>
      <name val="ArialMT"/>
      <family val="2"/>
    </font>
    <font>
      <sz val="11"/>
      <color theme="1"/>
      <name val="Calibri"/>
      <family val="2"/>
      <scheme val="minor"/>
    </font>
    <font>
      <u/>
      <sz val="9"/>
      <color theme="10"/>
      <name val="ArialMT"/>
      <family val="2"/>
    </font>
    <font>
      <u/>
      <sz val="9"/>
      <color theme="11"/>
      <name val="ArialMT"/>
      <family val="2"/>
    </font>
    <font>
      <sz val="9"/>
      <color theme="1"/>
      <name val="Arial"/>
    </font>
    <font>
      <sz val="9"/>
      <color rgb="FFFF0000"/>
      <name val="Arial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164" fontId="5" fillId="0" borderId="0" xfId="2" applyFont="1"/>
    <xf numFmtId="0" fontId="5" fillId="0" borderId="0" xfId="1" applyFont="1"/>
    <xf numFmtId="14" fontId="5" fillId="0" borderId="0" xfId="1" applyNumberFormat="1" applyFont="1"/>
    <xf numFmtId="164" fontId="5" fillId="0" borderId="0" xfId="2" applyFont="1" applyBorder="1"/>
    <xf numFmtId="0" fontId="5" fillId="0" borderId="0" xfId="1" applyFont="1" applyBorder="1"/>
    <xf numFmtId="164" fontId="6" fillId="0" borderId="0" xfId="2" applyFont="1" applyBorder="1"/>
    <xf numFmtId="4" fontId="5" fillId="0" borderId="0" xfId="2" applyNumberFormat="1" applyFont="1" applyBorder="1"/>
    <xf numFmtId="4" fontId="5" fillId="0" borderId="0" xfId="1" applyNumberFormat="1" applyFont="1" applyBorder="1"/>
    <xf numFmtId="4" fontId="6" fillId="0" borderId="0" xfId="2" applyNumberFormat="1" applyFont="1" applyBorder="1"/>
    <xf numFmtId="0" fontId="0" fillId="0" borderId="0" xfId="0" applyAlignment="1">
      <alignment wrapText="1"/>
    </xf>
    <xf numFmtId="165" fontId="5" fillId="0" borderId="0" xfId="2" applyNumberFormat="1" applyFont="1"/>
    <xf numFmtId="0" fontId="7" fillId="0" borderId="0" xfId="1" applyFont="1" applyBorder="1"/>
    <xf numFmtId="164" fontId="7" fillId="0" borderId="0" xfId="2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7" fillId="0" borderId="0" xfId="1" applyFont="1" applyAlignment="1">
      <alignment wrapText="1"/>
    </xf>
  </cellXfs>
  <cellStyles count="5">
    <cellStyle name="Comma 2" xfId="2"/>
    <cellStyle name="Followed Hyperlink" xfId="4" builtinId="9" hidden="1"/>
    <cellStyle name="Hyperlink" xfId="3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pane ySplit="2" topLeftCell="A4" activePane="bottomLeft" state="frozen"/>
      <selection pane="bottomLeft" activeCell="A2" sqref="A2"/>
    </sheetView>
  </sheetViews>
  <sheetFormatPr baseColWidth="10" defaultColWidth="10.59765625" defaultRowHeight="12" x14ac:dyDescent="0.15"/>
  <cols>
    <col min="1" max="1" width="42.3984375" style="5" customWidth="1"/>
    <col min="2" max="2" width="11.59765625" style="5" customWidth="1"/>
    <col min="3" max="3" width="10.59765625" style="5"/>
    <col min="4" max="4" width="2.796875" style="5" customWidth="1"/>
    <col min="5" max="5" width="14.59765625" style="4" customWidth="1"/>
    <col min="6" max="7" width="14.19921875" style="4" customWidth="1"/>
    <col min="8" max="8" width="2.3984375" style="4" customWidth="1"/>
    <col min="9" max="9" width="15" style="4" customWidth="1"/>
    <col min="10" max="10" width="12.796875" style="4" customWidth="1"/>
    <col min="11" max="11" width="15.59765625" style="4" customWidth="1"/>
    <col min="12" max="12" width="2" style="4" customWidth="1"/>
    <col min="13" max="15" width="12.796875" style="4" customWidth="1"/>
    <col min="16" max="16" width="2.19921875" style="4" customWidth="1"/>
    <col min="17" max="17" width="12.796875" style="4" customWidth="1"/>
    <col min="18" max="19" width="12.796875" style="5" customWidth="1"/>
    <col min="20" max="16384" width="10.59765625" style="5"/>
  </cols>
  <sheetData>
    <row r="1" spans="1:20" x14ac:dyDescent="0.15">
      <c r="C1" s="8"/>
      <c r="D1" s="8"/>
      <c r="E1" s="7">
        <v>4</v>
      </c>
      <c r="F1" s="7"/>
      <c r="G1" s="7"/>
      <c r="H1" s="7"/>
      <c r="I1" s="7">
        <v>6</v>
      </c>
      <c r="J1" s="7"/>
      <c r="K1" s="7"/>
      <c r="L1" s="7"/>
      <c r="M1" s="7">
        <v>7</v>
      </c>
      <c r="N1" s="7"/>
      <c r="O1" s="7"/>
      <c r="P1" s="7"/>
      <c r="Q1" s="7">
        <v>8</v>
      </c>
      <c r="R1" s="8"/>
      <c r="S1" s="8"/>
      <c r="T1" s="8"/>
    </row>
    <row r="2" spans="1:20" ht="24" customHeight="1" x14ac:dyDescent="0.15">
      <c r="A2" s="18" t="s">
        <v>30</v>
      </c>
      <c r="B2" s="18" t="s">
        <v>29</v>
      </c>
      <c r="C2" s="17" t="s">
        <v>28</v>
      </c>
      <c r="D2" s="15"/>
      <c r="E2" s="16" t="s">
        <v>33</v>
      </c>
      <c r="F2" s="16" t="s">
        <v>27</v>
      </c>
      <c r="G2" s="16" t="s">
        <v>36</v>
      </c>
      <c r="H2" s="16"/>
      <c r="I2" s="16" t="s">
        <v>34</v>
      </c>
      <c r="J2" s="16" t="s">
        <v>26</v>
      </c>
      <c r="K2" s="16" t="s">
        <v>37</v>
      </c>
      <c r="L2" s="16"/>
      <c r="M2" s="16" t="s">
        <v>35</v>
      </c>
      <c r="N2" s="16" t="s">
        <v>25</v>
      </c>
      <c r="O2" s="16" t="s">
        <v>38</v>
      </c>
      <c r="P2" s="16"/>
      <c r="Q2" s="16" t="s">
        <v>31</v>
      </c>
      <c r="R2" s="16" t="s">
        <v>24</v>
      </c>
      <c r="S2" s="17" t="s">
        <v>39</v>
      </c>
      <c r="T2" s="8"/>
    </row>
    <row r="3" spans="1:20" hidden="1" x14ac:dyDescent="0.15">
      <c r="A3" s="5" t="s">
        <v>6</v>
      </c>
      <c r="B3" s="6">
        <v>42705</v>
      </c>
      <c r="C3" s="8">
        <v>22622</v>
      </c>
      <c r="D3" s="8"/>
      <c r="E3" s="7" t="e">
        <f>VLOOKUP($A3&amp;$B3,PetersNumbers!$A$3:$H$34,E$1,0)</f>
        <v>#N/A</v>
      </c>
      <c r="F3" s="10">
        <v>0</v>
      </c>
      <c r="G3" s="10"/>
      <c r="H3" s="10"/>
      <c r="I3" s="10" t="e">
        <f>VLOOKUP($A3&amp;$B3,PetersNumbers!$A$3:$H$34,I$1,0)</f>
        <v>#N/A</v>
      </c>
      <c r="J3" s="10">
        <v>0</v>
      </c>
      <c r="K3" s="10"/>
      <c r="L3" s="10"/>
      <c r="M3" s="10" t="e">
        <f>VLOOKUP($A3&amp;$B3,PetersNumbers!$A$3:$H$34,M$1,0)</f>
        <v>#N/A</v>
      </c>
      <c r="N3" s="10">
        <v>0</v>
      </c>
      <c r="O3" s="10"/>
      <c r="P3" s="10"/>
      <c r="Q3" s="10" t="e">
        <f>VLOOKUP($A3&amp;$B3,PetersNumbers!$A$3:$H$34,Q$1,0)</f>
        <v>#N/A</v>
      </c>
      <c r="R3" s="11">
        <f t="shared" ref="R3:R39" si="0">J3-N3</f>
        <v>0</v>
      </c>
      <c r="S3" s="11" t="e">
        <f t="shared" ref="S3:S38" si="1">Q3-R3</f>
        <v>#N/A</v>
      </c>
      <c r="T3" s="8"/>
    </row>
    <row r="4" spans="1:20" x14ac:dyDescent="0.15">
      <c r="A4" s="5" t="s">
        <v>6</v>
      </c>
      <c r="B4" s="6">
        <v>42736</v>
      </c>
      <c r="C4" s="8">
        <v>33563</v>
      </c>
      <c r="D4" s="8"/>
      <c r="E4" s="7">
        <f>VLOOKUP($A4&amp;$B4,PetersNumbers!$A$3:$H$34,E$1,0)</f>
        <v>16869529.469999898</v>
      </c>
      <c r="F4" s="10">
        <v>16179088.970000001</v>
      </c>
      <c r="G4" s="10">
        <f>(E4-F4)</f>
        <v>690440.49999989755</v>
      </c>
      <c r="H4" s="10"/>
      <c r="I4" s="10">
        <f>VLOOKUP($A4&amp;$B4,PetersNumbers!$A$3:$H$34,I$1,0)</f>
        <v>0</v>
      </c>
      <c r="J4" s="10">
        <v>0</v>
      </c>
      <c r="K4" s="10">
        <f t="shared" ref="K4:K38" si="2">I4-J4</f>
        <v>0</v>
      </c>
      <c r="L4" s="10"/>
      <c r="M4" s="10">
        <f>VLOOKUP($A4&amp;$B4,PetersNumbers!$A$3:$H$34,M$1,0)</f>
        <v>0</v>
      </c>
      <c r="N4" s="10">
        <v>0</v>
      </c>
      <c r="O4" s="10">
        <f t="shared" ref="O4:O38" si="3">M4-N4</f>
        <v>0</v>
      </c>
      <c r="P4" s="10"/>
      <c r="Q4" s="10">
        <f>VLOOKUP($A4&amp;$B4,PetersNumbers!$A$3:$H$34,Q$1,0)</f>
        <v>0</v>
      </c>
      <c r="R4" s="11">
        <f t="shared" si="0"/>
        <v>0</v>
      </c>
      <c r="S4" s="11">
        <f t="shared" si="1"/>
        <v>0</v>
      </c>
      <c r="T4" s="8"/>
    </row>
    <row r="5" spans="1:20" x14ac:dyDescent="0.15">
      <c r="A5" s="5" t="s">
        <v>6</v>
      </c>
      <c r="B5" s="6">
        <v>42767</v>
      </c>
      <c r="C5" s="8">
        <v>31658</v>
      </c>
      <c r="D5" s="8"/>
      <c r="E5" s="7">
        <f>VLOOKUP($A5&amp;$B5,PetersNumbers!$A$3:$H$34,E$1,0)</f>
        <v>19430934.43</v>
      </c>
      <c r="F5" s="10">
        <v>14846309.359999999</v>
      </c>
      <c r="G5" s="10">
        <f t="shared" ref="G5:G39" si="4">(E5-F5)</f>
        <v>4584625.07</v>
      </c>
      <c r="H5" s="10"/>
      <c r="I5" s="10">
        <f>VLOOKUP($A5&amp;$B5,PetersNumbers!$A$3:$H$34,I$1,0)</f>
        <v>61237.02</v>
      </c>
      <c r="J5" s="10">
        <v>61237.02</v>
      </c>
      <c r="K5" s="10">
        <f t="shared" si="2"/>
        <v>0</v>
      </c>
      <c r="L5" s="10"/>
      <c r="M5" s="10">
        <f>VLOOKUP($A5&amp;$B5,PetersNumbers!$A$3:$H$34,M$1,0)</f>
        <v>39196.76</v>
      </c>
      <c r="N5" s="10">
        <v>39196.76</v>
      </c>
      <c r="O5" s="10">
        <f t="shared" si="3"/>
        <v>0</v>
      </c>
      <c r="P5" s="10"/>
      <c r="Q5" s="10">
        <f>VLOOKUP($A5&amp;$B5,PetersNumbers!$A$3:$H$34,Q$1,0)</f>
        <v>22040.259999999995</v>
      </c>
      <c r="R5" s="11">
        <f t="shared" si="0"/>
        <v>22040.259999999995</v>
      </c>
      <c r="S5" s="11">
        <f t="shared" si="1"/>
        <v>0</v>
      </c>
      <c r="T5" s="8"/>
    </row>
    <row r="6" spans="1:20" x14ac:dyDescent="0.15">
      <c r="A6" s="5" t="s">
        <v>6</v>
      </c>
      <c r="B6" s="6">
        <v>42795</v>
      </c>
      <c r="C6" s="8">
        <v>32650</v>
      </c>
      <c r="D6" s="8"/>
      <c r="E6" s="7">
        <f>VLOOKUP($A6&amp;$B6,PetersNumbers!$A$3:$H$34,E$1,0)</f>
        <v>23446664.16</v>
      </c>
      <c r="F6" s="10">
        <v>18801717.309999999</v>
      </c>
      <c r="G6" s="10">
        <f t="shared" si="4"/>
        <v>4644946.8500000015</v>
      </c>
      <c r="H6" s="10"/>
      <c r="I6" s="10">
        <f>VLOOKUP($A6&amp;$B6,PetersNumbers!$A$3:$H$34,I$1,0)</f>
        <v>348154.92</v>
      </c>
      <c r="J6" s="10">
        <v>348154.92</v>
      </c>
      <c r="K6" s="10">
        <f t="shared" si="2"/>
        <v>0</v>
      </c>
      <c r="L6" s="10"/>
      <c r="M6" s="10">
        <f>VLOOKUP($A6&amp;$B6,PetersNumbers!$A$3:$H$34,M$1,0)</f>
        <v>225212.69999999899</v>
      </c>
      <c r="N6" s="10">
        <v>225212.7</v>
      </c>
      <c r="O6" s="10">
        <f t="shared" si="3"/>
        <v>-1.0186340659856796E-9</v>
      </c>
      <c r="P6" s="10"/>
      <c r="Q6" s="10">
        <f>VLOOKUP($A6&amp;$B6,PetersNumbers!$A$3:$H$34,Q$1,0)</f>
        <v>122942.22000000099</v>
      </c>
      <c r="R6" s="11">
        <f t="shared" si="0"/>
        <v>122942.21999999997</v>
      </c>
      <c r="S6" s="11">
        <f t="shared" si="1"/>
        <v>1.0186340659856796E-9</v>
      </c>
      <c r="T6" s="8"/>
    </row>
    <row r="7" spans="1:20" x14ac:dyDescent="0.15">
      <c r="A7" s="5" t="s">
        <v>7</v>
      </c>
      <c r="B7" s="6">
        <v>42767</v>
      </c>
      <c r="C7" s="8">
        <v>21650</v>
      </c>
      <c r="D7" s="8"/>
      <c r="E7" s="9">
        <f>VLOOKUP($A7&amp;$B7,PetersNumbers!$A$3:$H$34,E$1,0)</f>
        <v>2900606.63</v>
      </c>
      <c r="F7" s="12">
        <v>0</v>
      </c>
      <c r="G7" s="12">
        <f t="shared" si="4"/>
        <v>2900606.63</v>
      </c>
      <c r="H7" s="12"/>
      <c r="I7" s="10">
        <f>VLOOKUP($A7&amp;$B7,PetersNumbers!$A$3:$H$34,I$1,0)</f>
        <v>0</v>
      </c>
      <c r="J7" s="10">
        <v>0</v>
      </c>
      <c r="K7" s="10">
        <f t="shared" si="2"/>
        <v>0</v>
      </c>
      <c r="L7" s="10"/>
      <c r="M7" s="10">
        <f>VLOOKUP($A7&amp;$B7,PetersNumbers!$A$3:$H$34,M$1,0)</f>
        <v>0</v>
      </c>
      <c r="N7" s="10">
        <v>0</v>
      </c>
      <c r="O7" s="10">
        <f t="shared" si="3"/>
        <v>0</v>
      </c>
      <c r="P7" s="10"/>
      <c r="Q7" s="10">
        <f>VLOOKUP($A7&amp;$B7,PetersNumbers!$A$3:$H$34,Q$1,0)</f>
        <v>0</v>
      </c>
      <c r="R7" s="11">
        <f t="shared" si="0"/>
        <v>0</v>
      </c>
      <c r="S7" s="11">
        <f t="shared" si="1"/>
        <v>0</v>
      </c>
      <c r="T7" s="8"/>
    </row>
    <row r="8" spans="1:20" x14ac:dyDescent="0.15">
      <c r="A8" s="5" t="s">
        <v>7</v>
      </c>
      <c r="B8" s="6">
        <v>42795</v>
      </c>
      <c r="C8" s="8">
        <v>33281</v>
      </c>
      <c r="D8" s="8"/>
      <c r="E8" s="7">
        <f>VLOOKUP($A8&amp;$B8,PetersNumbers!$A$3:$H$34,E$1,0)</f>
        <v>22664845.250000101</v>
      </c>
      <c r="F8" s="10">
        <v>18017171.460000001</v>
      </c>
      <c r="G8" s="10">
        <f t="shared" si="4"/>
        <v>4647673.7900000997</v>
      </c>
      <c r="H8" s="10"/>
      <c r="I8" s="10">
        <f>VLOOKUP($A8&amp;$B8,PetersNumbers!$A$3:$H$34,I$1,0)</f>
        <v>10364.89</v>
      </c>
      <c r="J8" s="10">
        <v>639.71</v>
      </c>
      <c r="K8" s="10">
        <f t="shared" si="2"/>
        <v>9725.18</v>
      </c>
      <c r="L8" s="10"/>
      <c r="M8" s="10">
        <f>VLOOKUP($A8&amp;$B8,PetersNumbers!$A$3:$H$34,M$1,0)</f>
        <v>9725.18</v>
      </c>
      <c r="N8" s="10">
        <v>10025.18</v>
      </c>
      <c r="O8" s="10">
        <f t="shared" si="3"/>
        <v>-300</v>
      </c>
      <c r="P8" s="10"/>
      <c r="Q8" s="10">
        <f>VLOOKUP($A8&amp;$B8,PetersNumbers!$A$3:$H$34,Q$1,0)</f>
        <v>639.70999999999913</v>
      </c>
      <c r="R8" s="11">
        <f t="shared" si="0"/>
        <v>-9385.4700000000012</v>
      </c>
      <c r="S8" s="11">
        <f t="shared" si="1"/>
        <v>10025.18</v>
      </c>
      <c r="T8" s="8"/>
    </row>
    <row r="9" spans="1:20" hidden="1" x14ac:dyDescent="0.15">
      <c r="A9" s="5" t="s">
        <v>23</v>
      </c>
      <c r="B9" s="6">
        <v>42826</v>
      </c>
      <c r="C9" s="8">
        <v>24428</v>
      </c>
      <c r="D9" s="8"/>
      <c r="E9" s="7" t="e">
        <f>VLOOKUP($A9&amp;$B9,PetersNumbers!$A$3:$H$34,E$1,0)</f>
        <v>#N/A</v>
      </c>
      <c r="F9" s="10">
        <v>0</v>
      </c>
      <c r="G9" s="10" t="e">
        <f t="shared" si="4"/>
        <v>#N/A</v>
      </c>
      <c r="H9" s="10"/>
      <c r="I9" s="10" t="e">
        <f>VLOOKUP($A9&amp;$B9,PetersNumbers!$A$3:$H$34,I$1,0)</f>
        <v>#N/A</v>
      </c>
      <c r="J9" s="10">
        <v>0</v>
      </c>
      <c r="K9" s="10" t="e">
        <f t="shared" si="2"/>
        <v>#N/A</v>
      </c>
      <c r="L9" s="10"/>
      <c r="M9" s="10" t="e">
        <f>VLOOKUP($A9&amp;$B9,PetersNumbers!$A$3:$H$34,M$1,0)</f>
        <v>#N/A</v>
      </c>
      <c r="N9" s="10">
        <v>0</v>
      </c>
      <c r="O9" s="10" t="e">
        <f t="shared" si="3"/>
        <v>#N/A</v>
      </c>
      <c r="P9" s="10"/>
      <c r="Q9" s="10" t="e">
        <f>VLOOKUP($A9&amp;$B9,PetersNumbers!$A$3:$H$34,Q$1,0)</f>
        <v>#N/A</v>
      </c>
      <c r="R9" s="11">
        <f t="shared" si="0"/>
        <v>0</v>
      </c>
      <c r="S9" s="11" t="e">
        <f t="shared" si="1"/>
        <v>#N/A</v>
      </c>
      <c r="T9" s="8"/>
    </row>
    <row r="10" spans="1:20" x14ac:dyDescent="0.15">
      <c r="A10" s="5" t="s">
        <v>8</v>
      </c>
      <c r="B10" s="6">
        <v>42705</v>
      </c>
      <c r="C10" s="8">
        <v>291</v>
      </c>
      <c r="D10" s="8"/>
      <c r="E10" s="9">
        <f>VLOOKUP($A10&amp;$B10,PetersNumbers!$A$3:$H$34,E$1,0)</f>
        <v>2461061.7999999798</v>
      </c>
      <c r="F10" s="12">
        <v>0</v>
      </c>
      <c r="G10" s="12">
        <f t="shared" si="4"/>
        <v>2461061.7999999798</v>
      </c>
      <c r="H10" s="12"/>
      <c r="I10" s="10">
        <f>VLOOKUP($A10&amp;$B10,PetersNumbers!$A$3:$H$34,I$1,0)</f>
        <v>-64495.14</v>
      </c>
      <c r="J10" s="10">
        <v>-64495.14</v>
      </c>
      <c r="K10" s="10">
        <f t="shared" si="2"/>
        <v>0</v>
      </c>
      <c r="L10" s="12"/>
      <c r="M10" s="10">
        <f>VLOOKUP($A10&amp;$B10,PetersNumbers!$A$3:$H$34,M$1,0)</f>
        <v>0</v>
      </c>
      <c r="N10" s="10">
        <v>0</v>
      </c>
      <c r="O10" s="10">
        <f t="shared" si="3"/>
        <v>0</v>
      </c>
      <c r="P10" s="12"/>
      <c r="Q10" s="10">
        <f>VLOOKUP($A10&amp;$B10,PetersNumbers!$A$3:$H$34,Q$1,0)</f>
        <v>-64495.14</v>
      </c>
      <c r="R10" s="11">
        <f t="shared" si="0"/>
        <v>-64495.14</v>
      </c>
      <c r="S10" s="11">
        <f t="shared" si="1"/>
        <v>0</v>
      </c>
      <c r="T10" s="8"/>
    </row>
    <row r="11" spans="1:20" x14ac:dyDescent="0.15">
      <c r="A11" s="5" t="s">
        <v>8</v>
      </c>
      <c r="B11" s="6">
        <v>42736</v>
      </c>
      <c r="C11" s="8">
        <v>5701</v>
      </c>
      <c r="D11" s="8"/>
      <c r="E11" s="7">
        <f>VLOOKUP($A11&amp;$B11,PetersNumbers!$A$3:$H$34,E$1,0)</f>
        <v>5615563.6392750703</v>
      </c>
      <c r="F11" s="10">
        <v>4506912.21</v>
      </c>
      <c r="G11" s="10">
        <f t="shared" si="4"/>
        <v>1108651.4292750703</v>
      </c>
      <c r="H11" s="10"/>
      <c r="I11" s="10">
        <f>VLOOKUP($A11&amp;$B11,PetersNumbers!$A$3:$H$34,I$1,0)</f>
        <v>-34153.599999999999</v>
      </c>
      <c r="J11" s="10">
        <v>-29133.599999999999</v>
      </c>
      <c r="K11" s="10">
        <f t="shared" si="2"/>
        <v>-5020</v>
      </c>
      <c r="L11" s="12"/>
      <c r="M11" s="10">
        <f>VLOOKUP($A11&amp;$B11,PetersNumbers!$A$3:$H$34,M$1,0)</f>
        <v>0</v>
      </c>
      <c r="N11" s="10">
        <v>0</v>
      </c>
      <c r="O11" s="10">
        <f t="shared" si="3"/>
        <v>0</v>
      </c>
      <c r="P11" s="12"/>
      <c r="Q11" s="10">
        <f>VLOOKUP($A11&amp;$B11,PetersNumbers!$A$3:$H$34,Q$1,0)</f>
        <v>-34153.599999999999</v>
      </c>
      <c r="R11" s="11">
        <f t="shared" si="0"/>
        <v>-29133.599999999999</v>
      </c>
      <c r="S11" s="11">
        <f t="shared" si="1"/>
        <v>-5020</v>
      </c>
      <c r="T11" s="8"/>
    </row>
    <row r="12" spans="1:20" x14ac:dyDescent="0.15">
      <c r="A12" s="5" t="s">
        <v>8</v>
      </c>
      <c r="B12" s="6">
        <v>42767</v>
      </c>
      <c r="C12" s="8">
        <v>6389</v>
      </c>
      <c r="D12" s="8"/>
      <c r="E12" s="7">
        <f>VLOOKUP($A12&amp;$B12,PetersNumbers!$A$3:$H$34,E$1,0)</f>
        <v>7524056.73708273</v>
      </c>
      <c r="F12" s="10">
        <v>6604867.4100000001</v>
      </c>
      <c r="G12" s="10">
        <f t="shared" si="4"/>
        <v>919189.3270827299</v>
      </c>
      <c r="H12" s="10"/>
      <c r="I12" s="10">
        <f>VLOOKUP($A12&amp;$B12,PetersNumbers!$A$3:$H$34,I$1,0)</f>
        <v>187054.66</v>
      </c>
      <c r="J12" s="10">
        <v>193686.16</v>
      </c>
      <c r="K12" s="10">
        <f t="shared" si="2"/>
        <v>-6631.5</v>
      </c>
      <c r="L12" s="12"/>
      <c r="M12" s="10">
        <f>VLOOKUP($A12&amp;$B12,PetersNumbers!$A$3:$H$34,M$1,0)</f>
        <v>67064.75</v>
      </c>
      <c r="N12" s="10">
        <v>89464.85</v>
      </c>
      <c r="O12" s="10">
        <f t="shared" si="3"/>
        <v>-22400.100000000006</v>
      </c>
      <c r="P12" s="12"/>
      <c r="Q12" s="10">
        <f>VLOOKUP($A12&amp;$B12,PetersNumbers!$A$3:$H$34,Q$1,0)</f>
        <v>119989.91</v>
      </c>
      <c r="R12" s="11">
        <f t="shared" si="0"/>
        <v>104221.31</v>
      </c>
      <c r="S12" s="11">
        <f t="shared" si="1"/>
        <v>15768.600000000006</v>
      </c>
      <c r="T12" s="8"/>
    </row>
    <row r="13" spans="1:20" x14ac:dyDescent="0.15">
      <c r="A13" s="5" t="s">
        <v>8</v>
      </c>
      <c r="B13" s="6">
        <v>42795</v>
      </c>
      <c r="C13" s="8">
        <v>7243</v>
      </c>
      <c r="D13" s="8"/>
      <c r="E13" s="7">
        <f>VLOOKUP($A13&amp;$B13,PetersNumbers!$A$3:$H$34,E$1,0)</f>
        <v>10724932.457908999</v>
      </c>
      <c r="F13" s="10">
        <v>9402584.1199999992</v>
      </c>
      <c r="G13" s="10">
        <f t="shared" si="4"/>
        <v>1322348.337909</v>
      </c>
      <c r="H13" s="10"/>
      <c r="I13" s="10">
        <f>VLOOKUP($A13&amp;$B13,PetersNumbers!$A$3:$H$34,I$1,0)</f>
        <v>967060.429999999</v>
      </c>
      <c r="J13" s="10">
        <v>986944.93</v>
      </c>
      <c r="K13" s="10">
        <f t="shared" si="2"/>
        <v>-19884.500000001048</v>
      </c>
      <c r="L13" s="12"/>
      <c r="M13" s="10">
        <f>VLOOKUP($A13&amp;$B13,PetersNumbers!$A$3:$H$34,M$1,0)</f>
        <v>432022.109999999</v>
      </c>
      <c r="N13" s="10">
        <v>483670.86</v>
      </c>
      <c r="O13" s="10">
        <f t="shared" si="3"/>
        <v>-51648.75000000099</v>
      </c>
      <c r="P13" s="12"/>
      <c r="Q13" s="10">
        <f>VLOOKUP($A13&amp;$B13,PetersNumbers!$A$3:$H$34,Q$1,0)</f>
        <v>535038.32000000007</v>
      </c>
      <c r="R13" s="11">
        <f t="shared" si="0"/>
        <v>503274.07000000007</v>
      </c>
      <c r="S13" s="11">
        <f t="shared" si="1"/>
        <v>31764.25</v>
      </c>
      <c r="T13" s="8"/>
    </row>
    <row r="14" spans="1:20" x14ac:dyDescent="0.15">
      <c r="A14" s="5" t="s">
        <v>9</v>
      </c>
      <c r="B14" s="6">
        <v>42795</v>
      </c>
      <c r="C14" s="8">
        <v>373</v>
      </c>
      <c r="D14" s="8"/>
      <c r="E14" s="9">
        <f>VLOOKUP($A14&amp;$B14,PetersNumbers!$A$3:$H$34,E$1,0)</f>
        <v>3643403.58999993</v>
      </c>
      <c r="F14" s="12">
        <v>0</v>
      </c>
      <c r="G14" s="12">
        <f t="shared" si="4"/>
        <v>3643403.58999993</v>
      </c>
      <c r="H14" s="12"/>
      <c r="I14" s="10">
        <f>VLOOKUP($A14&amp;$B14,PetersNumbers!$A$3:$H$34,I$1,0)</f>
        <v>-85961.739999999903</v>
      </c>
      <c r="J14" s="10">
        <v>-85961.74</v>
      </c>
      <c r="K14" s="10">
        <f t="shared" si="2"/>
        <v>0</v>
      </c>
      <c r="L14" s="12"/>
      <c r="M14" s="10">
        <f>VLOOKUP($A14&amp;$B14,PetersNumbers!$A$3:$H$34,M$1,0)</f>
        <v>0</v>
      </c>
      <c r="N14" s="10">
        <v>0</v>
      </c>
      <c r="O14" s="10">
        <f t="shared" si="3"/>
        <v>0</v>
      </c>
      <c r="P14" s="12"/>
      <c r="Q14" s="10">
        <f>VLOOKUP($A14&amp;$B14,PetersNumbers!$A$3:$H$34,Q$1,0)</f>
        <v>-85961.739999999903</v>
      </c>
      <c r="R14" s="11">
        <f t="shared" si="0"/>
        <v>-85961.74</v>
      </c>
      <c r="S14" s="11">
        <f t="shared" si="1"/>
        <v>0</v>
      </c>
      <c r="T14" s="8"/>
    </row>
    <row r="15" spans="1:20" hidden="1" x14ac:dyDescent="0.15">
      <c r="A15" s="5" t="s">
        <v>10</v>
      </c>
      <c r="B15" s="6">
        <v>42736</v>
      </c>
      <c r="C15" s="8">
        <v>2357</v>
      </c>
      <c r="D15" s="8"/>
      <c r="E15" s="7" t="e">
        <f>VLOOKUP($A15&amp;$B15,PetersNumbers!$A$3:$H$34,E$1,0)</f>
        <v>#N/A</v>
      </c>
      <c r="F15" s="10">
        <v>838027.05</v>
      </c>
      <c r="G15" s="10" t="e">
        <f t="shared" si="4"/>
        <v>#N/A</v>
      </c>
      <c r="H15" s="10"/>
      <c r="I15" s="10" t="e">
        <f>VLOOKUP($A15&amp;$B15,PetersNumbers!$A$3:$H$34,I$1,0)</f>
        <v>#N/A</v>
      </c>
      <c r="J15" s="10">
        <v>0</v>
      </c>
      <c r="K15" s="10" t="e">
        <f t="shared" si="2"/>
        <v>#N/A</v>
      </c>
      <c r="L15" s="10"/>
      <c r="M15" s="10" t="e">
        <f>VLOOKUP($A15&amp;$B15,PetersNumbers!$A$3:$H$34,M$1,0)</f>
        <v>#N/A</v>
      </c>
      <c r="N15" s="10">
        <v>0</v>
      </c>
      <c r="O15" s="10" t="e">
        <f t="shared" si="3"/>
        <v>#N/A</v>
      </c>
      <c r="P15" s="10"/>
      <c r="Q15" s="10" t="e">
        <f>VLOOKUP($A15&amp;$B15,PetersNumbers!$A$3:$H$34,Q$1,0)</f>
        <v>#N/A</v>
      </c>
      <c r="R15" s="11">
        <f t="shared" si="0"/>
        <v>0</v>
      </c>
      <c r="S15" s="11" t="e">
        <f t="shared" si="1"/>
        <v>#N/A</v>
      </c>
      <c r="T15" s="8"/>
    </row>
    <row r="16" spans="1:20" x14ac:dyDescent="0.15">
      <c r="A16" s="5" t="s">
        <v>10</v>
      </c>
      <c r="B16" s="6">
        <v>42767</v>
      </c>
      <c r="C16" s="8">
        <v>3766</v>
      </c>
      <c r="D16" s="8"/>
      <c r="E16" s="7">
        <f>VLOOKUP($A16&amp;$B16,PetersNumbers!$A$3:$H$34,E$1,0)</f>
        <v>7335546.89999968</v>
      </c>
      <c r="F16" s="10">
        <v>7065967</v>
      </c>
      <c r="G16" s="10">
        <f t="shared" si="4"/>
        <v>269579.89999968</v>
      </c>
      <c r="H16" s="10"/>
      <c r="I16" s="10">
        <f>VLOOKUP($A16&amp;$B16,PetersNumbers!$A$3:$H$34,I$1,0)</f>
        <v>0</v>
      </c>
      <c r="J16" s="10">
        <v>0</v>
      </c>
      <c r="K16" s="10">
        <f t="shared" si="2"/>
        <v>0</v>
      </c>
      <c r="L16" s="10"/>
      <c r="M16" s="10">
        <f>VLOOKUP($A16&amp;$B16,PetersNumbers!$A$3:$H$34,M$1,0)</f>
        <v>0</v>
      </c>
      <c r="N16" s="10">
        <v>0</v>
      </c>
      <c r="O16" s="10">
        <f t="shared" si="3"/>
        <v>0</v>
      </c>
      <c r="P16" s="10"/>
      <c r="Q16" s="10">
        <f>VLOOKUP($A16&amp;$B16,PetersNumbers!$A$3:$H$34,Q$1,0)</f>
        <v>0</v>
      </c>
      <c r="R16" s="11">
        <f t="shared" si="0"/>
        <v>0</v>
      </c>
      <c r="S16" s="11">
        <f t="shared" si="1"/>
        <v>0</v>
      </c>
      <c r="T16" s="8"/>
    </row>
    <row r="17" spans="1:20" x14ac:dyDescent="0.15">
      <c r="A17" s="5" t="s">
        <v>10</v>
      </c>
      <c r="B17" s="6">
        <v>42795</v>
      </c>
      <c r="C17" s="8">
        <v>4414</v>
      </c>
      <c r="D17" s="8"/>
      <c r="E17" s="7">
        <f>VLOOKUP($A17&amp;$B17,PetersNumbers!$A$3:$H$34,E$1,0)</f>
        <v>7087748.8799999999</v>
      </c>
      <c r="F17" s="10">
        <v>6285671.71</v>
      </c>
      <c r="G17" s="10">
        <f t="shared" si="4"/>
        <v>802077.16999999993</v>
      </c>
      <c r="H17" s="10"/>
      <c r="I17" s="10">
        <f>VLOOKUP($A17&amp;$B17,PetersNumbers!$A$3:$H$34,I$1,0)</f>
        <v>1</v>
      </c>
      <c r="J17" s="10">
        <v>0</v>
      </c>
      <c r="K17" s="10">
        <f t="shared" si="2"/>
        <v>1</v>
      </c>
      <c r="L17" s="12"/>
      <c r="M17" s="10">
        <f>VLOOKUP($A17&amp;$B17,PetersNumbers!$A$3:$H$34,M$1,0)</f>
        <v>0</v>
      </c>
      <c r="N17" s="10">
        <v>0</v>
      </c>
      <c r="O17" s="10">
        <f t="shared" si="3"/>
        <v>0</v>
      </c>
      <c r="P17" s="10"/>
      <c r="Q17" s="10">
        <f>VLOOKUP($A17&amp;$B17,PetersNumbers!$A$3:$H$34,Q$1,0)</f>
        <v>1</v>
      </c>
      <c r="R17" s="11">
        <f t="shared" si="0"/>
        <v>0</v>
      </c>
      <c r="S17" s="11">
        <f t="shared" si="1"/>
        <v>1</v>
      </c>
      <c r="T17" s="8"/>
    </row>
    <row r="18" spans="1:20" hidden="1" x14ac:dyDescent="0.15">
      <c r="A18" s="5" t="s">
        <v>10</v>
      </c>
      <c r="B18" s="6">
        <v>42826</v>
      </c>
      <c r="C18" s="8">
        <v>4046</v>
      </c>
      <c r="D18" s="8"/>
      <c r="E18" s="7" t="e">
        <f>VLOOKUP($A18&amp;$B18,PetersNumbers!$A$3:$H$34,E$1,0)</f>
        <v>#N/A</v>
      </c>
      <c r="F18" s="10">
        <v>5440290.8300000001</v>
      </c>
      <c r="G18" s="10" t="e">
        <f t="shared" si="4"/>
        <v>#N/A</v>
      </c>
      <c r="H18" s="10"/>
      <c r="I18" s="10" t="e">
        <f>VLOOKUP($A18&amp;$B18,PetersNumbers!$A$3:$H$34,I$1,0)</f>
        <v>#N/A</v>
      </c>
      <c r="J18" s="10">
        <v>73681.259999999995</v>
      </c>
      <c r="K18" s="10" t="e">
        <f t="shared" si="2"/>
        <v>#N/A</v>
      </c>
      <c r="L18" s="10"/>
      <c r="M18" s="10" t="e">
        <f>VLOOKUP($A18&amp;$B18,PetersNumbers!$A$3:$H$34,M$1,0)</f>
        <v>#N/A</v>
      </c>
      <c r="N18" s="10">
        <v>48978.5</v>
      </c>
      <c r="O18" s="10" t="e">
        <f t="shared" si="3"/>
        <v>#N/A</v>
      </c>
      <c r="P18" s="10"/>
      <c r="Q18" s="10" t="e">
        <f>VLOOKUP($A18&amp;$B18,PetersNumbers!$A$3:$H$34,Q$1,0)</f>
        <v>#N/A</v>
      </c>
      <c r="R18" s="11">
        <f t="shared" si="0"/>
        <v>24702.759999999995</v>
      </c>
      <c r="S18" s="11" t="e">
        <f t="shared" si="1"/>
        <v>#N/A</v>
      </c>
      <c r="T18" s="8"/>
    </row>
    <row r="19" spans="1:20" x14ac:dyDescent="0.15">
      <c r="A19" s="5" t="s">
        <v>11</v>
      </c>
      <c r="B19" s="6">
        <v>42705</v>
      </c>
      <c r="C19" s="8">
        <v>474</v>
      </c>
      <c r="D19" s="8"/>
      <c r="E19" s="9">
        <f>VLOOKUP($A19&amp;$B19,PetersNumbers!$A$3:$H$34,E$1,0)</f>
        <v>4492757.2399999304</v>
      </c>
      <c r="F19" s="12">
        <v>0</v>
      </c>
      <c r="G19" s="12">
        <f t="shared" si="4"/>
        <v>4492757.2399999304</v>
      </c>
      <c r="H19" s="12"/>
      <c r="I19" s="10">
        <f>VLOOKUP($A19&amp;$B19,PetersNumbers!$A$3:$H$34,I$1,0)</f>
        <v>0</v>
      </c>
      <c r="J19" s="10">
        <v>0</v>
      </c>
      <c r="K19" s="10">
        <f t="shared" si="2"/>
        <v>0</v>
      </c>
      <c r="L19" s="10"/>
      <c r="M19" s="10">
        <f>VLOOKUP($A19&amp;$B19,PetersNumbers!$A$3:$H$34,M$1,0)</f>
        <v>0</v>
      </c>
      <c r="N19" s="10">
        <v>0</v>
      </c>
      <c r="O19" s="10">
        <f t="shared" si="3"/>
        <v>0</v>
      </c>
      <c r="P19" s="10"/>
      <c r="Q19" s="10">
        <f>VLOOKUP($A19&amp;$B19,PetersNumbers!$A$3:$H$34,Q$1,0)</f>
        <v>0</v>
      </c>
      <c r="R19" s="11">
        <f t="shared" si="0"/>
        <v>0</v>
      </c>
      <c r="S19" s="11">
        <f t="shared" si="1"/>
        <v>0</v>
      </c>
      <c r="T19" s="8"/>
    </row>
    <row r="20" spans="1:20" x14ac:dyDescent="0.15">
      <c r="A20" s="5" t="s">
        <v>11</v>
      </c>
      <c r="B20" s="6">
        <v>42736</v>
      </c>
      <c r="C20" s="8">
        <v>14946</v>
      </c>
      <c r="D20" s="8"/>
      <c r="E20" s="7">
        <f>VLOOKUP($A20&amp;$B20,PetersNumbers!$A$3:$H$34,E$1,0)</f>
        <v>19714602.510000098</v>
      </c>
      <c r="F20" s="10">
        <v>16125672.41</v>
      </c>
      <c r="G20" s="10">
        <f t="shared" si="4"/>
        <v>3588930.1000000983</v>
      </c>
      <c r="H20" s="10"/>
      <c r="I20" s="10">
        <f>VLOOKUP($A20&amp;$B20,PetersNumbers!$A$3:$H$34,I$1,0)</f>
        <v>0</v>
      </c>
      <c r="J20" s="10">
        <v>0</v>
      </c>
      <c r="K20" s="10">
        <f t="shared" si="2"/>
        <v>0</v>
      </c>
      <c r="L20" s="10"/>
      <c r="M20" s="10">
        <f>VLOOKUP($A20&amp;$B20,PetersNumbers!$A$3:$H$34,M$1,0)</f>
        <v>0</v>
      </c>
      <c r="N20" s="10">
        <v>0</v>
      </c>
      <c r="O20" s="10">
        <f t="shared" si="3"/>
        <v>0</v>
      </c>
      <c r="P20" s="10"/>
      <c r="Q20" s="10">
        <f>VLOOKUP($A20&amp;$B20,PetersNumbers!$A$3:$H$34,Q$1,0)</f>
        <v>0</v>
      </c>
      <c r="R20" s="11">
        <f t="shared" si="0"/>
        <v>0</v>
      </c>
      <c r="S20" s="11">
        <f t="shared" si="1"/>
        <v>0</v>
      </c>
      <c r="T20" s="8"/>
    </row>
    <row r="21" spans="1:20" x14ac:dyDescent="0.15">
      <c r="A21" s="5" t="s">
        <v>11</v>
      </c>
      <c r="B21" s="6">
        <v>42767</v>
      </c>
      <c r="C21" s="8">
        <v>14311</v>
      </c>
      <c r="D21" s="8"/>
      <c r="E21" s="7">
        <f>VLOOKUP($A21&amp;$B21,PetersNumbers!$A$3:$H$34,E$1,0)</f>
        <v>19155798.849999901</v>
      </c>
      <c r="F21" s="10">
        <v>15187260.880000001</v>
      </c>
      <c r="G21" s="10">
        <f t="shared" si="4"/>
        <v>3968537.9699999001</v>
      </c>
      <c r="H21" s="10"/>
      <c r="I21" s="10">
        <f>VLOOKUP($A21&amp;$B21,PetersNumbers!$A$3:$H$34,I$1,0)</f>
        <v>239632.2</v>
      </c>
      <c r="J21" s="10">
        <v>239632.2</v>
      </c>
      <c r="K21" s="10">
        <f t="shared" si="2"/>
        <v>0</v>
      </c>
      <c r="L21" s="10"/>
      <c r="M21" s="10">
        <f>VLOOKUP($A21&amp;$B21,PetersNumbers!$A$3:$H$34,M$1,0)</f>
        <v>142498.51</v>
      </c>
      <c r="N21" s="10">
        <v>142498.51</v>
      </c>
      <c r="O21" s="10">
        <f t="shared" si="3"/>
        <v>0</v>
      </c>
      <c r="P21" s="10"/>
      <c r="Q21" s="10">
        <f>VLOOKUP($A21&amp;$B21,PetersNumbers!$A$3:$H$34,Q$1,0)</f>
        <v>97133.69</v>
      </c>
      <c r="R21" s="11">
        <f t="shared" si="0"/>
        <v>97133.69</v>
      </c>
      <c r="S21" s="11">
        <f t="shared" si="1"/>
        <v>0</v>
      </c>
      <c r="T21" s="8"/>
    </row>
    <row r="22" spans="1:20" x14ac:dyDescent="0.15">
      <c r="A22" s="5" t="s">
        <v>11</v>
      </c>
      <c r="B22" s="6">
        <v>42795</v>
      </c>
      <c r="C22" s="8">
        <v>16279</v>
      </c>
      <c r="D22" s="8"/>
      <c r="E22" s="7">
        <f>VLOOKUP($A22&amp;$B22,PetersNumbers!$A$3:$H$34,E$1,0)</f>
        <v>23234774.890000001</v>
      </c>
      <c r="F22" s="10">
        <v>19110079.030000001</v>
      </c>
      <c r="G22" s="10">
        <f t="shared" si="4"/>
        <v>4124695.8599999994</v>
      </c>
      <c r="H22" s="10"/>
      <c r="I22" s="10">
        <f>VLOOKUP($A22&amp;$B22,PetersNumbers!$A$3:$H$34,I$1,0)</f>
        <v>254685.86999999901</v>
      </c>
      <c r="J22" s="10">
        <v>254685.87</v>
      </c>
      <c r="K22" s="10">
        <f t="shared" si="2"/>
        <v>-9.8953023552894592E-10</v>
      </c>
      <c r="L22" s="10"/>
      <c r="M22" s="10">
        <f>VLOOKUP($A22&amp;$B22,PetersNumbers!$A$3:$H$34,M$1,0)</f>
        <v>159046.53</v>
      </c>
      <c r="N22" s="10">
        <v>155346.53</v>
      </c>
      <c r="O22" s="10">
        <f t="shared" si="3"/>
        <v>3700</v>
      </c>
      <c r="P22" s="10"/>
      <c r="Q22" s="10">
        <f>VLOOKUP($A22&amp;$B22,PetersNumbers!$A$3:$H$34,Q$1,0)</f>
        <v>95639.339999999007</v>
      </c>
      <c r="R22" s="11">
        <f t="shared" si="0"/>
        <v>99339.34</v>
      </c>
      <c r="S22" s="11">
        <f t="shared" si="1"/>
        <v>-3700.0000000009895</v>
      </c>
      <c r="T22" s="8"/>
    </row>
    <row r="23" spans="1:20" hidden="1" x14ac:dyDescent="0.15">
      <c r="A23" s="5" t="s">
        <v>11</v>
      </c>
      <c r="B23" s="6">
        <v>42826</v>
      </c>
      <c r="C23" s="8">
        <v>14012</v>
      </c>
      <c r="D23" s="8"/>
      <c r="E23" s="7" t="e">
        <f>VLOOKUP($A23&amp;$B23,PetersNumbers!$A$3:$H$34,E$1,0)</f>
        <v>#N/A</v>
      </c>
      <c r="F23" s="10">
        <v>14689210.720000001</v>
      </c>
      <c r="G23" s="10" t="e">
        <f t="shared" si="4"/>
        <v>#N/A</v>
      </c>
      <c r="H23" s="10"/>
      <c r="I23" s="10" t="e">
        <f>VLOOKUP($A23&amp;$B23,PetersNumbers!$A$3:$H$34,I$1,0)</f>
        <v>#N/A</v>
      </c>
      <c r="J23" s="10">
        <v>1278704.03</v>
      </c>
      <c r="K23" s="10" t="e">
        <f t="shared" si="2"/>
        <v>#N/A</v>
      </c>
      <c r="L23" s="10"/>
      <c r="M23" s="10" t="e">
        <f>VLOOKUP($A23&amp;$B23,PetersNumbers!$A$3:$H$34,M$1,0)</f>
        <v>#N/A</v>
      </c>
      <c r="N23" s="10">
        <v>535786.79</v>
      </c>
      <c r="O23" s="10" t="e">
        <f t="shared" si="3"/>
        <v>#N/A</v>
      </c>
      <c r="P23" s="10"/>
      <c r="Q23" s="10" t="e">
        <f>VLOOKUP($A23&amp;$B23,PetersNumbers!$A$3:$H$34,Q$1,0)</f>
        <v>#N/A</v>
      </c>
      <c r="R23" s="11">
        <f t="shared" si="0"/>
        <v>742917.24</v>
      </c>
      <c r="S23" s="11" t="e">
        <f t="shared" si="1"/>
        <v>#N/A</v>
      </c>
      <c r="T23" s="8"/>
    </row>
    <row r="24" spans="1:20" x14ac:dyDescent="0.15">
      <c r="A24" s="5" t="s">
        <v>12</v>
      </c>
      <c r="B24" s="6">
        <v>42795</v>
      </c>
      <c r="C24" s="8">
        <v>363</v>
      </c>
      <c r="D24" s="8"/>
      <c r="E24" s="9">
        <f>VLOOKUP($A24&amp;$B24,PetersNumbers!$A$3:$H$34,E$1,0)</f>
        <v>5695551.5900000501</v>
      </c>
      <c r="F24" s="12">
        <v>0</v>
      </c>
      <c r="G24" s="12">
        <f t="shared" si="4"/>
        <v>5695551.5900000501</v>
      </c>
      <c r="H24" s="12"/>
      <c r="I24" s="10">
        <f>VLOOKUP($A24&amp;$B24,PetersNumbers!$A$3:$H$34,I$1,0)</f>
        <v>0</v>
      </c>
      <c r="J24" s="10">
        <v>0</v>
      </c>
      <c r="K24" s="10">
        <f t="shared" si="2"/>
        <v>0</v>
      </c>
      <c r="L24" s="10"/>
      <c r="M24" s="10">
        <f>VLOOKUP($A24&amp;$B24,PetersNumbers!$A$3:$H$34,M$1,0)</f>
        <v>0</v>
      </c>
      <c r="N24" s="10">
        <v>0</v>
      </c>
      <c r="O24" s="10">
        <f t="shared" si="3"/>
        <v>0</v>
      </c>
      <c r="P24" s="10"/>
      <c r="Q24" s="10">
        <f>VLOOKUP($A24&amp;$B24,PetersNumbers!$A$3:$H$34,Q$1,0)</f>
        <v>0</v>
      </c>
      <c r="R24" s="11">
        <f t="shared" si="0"/>
        <v>0</v>
      </c>
      <c r="S24" s="11">
        <f t="shared" si="1"/>
        <v>0</v>
      </c>
      <c r="T24" s="8"/>
    </row>
    <row r="25" spans="1:20" hidden="1" x14ac:dyDescent="0.15">
      <c r="A25" s="5" t="s">
        <v>13</v>
      </c>
      <c r="B25" s="6">
        <v>42705</v>
      </c>
      <c r="C25" s="8">
        <v>2</v>
      </c>
      <c r="D25" s="8"/>
      <c r="E25" s="7" t="e">
        <f>VLOOKUP($A25&amp;$B25,PetersNumbers!$A$3:$H$34,E$1,0)</f>
        <v>#N/A</v>
      </c>
      <c r="F25" s="10">
        <v>0</v>
      </c>
      <c r="G25" s="10" t="e">
        <f t="shared" si="4"/>
        <v>#N/A</v>
      </c>
      <c r="H25" s="10"/>
      <c r="I25" s="10" t="e">
        <f>VLOOKUP($A25&amp;$B25,PetersNumbers!$A$3:$H$34,I$1,0)</f>
        <v>#N/A</v>
      </c>
      <c r="J25" s="10">
        <v>0</v>
      </c>
      <c r="K25" s="10" t="e">
        <f t="shared" si="2"/>
        <v>#N/A</v>
      </c>
      <c r="L25" s="10"/>
      <c r="M25" s="10" t="e">
        <f>VLOOKUP($A25&amp;$B25,PetersNumbers!$A$3:$H$34,M$1,0)</f>
        <v>#N/A</v>
      </c>
      <c r="N25" s="10">
        <v>0</v>
      </c>
      <c r="O25" s="10" t="e">
        <f t="shared" si="3"/>
        <v>#N/A</v>
      </c>
      <c r="P25" s="10"/>
      <c r="Q25" s="10" t="e">
        <f>VLOOKUP($A25&amp;$B25,PetersNumbers!$A$3:$H$34,Q$1,0)</f>
        <v>#N/A</v>
      </c>
      <c r="R25" s="11">
        <f t="shared" si="0"/>
        <v>0</v>
      </c>
      <c r="S25" s="11" t="e">
        <f t="shared" si="1"/>
        <v>#N/A</v>
      </c>
      <c r="T25" s="8"/>
    </row>
    <row r="26" spans="1:20" x14ac:dyDescent="0.15">
      <c r="A26" s="5" t="s">
        <v>13</v>
      </c>
      <c r="B26" s="6">
        <v>42736</v>
      </c>
      <c r="C26" s="8">
        <v>11259</v>
      </c>
      <c r="D26" s="8"/>
      <c r="E26" s="7">
        <f>VLOOKUP($A26&amp;$B26,PetersNumbers!$A$3:$H$34,E$1,0)</f>
        <v>30570856.480000298</v>
      </c>
      <c r="F26" s="10">
        <v>32049009.84</v>
      </c>
      <c r="G26" s="10">
        <f t="shared" si="4"/>
        <v>-1478153.3599997014</v>
      </c>
      <c r="H26" s="10"/>
      <c r="I26" s="10">
        <f>VLOOKUP($A26&amp;$B26,PetersNumbers!$A$3:$H$34,I$1,0)</f>
        <v>537.39</v>
      </c>
      <c r="J26" s="10">
        <v>537.39</v>
      </c>
      <c r="K26" s="10">
        <f t="shared" si="2"/>
        <v>0</v>
      </c>
      <c r="L26" s="12"/>
      <c r="M26" s="10">
        <f>VLOOKUP($A26&amp;$B26,PetersNumbers!$A$3:$H$34,M$1,0)</f>
        <v>0</v>
      </c>
      <c r="N26" s="10">
        <v>0</v>
      </c>
      <c r="O26" s="10">
        <f t="shared" si="3"/>
        <v>0</v>
      </c>
      <c r="P26" s="12"/>
      <c r="Q26" s="10">
        <f>VLOOKUP($A26&amp;$B26,PetersNumbers!$A$3:$H$34,Q$1,0)</f>
        <v>537.39</v>
      </c>
      <c r="R26" s="11">
        <f t="shared" si="0"/>
        <v>537.39</v>
      </c>
      <c r="S26" s="11">
        <f t="shared" si="1"/>
        <v>0</v>
      </c>
      <c r="T26" s="8"/>
    </row>
    <row r="27" spans="1:20" x14ac:dyDescent="0.15">
      <c r="A27" s="5" t="s">
        <v>13</v>
      </c>
      <c r="B27" s="6">
        <v>42767</v>
      </c>
      <c r="C27" s="8">
        <v>9824</v>
      </c>
      <c r="D27" s="8"/>
      <c r="E27" s="7">
        <f>VLOOKUP($A27&amp;$B27,PetersNumbers!$A$3:$H$34,E$1,0)</f>
        <v>24945533.280000102</v>
      </c>
      <c r="F27" s="10">
        <v>21726660.370000001</v>
      </c>
      <c r="G27" s="10">
        <f t="shared" si="4"/>
        <v>3218872.9100001007</v>
      </c>
      <c r="H27" s="10"/>
      <c r="I27" s="10">
        <f>VLOOKUP($A27&amp;$B27,PetersNumbers!$A$3:$H$34,I$1,0)</f>
        <v>66784.069999999905</v>
      </c>
      <c r="J27" s="10">
        <v>66784.070000000007</v>
      </c>
      <c r="K27" s="10">
        <f t="shared" si="2"/>
        <v>0</v>
      </c>
      <c r="L27" s="12"/>
      <c r="M27" s="10">
        <f>VLOOKUP($A27&amp;$B27,PetersNumbers!$A$3:$H$34,M$1,0)</f>
        <v>32463.69</v>
      </c>
      <c r="N27" s="10">
        <v>32768.19</v>
      </c>
      <c r="O27" s="10">
        <f t="shared" si="3"/>
        <v>-304.50000000000364</v>
      </c>
      <c r="P27" s="12"/>
      <c r="Q27" s="10">
        <f>VLOOKUP($A27&amp;$B27,PetersNumbers!$A$3:$H$34,Q$1,0)</f>
        <v>34320.379999999903</v>
      </c>
      <c r="R27" s="11">
        <f t="shared" si="0"/>
        <v>34015.880000000005</v>
      </c>
      <c r="S27" s="11">
        <f t="shared" si="1"/>
        <v>304.49999999989814</v>
      </c>
      <c r="T27" s="8"/>
    </row>
    <row r="28" spans="1:20" hidden="1" x14ac:dyDescent="0.15">
      <c r="A28" s="5" t="s">
        <v>13</v>
      </c>
      <c r="B28" s="6">
        <v>42795</v>
      </c>
      <c r="C28" s="8">
        <v>11189</v>
      </c>
      <c r="D28" s="8"/>
      <c r="E28" s="7" t="e">
        <f>VLOOKUP($A28&amp;$B28,PetersNumbers!$A$3:$H$34,E$1,0)</f>
        <v>#N/A</v>
      </c>
      <c r="F28" s="10">
        <v>22898328.629999999</v>
      </c>
      <c r="G28" s="10" t="e">
        <f t="shared" si="4"/>
        <v>#N/A</v>
      </c>
      <c r="H28" s="10"/>
      <c r="I28" s="10" t="e">
        <f>VLOOKUP($A28&amp;$B28,PetersNumbers!$A$3:$H$34,I$1,0)</f>
        <v>#N/A</v>
      </c>
      <c r="J28" s="10">
        <v>407988.67</v>
      </c>
      <c r="K28" s="10" t="e">
        <f t="shared" si="2"/>
        <v>#N/A</v>
      </c>
      <c r="L28" s="10"/>
      <c r="M28" s="10" t="e">
        <f>VLOOKUP($A28&amp;$B28,PetersNumbers!$A$3:$H$34,M$1,0)</f>
        <v>#N/A</v>
      </c>
      <c r="N28" s="10">
        <v>263601.55</v>
      </c>
      <c r="O28" s="10" t="e">
        <f t="shared" si="3"/>
        <v>#N/A</v>
      </c>
      <c r="P28" s="10"/>
      <c r="Q28" s="10" t="e">
        <f>VLOOKUP($A28&amp;$B28,PetersNumbers!$A$3:$H$34,Q$1,0)</f>
        <v>#N/A</v>
      </c>
      <c r="R28" s="11">
        <f t="shared" si="0"/>
        <v>144387.12</v>
      </c>
      <c r="S28" s="11" t="e">
        <f t="shared" si="1"/>
        <v>#N/A</v>
      </c>
      <c r="T28" s="8"/>
    </row>
    <row r="29" spans="1:20" hidden="1" x14ac:dyDescent="0.15">
      <c r="A29" s="5" t="s">
        <v>22</v>
      </c>
      <c r="B29" s="6">
        <v>42767</v>
      </c>
      <c r="C29" s="8">
        <v>9</v>
      </c>
      <c r="D29" s="8"/>
      <c r="E29" s="7" t="e">
        <f>VLOOKUP($A29&amp;$B29,PetersNumbers!$A$3:$H$34,E$1,0)</f>
        <v>#N/A</v>
      </c>
      <c r="F29" s="10">
        <v>0</v>
      </c>
      <c r="G29" s="10" t="e">
        <f t="shared" si="4"/>
        <v>#N/A</v>
      </c>
      <c r="H29" s="10"/>
      <c r="I29" s="10" t="e">
        <f>VLOOKUP($A29&amp;$B29,PetersNumbers!$A$3:$H$34,I$1,0)</f>
        <v>#N/A</v>
      </c>
      <c r="J29" s="10">
        <v>0</v>
      </c>
      <c r="K29" s="10" t="e">
        <f t="shared" si="2"/>
        <v>#N/A</v>
      </c>
      <c r="L29" s="10"/>
      <c r="M29" s="10" t="e">
        <f>VLOOKUP($A29&amp;$B29,PetersNumbers!$A$3:$H$34,M$1,0)</f>
        <v>#N/A</v>
      </c>
      <c r="N29" s="10">
        <v>0</v>
      </c>
      <c r="O29" s="10" t="e">
        <f t="shared" si="3"/>
        <v>#N/A</v>
      </c>
      <c r="P29" s="10"/>
      <c r="Q29" s="10" t="e">
        <f>VLOOKUP($A29&amp;$B29,PetersNumbers!$A$3:$H$34,Q$1,0)</f>
        <v>#N/A</v>
      </c>
      <c r="R29" s="11">
        <f t="shared" si="0"/>
        <v>0</v>
      </c>
      <c r="S29" s="11" t="e">
        <f t="shared" si="1"/>
        <v>#N/A</v>
      </c>
      <c r="T29" s="8"/>
    </row>
    <row r="30" spans="1:20" hidden="1" x14ac:dyDescent="0.15">
      <c r="A30" s="5" t="s">
        <v>22</v>
      </c>
      <c r="B30" s="6">
        <v>42795</v>
      </c>
      <c r="C30" s="8">
        <v>13406</v>
      </c>
      <c r="D30" s="8"/>
      <c r="E30" s="7" t="e">
        <f>VLOOKUP($A30&amp;$B30,PetersNumbers!$A$3:$H$34,E$1,0)</f>
        <v>#N/A</v>
      </c>
      <c r="F30" s="10">
        <v>15961399.529999999</v>
      </c>
      <c r="G30" s="10" t="e">
        <f t="shared" si="4"/>
        <v>#N/A</v>
      </c>
      <c r="H30" s="10"/>
      <c r="I30" s="10" t="e">
        <f>VLOOKUP($A30&amp;$B30,PetersNumbers!$A$3:$H$34,I$1,0)</f>
        <v>#N/A</v>
      </c>
      <c r="J30" s="10">
        <v>0</v>
      </c>
      <c r="K30" s="10" t="e">
        <f t="shared" si="2"/>
        <v>#N/A</v>
      </c>
      <c r="L30" s="10"/>
      <c r="M30" s="10" t="e">
        <f>VLOOKUP($A30&amp;$B30,PetersNumbers!$A$3:$H$34,M$1,0)</f>
        <v>#N/A</v>
      </c>
      <c r="N30" s="10">
        <v>0</v>
      </c>
      <c r="O30" s="10" t="e">
        <f t="shared" si="3"/>
        <v>#N/A</v>
      </c>
      <c r="P30" s="10"/>
      <c r="Q30" s="10" t="e">
        <f>VLOOKUP($A30&amp;$B30,PetersNumbers!$A$3:$H$34,Q$1,0)</f>
        <v>#N/A</v>
      </c>
      <c r="R30" s="11">
        <f t="shared" si="0"/>
        <v>0</v>
      </c>
      <c r="S30" s="11" t="e">
        <f t="shared" si="1"/>
        <v>#N/A</v>
      </c>
      <c r="T30" s="8"/>
    </row>
    <row r="31" spans="1:20" x14ac:dyDescent="0.15">
      <c r="A31" s="5" t="s">
        <v>15</v>
      </c>
      <c r="B31" s="6">
        <v>42767</v>
      </c>
      <c r="C31" s="8">
        <v>49</v>
      </c>
      <c r="D31" s="8"/>
      <c r="E31" s="9">
        <f>VLOOKUP($A31&amp;$B31,PetersNumbers!$A$3:$H$34,E$1,0)</f>
        <v>16328555.3799998</v>
      </c>
      <c r="F31" s="12">
        <v>0</v>
      </c>
      <c r="G31" s="12">
        <f t="shared" si="4"/>
        <v>16328555.3799998</v>
      </c>
      <c r="H31" s="12"/>
      <c r="I31" s="10">
        <f>VLOOKUP($A31&amp;$B31,PetersNumbers!$A$3:$H$34,I$1,0)</f>
        <v>73792.91</v>
      </c>
      <c r="J31" s="10">
        <v>73792.91</v>
      </c>
      <c r="K31" s="10">
        <f t="shared" si="2"/>
        <v>0</v>
      </c>
      <c r="L31" s="12"/>
      <c r="M31" s="10">
        <f>VLOOKUP($A31&amp;$B31,PetersNumbers!$A$3:$H$34,M$1,0)</f>
        <v>0</v>
      </c>
      <c r="N31" s="10">
        <v>0</v>
      </c>
      <c r="O31" s="10">
        <f t="shared" si="3"/>
        <v>0</v>
      </c>
      <c r="P31" s="12"/>
      <c r="Q31" s="10">
        <f>VLOOKUP($A31&amp;$B31,PetersNumbers!$A$3:$H$34,Q$1,0)</f>
        <v>73792.91</v>
      </c>
      <c r="R31" s="11">
        <f t="shared" si="0"/>
        <v>73792.91</v>
      </c>
      <c r="S31" s="11">
        <f t="shared" si="1"/>
        <v>0</v>
      </c>
      <c r="T31" s="8"/>
    </row>
    <row r="32" spans="1:20" x14ac:dyDescent="0.15">
      <c r="A32" s="5" t="s">
        <v>15</v>
      </c>
      <c r="B32" s="6">
        <v>42795</v>
      </c>
      <c r="C32" s="8">
        <v>15430</v>
      </c>
      <c r="D32" s="8"/>
      <c r="E32" s="7">
        <f>VLOOKUP($A32&amp;$B32,PetersNumbers!$A$3:$H$34,E$1,0)</f>
        <v>26757478.679999799</v>
      </c>
      <c r="F32" s="10">
        <v>24091825.329999998</v>
      </c>
      <c r="G32" s="10">
        <f t="shared" si="4"/>
        <v>2665653.3499998003</v>
      </c>
      <c r="H32" s="10"/>
      <c r="I32" s="10">
        <f>VLOOKUP($A32&amp;$B32,PetersNumbers!$A$3:$H$34,I$1,0)</f>
        <v>118287.24</v>
      </c>
      <c r="J32" s="10">
        <v>118287.24</v>
      </c>
      <c r="K32" s="10">
        <f t="shared" si="2"/>
        <v>0</v>
      </c>
      <c r="L32" s="12"/>
      <c r="M32" s="10">
        <f>VLOOKUP($A32&amp;$B32,PetersNumbers!$A$3:$H$34,M$1,0)</f>
        <v>70003.62</v>
      </c>
      <c r="N32" s="10">
        <v>70003.62</v>
      </c>
      <c r="O32" s="10">
        <f t="shared" si="3"/>
        <v>0</v>
      </c>
      <c r="P32" s="12"/>
      <c r="Q32" s="10">
        <f>VLOOKUP($A32&amp;$B32,PetersNumbers!$A$3:$H$34,Q$1,0)</f>
        <v>48283.62000000001</v>
      </c>
      <c r="R32" s="11">
        <f t="shared" si="0"/>
        <v>48283.62000000001</v>
      </c>
      <c r="S32" s="11">
        <f t="shared" si="1"/>
        <v>0</v>
      </c>
      <c r="T32" s="8"/>
    </row>
    <row r="33" spans="1:20" x14ac:dyDescent="0.15">
      <c r="A33" s="5" t="s">
        <v>16</v>
      </c>
      <c r="B33" s="6">
        <v>42767</v>
      </c>
      <c r="C33" s="8">
        <v>9</v>
      </c>
      <c r="D33" s="8"/>
      <c r="E33" s="9">
        <f>VLOOKUP($A33&amp;$B33,PetersNumbers!$A$3:$H$34,E$1,0)</f>
        <v>3435685.6099999701</v>
      </c>
      <c r="F33" s="12">
        <v>0</v>
      </c>
      <c r="G33" s="12">
        <f t="shared" si="4"/>
        <v>3435685.6099999701</v>
      </c>
      <c r="H33" s="12"/>
      <c r="I33" s="10">
        <f>VLOOKUP($A33&amp;$B33,PetersNumbers!$A$3:$H$34,I$1,0)</f>
        <v>0</v>
      </c>
      <c r="J33" s="10">
        <v>0</v>
      </c>
      <c r="K33" s="10">
        <f t="shared" si="2"/>
        <v>0</v>
      </c>
      <c r="L33" s="10"/>
      <c r="M33" s="10">
        <f>VLOOKUP($A33&amp;$B33,PetersNumbers!$A$3:$H$34,M$1,0)</f>
        <v>0</v>
      </c>
      <c r="N33" s="10">
        <v>0</v>
      </c>
      <c r="O33" s="10">
        <f t="shared" si="3"/>
        <v>0</v>
      </c>
      <c r="P33" s="10"/>
      <c r="Q33" s="10">
        <f>VLOOKUP($A33&amp;$B33,PetersNumbers!$A$3:$H$34,Q$1,0)</f>
        <v>0</v>
      </c>
      <c r="R33" s="11">
        <f t="shared" si="0"/>
        <v>0</v>
      </c>
      <c r="S33" s="11">
        <f t="shared" si="1"/>
        <v>0</v>
      </c>
      <c r="T33" s="8"/>
    </row>
    <row r="34" spans="1:20" x14ac:dyDescent="0.15">
      <c r="A34" s="5" t="s">
        <v>17</v>
      </c>
      <c r="B34" s="6">
        <v>42736</v>
      </c>
      <c r="C34" s="8">
        <v>78</v>
      </c>
      <c r="D34" s="8"/>
      <c r="E34" s="9">
        <f>VLOOKUP($A34&amp;$B34,PetersNumbers!$A$3:$H$34,E$1,0)</f>
        <v>2539693.5899999798</v>
      </c>
      <c r="F34" s="12">
        <v>0</v>
      </c>
      <c r="G34" s="12">
        <f t="shared" si="4"/>
        <v>2539693.5899999798</v>
      </c>
      <c r="H34" s="12"/>
      <c r="I34" s="10">
        <f>VLOOKUP($A34&amp;$B34,PetersNumbers!$A$3:$H$34,I$1,0)</f>
        <v>0</v>
      </c>
      <c r="J34" s="10">
        <v>0</v>
      </c>
      <c r="K34" s="10">
        <f t="shared" si="2"/>
        <v>0</v>
      </c>
      <c r="L34" s="10"/>
      <c r="M34" s="10">
        <f>VLOOKUP($A34&amp;$B34,PetersNumbers!$A$3:$H$34,M$1,0)</f>
        <v>0</v>
      </c>
      <c r="N34" s="10">
        <v>0</v>
      </c>
      <c r="O34" s="10">
        <f t="shared" si="3"/>
        <v>0</v>
      </c>
      <c r="P34" s="10"/>
      <c r="Q34" s="10">
        <f>VLOOKUP($A34&amp;$B34,PetersNumbers!$A$3:$H$34,Q$1,0)</f>
        <v>0</v>
      </c>
      <c r="R34" s="11">
        <f t="shared" si="0"/>
        <v>0</v>
      </c>
      <c r="S34" s="11">
        <f t="shared" si="1"/>
        <v>0</v>
      </c>
      <c r="T34" s="8"/>
    </row>
    <row r="35" spans="1:20" x14ac:dyDescent="0.15">
      <c r="A35" s="5" t="s">
        <v>17</v>
      </c>
      <c r="B35" s="6">
        <v>42767</v>
      </c>
      <c r="C35" s="8">
        <v>3698</v>
      </c>
      <c r="D35" s="8"/>
      <c r="E35" s="7">
        <f>VLOOKUP($A35&amp;$B35,PetersNumbers!$A$3:$H$34,E$1,0)</f>
        <v>12070940.48</v>
      </c>
      <c r="F35" s="10">
        <v>11842587.16</v>
      </c>
      <c r="G35" s="10">
        <f t="shared" si="4"/>
        <v>228353.3200000003</v>
      </c>
      <c r="H35" s="10"/>
      <c r="I35" s="10">
        <f>VLOOKUP($A35&amp;$B35,PetersNumbers!$A$3:$H$34,I$1,0)</f>
        <v>63622.18</v>
      </c>
      <c r="J35" s="10">
        <v>63622.18</v>
      </c>
      <c r="K35" s="10">
        <f t="shared" si="2"/>
        <v>0</v>
      </c>
      <c r="L35" s="12"/>
      <c r="M35" s="10">
        <f>VLOOKUP($A35&amp;$B35,PetersNumbers!$A$3:$H$34,M$1,0)</f>
        <v>45531</v>
      </c>
      <c r="N35" s="10">
        <v>45531</v>
      </c>
      <c r="O35" s="10">
        <f t="shared" si="3"/>
        <v>0</v>
      </c>
      <c r="P35" s="12"/>
      <c r="Q35" s="10">
        <f>VLOOKUP($A35&amp;$B35,PetersNumbers!$A$3:$H$34,Q$1,0)</f>
        <v>18091.18</v>
      </c>
      <c r="R35" s="11">
        <f t="shared" si="0"/>
        <v>18091.18</v>
      </c>
      <c r="S35" s="11">
        <f t="shared" si="1"/>
        <v>0</v>
      </c>
      <c r="T35" s="8"/>
    </row>
    <row r="36" spans="1:20" x14ac:dyDescent="0.15">
      <c r="A36" s="5" t="s">
        <v>17</v>
      </c>
      <c r="B36" s="6">
        <v>42795</v>
      </c>
      <c r="C36" s="8">
        <v>5292</v>
      </c>
      <c r="D36" s="8"/>
      <c r="E36" s="7">
        <f>VLOOKUP($A36&amp;$B36,PetersNumbers!$A$3:$H$34,E$1,0)</f>
        <v>14248469.279999901</v>
      </c>
      <c r="F36" s="10">
        <v>13868344.4</v>
      </c>
      <c r="G36" s="10">
        <f t="shared" si="4"/>
        <v>380124.87999990024</v>
      </c>
      <c r="H36" s="10"/>
      <c r="I36" s="10">
        <f>VLOOKUP($A36&amp;$B36,PetersNumbers!$A$3:$H$34,I$1,0)</f>
        <v>595257.799999999</v>
      </c>
      <c r="J36" s="10">
        <v>594276.88</v>
      </c>
      <c r="K36" s="10">
        <f t="shared" si="2"/>
        <v>980.91999999899417</v>
      </c>
      <c r="L36" s="12"/>
      <c r="M36" s="10">
        <f>VLOOKUP($A36&amp;$B36,PetersNumbers!$A$3:$H$34,M$1,0)</f>
        <v>184689.56</v>
      </c>
      <c r="N36" s="10">
        <v>184689.56</v>
      </c>
      <c r="O36" s="10">
        <f t="shared" si="3"/>
        <v>0</v>
      </c>
      <c r="P36" s="12"/>
      <c r="Q36" s="10">
        <f>VLOOKUP($A36&amp;$B36,PetersNumbers!$A$3:$H$34,Q$1,0)</f>
        <v>410568.239999999</v>
      </c>
      <c r="R36" s="11">
        <f t="shared" si="0"/>
        <v>409587.32</v>
      </c>
      <c r="S36" s="11">
        <f t="shared" si="1"/>
        <v>980.91999999899417</v>
      </c>
      <c r="T36" s="8"/>
    </row>
    <row r="37" spans="1:20" hidden="1" x14ac:dyDescent="0.15">
      <c r="A37" s="5" t="s">
        <v>21</v>
      </c>
      <c r="B37" s="6">
        <v>42826</v>
      </c>
      <c r="C37" s="8">
        <v>78</v>
      </c>
      <c r="D37" s="8"/>
      <c r="E37" s="7" t="e">
        <f>VLOOKUP($A37&amp;$B37,PetersNumbers!$A$3:$H$34,E$1,0)</f>
        <v>#N/A</v>
      </c>
      <c r="F37" s="10">
        <v>0</v>
      </c>
      <c r="G37" s="10" t="e">
        <f t="shared" si="4"/>
        <v>#N/A</v>
      </c>
      <c r="H37" s="10"/>
      <c r="I37" s="10" t="e">
        <f>VLOOKUP($A37&amp;$B37,PetersNumbers!$A$3:$H$34,I$1,0)</f>
        <v>#N/A</v>
      </c>
      <c r="J37" s="10">
        <v>0</v>
      </c>
      <c r="K37" s="10" t="e">
        <f t="shared" si="2"/>
        <v>#N/A</v>
      </c>
      <c r="L37" s="10"/>
      <c r="M37" s="10" t="e">
        <f>VLOOKUP($A37&amp;$B37,PetersNumbers!$A$3:$H$34,M$1,0)</f>
        <v>#N/A</v>
      </c>
      <c r="N37" s="10">
        <v>0</v>
      </c>
      <c r="O37" s="10" t="e">
        <f t="shared" si="3"/>
        <v>#N/A</v>
      </c>
      <c r="P37" s="10"/>
      <c r="Q37" s="10" t="e">
        <f>VLOOKUP($A37&amp;$B37,PetersNumbers!$A$3:$H$34,Q$1,0)</f>
        <v>#N/A</v>
      </c>
      <c r="R37" s="11">
        <f t="shared" si="0"/>
        <v>0</v>
      </c>
      <c r="S37" s="11" t="e">
        <f t="shared" si="1"/>
        <v>#N/A</v>
      </c>
      <c r="T37" s="8"/>
    </row>
    <row r="38" spans="1:20" x14ac:dyDescent="0.15">
      <c r="A38" s="5" t="s">
        <v>18</v>
      </c>
      <c r="B38" s="6">
        <v>42736</v>
      </c>
      <c r="C38" s="8">
        <v>37</v>
      </c>
      <c r="D38" s="8"/>
      <c r="E38" s="9">
        <f>VLOOKUP($A38&amp;$B38,PetersNumbers!$A$3:$H$34,E$1,0)</f>
        <v>5979666.5399999097</v>
      </c>
      <c r="F38" s="12">
        <v>0</v>
      </c>
      <c r="G38" s="12">
        <f t="shared" si="4"/>
        <v>5979666.5399999097</v>
      </c>
      <c r="H38" s="12"/>
      <c r="I38" s="10">
        <f>VLOOKUP($A38&amp;$B38,PetersNumbers!$A$3:$H$34,I$1,0)</f>
        <v>0</v>
      </c>
      <c r="J38" s="10">
        <v>0</v>
      </c>
      <c r="K38" s="10">
        <f t="shared" si="2"/>
        <v>0</v>
      </c>
      <c r="L38" s="10"/>
      <c r="M38" s="10">
        <f>VLOOKUP($A38&amp;$B38,PetersNumbers!$A$3:$H$34,M$1,0)</f>
        <v>0</v>
      </c>
      <c r="N38" s="10">
        <v>0</v>
      </c>
      <c r="O38" s="10">
        <f t="shared" si="3"/>
        <v>0</v>
      </c>
      <c r="P38" s="10"/>
      <c r="Q38" s="10">
        <f>VLOOKUP($A38&amp;$B38,PetersNumbers!$A$3:$H$34,Q$1,0)</f>
        <v>0</v>
      </c>
      <c r="R38" s="11">
        <f t="shared" si="0"/>
        <v>0</v>
      </c>
      <c r="S38" s="11">
        <f t="shared" si="1"/>
        <v>0</v>
      </c>
      <c r="T38" s="8"/>
    </row>
    <row r="39" spans="1:20" x14ac:dyDescent="0.15">
      <c r="A39" s="5" t="s">
        <v>20</v>
      </c>
      <c r="B39" s="6">
        <v>42767</v>
      </c>
      <c r="C39" s="8">
        <v>433</v>
      </c>
      <c r="D39" s="8"/>
      <c r="E39" s="9">
        <f>VLOOKUP($A39&amp;$B39,PetersNumbers!$A$3:$H$34,E$1,0)</f>
        <v>2149555.12</v>
      </c>
      <c r="F39" s="12">
        <v>0</v>
      </c>
      <c r="G39" s="12">
        <f t="shared" si="4"/>
        <v>2149555.12</v>
      </c>
      <c r="H39" s="12"/>
      <c r="I39" s="10">
        <f>VLOOKUP($A39&amp;$B39,PetersNumbers!$A$3:$H$34,I$1,0)</f>
        <v>0</v>
      </c>
      <c r="J39" s="10">
        <v>0</v>
      </c>
      <c r="K39" s="10">
        <f>I39-J39</f>
        <v>0</v>
      </c>
      <c r="L39" s="10"/>
      <c r="M39" s="10">
        <f>VLOOKUP($A39&amp;$B39,PetersNumbers!$A$3:$H$34,M$1,0)</f>
        <v>0</v>
      </c>
      <c r="N39" s="10">
        <v>0</v>
      </c>
      <c r="O39" s="10">
        <f>M39-N39</f>
        <v>0</v>
      </c>
      <c r="P39" s="10"/>
      <c r="Q39" s="10">
        <f>VLOOKUP($A39&amp;$B39,PetersNumbers!$A$3:$H$34,Q$1,0)</f>
        <v>0</v>
      </c>
      <c r="R39" s="11">
        <f t="shared" si="0"/>
        <v>0</v>
      </c>
      <c r="S39" s="10">
        <f>Q39-R39</f>
        <v>0</v>
      </c>
      <c r="T39" s="8"/>
    </row>
    <row r="40" spans="1:20" x14ac:dyDescent="0.15">
      <c r="C40" s="8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  <c r="S40" s="8"/>
      <c r="T40" s="8"/>
    </row>
    <row r="41" spans="1:20" x14ac:dyDescent="0.15">
      <c r="A41" s="5" t="s">
        <v>41</v>
      </c>
      <c r="E41" s="14">
        <f t="array" ref="E41">SUM(IF(ISERROR(E4:E39),"",E4:E39))</f>
        <v>341024813.46426618</v>
      </c>
      <c r="F41" s="14">
        <f t="array" ref="F41">SUM(IF(ISERROR(F4:F39),"",F4:F39))</f>
        <v>315538985.72999996</v>
      </c>
      <c r="G41" s="14">
        <f t="array" ref="G41">SUM(IF(ISERROR(G4:G39),"",G4:G39))</f>
        <v>85313084.494266123</v>
      </c>
      <c r="I41" s="4">
        <f t="array" ref="I41">SUM(IF(ISERROR(I4:I39),"",I4:I39))</f>
        <v>2801862.0999999968</v>
      </c>
      <c r="J41" s="4">
        <f t="array" ref="J41">SUM(IF(ISERROR(J4:J39),"",J4:J39))</f>
        <v>4583064.9600000009</v>
      </c>
      <c r="K41" s="4">
        <f t="array" ref="K41">SUM(IF(ISERROR(K4:K39),"",K4:K39))</f>
        <v>-20828.900000003043</v>
      </c>
      <c r="M41" s="4">
        <f t="array" ref="M41">SUM(IF(ISERROR(M4:M39),"",M4:M39))</f>
        <v>1407454.4099999978</v>
      </c>
      <c r="N41" s="4">
        <f t="array" ref="N41">SUM(IF(ISERROR(N4:N39),"",N4:N39))</f>
        <v>2326774.6</v>
      </c>
      <c r="O41" s="4">
        <f t="array" ref="O41">SUM(IF(ISERROR(O4:O39),"",O4:O39))</f>
        <v>-70953.350000002014</v>
      </c>
      <c r="Q41" s="4">
        <f t="array" ref="Q41">SUM(IF(ISERROR(Q4:Q39),"",Q4:Q39))</f>
        <v>1394407.6899999992</v>
      </c>
      <c r="R41" s="4">
        <f t="array" ref="R41">SUM(IF(ISERROR(R4:R39),"",R4:R39))</f>
        <v>2256290.36</v>
      </c>
      <c r="S41" s="4">
        <f t="array" ref="S41">SUM(IF(ISERROR(S4:S39),"",S4:S39))</f>
        <v>50124.449999998928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26" sqref="A26:C27"/>
    </sheetView>
  </sheetViews>
  <sheetFormatPr baseColWidth="10" defaultRowHeight="12" x14ac:dyDescent="0.15"/>
  <cols>
    <col min="1" max="1" width="25.3984375" customWidth="1"/>
    <col min="2" max="2" width="30.19921875" customWidth="1"/>
    <col min="3" max="3" width="16.796875" customWidth="1"/>
    <col min="4" max="4" width="14.19921875" bestFit="1" customWidth="1"/>
    <col min="5" max="5" width="14.3984375" customWidth="1"/>
    <col min="6" max="6" width="11.796875" bestFit="1" customWidth="1"/>
    <col min="7" max="7" width="11.19921875" bestFit="1" customWidth="1"/>
  </cols>
  <sheetData>
    <row r="1" spans="1:8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ht="36" x14ac:dyDescent="0.15">
      <c r="A2" t="s">
        <v>32</v>
      </c>
      <c r="B2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40</v>
      </c>
    </row>
    <row r="3" spans="1:8" x14ac:dyDescent="0.15">
      <c r="A3" s="1" t="str">
        <f t="shared" ref="A3:A34" si="0">B3&amp;C3</f>
        <v>Ally Auto Receivables Trust 2017-142736</v>
      </c>
      <c r="B3" s="3" t="s">
        <v>6</v>
      </c>
      <c r="C3" s="1">
        <v>42736</v>
      </c>
      <c r="D3" s="2">
        <v>16869529.469999898</v>
      </c>
      <c r="E3" s="2">
        <v>27496.539999999299</v>
      </c>
      <c r="F3" s="2">
        <v>0</v>
      </c>
      <c r="G3" s="2">
        <v>0</v>
      </c>
      <c r="H3" s="2">
        <f t="shared" ref="H3:H34" si="1">F3-G3</f>
        <v>0</v>
      </c>
    </row>
    <row r="4" spans="1:8" x14ac:dyDescent="0.15">
      <c r="A4" s="1" t="str">
        <f t="shared" si="0"/>
        <v>Ally Auto Receivables Trust 2017-142767</v>
      </c>
      <c r="B4" s="3" t="s">
        <v>6</v>
      </c>
      <c r="C4" s="1">
        <v>42767</v>
      </c>
      <c r="D4" s="2">
        <v>19430934.43</v>
      </c>
      <c r="E4" s="2">
        <v>-32735.9</v>
      </c>
      <c r="F4" s="2">
        <v>61237.02</v>
      </c>
      <c r="G4" s="2">
        <v>39196.76</v>
      </c>
      <c r="H4" s="2">
        <f t="shared" si="1"/>
        <v>22040.259999999995</v>
      </c>
    </row>
    <row r="5" spans="1:8" x14ac:dyDescent="0.15">
      <c r="A5" s="1" t="str">
        <f t="shared" si="0"/>
        <v>Ally Auto Receivables Trust 2017-142795</v>
      </c>
      <c r="B5" s="3" t="s">
        <v>6</v>
      </c>
      <c r="C5" s="1">
        <v>42795</v>
      </c>
      <c r="D5" s="2">
        <v>23446664.16</v>
      </c>
      <c r="E5" s="2">
        <v>34601.649999999798</v>
      </c>
      <c r="F5" s="2">
        <v>348154.92</v>
      </c>
      <c r="G5" s="2">
        <v>225212.69999999899</v>
      </c>
      <c r="H5" s="2">
        <f t="shared" si="1"/>
        <v>122942.22000000099</v>
      </c>
    </row>
    <row r="6" spans="1:8" x14ac:dyDescent="0.15">
      <c r="A6" s="1" t="str">
        <f t="shared" si="0"/>
        <v>Ally Auto Receivables Trust 2017-242767</v>
      </c>
      <c r="B6" s="3" t="s">
        <v>7</v>
      </c>
      <c r="C6" s="1">
        <v>42767</v>
      </c>
      <c r="D6" s="2">
        <v>2900606.63</v>
      </c>
      <c r="E6" s="2">
        <v>-7665.0199999998904</v>
      </c>
      <c r="F6" s="2">
        <v>0</v>
      </c>
      <c r="G6" s="2">
        <v>0</v>
      </c>
      <c r="H6" s="2">
        <f t="shared" si="1"/>
        <v>0</v>
      </c>
    </row>
    <row r="7" spans="1:8" x14ac:dyDescent="0.15">
      <c r="A7" s="1" t="str">
        <f t="shared" si="0"/>
        <v>Ally Auto Receivables Trust 2017-242795</v>
      </c>
      <c r="B7" s="3" t="s">
        <v>7</v>
      </c>
      <c r="C7" s="1">
        <v>42795</v>
      </c>
      <c r="D7" s="2">
        <v>22664845.250000101</v>
      </c>
      <c r="E7" s="2">
        <v>121673.539999999</v>
      </c>
      <c r="F7" s="2">
        <v>10364.89</v>
      </c>
      <c r="G7" s="2">
        <v>9725.18</v>
      </c>
      <c r="H7" s="2">
        <f t="shared" si="1"/>
        <v>639.70999999999913</v>
      </c>
    </row>
    <row r="8" spans="1:8" x14ac:dyDescent="0.15">
      <c r="A8" s="1" t="str">
        <f t="shared" si="0"/>
        <v>AmeriCredit Automobile Receivables Trust 2017-142705</v>
      </c>
      <c r="B8" s="3" t="s">
        <v>8</v>
      </c>
      <c r="C8" s="1">
        <v>42705</v>
      </c>
      <c r="D8" s="2">
        <v>2461061.7999999798</v>
      </c>
      <c r="E8" s="2">
        <v>-109373.75999999901</v>
      </c>
      <c r="F8" s="2">
        <v>-64495.14</v>
      </c>
      <c r="G8" s="2">
        <v>0</v>
      </c>
      <c r="H8" s="2">
        <f t="shared" si="1"/>
        <v>-64495.14</v>
      </c>
    </row>
    <row r="9" spans="1:8" x14ac:dyDescent="0.15">
      <c r="A9" s="1" t="str">
        <f t="shared" si="0"/>
        <v>AmeriCredit Automobile Receivables Trust 2017-142736</v>
      </c>
      <c r="B9" s="3" t="s">
        <v>8</v>
      </c>
      <c r="C9" s="1">
        <v>42736</v>
      </c>
      <c r="D9" s="2">
        <v>5615563.6392750703</v>
      </c>
      <c r="E9" s="2">
        <v>-20602.050000000101</v>
      </c>
      <c r="F9" s="2">
        <v>-34153.599999999999</v>
      </c>
      <c r="G9" s="2">
        <v>0</v>
      </c>
      <c r="H9" s="2">
        <f t="shared" si="1"/>
        <v>-34153.599999999999</v>
      </c>
    </row>
    <row r="10" spans="1:8" x14ac:dyDescent="0.15">
      <c r="A10" s="1" t="str">
        <f t="shared" si="0"/>
        <v>AmeriCredit Automobile Receivables Trust 2017-142767</v>
      </c>
      <c r="B10" t="s">
        <v>8</v>
      </c>
      <c r="C10" s="1">
        <v>42767</v>
      </c>
      <c r="D10" s="2">
        <v>7524056.73708273</v>
      </c>
      <c r="E10" s="2">
        <v>-28526.469999999899</v>
      </c>
      <c r="F10" s="2">
        <v>187054.66</v>
      </c>
      <c r="G10" s="2">
        <v>67064.75</v>
      </c>
      <c r="H10" s="2">
        <f t="shared" si="1"/>
        <v>119989.91</v>
      </c>
    </row>
    <row r="11" spans="1:8" x14ac:dyDescent="0.15">
      <c r="A11" s="1" t="str">
        <f t="shared" si="0"/>
        <v>AmeriCredit Automobile Receivables Trust 2017-142795</v>
      </c>
      <c r="B11" t="s">
        <v>8</v>
      </c>
      <c r="C11" s="1">
        <v>42795</v>
      </c>
      <c r="D11" s="2">
        <v>10724932.457908999</v>
      </c>
      <c r="E11" s="2">
        <v>-9473.2800000002408</v>
      </c>
      <c r="F11" s="2">
        <v>967060.429999999</v>
      </c>
      <c r="G11" s="2">
        <v>432022.109999999</v>
      </c>
      <c r="H11" s="2">
        <f t="shared" si="1"/>
        <v>535038.32000000007</v>
      </c>
    </row>
    <row r="12" spans="1:8" x14ac:dyDescent="0.15">
      <c r="A12" s="1" t="str">
        <f t="shared" si="0"/>
        <v>AmeriCredit Automobile Receivables Trust 2017-242795</v>
      </c>
      <c r="B12" t="s">
        <v>9</v>
      </c>
      <c r="C12" s="1">
        <v>42795</v>
      </c>
      <c r="D12" s="2">
        <v>3643403.58999993</v>
      </c>
      <c r="E12" s="2">
        <v>-70227.429999999396</v>
      </c>
      <c r="F12" s="2">
        <v>-85961.739999999903</v>
      </c>
      <c r="G12" s="2">
        <v>0</v>
      </c>
      <c r="H12" s="2">
        <f t="shared" si="1"/>
        <v>-85961.739999999903</v>
      </c>
    </row>
    <row r="13" spans="1:8" x14ac:dyDescent="0.15">
      <c r="A13" s="1" t="str">
        <f t="shared" si="0"/>
        <v>California Republic Auto Receivables Trust 2017-142767</v>
      </c>
      <c r="B13" t="s">
        <v>10</v>
      </c>
      <c r="C13" s="1">
        <v>42767</v>
      </c>
      <c r="D13" s="2">
        <v>7335546.89999968</v>
      </c>
      <c r="E13" s="2">
        <v>8.4583793094616905E-11</v>
      </c>
      <c r="F13" s="2">
        <v>0</v>
      </c>
      <c r="G13" s="2">
        <v>0</v>
      </c>
      <c r="H13" s="2">
        <f t="shared" si="1"/>
        <v>0</v>
      </c>
    </row>
    <row r="14" spans="1:8" x14ac:dyDescent="0.15">
      <c r="A14" s="1" t="str">
        <f t="shared" si="0"/>
        <v>California Republic Auto Receivables Trust 2017-142795</v>
      </c>
      <c r="B14" t="s">
        <v>10</v>
      </c>
      <c r="C14" s="1">
        <v>42795</v>
      </c>
      <c r="D14" s="2">
        <v>7087748.8799999999</v>
      </c>
      <c r="E14" s="2">
        <v>-2.15548606741222E-10</v>
      </c>
      <c r="F14" s="2">
        <v>1</v>
      </c>
      <c r="G14" s="2">
        <v>0</v>
      </c>
      <c r="H14" s="2">
        <f t="shared" si="1"/>
        <v>1</v>
      </c>
    </row>
    <row r="15" spans="1:8" x14ac:dyDescent="0.15">
      <c r="A15" s="1" t="str">
        <f t="shared" si="0"/>
        <v>CarMax Auto Owner Trust 2017-142705</v>
      </c>
      <c r="B15" t="s">
        <v>11</v>
      </c>
      <c r="C15" s="1">
        <v>42705</v>
      </c>
      <c r="D15" s="2">
        <v>4492757.2399999304</v>
      </c>
      <c r="E15" s="2">
        <v>137932.609999999</v>
      </c>
      <c r="F15" s="2">
        <v>0</v>
      </c>
      <c r="G15" s="2">
        <v>0</v>
      </c>
      <c r="H15" s="2">
        <f t="shared" si="1"/>
        <v>0</v>
      </c>
    </row>
    <row r="16" spans="1:8" x14ac:dyDescent="0.15">
      <c r="A16" s="1" t="str">
        <f t="shared" si="0"/>
        <v>CarMax Auto Owner Trust 2017-142736</v>
      </c>
      <c r="B16" t="s">
        <v>11</v>
      </c>
      <c r="C16" s="1">
        <v>42736</v>
      </c>
      <c r="D16" s="2">
        <v>19714602.510000098</v>
      </c>
      <c r="E16" s="2">
        <v>576158.75</v>
      </c>
      <c r="F16" s="2">
        <v>0</v>
      </c>
      <c r="G16" s="2">
        <v>0</v>
      </c>
      <c r="H16" s="2">
        <f t="shared" si="1"/>
        <v>0</v>
      </c>
    </row>
    <row r="17" spans="1:8" x14ac:dyDescent="0.15">
      <c r="A17" s="1" t="str">
        <f t="shared" si="0"/>
        <v>CarMax Auto Owner Trust 2017-142767</v>
      </c>
      <c r="B17" t="s">
        <v>11</v>
      </c>
      <c r="C17" s="1">
        <v>42767</v>
      </c>
      <c r="D17" s="2">
        <v>19155798.849999901</v>
      </c>
      <c r="E17" s="2">
        <v>379525.68999999901</v>
      </c>
      <c r="F17" s="2">
        <v>239632.2</v>
      </c>
      <c r="G17" s="2">
        <v>142498.51</v>
      </c>
      <c r="H17" s="2">
        <f t="shared" si="1"/>
        <v>97133.69</v>
      </c>
    </row>
    <row r="18" spans="1:8" x14ac:dyDescent="0.15">
      <c r="A18" s="1" t="str">
        <f t="shared" si="0"/>
        <v>CarMax Auto Owner Trust 2017-142795</v>
      </c>
      <c r="B18" t="s">
        <v>11</v>
      </c>
      <c r="C18" s="1">
        <v>42795</v>
      </c>
      <c r="D18" s="2">
        <v>23234774.890000001</v>
      </c>
      <c r="E18" s="2">
        <v>357193.75</v>
      </c>
      <c r="F18" s="2">
        <v>254685.86999999901</v>
      </c>
      <c r="G18" s="2">
        <v>159046.53</v>
      </c>
      <c r="H18" s="2">
        <f t="shared" si="1"/>
        <v>95639.339999999007</v>
      </c>
    </row>
    <row r="19" spans="1:8" x14ac:dyDescent="0.15">
      <c r="A19" s="1" t="str">
        <f t="shared" si="0"/>
        <v>CarMax Auto Owner Trust 2017-242795</v>
      </c>
      <c r="B19" t="s">
        <v>12</v>
      </c>
      <c r="C19" s="1">
        <v>42795</v>
      </c>
      <c r="D19" s="2">
        <v>5695551.5900000501</v>
      </c>
      <c r="E19" s="2">
        <v>137332.18999999901</v>
      </c>
      <c r="F19" s="2">
        <v>0</v>
      </c>
      <c r="G19" s="2">
        <v>0</v>
      </c>
      <c r="H19" s="2">
        <f t="shared" si="1"/>
        <v>0</v>
      </c>
    </row>
    <row r="20" spans="1:8" x14ac:dyDescent="0.15">
      <c r="A20" s="1" t="str">
        <f t="shared" si="0"/>
        <v>Ford Credit Auto Owner Trust 2017-A42736</v>
      </c>
      <c r="B20" t="s">
        <v>13</v>
      </c>
      <c r="C20" s="1">
        <v>42736</v>
      </c>
      <c r="D20" s="2">
        <v>30570856.480000298</v>
      </c>
      <c r="E20" s="2">
        <v>-10506.959999999801</v>
      </c>
      <c r="F20" s="2">
        <v>537.39</v>
      </c>
      <c r="G20" s="2">
        <v>0</v>
      </c>
      <c r="H20" s="2">
        <f t="shared" si="1"/>
        <v>537.39</v>
      </c>
    </row>
    <row r="21" spans="1:8" x14ac:dyDescent="0.15">
      <c r="A21" s="1" t="str">
        <f t="shared" si="0"/>
        <v>Ford Credit Auto Owner Trust 2017-A42767</v>
      </c>
      <c r="B21" t="s">
        <v>13</v>
      </c>
      <c r="C21" s="1">
        <v>42767</v>
      </c>
      <c r="D21" s="2">
        <v>24945533.280000102</v>
      </c>
      <c r="E21" s="2">
        <v>-41875.7300000006</v>
      </c>
      <c r="F21" s="2">
        <v>66784.069999999905</v>
      </c>
      <c r="G21" s="2">
        <v>32463.69</v>
      </c>
      <c r="H21" s="2">
        <f t="shared" si="1"/>
        <v>34320.379999999903</v>
      </c>
    </row>
    <row r="22" spans="1:8" x14ac:dyDescent="0.15">
      <c r="A22" s="1" t="str">
        <f t="shared" si="0"/>
        <v>Honda Auto Receivables 2017-1 Owner Trust42767</v>
      </c>
      <c r="B22" t="s">
        <v>14</v>
      </c>
      <c r="C22" s="1">
        <v>42767</v>
      </c>
      <c r="D22" s="2">
        <v>558372.55000000203</v>
      </c>
      <c r="E22" s="2">
        <v>-591.32000000030303</v>
      </c>
      <c r="F22" s="2">
        <v>0</v>
      </c>
      <c r="G22" s="2">
        <v>0</v>
      </c>
      <c r="H22" s="2">
        <f t="shared" si="1"/>
        <v>0</v>
      </c>
    </row>
    <row r="23" spans="1:8" x14ac:dyDescent="0.15">
      <c r="A23" s="1" t="str">
        <f t="shared" si="0"/>
        <v>Honda Auto Receivables 2017-1 Owner Trust42795</v>
      </c>
      <c r="B23" t="s">
        <v>14</v>
      </c>
      <c r="C23" s="1">
        <v>42795</v>
      </c>
      <c r="D23" s="2">
        <v>21142687.510000098</v>
      </c>
      <c r="E23" s="2">
        <v>-454.40999999955199</v>
      </c>
      <c r="F23" s="2">
        <v>0</v>
      </c>
      <c r="G23" s="2">
        <v>0</v>
      </c>
      <c r="H23" s="2">
        <f t="shared" si="1"/>
        <v>0</v>
      </c>
    </row>
    <row r="24" spans="1:8" x14ac:dyDescent="0.15">
      <c r="A24" s="1" t="str">
        <f t="shared" si="0"/>
        <v>Hyundai Auto Receivables Trust 2017-A42767</v>
      </c>
      <c r="B24" t="s">
        <v>15</v>
      </c>
      <c r="C24" s="1">
        <v>42767</v>
      </c>
      <c r="D24" s="2">
        <v>16328555.3799998</v>
      </c>
      <c r="E24" s="2">
        <v>-31949.6599999998</v>
      </c>
      <c r="F24" s="2">
        <v>73792.91</v>
      </c>
      <c r="G24" s="2">
        <v>0</v>
      </c>
      <c r="H24" s="2">
        <f t="shared" si="1"/>
        <v>73792.91</v>
      </c>
    </row>
    <row r="25" spans="1:8" x14ac:dyDescent="0.15">
      <c r="A25" s="1" t="str">
        <f t="shared" si="0"/>
        <v>Hyundai Auto Receivables Trust 2017-A42795</v>
      </c>
      <c r="B25" t="s">
        <v>15</v>
      </c>
      <c r="C25" s="1">
        <v>42795</v>
      </c>
      <c r="D25" s="2">
        <v>26757478.679999799</v>
      </c>
      <c r="E25" s="2">
        <v>-20441.779999999901</v>
      </c>
      <c r="F25" s="2">
        <v>118287.24</v>
      </c>
      <c r="G25" s="2">
        <v>70003.62</v>
      </c>
      <c r="H25" s="2">
        <f t="shared" si="1"/>
        <v>48283.62000000001</v>
      </c>
    </row>
    <row r="26" spans="1:8" x14ac:dyDescent="0.15">
      <c r="A26" s="1" t="str">
        <f t="shared" si="0"/>
        <v>Nissan Auto Receivables 2017-A Owner Trust42767</v>
      </c>
      <c r="B26" t="s">
        <v>16</v>
      </c>
      <c r="C26" s="1">
        <v>42767</v>
      </c>
      <c r="D26" s="2">
        <v>3435685.6099999701</v>
      </c>
      <c r="E26" s="2">
        <v>-691.25000000040404</v>
      </c>
      <c r="F26" s="2">
        <v>0</v>
      </c>
      <c r="G26" s="2">
        <v>0</v>
      </c>
      <c r="H26" s="2">
        <f t="shared" si="1"/>
        <v>0</v>
      </c>
    </row>
    <row r="27" spans="1:8" x14ac:dyDescent="0.15">
      <c r="A27" s="1" t="str">
        <f t="shared" si="0"/>
        <v>Nissan Auto Receivables 2017-A Owner Trust42795</v>
      </c>
      <c r="B27" t="s">
        <v>16</v>
      </c>
      <c r="C27" s="1">
        <v>42795</v>
      </c>
      <c r="D27" s="2">
        <v>16854291.489999902</v>
      </c>
      <c r="E27" s="2">
        <v>-1720.1699999996599</v>
      </c>
      <c r="F27" s="2">
        <v>223924.18999999901</v>
      </c>
      <c r="G27" s="2">
        <v>0</v>
      </c>
      <c r="H27" s="2">
        <f t="shared" si="1"/>
        <v>223924.18999999901</v>
      </c>
    </row>
    <row r="28" spans="1:8" x14ac:dyDescent="0.15">
      <c r="A28" s="1" t="str">
        <f t="shared" si="0"/>
        <v>Santander Drive Auto Receivables Trust 2017-142736</v>
      </c>
      <c r="B28" t="s">
        <v>17</v>
      </c>
      <c r="C28" s="1">
        <v>42736</v>
      </c>
      <c r="D28" s="2">
        <v>2539693.5899999798</v>
      </c>
      <c r="E28" s="2">
        <v>-14247.3599999998</v>
      </c>
      <c r="F28" s="2">
        <v>0</v>
      </c>
      <c r="G28" s="2">
        <v>0</v>
      </c>
      <c r="H28" s="2">
        <f t="shared" si="1"/>
        <v>0</v>
      </c>
    </row>
    <row r="29" spans="1:8" x14ac:dyDescent="0.15">
      <c r="A29" s="1" t="str">
        <f t="shared" si="0"/>
        <v>Santander Drive Auto Receivables Trust 2017-142767</v>
      </c>
      <c r="B29" t="s">
        <v>17</v>
      </c>
      <c r="C29" s="1">
        <v>42767</v>
      </c>
      <c r="D29" s="2">
        <v>12070940.48</v>
      </c>
      <c r="E29" s="2">
        <v>-34930.1699999993</v>
      </c>
      <c r="F29" s="2">
        <v>63622.18</v>
      </c>
      <c r="G29" s="2">
        <v>45531</v>
      </c>
      <c r="H29" s="2">
        <f t="shared" si="1"/>
        <v>18091.18</v>
      </c>
    </row>
    <row r="30" spans="1:8" x14ac:dyDescent="0.15">
      <c r="A30" s="1" t="str">
        <f t="shared" si="0"/>
        <v>Santander Drive Auto Receivables Trust 2017-142795</v>
      </c>
      <c r="B30" t="s">
        <v>17</v>
      </c>
      <c r="C30" s="1">
        <v>42795</v>
      </c>
      <c r="D30" s="2">
        <v>14248469.279999901</v>
      </c>
      <c r="E30" s="2">
        <v>591075.48</v>
      </c>
      <c r="F30" s="2">
        <v>595257.799999999</v>
      </c>
      <c r="G30" s="2">
        <v>184689.56</v>
      </c>
      <c r="H30" s="2">
        <f t="shared" si="1"/>
        <v>410568.239999999</v>
      </c>
    </row>
    <row r="31" spans="1:8" x14ac:dyDescent="0.15">
      <c r="A31" s="1" t="str">
        <f t="shared" si="0"/>
        <v>Toyota Auto Receivables 2017-A Owner Trust42736</v>
      </c>
      <c r="B31" t="s">
        <v>18</v>
      </c>
      <c r="C31" s="1">
        <v>42736</v>
      </c>
      <c r="D31" s="2">
        <v>5979666.5399999097</v>
      </c>
      <c r="E31" s="2">
        <v>-52466.370000000097</v>
      </c>
      <c r="F31" s="2">
        <v>0</v>
      </c>
      <c r="G31" s="2">
        <v>0</v>
      </c>
      <c r="H31" s="2">
        <f t="shared" si="1"/>
        <v>0</v>
      </c>
    </row>
    <row r="32" spans="1:8" x14ac:dyDescent="0.15">
      <c r="A32" s="1" t="str">
        <f t="shared" si="0"/>
        <v>Toyota Auto Receivables 2017-A Owner Trust42767</v>
      </c>
      <c r="B32" t="s">
        <v>18</v>
      </c>
      <c r="C32" s="1">
        <v>42767</v>
      </c>
      <c r="D32" s="2">
        <v>86972083.170000702</v>
      </c>
      <c r="E32" s="2">
        <v>-28983.489999999601</v>
      </c>
      <c r="F32" s="2">
        <v>14106.34</v>
      </c>
      <c r="G32" s="2">
        <v>-20000</v>
      </c>
      <c r="H32" s="2">
        <f t="shared" si="1"/>
        <v>34106.339999999997</v>
      </c>
    </row>
    <row r="33" spans="1:8" x14ac:dyDescent="0.15">
      <c r="A33" s="1" t="str">
        <f t="shared" si="0"/>
        <v>Toyota Auto Receivables 2017-B Owner Trust42795</v>
      </c>
      <c r="B33" t="s">
        <v>19</v>
      </c>
      <c r="C33" s="1">
        <v>42795</v>
      </c>
      <c r="D33" s="2">
        <v>8088209.7799998904</v>
      </c>
      <c r="E33" s="2">
        <v>-67817.819999999105</v>
      </c>
      <c r="F33" s="2">
        <v>0</v>
      </c>
      <c r="G33" s="2">
        <v>0</v>
      </c>
      <c r="H33" s="2">
        <f t="shared" si="1"/>
        <v>0</v>
      </c>
    </row>
    <row r="34" spans="1:8" x14ac:dyDescent="0.15">
      <c r="A34" s="1" t="str">
        <f t="shared" si="0"/>
        <v>World Omni Auto Receivables Trust 2017-A42767</v>
      </c>
      <c r="B34" t="s">
        <v>20</v>
      </c>
      <c r="C34" s="1">
        <v>42767</v>
      </c>
      <c r="D34" s="2">
        <v>2149555.12</v>
      </c>
      <c r="E34" s="2">
        <v>-234918963.42999899</v>
      </c>
      <c r="F34" s="2">
        <v>0</v>
      </c>
      <c r="G34" s="2">
        <v>0</v>
      </c>
      <c r="H34" s="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PetersNumbers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2017-05-20T17:08:26Z</dcterms:created>
  <dcterms:modified xsi:type="dcterms:W3CDTF">2017-05-23T21:28:33Z</dcterms:modified>
</cp:coreProperties>
</file>